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ursos\Projetos\Excel Nelio Alves\Projeto 1\"/>
    </mc:Choice>
  </mc:AlternateContent>
  <xr:revisionPtr revIDLastSave="0" documentId="13_ncr:1_{05E12292-2FF1-4546-A54F-7D01A0E8A2E6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Início" sheetId="1" r:id="rId1"/>
    <sheet name="Matriz" sheetId="3" state="hidden" r:id="rId2"/>
    <sheet name="PCEntradaN1" sheetId="4" r:id="rId3"/>
    <sheet name="PCEntradaN2" sheetId="5" r:id="rId4"/>
    <sheet name="PCSaídasN1" sheetId="7" r:id="rId5"/>
    <sheet name="PCSaídasN2" sheetId="8" r:id="rId6"/>
    <sheet name="RegistroEntradas" sheetId="9" r:id="rId7"/>
    <sheet name="RegistroSaídas" sheetId="10" r:id="rId8"/>
    <sheet name="FluxoCaixaConsolidado" sheetId="11" r:id="rId9"/>
    <sheet name="DetalheReceita" sheetId="12" r:id="rId10"/>
    <sheet name="DetalheDespesa" sheetId="13" r:id="rId11"/>
    <sheet name="ContasPagar" sheetId="15" r:id="rId12"/>
    <sheet name="ContasReceber" sheetId="16" r:id="rId13"/>
    <sheet name="ContasReceberVencidas" sheetId="17" r:id="rId14"/>
    <sheet name="DashBoardFinanceiroAtual " sheetId="21" r:id="rId15"/>
    <sheet name="DashBoardFinanceiroAnual" sheetId="19" r:id="rId16"/>
    <sheet name="DashBoardFinanceiroIAnualD" sheetId="20" state="hidden" r:id="rId17"/>
    <sheet name="DashBoardAtualID" sheetId="23" state="hidden" r:id="rId18"/>
  </sheets>
  <definedNames>
    <definedName name="PCEntradasN1_Nível_1" localSheetId="17">TbPCEntradasN1[Nível 1]</definedName>
    <definedName name="PCEntradasN1_Nível_1" localSheetId="14">TbPCEntradasN1[Nível 1]</definedName>
    <definedName name="PCEntradasN1_Nível_1">TbPCEntradasN1[Nível 1]</definedName>
    <definedName name="PCEntradasN2_Nível_1" localSheetId="17">Tabela3[Nível 1]</definedName>
    <definedName name="PCEntradasN2_Nível_1" localSheetId="14">Tabela3[Nível 1]</definedName>
    <definedName name="PCEntradasN2_Nível_1">Tabela3[Nível 1]</definedName>
    <definedName name="PCEntradasN2_Nível_2" localSheetId="17">Tabela3[Nível 2]</definedName>
    <definedName name="PCEntradasN2_Nível_2" localSheetId="14">Tabela3[Nível 2]</definedName>
    <definedName name="PCEntradasN2_Nível_2">Tabela3[Nível 2]</definedName>
    <definedName name="PCSaídasN1_Nível_1">PCSaídasN1!$B$5:$B$10</definedName>
    <definedName name="PCSaídasN2_Nível_1" localSheetId="17">TbPCSaídasN2[Nível 1]</definedName>
    <definedName name="PCSaídasN2_Nível_1" localSheetId="14">TbPCSaídasN2[Nível 1]</definedName>
    <definedName name="PCSaídasN2_Nível_1">TbPCSaídasN2[Nível 1]</definedName>
    <definedName name="PCSaídasN2_Nível_2" localSheetId="17">TbPCSaídasN2[Nível 2]</definedName>
    <definedName name="PCSaídasN2_Nível_2" localSheetId="14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dContasPagar">ContasPagar!$B$6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G30" i="23"/>
  <c r="I4" i="23"/>
  <c r="B5" i="23" l="1"/>
  <c r="G43" i="20"/>
  <c r="K15" i="19" s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B4" i="23" l="1"/>
  <c r="G26" i="23" s="1"/>
  <c r="B28" i="23"/>
  <c r="G29" i="20"/>
  <c r="G30" i="20"/>
  <c r="I14" i="19"/>
  <c r="D31" i="20"/>
  <c r="C31" i="20"/>
  <c r="B31" i="20"/>
  <c r="G7" i="23" l="1"/>
  <c r="G15" i="23"/>
  <c r="G5" i="23"/>
  <c r="F10" i="23"/>
  <c r="F11" i="23"/>
  <c r="F20" i="23"/>
  <c r="G16" i="23"/>
  <c r="F13" i="23"/>
  <c r="G11" i="23"/>
  <c r="G9" i="23"/>
  <c r="F12" i="23"/>
  <c r="G10" i="23"/>
  <c r="F7" i="23"/>
  <c r="G29" i="23"/>
  <c r="G38" i="23" s="1"/>
  <c r="B8" i="23"/>
  <c r="K3" i="23"/>
  <c r="F6" i="23"/>
  <c r="F26" i="23"/>
  <c r="G14" i="23"/>
  <c r="F9" i="23"/>
  <c r="F5" i="23"/>
  <c r="G13" i="23"/>
  <c r="F8" i="23"/>
  <c r="G12" i="23"/>
  <c r="G8" i="23"/>
  <c r="G6" i="23"/>
  <c r="H26" i="23"/>
  <c r="I26" i="23" s="1"/>
  <c r="G16" i="21" s="1"/>
  <c r="C26" i="23"/>
  <c r="B26" i="23"/>
  <c r="G40" i="23"/>
  <c r="G39" i="23"/>
  <c r="G42" i="23"/>
  <c r="G31" i="23"/>
  <c r="I8" i="23"/>
  <c r="J8" i="23" s="1"/>
  <c r="B14" i="23"/>
  <c r="B11" i="21" s="1"/>
  <c r="I9" i="23"/>
  <c r="J9" i="23" s="1"/>
  <c r="I5" i="23"/>
  <c r="B13" i="23"/>
  <c r="B8" i="21" s="1"/>
  <c r="I10" i="23"/>
  <c r="J10" i="23" s="1"/>
  <c r="F14" i="23"/>
  <c r="I14" i="23"/>
  <c r="J14" i="23" s="1"/>
  <c r="C31" i="23"/>
  <c r="I11" i="23"/>
  <c r="J11" i="23" s="1"/>
  <c r="F15" i="23"/>
  <c r="B10" i="23"/>
  <c r="B31" i="23"/>
  <c r="I12" i="23"/>
  <c r="J12" i="23" s="1"/>
  <c r="C21" i="23"/>
  <c r="F16" i="23"/>
  <c r="B9" i="23"/>
  <c r="I13" i="23"/>
  <c r="J13" i="23" s="1"/>
  <c r="B21" i="23"/>
  <c r="I6" i="23"/>
  <c r="J6" i="23" s="1"/>
  <c r="I7" i="23"/>
  <c r="J7" i="23" s="1"/>
  <c r="I15" i="23"/>
  <c r="J15" i="23" s="1"/>
  <c r="I16" i="23"/>
  <c r="J16" i="23" s="1"/>
  <c r="G37" i="20"/>
  <c r="G40" i="20"/>
  <c r="G41" i="20"/>
  <c r="G42" i="20"/>
  <c r="G35" i="20"/>
  <c r="G38" i="20"/>
  <c r="G39" i="20"/>
  <c r="G31" i="20"/>
  <c r="G32" i="20"/>
  <c r="G33" i="20"/>
  <c r="G34" i="20"/>
  <c r="G36" i="20"/>
  <c r="F26" i="20"/>
  <c r="G32" i="23" l="1"/>
  <c r="G43" i="23" s="1"/>
  <c r="K15" i="21" s="1"/>
  <c r="G35" i="23"/>
  <c r="G34" i="23"/>
  <c r="G37" i="23"/>
  <c r="G36" i="23"/>
  <c r="G33" i="23"/>
  <c r="G41" i="23"/>
  <c r="J5" i="23"/>
  <c r="K8" i="21"/>
  <c r="D26" i="23"/>
  <c r="F16" i="21" s="1"/>
  <c r="D21" i="23"/>
  <c r="B16" i="21" s="1"/>
  <c r="B11" i="23"/>
  <c r="B5" i="21" s="1"/>
  <c r="D31" i="23"/>
  <c r="I14" i="21" s="1"/>
  <c r="H26" i="20"/>
  <c r="C26" i="20" l="1"/>
  <c r="G26" i="20"/>
  <c r="I26" i="20" s="1"/>
  <c r="G16" i="19" l="1"/>
  <c r="B26" i="20"/>
  <c r="D26" i="20" s="1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F16" i="19" l="1"/>
  <c r="I4" i="20"/>
  <c r="B4" i="2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M4" i="10"/>
  <c r="F6" i="20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K20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B21" i="20" l="1"/>
  <c r="C21" i="20"/>
  <c r="B10" i="20"/>
  <c r="I12" i="20"/>
  <c r="J12" i="20" s="1"/>
  <c r="I11" i="20"/>
  <c r="J11" i="20" s="1"/>
  <c r="I5" i="20"/>
  <c r="I9" i="20"/>
  <c r="I16" i="20"/>
  <c r="J16" i="20" s="1"/>
  <c r="I8" i="20"/>
  <c r="J8" i="20" s="1"/>
  <c r="I10" i="20"/>
  <c r="J10" i="20" s="1"/>
  <c r="I15" i="20"/>
  <c r="J15" i="20" s="1"/>
  <c r="I7" i="20"/>
  <c r="J7" i="20" s="1"/>
  <c r="I14" i="20"/>
  <c r="J14" i="20" s="1"/>
  <c r="I6" i="20"/>
  <c r="J6" i="20" s="1"/>
  <c r="I13" i="20"/>
  <c r="J13" i="20" s="1"/>
  <c r="K3" i="20"/>
  <c r="F13" i="20"/>
  <c r="F10" i="20"/>
  <c r="G13" i="20"/>
  <c r="G16" i="20"/>
  <c r="F5" i="20"/>
  <c r="F9" i="20"/>
  <c r="G12" i="20"/>
  <c r="F16" i="20"/>
  <c r="F8" i="20"/>
  <c r="G11" i="20"/>
  <c r="F15" i="20"/>
  <c r="F7" i="20"/>
  <c r="G10" i="20"/>
  <c r="F14" i="20"/>
  <c r="G9" i="20"/>
  <c r="B8" i="20"/>
  <c r="F12" i="20"/>
  <c r="G15" i="20"/>
  <c r="G7" i="20"/>
  <c r="G5" i="20"/>
  <c r="G8" i="20"/>
  <c r="F11" i="20"/>
  <c r="G14" i="20"/>
  <c r="G6" i="20"/>
  <c r="B13" i="20"/>
  <c r="B8" i="19" s="1"/>
  <c r="B14" i="20"/>
  <c r="B11" i="19" s="1"/>
  <c r="F20" i="20"/>
  <c r="B9" i="20"/>
  <c r="H16" i="11"/>
  <c r="H22" i="11" s="1"/>
  <c r="E16" i="11"/>
  <c r="E22" i="11" s="1"/>
  <c r="C16" i="11"/>
  <c r="C22" i="11" s="1"/>
  <c r="K16" i="11"/>
  <c r="K22" i="11" s="1"/>
  <c r="I16" i="11"/>
  <c r="I22" i="11" s="1"/>
  <c r="J16" i="11"/>
  <c r="J22" i="11" s="1"/>
  <c r="D16" i="11"/>
  <c r="D22" i="11" s="1"/>
  <c r="L16" i="11"/>
  <c r="L22" i="11" s="1"/>
  <c r="M16" i="11"/>
  <c r="M22" i="11" s="1"/>
  <c r="F16" i="11"/>
  <c r="F22" i="11" s="1"/>
  <c r="N16" i="11"/>
  <c r="N22" i="11" s="1"/>
  <c r="G16" i="11"/>
  <c r="G22" i="11" s="1"/>
  <c r="M9" i="11"/>
  <c r="K17" i="11"/>
  <c r="K23" i="11" s="1"/>
  <c r="C15" i="11"/>
  <c r="G17" i="11"/>
  <c r="G23" i="11" s="1"/>
  <c r="I17" i="11"/>
  <c r="I23" i="11" s="1"/>
  <c r="J17" i="11"/>
  <c r="J23" i="11" s="1"/>
  <c r="D17" i="11"/>
  <c r="D23" i="11" s="1"/>
  <c r="L17" i="11"/>
  <c r="L23" i="11" s="1"/>
  <c r="E17" i="11"/>
  <c r="E23" i="11" s="1"/>
  <c r="M17" i="11"/>
  <c r="M23" i="11" s="1"/>
  <c r="C17" i="11"/>
  <c r="C23" i="11" s="1"/>
  <c r="F17" i="11"/>
  <c r="F23" i="11" s="1"/>
  <c r="N17" i="11"/>
  <c r="N23" i="11" s="1"/>
  <c r="H17" i="11"/>
  <c r="H23" i="11" s="1"/>
  <c r="D10" i="11"/>
  <c r="K10" i="11"/>
  <c r="E10" i="11"/>
  <c r="M10" i="11"/>
  <c r="L10" i="11"/>
  <c r="F10" i="11"/>
  <c r="N10" i="11"/>
  <c r="G10" i="11"/>
  <c r="H10" i="11"/>
  <c r="I10" i="11"/>
  <c r="J10" i="11"/>
  <c r="C10" i="11"/>
  <c r="C8" i="11"/>
  <c r="I9" i="11"/>
  <c r="K9" i="11"/>
  <c r="F9" i="11"/>
  <c r="L9" i="11"/>
  <c r="D9" i="11"/>
  <c r="E9" i="11"/>
  <c r="C9" i="11"/>
  <c r="J9" i="11"/>
  <c r="N9" i="11"/>
  <c r="G9" i="11"/>
  <c r="H9" i="11"/>
  <c r="J5" i="20" l="1"/>
  <c r="B11" i="20"/>
  <c r="B5" i="19" s="1"/>
  <c r="D21" i="20"/>
  <c r="B16" i="19" s="1"/>
  <c r="E25" i="11"/>
  <c r="K8" i="19"/>
  <c r="J9" i="20"/>
  <c r="C25" i="11"/>
  <c r="K25" i="11"/>
  <c r="L25" i="11"/>
  <c r="D25" i="11"/>
  <c r="I25" i="11"/>
  <c r="N25" i="11"/>
  <c r="F25" i="11"/>
  <c r="H25" i="11"/>
  <c r="J25" i="11"/>
  <c r="G25" i="11"/>
  <c r="M25" i="11"/>
  <c r="C24" i="11"/>
  <c r="G24" i="11"/>
  <c r="I24" i="11"/>
  <c r="K24" i="11"/>
  <c r="L24" i="11"/>
  <c r="C18" i="11"/>
  <c r="D15" i="11" s="1"/>
  <c r="D18" i="11" s="1"/>
  <c r="E15" i="11" s="1"/>
  <c r="E18" i="11" s="1"/>
  <c r="F15" i="11" s="1"/>
  <c r="F18" i="11" s="1"/>
  <c r="G15" i="11" s="1"/>
  <c r="G18" i="11" s="1"/>
  <c r="H15" i="11" s="1"/>
  <c r="H18" i="11" s="1"/>
  <c r="I15" i="11" s="1"/>
  <c r="I18" i="11" s="1"/>
  <c r="J15" i="11" s="1"/>
  <c r="J18" i="11" s="1"/>
  <c r="K15" i="11" s="1"/>
  <c r="K18" i="11" s="1"/>
  <c r="L15" i="11" s="1"/>
  <c r="L18" i="11" s="1"/>
  <c r="M15" i="11" s="1"/>
  <c r="M18" i="11" s="1"/>
  <c r="N15" i="11" s="1"/>
  <c r="N18" i="11" s="1"/>
  <c r="D24" i="11"/>
  <c r="M24" i="11"/>
  <c r="E24" i="1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H24" i="11"/>
  <c r="N24" i="11"/>
  <c r="J24" i="11"/>
  <c r="F24" i="11"/>
  <c r="C11" i="11"/>
  <c r="D8" i="11" s="1"/>
  <c r="D11" i="11" s="1"/>
  <c r="E8" i="11" s="1"/>
  <c r="E11" i="11" s="1"/>
  <c r="F8" i="11" s="1"/>
  <c r="F11" i="11" s="1"/>
  <c r="G8" i="11" s="1"/>
  <c r="G11" i="11" l="1"/>
  <c r="H8" i="11" s="1"/>
  <c r="H11" i="11" l="1"/>
  <c r="I8" i="11" s="1"/>
  <c r="I11" i="11" l="1"/>
  <c r="J8" i="11" s="1"/>
  <c r="J11" i="11" l="1"/>
  <c r="K8" i="11" s="1"/>
  <c r="K11" i="11" l="1"/>
  <c r="L8" i="11" s="1"/>
  <c r="L11" i="11" l="1"/>
  <c r="M8" i="11" s="1"/>
  <c r="M11" i="11" l="1"/>
  <c r="N8" i="11" s="1"/>
  <c r="N11" i="11" s="1"/>
</calcChain>
</file>

<file path=xl/sharedStrings.xml><?xml version="1.0" encoding="utf-8"?>
<sst xmlns="http://schemas.openxmlformats.org/spreadsheetml/2006/main" count="1828" uniqueCount="612">
  <si>
    <t>FLUXO DE CAIXA EMPRESARIAL</t>
  </si>
  <si>
    <t>EDUCANDOWEB</t>
  </si>
  <si>
    <t>Empresa</t>
  </si>
  <si>
    <t>LOJAS EDUCANDO WEB LTDA</t>
  </si>
  <si>
    <t>Responsável</t>
  </si>
  <si>
    <t>Victon Von Doom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</si>
  <si>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</si>
  <si>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</si>
  <si>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</si>
  <si>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</si>
  <si>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</si>
  <si>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CAIXAS DE ENTRADAS</t>
  </si>
  <si>
    <t>REGISTRO DAS CAIXAS DE SAÍDAS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</si>
  <si>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</si>
  <si>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</si>
  <si>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</si>
  <si>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</si>
  <si>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</si>
  <si>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A Receber Vencidas</t>
  </si>
  <si>
    <t>PLANO DE CONTAS DE ENTRADA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</si>
  <si>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</si>
  <si>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</si>
  <si>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</si>
  <si>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</si>
  <si>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</si>
  <si>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</si>
  <si>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</si>
  <si>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</si>
  <si>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</si>
  <si>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</si>
  <si>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</si>
  <si>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</si>
  <si>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</si>
  <si>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</si>
  <si>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</si>
  <si>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</si>
  <si>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</si>
  <si>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</si>
  <si>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</si>
  <si>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</si>
  <si>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</si>
  <si>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</si>
  <si>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</si>
  <si>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</si>
  <si>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</si>
  <si>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</si>
  <si>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</si>
  <si>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</si>
  <si>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</si>
  <si>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</si>
  <si>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</si>
  <si>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Registrado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</si>
  <si>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</si>
  <si>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</si>
  <si>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</si>
  <si>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</si>
  <si>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</si>
  <si>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</si>
  <si>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</si>
  <si>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</si>
  <si>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</si>
  <si>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</si>
  <si>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</si>
  <si>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</si>
  <si>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</si>
  <si>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</si>
  <si>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</si>
  <si>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</si>
  <si>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</si>
  <si>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</si>
  <si>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</si>
  <si>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</si>
  <si>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</si>
  <si>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</si>
  <si>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</si>
  <si>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</si>
  <si>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</si>
  <si>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</si>
  <si>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</si>
  <si>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</si>
  <si>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</si>
  <si>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</si>
  <si>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</si>
  <si>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</si>
  <si>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</si>
  <si>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</si>
  <si>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</si>
  <si>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</si>
  <si>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</si>
  <si>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</si>
  <si>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</si>
  <si>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</si>
  <si>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</si>
  <si>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</si>
  <si>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</si>
  <si>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</si>
  <si>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</si>
  <si>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</si>
  <si>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</si>
  <si>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</si>
  <si>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</si>
  <si>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</si>
  <si>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</si>
  <si>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</si>
  <si>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</si>
  <si>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</si>
  <si>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</si>
  <si>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</si>
  <si>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</si>
  <si>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</si>
  <si>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</si>
  <si>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</si>
  <si>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</si>
  <si>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</si>
  <si>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</si>
  <si>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</si>
  <si>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</si>
  <si>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</si>
  <si>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</si>
  <si>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</si>
  <si>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</si>
  <si>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</si>
  <si>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</si>
  <si>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</si>
  <si>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</si>
  <si>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</si>
  <si>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</si>
  <si>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</si>
  <si>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</si>
  <si>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</si>
  <si>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</si>
  <si>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</si>
  <si>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</si>
  <si>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</si>
  <si>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</si>
  <si>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</si>
  <si>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</si>
  <si>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</si>
  <si>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</si>
  <si>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</si>
  <si>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</si>
  <si>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</si>
  <si>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</si>
  <si>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</si>
  <si>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</si>
  <si>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</si>
  <si>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</si>
  <si>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</si>
  <si>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</si>
  <si>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</si>
  <si>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</si>
  <si>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</si>
  <si>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</si>
  <si>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</si>
  <si>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</si>
  <si>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</si>
  <si>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</si>
  <si>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</si>
  <si>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</si>
  <si>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</si>
  <si>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</si>
  <si>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</si>
  <si>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</si>
  <si>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</si>
  <si>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</si>
  <si>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</si>
  <si>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</si>
  <si>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</si>
  <si>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</si>
  <si>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</si>
  <si>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</si>
  <si>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</si>
  <si>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</si>
  <si>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</si>
  <si>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</si>
  <si>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</si>
  <si>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</si>
  <si>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</si>
  <si>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</si>
  <si>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</si>
  <si>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</si>
  <si>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</si>
  <si>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</si>
  <si>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</si>
  <si>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</si>
  <si>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</si>
  <si>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</si>
  <si>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</si>
  <si>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</si>
  <si>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</si>
  <si>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</si>
  <si>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</si>
  <si>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</si>
  <si>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</si>
  <si>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</si>
  <si>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</si>
  <si>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</si>
  <si>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</si>
  <si>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</si>
  <si>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</si>
  <si>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</si>
  <si>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</si>
  <si>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</si>
  <si>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</si>
  <si>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</si>
  <si>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</si>
  <si>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</si>
  <si>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</si>
  <si>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</si>
  <si>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</si>
  <si>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</si>
  <si>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</si>
  <si>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</si>
  <si>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</si>
  <si>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</si>
  <si>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</si>
  <si>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</si>
  <si>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</si>
  <si>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</si>
  <si>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</si>
  <si>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</si>
  <si>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</si>
  <si>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</si>
  <si>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</si>
  <si>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</si>
  <si>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</si>
  <si>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</si>
  <si>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</si>
  <si>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</si>
  <si>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</si>
  <si>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</si>
  <si>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</si>
  <si>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</si>
  <si>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</si>
  <si>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</si>
  <si>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</si>
  <si>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</si>
  <si>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</si>
  <si>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</si>
  <si>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</si>
  <si>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</si>
  <si>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</si>
  <si>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</si>
  <si>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</si>
  <si>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</si>
  <si>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</si>
  <si>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</si>
  <si>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</si>
  <si>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</si>
  <si>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</si>
  <si>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</si>
  <si>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</si>
  <si>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</si>
  <si>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</si>
  <si>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</si>
  <si>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</si>
  <si>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</si>
  <si>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</si>
  <si>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</si>
  <si>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</si>
  <si>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</si>
  <si>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</si>
  <si>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</si>
  <si>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</si>
  <si>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</si>
  <si>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</si>
  <si>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</si>
  <si>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</si>
  <si>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</si>
  <si>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</si>
  <si>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</si>
  <si>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</si>
  <si>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</si>
  <si>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</si>
  <si>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</si>
  <si>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</si>
  <si>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</si>
  <si>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</si>
  <si>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</si>
  <si>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</si>
  <si>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</si>
  <si>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</si>
  <si>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</si>
  <si>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</si>
  <si>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</si>
  <si>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</si>
  <si>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</si>
  <si>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</si>
  <si>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</si>
  <si>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</si>
  <si>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</si>
  <si>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</si>
  <si>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</si>
  <si>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</si>
  <si>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</si>
  <si>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</si>
  <si>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</si>
  <si>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</si>
  <si>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</si>
  <si>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</si>
  <si>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</si>
  <si>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</si>
  <si>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</si>
  <si>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</si>
  <si>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</si>
  <si>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</si>
  <si>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</si>
  <si>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</si>
  <si>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</si>
  <si>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</si>
  <si>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</si>
  <si>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</si>
  <si>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</si>
  <si>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</si>
  <si>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</si>
  <si>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</si>
  <si>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</si>
  <si>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</si>
  <si>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</si>
  <si>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</si>
  <si>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</si>
  <si>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</si>
  <si>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</si>
  <si>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</si>
  <si>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</si>
  <si>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</si>
  <si>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</si>
  <si>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</si>
  <si>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</si>
  <si>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</si>
  <si>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</si>
  <si>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</si>
  <si>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</si>
  <si>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</si>
  <si>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</si>
  <si>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</si>
  <si>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</si>
  <si>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</si>
  <si>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</si>
  <si>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</si>
  <si>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</si>
  <si>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</si>
  <si>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</si>
  <si>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</si>
  <si>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</si>
  <si>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</si>
  <si>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</si>
  <si>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</si>
  <si>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</si>
  <si>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</si>
  <si>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</si>
  <si>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</si>
  <si>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</si>
  <si>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</si>
  <si>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</si>
  <si>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</si>
  <si>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</si>
  <si>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</si>
  <si>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</si>
  <si>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</si>
  <si>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</si>
  <si>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</si>
  <si>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</si>
  <si>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</si>
  <si>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</si>
  <si>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</si>
  <si>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</si>
  <si>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</si>
  <si>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</si>
  <si>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</si>
  <si>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</si>
  <si>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</si>
  <si>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</si>
  <si>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</si>
  <si>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</si>
  <si>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</si>
  <si>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</si>
  <si>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</si>
  <si>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</si>
  <si>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</si>
  <si>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</si>
  <si>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</si>
  <si>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</si>
  <si>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</si>
  <si>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</si>
  <si>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</si>
  <si>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</si>
  <si>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</si>
  <si>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</si>
  <si>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</si>
  <si>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</si>
  <si>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</si>
  <si>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</si>
  <si>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</si>
  <si>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</si>
  <si>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</si>
  <si>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</si>
  <si>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</si>
  <si>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</si>
  <si>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</si>
  <si>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</si>
  <si>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</si>
  <si>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</si>
  <si>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</si>
  <si>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</si>
  <si>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</si>
  <si>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</si>
  <si>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</si>
  <si>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</si>
  <si>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</si>
  <si>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</si>
  <si>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</si>
  <si>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</si>
  <si>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</si>
  <si>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</si>
  <si>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</si>
  <si>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</si>
  <si>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</si>
  <si>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</si>
  <si>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</si>
  <si>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</si>
  <si>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</si>
  <si>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</si>
  <si>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</si>
  <si>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</si>
  <si>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</si>
  <si>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</si>
  <si>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</si>
  <si>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</si>
  <si>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</si>
  <si>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</si>
  <si>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</si>
  <si>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</si>
  <si>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</si>
  <si>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</si>
  <si>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</si>
  <si>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</si>
  <si>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</si>
  <si>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</si>
  <si>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</si>
  <si>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</si>
  <si>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</si>
  <si>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</si>
  <si>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</si>
  <si>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</si>
  <si>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</si>
  <si>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</si>
  <si>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</si>
  <si>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</si>
  <si>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</si>
  <si>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</si>
  <si>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</si>
  <si>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</si>
  <si>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</si>
  <si>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</si>
  <si>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</si>
  <si>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</si>
  <si>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</si>
  <si>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</si>
  <si>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</si>
  <si>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</si>
  <si>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</si>
  <si>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</si>
  <si>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</si>
  <si>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</si>
  <si>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</si>
  <si>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</si>
  <si>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</si>
  <si>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</si>
  <si>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</si>
  <si>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</si>
  <si>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</si>
  <si>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</si>
  <si>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</si>
  <si>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</si>
  <si>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</si>
  <si>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</si>
  <si>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</si>
  <si>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</si>
  <si>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</si>
  <si>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</si>
  <si>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</si>
  <si>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</si>
  <si>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</si>
  <si>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</si>
  <si>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</si>
  <si>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</si>
  <si>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</si>
  <si>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</si>
  <si>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</si>
  <si>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</si>
  <si>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</si>
  <si>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</si>
  <si>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</si>
  <si>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</si>
  <si>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</si>
  <si>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</si>
  <si>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</si>
  <si>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</si>
  <si>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</si>
  <si>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</si>
  <si>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</si>
  <si>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</si>
  <si>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</si>
  <si>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</si>
  <si>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</si>
  <si>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</si>
  <si>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</si>
  <si>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</si>
  <si>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</si>
  <si>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</si>
  <si>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</si>
  <si>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</si>
  <si>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</si>
  <si>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</si>
  <si>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</si>
  <si>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</si>
  <si>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</si>
  <si>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</si>
  <si>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</si>
  <si>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</si>
  <si>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</si>
  <si>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</si>
  <si>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</si>
  <si>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</si>
  <si>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</si>
  <si>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</si>
  <si>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</si>
  <si>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</si>
  <si>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RESULTADO MENSAL - REGIME DE COMPETÊNCIA</t>
  </si>
  <si>
    <t>FLUXO DE CAIXA - REGIME DE COMPETÊNCIA(Realizado)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</si>
  <si>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</si>
  <si>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</si>
  <si>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</si>
  <si>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</si>
  <si>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</si>
  <si>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</si>
  <si>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</si>
  <si>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</si>
  <si>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</si>
  <si>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</si>
  <si>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Soma de Valor</t>
  </si>
  <si>
    <t>Total Geral</t>
  </si>
  <si>
    <t>Rótulos de Coluna</t>
  </si>
  <si>
    <t>(Tudo)</t>
  </si>
  <si>
    <t>Mês Previsto</t>
  </si>
  <si>
    <t>Ano Previsto</t>
  </si>
  <si>
    <t>0 Total</t>
  </si>
  <si>
    <t>Conta Vencida</t>
  </si>
  <si>
    <t>Vencida</t>
  </si>
  <si>
    <t>Vencida Total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</si>
  <si>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</si>
  <si>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</si>
  <si>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</si>
  <si>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</si>
  <si>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</si>
  <si>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</si>
  <si>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</si>
  <si>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</si>
  <si>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</si>
  <si>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</si>
  <si>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</si>
  <si>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</si>
  <si>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</si>
  <si>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</si>
  <si>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</si>
  <si>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</si>
  <si>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</si>
  <si>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</si>
  <si>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</si>
  <si>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</si>
  <si>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</si>
  <si>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</si>
  <si>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</si>
  <si>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</si>
  <si>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</si>
  <si>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</si>
  <si>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</si>
  <si>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</si>
  <si>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</si>
  <si>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</si>
  <si>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</si>
  <si>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</si>
  <si>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</si>
  <si>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</si>
  <si>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</si>
  <si>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</si>
  <si>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</si>
  <si>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</si>
  <si>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</si>
  <si>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</si>
  <si>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</si>
  <si>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</si>
  <si>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</si>
  <si>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</si>
  <si>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</si>
  <si>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</si>
  <si>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</si>
  <si>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</si>
  <si>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</si>
  <si>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</si>
  <si>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Data</t>
  </si>
  <si>
    <t>Resultado</t>
  </si>
  <si>
    <t>Saldo Inicial</t>
  </si>
  <si>
    <t xml:space="preserve"> </t>
  </si>
  <si>
    <t xml:space="preserve">  J     F    M     A     M    J     J      A      S     O     N    D</t>
  </si>
  <si>
    <t>Venda à Vista</t>
  </si>
  <si>
    <t>Dias de atraso</t>
  </si>
  <si>
    <t>Dias de Atraso</t>
  </si>
  <si>
    <t>DashBoard Financeiro - Posição Anual</t>
  </si>
  <si>
    <t>DATA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</si>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</sst>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#,##0.00_ ;\-#,##0.00\ "/>
    <numFmt numFmtId="167" formatCode="&quot;R$&quot;\ #,##0"/>
    <numFmt numFmtId="168" formatCode="&quot;R$&quot;\ #,##0.00"/>
  </numFmts>
  <fonts count="35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8"/>
      <color rgb="FF00B0F0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26"/>
      <color rgb="FF00B0F0"/>
      <name val="Calibri"/>
      <family val="2"/>
      <scheme val="minor"/>
    </font>
    <font>
      <sz val="20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2" tint="-0.499984740745262"/>
      </bottom>
      <diagonal/>
    </border>
    <border>
      <left/>
      <right/>
      <top style="thin">
        <color auto="1"/>
      </top>
      <bottom style="thin">
        <color theme="2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auto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/>
    <xf numFmtId="0" fontId="0" fillId="3" borderId="1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3" borderId="0" xfId="0" applyFill="1" applyAlignment="1">
      <alignment horizontal="left" vertical="top" wrapText="1"/>
    </xf>
    <xf numFmtId="44" fontId="0" fillId="3" borderId="0" xfId="0" applyNumberFormat="1" applyFill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44" fontId="4" fillId="3" borderId="5" xfId="0" applyNumberFormat="1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center" vertical="center"/>
    </xf>
    <xf numFmtId="0" fontId="4" fillId="3" borderId="14" xfId="0" applyFont="1" applyFill="1" applyBorder="1"/>
    <xf numFmtId="0" fontId="4" fillId="3" borderId="15" xfId="0" applyFont="1" applyFill="1" applyBorder="1" applyAlignment="1">
      <alignment horizontal="right"/>
    </xf>
    <xf numFmtId="0" fontId="4" fillId="3" borderId="16" xfId="0" applyFont="1" applyFill="1" applyBorder="1" applyAlignment="1">
      <alignment horizontal="right"/>
    </xf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9" xfId="0" applyBorder="1"/>
    <xf numFmtId="0" fontId="0" fillId="4" borderId="6" xfId="0" applyFill="1" applyBorder="1"/>
    <xf numFmtId="0" fontId="0" fillId="4" borderId="11" xfId="0" applyFill="1" applyBorder="1"/>
    <xf numFmtId="0" fontId="0" fillId="0" borderId="11" xfId="0" applyBorder="1"/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/>
    <xf numFmtId="1" fontId="4" fillId="3" borderId="5" xfId="0" applyNumberFormat="1" applyFont="1" applyFill="1" applyBorder="1" applyAlignment="1">
      <alignment horizontal="left" vertical="top" wrapText="1"/>
    </xf>
    <xf numFmtId="1" fontId="4" fillId="3" borderId="4" xfId="0" applyNumberFormat="1" applyFont="1" applyFill="1" applyBorder="1" applyAlignment="1">
      <alignment horizontal="left" vertical="top" wrapText="1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10" fillId="4" borderId="7" xfId="0" applyNumberFormat="1" applyFont="1" applyFill="1" applyBorder="1"/>
    <xf numFmtId="165" fontId="10" fillId="4" borderId="12" xfId="0" applyNumberFormat="1" applyFont="1" applyFill="1" applyBorder="1"/>
    <xf numFmtId="165" fontId="10" fillId="0" borderId="12" xfId="0" applyNumberFormat="1" applyFont="1" applyBorder="1"/>
    <xf numFmtId="165" fontId="10" fillId="4" borderId="8" xfId="0" applyNumberFormat="1" applyFont="1" applyFill="1" applyBorder="1"/>
    <xf numFmtId="165" fontId="10" fillId="4" borderId="13" xfId="0" applyNumberFormat="1" applyFont="1" applyFill="1" applyBorder="1"/>
    <xf numFmtId="165" fontId="10" fillId="0" borderId="13" xfId="0" applyNumberFormat="1" applyFont="1" applyBorder="1"/>
    <xf numFmtId="1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vertical="center"/>
    </xf>
    <xf numFmtId="14" fontId="0" fillId="4" borderId="0" xfId="0" applyNumberFormat="1" applyFill="1"/>
    <xf numFmtId="0" fontId="13" fillId="0" borderId="21" xfId="0" applyFont="1" applyBorder="1" applyAlignment="1">
      <alignment horizontal="center" vertical="center"/>
    </xf>
    <xf numFmtId="0" fontId="0" fillId="5" borderId="0" xfId="0" applyFill="1"/>
    <xf numFmtId="0" fontId="13" fillId="0" borderId="20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3" fillId="0" borderId="22" xfId="0" applyFont="1" applyBorder="1" applyAlignment="1">
      <alignment horizontal="left" vertical="center"/>
    </xf>
    <xf numFmtId="0" fontId="15" fillId="6" borderId="23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13" fillId="0" borderId="0" xfId="0" applyFont="1" applyAlignment="1">
      <alignment vertical="center"/>
    </xf>
    <xf numFmtId="0" fontId="17" fillId="0" borderId="26" xfId="0" applyFont="1" applyBorder="1" applyAlignment="1">
      <alignment vertical="center" wrapText="1"/>
    </xf>
    <xf numFmtId="6" fontId="17" fillId="0" borderId="26" xfId="0" applyNumberFormat="1" applyFont="1" applyBorder="1" applyAlignment="1">
      <alignment horizontal="center" vertical="center"/>
    </xf>
    <xf numFmtId="6" fontId="18" fillId="0" borderId="26" xfId="0" applyNumberFormat="1" applyFont="1" applyBorder="1" applyAlignment="1">
      <alignment horizontal="center" vertical="center"/>
    </xf>
    <xf numFmtId="6" fontId="18" fillId="0" borderId="26" xfId="0" applyNumberFormat="1" applyFont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vertical="center"/>
    </xf>
    <xf numFmtId="6" fontId="18" fillId="0" borderId="29" xfId="0" applyNumberFormat="1" applyFont="1" applyBorder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6" xfId="0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6" fontId="19" fillId="0" borderId="35" xfId="0" applyNumberFormat="1" applyFont="1" applyBorder="1" applyAlignment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>
      <alignment vertical="center"/>
    </xf>
    <xf numFmtId="167" fontId="22" fillId="0" borderId="36" xfId="0" applyNumberFormat="1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6" fontId="25" fillId="0" borderId="24" xfId="2" applyNumberFormat="1" applyFont="1" applyBorder="1" applyAlignment="1" applyProtection="1">
      <alignment horizontal="center" vertical="center"/>
    </xf>
    <xf numFmtId="6" fontId="26" fillId="0" borderId="24" xfId="2" applyNumberFormat="1" applyFont="1" applyBorder="1" applyAlignment="1" applyProtection="1">
      <alignment horizontal="center" vertical="center"/>
    </xf>
    <xf numFmtId="6" fontId="27" fillId="0" borderId="24" xfId="2" applyNumberFormat="1" applyFont="1" applyBorder="1" applyAlignment="1" applyProtection="1">
      <alignment horizontal="center" vertical="center"/>
    </xf>
    <xf numFmtId="168" fontId="23" fillId="0" borderId="34" xfId="0" applyNumberFormat="1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24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3" fontId="20" fillId="0" borderId="34" xfId="0" applyNumberFormat="1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3" fontId="21" fillId="0" borderId="26" xfId="0" applyNumberFormat="1" applyFont="1" applyBorder="1" applyAlignment="1">
      <alignment vertical="center"/>
    </xf>
    <xf numFmtId="3" fontId="26" fillId="0" borderId="34" xfId="0" applyNumberFormat="1" applyFont="1" applyBorder="1" applyAlignment="1">
      <alignment horizontal="center" vertical="center"/>
    </xf>
    <xf numFmtId="3" fontId="18" fillId="0" borderId="26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0" xfId="0" applyFont="1" applyAlignment="1">
      <alignment vertical="center"/>
    </xf>
    <xf numFmtId="0" fontId="28" fillId="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12" fillId="0" borderId="41" xfId="0" applyFont="1" applyBorder="1" applyAlignment="1">
      <alignment vertical="center"/>
    </xf>
    <xf numFmtId="0" fontId="12" fillId="0" borderId="42" xfId="0" applyFont="1" applyBorder="1" applyAlignment="1">
      <alignment horizontal="right" vertical="center"/>
    </xf>
    <xf numFmtId="0" fontId="12" fillId="0" borderId="42" xfId="0" applyFont="1" applyBorder="1" applyAlignment="1">
      <alignment horizontal="right" vertical="center" wrapText="1"/>
    </xf>
    <xf numFmtId="0" fontId="12" fillId="0" borderId="41" xfId="0" applyFont="1" applyBorder="1" applyAlignment="1">
      <alignment horizontal="right" vertical="center"/>
    </xf>
    <xf numFmtId="0" fontId="12" fillId="0" borderId="4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28" fillId="0" borderId="41" xfId="0" applyFont="1" applyBorder="1" applyAlignment="1">
      <alignment vertical="center"/>
    </xf>
    <xf numFmtId="0" fontId="28" fillId="0" borderId="43" xfId="0" applyFont="1" applyBorder="1" applyAlignment="1">
      <alignment vertical="center"/>
    </xf>
    <xf numFmtId="0" fontId="12" fillId="0" borderId="43" xfId="0" applyFont="1" applyBorder="1" applyAlignment="1">
      <alignment horizontal="right" vertical="center"/>
    </xf>
    <xf numFmtId="14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vertical="center"/>
    </xf>
    <xf numFmtId="43" fontId="12" fillId="4" borderId="41" xfId="1" applyFont="1" applyFill="1" applyBorder="1" applyAlignment="1">
      <alignment vertical="center"/>
    </xf>
    <xf numFmtId="43" fontId="12" fillId="4" borderId="0" xfId="1" applyFont="1" applyFill="1" applyBorder="1" applyAlignment="1">
      <alignment vertical="center"/>
    </xf>
    <xf numFmtId="43" fontId="29" fillId="4" borderId="43" xfId="1" applyFont="1" applyFill="1" applyBorder="1" applyAlignment="1">
      <alignment vertical="center"/>
    </xf>
    <xf numFmtId="43" fontId="12" fillId="4" borderId="41" xfId="1" applyFont="1" applyFill="1" applyBorder="1" applyAlignment="1">
      <alignment horizontal="right" vertical="center"/>
    </xf>
    <xf numFmtId="43" fontId="12" fillId="4" borderId="0" xfId="1" applyFont="1" applyFill="1" applyBorder="1" applyAlignment="1">
      <alignment horizontal="right" vertical="center"/>
    </xf>
    <xf numFmtId="0" fontId="12" fillId="8" borderId="42" xfId="0" applyFont="1" applyFill="1" applyBorder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12" fillId="4" borderId="42" xfId="0" applyFont="1" applyFill="1" applyBorder="1" applyAlignment="1">
      <alignment vertical="center"/>
    </xf>
    <xf numFmtId="43" fontId="12" fillId="4" borderId="42" xfId="1" applyFont="1" applyFill="1" applyBorder="1" applyAlignment="1">
      <alignment horizontal="right" vertical="center"/>
    </xf>
    <xf numFmtId="3" fontId="12" fillId="4" borderId="42" xfId="0" applyNumberFormat="1" applyFont="1" applyFill="1" applyBorder="1" applyAlignment="1">
      <alignment vertical="center"/>
    </xf>
    <xf numFmtId="14" fontId="12" fillId="4" borderId="44" xfId="0" applyNumberFormat="1" applyFont="1" applyFill="1" applyBorder="1" applyAlignment="1">
      <alignment horizontal="right" vertical="center"/>
    </xf>
    <xf numFmtId="167" fontId="12" fillId="4" borderId="44" xfId="0" applyNumberFormat="1" applyFont="1" applyFill="1" applyBorder="1" applyAlignment="1">
      <alignment horizontal="right" vertical="center"/>
    </xf>
    <xf numFmtId="6" fontId="30" fillId="4" borderId="44" xfId="0" applyNumberFormat="1" applyFont="1" applyFill="1" applyBorder="1" applyAlignment="1">
      <alignment horizontal="right" vertical="center"/>
    </xf>
    <xf numFmtId="167" fontId="12" fillId="4" borderId="42" xfId="0" applyNumberFormat="1" applyFont="1" applyFill="1" applyBorder="1" applyAlignment="1">
      <alignment vertical="center"/>
    </xf>
    <xf numFmtId="0" fontId="12" fillId="8" borderId="0" xfId="0" applyFont="1" applyFill="1" applyAlignment="1">
      <alignment vertical="center"/>
    </xf>
    <xf numFmtId="0" fontId="12" fillId="4" borderId="42" xfId="0" applyFont="1" applyFill="1" applyBorder="1" applyAlignment="1">
      <alignment horizontal="right" vertical="center"/>
    </xf>
    <xf numFmtId="4" fontId="12" fillId="4" borderId="42" xfId="0" applyNumberFormat="1" applyFont="1" applyFill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6" fillId="4" borderId="36" xfId="0" quotePrefix="1" applyFont="1" applyFill="1" applyBorder="1"/>
    <xf numFmtId="0" fontId="16" fillId="5" borderId="36" xfId="0" quotePrefix="1" applyFont="1" applyFill="1" applyBorder="1"/>
    <xf numFmtId="43" fontId="0" fillId="0" borderId="0" xfId="0" applyNumberFormat="1"/>
    <xf numFmtId="168" fontId="32" fillId="0" borderId="3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0" fontId="3" fillId="3" borderId="0" xfId="0" applyFont="1" applyFill="1" applyProtection="1">
      <protection locked="0"/>
    </xf>
    <xf numFmtId="14" fontId="33" fillId="4" borderId="0" xfId="0" applyNumberFormat="1" applyFont="1" applyFill="1" applyProtection="1">
      <protection locked="0"/>
    </xf>
    <xf numFmtId="0" fontId="31" fillId="4" borderId="0" xfId="0" applyFont="1" applyFill="1" applyProtection="1">
      <protection locked="0"/>
    </xf>
    <xf numFmtId="6" fontId="34" fillId="0" borderId="26" xfId="2" applyNumberFormat="1" applyFont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</cellXfs>
  <cellStyles count="3">
    <cellStyle name="Moeda 2" xfId="2" xr:uid="{84B00471-F204-45A0-B6D9-8AA6B2DF694E}"/>
    <cellStyle name="Normal" xfId="0" builtinId="0"/>
    <cellStyle name="Vírgula 2" xfId="1" xr:uid="{E3C324DA-9111-4F34-B9B4-1F695A9205F4}"/>
  </cellStyles>
  <dxfs count="39">
    <dxf>
      <font>
        <color rgb="FFFF0000"/>
      </font>
    </dxf>
    <dxf>
      <font>
        <color rgb="FFFF0000"/>
      </font>
    </dxf>
    <dxf>
      <alignment vertical="center"/>
    </dxf>
    <dxf>
      <alignment horizontal="left"/>
    </dxf>
    <dxf>
      <alignment vertical="top"/>
    </dxf>
    <dxf>
      <alignment wrapText="1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border>
        <bottom style="thin">
          <color auto="1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207921439726574E-3"/>
          <c:y val="4.3103448275862072E-2"/>
          <c:w val="0.9948703571144516"/>
          <c:h val="0.919552674450176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15875">
                <a:noFill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FA-4AF4-B453-3B2D76C3F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DashBoardFinanceiroIAnualD!$K$5:$K$16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DashBoardAtualID!$I$5:$I$16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FA-4AF4-B453-3B2D76C3F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806527"/>
        <c:axId val="919811807"/>
      </c:lineChart>
      <c:catAx>
        <c:axId val="9198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11807"/>
        <c:crosses val="autoZero"/>
        <c:auto val="1"/>
        <c:lblAlgn val="ctr"/>
        <c:lblOffset val="100"/>
        <c:noMultiLvlLbl val="0"/>
      </c:catAx>
      <c:valAx>
        <c:axId val="9198118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919806527"/>
        <c:crosses val="autoZero"/>
        <c:crossBetween val="between"/>
      </c:valAx>
      <c:spPr>
        <a:noFill/>
        <a:ln cap="flat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013873265841768"/>
          <c:y val="4.3636566705757523E-2"/>
          <c:w val="0.33522111206687399"/>
          <c:h val="0.92976768861339143"/>
        </c:manualLayout>
      </c:layout>
      <c:doughnut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A-47CB-878C-447F9C42E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A-47CB-878C-447F9C42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DashBoardFinanceiroIAnualD!$B$20:$C$20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DashBoardAtualID!$B$21:$C$21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A-47CB-878C-447F9C42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00940422987662E-2"/>
          <c:y val="1.3218357033728992E-2"/>
          <c:w val="0.9050086355785838"/>
          <c:h val="0.81000962379702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B-4170-900F-9CCA6829119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81081081081079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46B-4170-900F-9CCA68291193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24581724581723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46B-4170-900F-9CCA6829119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DashBoardFinanceiroIAnualD!$B$30:$C$30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DashBoardAtualID!$B$31:$C$31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B-4170-900F-9CCA6829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10"/>
        <c:axId val="922423455"/>
        <c:axId val="922421535"/>
      </c:barChart>
      <c:catAx>
        <c:axId val="9224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21535"/>
        <c:crosses val="autoZero"/>
        <c:auto val="1"/>
        <c:lblAlgn val="ctr"/>
        <c:lblOffset val="100"/>
        <c:noMultiLvlLbl val="0"/>
      </c:catAx>
      <c:valAx>
        <c:axId val="92242153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24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58270561708242E-2"/>
          <c:y val="8.4228107850155092E-4"/>
          <c:w val="0.95994634373234988"/>
          <c:h val="0.73238457897680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DashBoardAtualID!$G$31:$G$42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B17-BB65-683B8FA7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919808927"/>
        <c:axId val="919805567"/>
      </c:barChart>
      <c:catAx>
        <c:axId val="9198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05567"/>
        <c:crosses val="autoZero"/>
        <c:auto val="1"/>
        <c:lblAlgn val="ctr"/>
        <c:lblOffset val="100"/>
        <c:noMultiLvlLbl val="0"/>
      </c:catAx>
      <c:valAx>
        <c:axId val="919805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1980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207921439726574E-3"/>
          <c:y val="4.3103448275862072E-2"/>
          <c:w val="0.9948703571144516"/>
          <c:h val="0.9195526744501763"/>
        </c:manualLayout>
      </c:layout>
      <c:lineChart>
        <c:grouping val="standard"/>
        <c:varyColors val="0"/>
        <c:ser>
          <c:idx val="0"/>
          <c:order val="0"/>
          <c:tx>
            <c:v>Vendas</c:v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15875">
                <a:noFill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D5-4897-95E2-C3086E39BE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DashBoardFinanceiroIAnualD!$K$5:$K$16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DashBoardFinanceiroIAnualD!$I$5:$I$16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D5-4897-95E2-C3086E39BE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806527"/>
        <c:axId val="919811807"/>
      </c:lineChart>
      <c:catAx>
        <c:axId val="9198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11807"/>
        <c:crosses val="autoZero"/>
        <c:auto val="1"/>
        <c:lblAlgn val="ctr"/>
        <c:lblOffset val="100"/>
        <c:noMultiLvlLbl val="0"/>
      </c:catAx>
      <c:valAx>
        <c:axId val="91981180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919806527"/>
        <c:crosses val="autoZero"/>
        <c:crossBetween val="between"/>
      </c:valAx>
      <c:spPr>
        <a:noFill/>
        <a:ln cap="flat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013873265841768"/>
          <c:y val="4.3636566705757523E-2"/>
          <c:w val="0.33522111206687399"/>
          <c:h val="0.92976768861339143"/>
        </c:manualLayout>
      </c:layout>
      <c:doughnut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C-474E-985B-572D64C1B3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C-474E-985B-572D64C1B3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DashBoardFinanceiroIAnualD!$B$20:$C$20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DashBoardFinanceiroIAnualD!$B$21:$C$21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C-474E-985B-572D64C1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00940422987662E-2"/>
          <c:y val="1.3218357033728992E-2"/>
          <c:w val="0.9050086355785838"/>
          <c:h val="0.81000962379702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6B-4052-846C-D488837A780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81081081081079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6B-4052-846C-D488837A780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24581724581723"/>
                      <c:h val="0.3105721393034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F6B-4052-846C-D488837A780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DashBoardFinanceiroIAnualD!$B$30:$C$30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DashBoardFinanceiroIAnualD!$B$31:$C$31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052-846C-D488837A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10"/>
        <c:axId val="922423455"/>
        <c:axId val="922421535"/>
      </c:barChart>
      <c:catAx>
        <c:axId val="9224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421535"/>
        <c:crosses val="autoZero"/>
        <c:auto val="1"/>
        <c:lblAlgn val="ctr"/>
        <c:lblOffset val="100"/>
        <c:noMultiLvlLbl val="0"/>
      </c:catAx>
      <c:valAx>
        <c:axId val="92242153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224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58270561708242E-2"/>
          <c:y val="8.4228107850155092E-4"/>
          <c:w val="0.95994634373234988"/>
          <c:h val="0.73238457897680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DashBoardFinanceiroIAnualD!$G$31:$G$42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F-486E-A516-AC2B4414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919808927"/>
        <c:axId val="919805567"/>
      </c:barChart>
      <c:catAx>
        <c:axId val="9198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05567"/>
        <c:crosses val="autoZero"/>
        <c:auto val="1"/>
        <c:lblAlgn val="ctr"/>
        <c:lblOffset val="100"/>
        <c:noMultiLvlLbl val="0"/>
      </c:catAx>
      <c:valAx>
        <c:axId val="919805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91980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eReceita!A1"/><Relationship Id="rId13" Type="http://schemas.openxmlformats.org/officeDocument/2006/relationships/hyperlink" Target="#'DashBoardFinanceiroAtual '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N2!A1"/><Relationship Id="rId1" Type="http://schemas.openxmlformats.org/officeDocument/2006/relationships/hyperlink" Target="#PCEntrada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e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6</xdr:col>
      <xdr:colOff>434340</xdr:colOff>
      <xdr:row>4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FD3D176-424D-F7D5-01C2-F62441D5590D}"/>
            </a:ext>
          </a:extLst>
        </xdr:cNvPr>
        <xdr:cNvSpPr/>
      </xdr:nvSpPr>
      <xdr:spPr>
        <a:xfrm>
          <a:off x="390906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CADASTROS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708660</xdr:colOff>
      <xdr:row>3</xdr:row>
      <xdr:rowOff>0</xdr:rowOff>
    </xdr:from>
    <xdr:to>
      <xdr:col>10</xdr:col>
      <xdr:colOff>266700</xdr:colOff>
      <xdr:row>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F764C3-7082-4383-BC44-D9851FCC6056}"/>
            </a:ext>
          </a:extLst>
        </xdr:cNvPr>
        <xdr:cNvSpPr/>
      </xdr:nvSpPr>
      <xdr:spPr>
        <a:xfrm>
          <a:off x="724662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RELATÓRIOS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541020</xdr:colOff>
      <xdr:row>3</xdr:row>
      <xdr:rowOff>0</xdr:rowOff>
    </xdr:from>
    <xdr:to>
      <xdr:col>13</xdr:col>
      <xdr:colOff>975360</xdr:colOff>
      <xdr:row>4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86746D-E5FB-4A6D-ACA2-2F3388ACA4B4}"/>
            </a:ext>
          </a:extLst>
        </xdr:cNvPr>
        <xdr:cNvSpPr/>
      </xdr:nvSpPr>
      <xdr:spPr>
        <a:xfrm>
          <a:off x="10584180" y="1257300"/>
          <a:ext cx="3063240" cy="25146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GRÁFICOS</a:t>
          </a: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853440</xdr:colOff>
      <xdr:row>5</xdr:row>
      <xdr:rowOff>15240</xdr:rowOff>
    </xdr:from>
    <xdr:to>
      <xdr:col>6</xdr:col>
      <xdr:colOff>411480</xdr:colOff>
      <xdr:row>6</xdr:row>
      <xdr:rowOff>15240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C0BEF-28F9-4FBD-86D2-7FC00BAD0BE3}"/>
            </a:ext>
          </a:extLst>
        </xdr:cNvPr>
        <xdr:cNvSpPr/>
      </xdr:nvSpPr>
      <xdr:spPr>
        <a:xfrm>
          <a:off x="3886200" y="177546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Plano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de Contas de Entradas - Nível 1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6</xdr:row>
      <xdr:rowOff>131064</xdr:rowOff>
    </xdr:from>
    <xdr:to>
      <xdr:col>6</xdr:col>
      <xdr:colOff>411480</xdr:colOff>
      <xdr:row>7</xdr:row>
      <xdr:rowOff>131064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D25ADF-8F58-49AF-ABAF-7EC35D3460CF}"/>
            </a:ext>
          </a:extLst>
        </xdr:cNvPr>
        <xdr:cNvSpPr/>
      </xdr:nvSpPr>
      <xdr:spPr>
        <a:xfrm>
          <a:off x="3886200" y="214274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Entradas - Nível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7</xdr:row>
      <xdr:rowOff>246888</xdr:rowOff>
    </xdr:from>
    <xdr:to>
      <xdr:col>6</xdr:col>
      <xdr:colOff>411480</xdr:colOff>
      <xdr:row>8</xdr:row>
      <xdr:rowOff>246888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19E7A9-12D1-4FF8-B2E4-AEBF9C9879C3}"/>
            </a:ext>
          </a:extLst>
        </xdr:cNvPr>
        <xdr:cNvSpPr/>
      </xdr:nvSpPr>
      <xdr:spPr>
        <a:xfrm>
          <a:off x="3886200" y="2510028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Saídas- Nível 1</a:t>
          </a: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9</xdr:row>
      <xdr:rowOff>111252</xdr:rowOff>
    </xdr:from>
    <xdr:to>
      <xdr:col>6</xdr:col>
      <xdr:colOff>411480</xdr:colOff>
      <xdr:row>10</xdr:row>
      <xdr:rowOff>111252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C9860B-3565-4C39-8DC5-06069EEB12BA}"/>
            </a:ext>
          </a:extLst>
        </xdr:cNvPr>
        <xdr:cNvSpPr/>
      </xdr:nvSpPr>
      <xdr:spPr>
        <a:xfrm>
          <a:off x="3886200" y="2877312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Saídas- Nível 2</a:t>
          </a:r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10</xdr:row>
      <xdr:rowOff>227076</xdr:rowOff>
    </xdr:from>
    <xdr:to>
      <xdr:col>6</xdr:col>
      <xdr:colOff>411480</xdr:colOff>
      <xdr:row>11</xdr:row>
      <xdr:rowOff>227076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AE6752-7344-4A68-B167-D79597CDDC63}"/>
            </a:ext>
          </a:extLst>
        </xdr:cNvPr>
        <xdr:cNvSpPr/>
      </xdr:nvSpPr>
      <xdr:spPr>
        <a:xfrm>
          <a:off x="3886200" y="3244596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Registros das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Entradas de Caixa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853440</xdr:colOff>
      <xdr:row>12</xdr:row>
      <xdr:rowOff>91440</xdr:rowOff>
    </xdr:from>
    <xdr:to>
      <xdr:col>6</xdr:col>
      <xdr:colOff>411480</xdr:colOff>
      <xdr:row>13</xdr:row>
      <xdr:rowOff>91440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37EB8D-FF5A-4C71-8AC8-7EE905CFA1FB}"/>
            </a:ext>
          </a:extLst>
        </xdr:cNvPr>
        <xdr:cNvSpPr/>
      </xdr:nvSpPr>
      <xdr:spPr>
        <a:xfrm>
          <a:off x="3886200" y="361188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Registros das Saídas de Caixa</a:t>
          </a:r>
          <a:endParaRPr lang="pt-BR">
            <a:effectLst/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5</xdr:row>
      <xdr:rowOff>15240</xdr:rowOff>
    </xdr:from>
    <xdr:to>
      <xdr:col>10</xdr:col>
      <xdr:colOff>259080</xdr:colOff>
      <xdr:row>6</xdr:row>
      <xdr:rowOff>15240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24C382-0D3D-429E-A624-D79FB894FA33}"/>
            </a:ext>
          </a:extLst>
        </xdr:cNvPr>
        <xdr:cNvSpPr/>
      </xdr:nvSpPr>
      <xdr:spPr>
        <a:xfrm>
          <a:off x="7239000" y="177546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Fluxo de Caixa e Resultado Mensal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6</xdr:row>
      <xdr:rowOff>131064</xdr:rowOff>
    </xdr:from>
    <xdr:to>
      <xdr:col>10</xdr:col>
      <xdr:colOff>259080</xdr:colOff>
      <xdr:row>7</xdr:row>
      <xdr:rowOff>131064</xdr:rowOff>
    </xdr:to>
    <xdr:sp macro="" textlink="">
      <xdr:nvSpPr>
        <xdr:cNvPr id="12" name="Retâ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A8B4A5E-8A2C-437A-B361-53425F2110E1}"/>
            </a:ext>
          </a:extLst>
        </xdr:cNvPr>
        <xdr:cNvSpPr/>
      </xdr:nvSpPr>
      <xdr:spPr>
        <a:xfrm>
          <a:off x="7239000" y="214274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Detalhamento da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Receita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7</xdr:row>
      <xdr:rowOff>246888</xdr:rowOff>
    </xdr:from>
    <xdr:to>
      <xdr:col>10</xdr:col>
      <xdr:colOff>259080</xdr:colOff>
      <xdr:row>8</xdr:row>
      <xdr:rowOff>246888</xdr:rowOff>
    </xdr:to>
    <xdr:sp macro="" textlink="">
      <xdr:nvSpPr>
        <xdr:cNvPr id="13" name="Retâ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B7E6E36-3826-4BB5-AA35-26D2BDF8572B}"/>
            </a:ext>
          </a:extLst>
        </xdr:cNvPr>
        <xdr:cNvSpPr/>
      </xdr:nvSpPr>
      <xdr:spPr>
        <a:xfrm>
          <a:off x="7239000" y="2510028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Detalhamento da Despesa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9</xdr:row>
      <xdr:rowOff>111252</xdr:rowOff>
    </xdr:from>
    <xdr:to>
      <xdr:col>10</xdr:col>
      <xdr:colOff>259080</xdr:colOff>
      <xdr:row>10</xdr:row>
      <xdr:rowOff>111252</xdr:rowOff>
    </xdr:to>
    <xdr:sp macro="" textlink="">
      <xdr:nvSpPr>
        <xdr:cNvPr id="14" name="Retâ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5A7503-AB49-400C-94C5-8FF4ACA4FC07}"/>
            </a:ext>
          </a:extLst>
        </xdr:cNvPr>
        <xdr:cNvSpPr/>
      </xdr:nvSpPr>
      <xdr:spPr>
        <a:xfrm>
          <a:off x="7239000" y="2877312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Pagar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10</xdr:row>
      <xdr:rowOff>227076</xdr:rowOff>
    </xdr:from>
    <xdr:to>
      <xdr:col>10</xdr:col>
      <xdr:colOff>259080</xdr:colOff>
      <xdr:row>11</xdr:row>
      <xdr:rowOff>227076</xdr:rowOff>
    </xdr:to>
    <xdr:sp macro="" textlink="">
      <xdr:nvSpPr>
        <xdr:cNvPr id="15" name="Retângulo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B331AC3-D2AC-4F62-AF25-9488B43EA910}"/>
            </a:ext>
          </a:extLst>
        </xdr:cNvPr>
        <xdr:cNvSpPr/>
      </xdr:nvSpPr>
      <xdr:spPr>
        <a:xfrm>
          <a:off x="7239000" y="3244596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Receber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701040</xdr:colOff>
      <xdr:row>12</xdr:row>
      <xdr:rowOff>91440</xdr:rowOff>
    </xdr:from>
    <xdr:to>
      <xdr:col>10</xdr:col>
      <xdr:colOff>259080</xdr:colOff>
      <xdr:row>13</xdr:row>
      <xdr:rowOff>91440</xdr:rowOff>
    </xdr:to>
    <xdr:sp macro="" textlink="">
      <xdr:nvSpPr>
        <xdr:cNvPr id="16" name="Retângulo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1F12404-7786-41D5-816E-95419D1CCB02}"/>
            </a:ext>
          </a:extLst>
        </xdr:cNvPr>
        <xdr:cNvSpPr/>
      </xdr:nvSpPr>
      <xdr:spPr>
        <a:xfrm>
          <a:off x="7239000" y="361188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Contas a Receber Vencidas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533400</xdr:colOff>
      <xdr:row>5</xdr:row>
      <xdr:rowOff>7620</xdr:rowOff>
    </xdr:from>
    <xdr:to>
      <xdr:col>13</xdr:col>
      <xdr:colOff>967740</xdr:colOff>
      <xdr:row>6</xdr:row>
      <xdr:rowOff>7620</xdr:rowOff>
    </xdr:to>
    <xdr:sp macro="" textlink="">
      <xdr:nvSpPr>
        <xdr:cNvPr id="23" name="Retângulo 2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1588CA-17D7-454A-A0C4-1E4E8184A9E7}"/>
            </a:ext>
          </a:extLst>
        </xdr:cNvPr>
        <xdr:cNvSpPr/>
      </xdr:nvSpPr>
      <xdr:spPr>
        <a:xfrm>
          <a:off x="10576560" y="1767840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Dashboard Financeiro - Posição Atual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533400</xdr:colOff>
      <xdr:row>6</xdr:row>
      <xdr:rowOff>123444</xdr:rowOff>
    </xdr:from>
    <xdr:to>
      <xdr:col>13</xdr:col>
      <xdr:colOff>967740</xdr:colOff>
      <xdr:row>7</xdr:row>
      <xdr:rowOff>123444</xdr:rowOff>
    </xdr:to>
    <xdr:sp macro="" textlink="">
      <xdr:nvSpPr>
        <xdr:cNvPr id="24" name="Retângulo 2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A0E70C-206E-4762-8F9F-2C6E02C981A3}"/>
            </a:ext>
          </a:extLst>
        </xdr:cNvPr>
        <xdr:cNvSpPr/>
      </xdr:nvSpPr>
      <xdr:spPr>
        <a:xfrm>
          <a:off x="10576560" y="2135124"/>
          <a:ext cx="30632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n>
                <a:noFill/>
              </a:ln>
              <a:solidFill>
                <a:schemeClr val="bg1"/>
              </a:solidFill>
            </a:rPr>
            <a:t>Dashboard Financeiro</a:t>
          </a:r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 - Posição Anual</a:t>
          </a:r>
        </a:p>
        <a:p>
          <a:pPr algn="ctr"/>
          <a:endParaRPr lang="pt-BR" sz="1100" b="1" kern="1200" baseline="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22860</xdr:colOff>
      <xdr:row>8</xdr:row>
      <xdr:rowOff>241188</xdr:rowOff>
    </xdr:from>
    <xdr:to>
      <xdr:col>2</xdr:col>
      <xdr:colOff>60960</xdr:colOff>
      <xdr:row>16</xdr:row>
      <xdr:rowOff>165865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DA8D7CF-A5C9-FCAF-7251-24C098230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2755788"/>
          <a:ext cx="2834640" cy="19363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B0F3F4-6C02-41D6-97FC-DEAEDAFE746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800100</xdr:colOff>
      <xdr:row>0</xdr:row>
      <xdr:rowOff>495301</xdr:rowOff>
    </xdr:from>
    <xdr:to>
      <xdr:col>6</xdr:col>
      <xdr:colOff>548640</xdr:colOff>
      <xdr:row>1</xdr:row>
      <xdr:rowOff>899160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8DE54760-4871-2B39-C2DD-77462284E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420" y="495301"/>
              <a:ext cx="237744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1699260</xdr:colOff>
      <xdr:row>1</xdr:row>
      <xdr:rowOff>7620</xdr:rowOff>
    </xdr:from>
    <xdr:to>
      <xdr:col>3</xdr:col>
      <xdr:colOff>441960</xdr:colOff>
      <xdr:row>2</xdr:row>
      <xdr:rowOff>7619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18D9602C-7689-1C52-D217-EF5A218581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480" y="510540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3EEB91-E31A-4FC3-9D1B-D8A41F789496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464820</xdr:colOff>
      <xdr:row>1</xdr:row>
      <xdr:rowOff>1</xdr:rowOff>
    </xdr:from>
    <xdr:to>
      <xdr:col>6</xdr:col>
      <xdr:colOff>327660</xdr:colOff>
      <xdr:row>1</xdr:row>
      <xdr:rowOff>899161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5531C2E6-E4FB-4E04-0C29-AE3653CF7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502921"/>
              <a:ext cx="244602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1722120</xdr:colOff>
      <xdr:row>1</xdr:row>
      <xdr:rowOff>7620</xdr:rowOff>
    </xdr:from>
    <xdr:to>
      <xdr:col>3</xdr:col>
      <xdr:colOff>144780</xdr:colOff>
      <xdr:row>1</xdr:row>
      <xdr:rowOff>899160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E2547C4B-4F6F-6786-2EDC-1C2987C62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340" y="510540"/>
              <a:ext cx="180594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CC36F-12F1-4090-8438-7AA06709F0B3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281940</xdr:colOff>
      <xdr:row>0</xdr:row>
      <xdr:rowOff>495300</xdr:rowOff>
    </xdr:from>
    <xdr:to>
      <xdr:col>8</xdr:col>
      <xdr:colOff>472440</xdr:colOff>
      <xdr:row>1</xdr:row>
      <xdr:rowOff>883920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>
              <a:extLst>
                <a:ext uri="{FF2B5EF4-FFF2-40B4-BE49-F238E27FC236}">
                  <a16:creationId xmlns:a16="http://schemas.microsoft.com/office/drawing/2014/main" id="{1B3CE31A-1308-F86A-4197-3E81ED5B9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495300"/>
              <a:ext cx="253746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38100</xdr:colOff>
      <xdr:row>1</xdr:row>
      <xdr:rowOff>38100</xdr:rowOff>
    </xdr:from>
    <xdr:to>
      <xdr:col>4</xdr:col>
      <xdr:colOff>7620</xdr:colOff>
      <xdr:row>1</xdr:row>
      <xdr:rowOff>876299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>
              <a:extLst>
                <a:ext uri="{FF2B5EF4-FFF2-40B4-BE49-F238E27FC236}">
                  <a16:creationId xmlns:a16="http://schemas.microsoft.com/office/drawing/2014/main" id="{3B02F146-6B50-023C-66B0-E5D0C3DBC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140" y="541020"/>
              <a:ext cx="1828800" cy="838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8F58BA-3FB5-4E50-B1CF-A1FFD3F92D74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152400</xdr:colOff>
      <xdr:row>1</xdr:row>
      <xdr:rowOff>7621</xdr:rowOff>
    </xdr:from>
    <xdr:to>
      <xdr:col>7</xdr:col>
      <xdr:colOff>472440</xdr:colOff>
      <xdr:row>1</xdr:row>
      <xdr:rowOff>830581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>
              <a:extLst>
                <a:ext uri="{FF2B5EF4-FFF2-40B4-BE49-F238E27FC236}">
                  <a16:creationId xmlns:a16="http://schemas.microsoft.com/office/drawing/2014/main" id="{9997045B-88B0-996C-DA2C-FFE0B336E1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510541"/>
              <a:ext cx="2948940" cy="822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1836420</xdr:colOff>
      <xdr:row>1</xdr:row>
      <xdr:rowOff>7621</xdr:rowOff>
    </xdr:from>
    <xdr:to>
      <xdr:col>3</xdr:col>
      <xdr:colOff>746760</xdr:colOff>
      <xdr:row>1</xdr:row>
      <xdr:rowOff>861060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>
              <a:extLst>
                <a:ext uri="{FF2B5EF4-FFF2-40B4-BE49-F238E27FC236}">
                  <a16:creationId xmlns:a16="http://schemas.microsoft.com/office/drawing/2014/main" id="{A75FCD31-0D42-63EB-F937-01A1FB866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" y="510541"/>
              <a:ext cx="1897380" cy="853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CC7A5E-CEE9-40D7-9775-DC5BB59610C0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1661160</xdr:colOff>
      <xdr:row>1</xdr:row>
      <xdr:rowOff>1</xdr:rowOff>
    </xdr:from>
    <xdr:to>
      <xdr:col>3</xdr:col>
      <xdr:colOff>167640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63548317-03D5-7CD3-A188-A89DD83E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7380" y="502921"/>
              <a:ext cx="182880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BF96B-2BE2-48E7-B8BA-FD8444F93425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274320</xdr:colOff>
      <xdr:row>3</xdr:row>
      <xdr:rowOff>220980</xdr:rowOff>
    </xdr:from>
    <xdr:to>
      <xdr:col>10</xdr:col>
      <xdr:colOff>7620</xdr:colOff>
      <xdr:row>10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3AAA78-10E6-483F-B830-3E9C38BD9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1440180</xdr:colOff>
      <xdr:row>12</xdr:row>
      <xdr:rowOff>60960</xdr:rowOff>
    </xdr:from>
    <xdr:to>
      <xdr:col>4</xdr:col>
      <xdr:colOff>0</xdr:colOff>
      <xdr:row>18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DE9EB0-BC3E-407F-AB9B-6D1C2497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13</xdr:row>
      <xdr:rowOff>198120</xdr:rowOff>
    </xdr:from>
    <xdr:to>
      <xdr:col>9</xdr:col>
      <xdr:colOff>7620</xdr:colOff>
      <xdr:row>17</xdr:row>
      <xdr:rowOff>213360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320D6F-F3EC-4C15-A064-0C3793F3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</xdr:colOff>
      <xdr:row>15</xdr:row>
      <xdr:rowOff>45720</xdr:rowOff>
    </xdr:from>
    <xdr:to>
      <xdr:col>11</xdr:col>
      <xdr:colOff>0</xdr:colOff>
      <xdr:row>18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94A5E9-4651-46A2-AB0F-882694E57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76FBF0-164D-4F60-9A8B-DB78E75E130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274320</xdr:colOff>
      <xdr:row>3</xdr:row>
      <xdr:rowOff>220980</xdr:rowOff>
    </xdr:from>
    <xdr:to>
      <xdr:col>10</xdr:col>
      <xdr:colOff>7620</xdr:colOff>
      <xdr:row>10</xdr:row>
      <xdr:rowOff>220980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F16DA3-E4FF-441D-AC29-420EFAA6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1440180</xdr:colOff>
      <xdr:row>12</xdr:row>
      <xdr:rowOff>60960</xdr:rowOff>
    </xdr:from>
    <xdr:to>
      <xdr:col>4</xdr:col>
      <xdr:colOff>0</xdr:colOff>
      <xdr:row>18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49671-9D29-4A7F-B3D9-6566DF59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13</xdr:row>
      <xdr:rowOff>198120</xdr:rowOff>
    </xdr:from>
    <xdr:to>
      <xdr:col>9</xdr:col>
      <xdr:colOff>7620</xdr:colOff>
      <xdr:row>17</xdr:row>
      <xdr:rowOff>213360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0C9FA-C9B2-4121-881A-2A3403B9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</xdr:colOff>
      <xdr:row>15</xdr:row>
      <xdr:rowOff>45720</xdr:rowOff>
    </xdr:from>
    <xdr:to>
      <xdr:col>11</xdr:col>
      <xdr:colOff>0</xdr:colOff>
      <xdr:row>18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3F590C-ABBC-42DD-815C-39D4B9C07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ED2B0-E324-4F59-94C1-30FBE64086FD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AEB718-A2F3-4944-8827-AF35047DF040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A72B6-836C-4E14-8B05-9AA7BA29BC6D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247D2-CFA3-441E-AC8D-C19766718CAA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D549C-4BD5-4574-92CA-B510BB7FC7E3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F265C-08D2-48F1-BC08-5D6207D2A1F9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A7EB2-C922-4C54-9B95-61B640718778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129540</xdr:rowOff>
    </xdr:from>
    <xdr:to>
      <xdr:col>1</xdr:col>
      <xdr:colOff>1249680</xdr:colOff>
      <xdr:row>1</xdr:row>
      <xdr:rowOff>381000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3BC74-6303-45DE-BA4D-F5FF2A3EEA9A}"/>
            </a:ext>
          </a:extLst>
        </xdr:cNvPr>
        <xdr:cNvSpPr/>
      </xdr:nvSpPr>
      <xdr:spPr>
        <a:xfrm>
          <a:off x="251460" y="632460"/>
          <a:ext cx="1234440" cy="25146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 baseline="0">
              <a:ln>
                <a:noFill/>
              </a:ln>
              <a:solidFill>
                <a:schemeClr val="bg1"/>
              </a:solidFill>
            </a:rPr>
            <a:t>INÍCIO</a:t>
          </a: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  <a:p>
          <a:pPr algn="ctr"/>
          <a:endParaRPr lang="pt-BR" sz="11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meida de Oliveira" refreshedDate="45673.796919560184" createdVersion="8" refreshedVersion="8" minRefreshableVersion="3" recordCount="231" xr:uid="{A3FA64FB-5D73-41A2-ADA4-94E786DEC61A}">
  <cacheSource type="worksheet">
    <worksheetSource name="TbRegistroEntradas"/>
  </cacheSource>
  <cacheFields count="15">
    <cacheField name="Data do Caixa Registrado" numFmtId="14">
      <sharedItems containsDate="1" containsMixedTypes="1" minDate="2017-09-07T00:00:00" maxDate="2019-10-06T00:00:00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00:00:00" maxDate="2019-08-1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1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  <cacheField name="Venda à Vista" numFmtId="1">
      <sharedItems/>
    </cacheField>
  </cacheFields>
  <extLst>
    <ext xmlns:x14="http://schemas.microsoft.com/office/spreadsheetml/2009/9/main" uri="{725AE2AE-9491-48be-B2B4-4EB974FC3084}">
      <x14:pivotCacheDefinition pivotCacheId="14108785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Almeida de Oliveira" refreshedDate="45673.797034490737" createdVersion="8" refreshedVersion="8" minRefreshableVersion="3" recordCount="229" xr:uid="{2A305A1B-8821-48CB-B2DF-2D5E38012F93}">
  <cacheSource type="worksheet">
    <worksheetSource name="TbRegistroSaídas"/>
  </cacheSource>
  <cacheFields count="13">
    <cacheField name="Data do Caixa Registr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1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1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1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6715722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0:00:00"/>
    <d v="2017-08-10T00:00:00"/>
    <d v="2017-08-25T00:00:00"/>
    <x v="0"/>
    <x v="0"/>
    <s v="NF7238"/>
    <n v="1133"/>
    <x v="0"/>
    <n v="2017"/>
    <x v="0"/>
    <x v="0"/>
    <x v="0"/>
    <x v="0"/>
    <x v="0"/>
    <s v="Prazo"/>
  </r>
  <r>
    <d v="2017-09-07T00:00:00"/>
    <d v="2017-08-13T00:00:00"/>
    <d v="2017-09-07T00:00:00"/>
    <x v="0"/>
    <x v="1"/>
    <s v="NF9147"/>
    <n v="164"/>
    <x v="0"/>
    <n v="2017"/>
    <x v="0"/>
    <x v="0"/>
    <x v="1"/>
    <x v="0"/>
    <x v="0"/>
    <s v="Prazo"/>
  </r>
  <r>
    <d v="2017-09-29T00:00:00"/>
    <d v="2017-08-17T00:00:00"/>
    <d v="2017-09-23T00:00:00"/>
    <x v="0"/>
    <x v="1"/>
    <s v="NF8005"/>
    <n v="2937"/>
    <x v="0"/>
    <n v="2017"/>
    <x v="0"/>
    <x v="0"/>
    <x v="1"/>
    <x v="0"/>
    <x v="0"/>
    <s v="Prazo"/>
  </r>
  <r>
    <d v="2017-10-12T00:00:00"/>
    <d v="2017-08-22T00:00:00"/>
    <d v="2017-10-12T00:00:00"/>
    <x v="0"/>
    <x v="2"/>
    <s v="NF5493"/>
    <n v="807"/>
    <x v="1"/>
    <n v="2017"/>
    <x v="0"/>
    <x v="0"/>
    <x v="2"/>
    <x v="0"/>
    <x v="0"/>
    <s v="Prazo"/>
  </r>
  <r>
    <d v="2017-10-06T00:00:00"/>
    <d v="2017-08-25T00:00:00"/>
    <d v="2017-10-06T00:00:00"/>
    <x v="0"/>
    <x v="0"/>
    <s v="NF7946"/>
    <n v="2612"/>
    <x v="1"/>
    <n v="2017"/>
    <x v="0"/>
    <x v="0"/>
    <x v="2"/>
    <x v="0"/>
    <x v="0"/>
    <s v="Prazo"/>
  </r>
  <r>
    <d v="2017-11-15T00:00:00"/>
    <d v="2017-08-27T00:00:00"/>
    <d v="2017-10-22T00:00:00"/>
    <x v="0"/>
    <x v="1"/>
    <s v="NF8598"/>
    <n v="2483"/>
    <x v="2"/>
    <n v="2017"/>
    <x v="0"/>
    <x v="0"/>
    <x v="2"/>
    <x v="0"/>
    <x v="0"/>
    <s v="Prazo"/>
  </r>
  <r>
    <d v="2017-12-18T00:00:00"/>
    <d v="2017-09-01T00:00:00"/>
    <d v="2017-10-01T00:00:00"/>
    <x v="0"/>
    <x v="0"/>
    <s v="NF1535"/>
    <n v="4387"/>
    <x v="3"/>
    <n v="2017"/>
    <x v="1"/>
    <x v="0"/>
    <x v="2"/>
    <x v="0"/>
    <x v="0"/>
    <s v="Prazo"/>
  </r>
  <r>
    <d v="2017-09-26T00:00:00"/>
    <d v="2017-09-02T00:00:00"/>
    <d v="2017-09-26T00:00:00"/>
    <x v="0"/>
    <x v="1"/>
    <s v="NF4333"/>
    <n v="4268"/>
    <x v="0"/>
    <n v="2017"/>
    <x v="1"/>
    <x v="0"/>
    <x v="1"/>
    <x v="0"/>
    <x v="0"/>
    <s v="Prazo"/>
  </r>
  <r>
    <d v="2017-10-07T00:00:00"/>
    <d v="2017-09-06T00:00:00"/>
    <d v="2017-10-07T00:00:00"/>
    <x v="0"/>
    <x v="1"/>
    <s v="NF8091"/>
    <n v="3761"/>
    <x v="1"/>
    <n v="2017"/>
    <x v="1"/>
    <x v="0"/>
    <x v="2"/>
    <x v="0"/>
    <x v="0"/>
    <s v="Prazo"/>
  </r>
  <r>
    <s v=""/>
    <d v="2017-09-10T00:00:00"/>
    <d v="2017-10-05T00:00:00"/>
    <x v="0"/>
    <x v="1"/>
    <s v="NF2421"/>
    <n v="4983"/>
    <x v="4"/>
    <n v="0"/>
    <x v="1"/>
    <x v="0"/>
    <x v="2"/>
    <x v="0"/>
    <x v="1"/>
    <s v="Prazo"/>
  </r>
  <r>
    <d v="2017-09-19T00:00:00"/>
    <d v="2017-09-12T00:00:00"/>
    <d v="2017-09-19T00:00:00"/>
    <x v="0"/>
    <x v="3"/>
    <s v="NF9787"/>
    <n v="2502"/>
    <x v="0"/>
    <n v="2017"/>
    <x v="1"/>
    <x v="0"/>
    <x v="1"/>
    <x v="0"/>
    <x v="0"/>
    <s v="Prazo"/>
  </r>
  <r>
    <d v="2017-09-24T00:00:00"/>
    <d v="2017-09-16T00:00:00"/>
    <d v="2017-09-24T00:00:00"/>
    <x v="0"/>
    <x v="1"/>
    <s v="NF8674"/>
    <n v="2337"/>
    <x v="0"/>
    <n v="2017"/>
    <x v="1"/>
    <x v="0"/>
    <x v="1"/>
    <x v="0"/>
    <x v="0"/>
    <s v="Prazo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  <s v="Vista"/>
  </r>
  <r>
    <d v="2017-11-17T00:00:00"/>
    <d v="2017-09-26T00:00:00"/>
    <d v="2017-11-17T00:00:00"/>
    <x v="0"/>
    <x v="1"/>
    <s v="NF2763"/>
    <n v="1201"/>
    <x v="2"/>
    <n v="2017"/>
    <x v="1"/>
    <x v="0"/>
    <x v="3"/>
    <x v="0"/>
    <x v="0"/>
    <s v="Prazo"/>
  </r>
  <r>
    <d v="2017-10-10T00:00:00"/>
    <d v="2017-09-27T00:00:00"/>
    <d v="2017-10-10T00:00:00"/>
    <x v="0"/>
    <x v="0"/>
    <s v="NF3303"/>
    <n v="4380"/>
    <x v="1"/>
    <n v="2017"/>
    <x v="1"/>
    <x v="0"/>
    <x v="2"/>
    <x v="0"/>
    <x v="0"/>
    <s v="Prazo"/>
  </r>
  <r>
    <d v="2017-10-11T00:00:00"/>
    <d v="2017-09-30T00:00:00"/>
    <d v="2017-10-11T00:00:00"/>
    <x v="0"/>
    <x v="4"/>
    <s v="NF3966"/>
    <n v="919"/>
    <x v="1"/>
    <n v="2017"/>
    <x v="1"/>
    <x v="0"/>
    <x v="2"/>
    <x v="0"/>
    <x v="0"/>
    <s v="Prazo"/>
  </r>
  <r>
    <d v="2017-12-07T00:00:00"/>
    <d v="2017-10-04T00:00:00"/>
    <d v="2017-10-17T00:00:00"/>
    <x v="0"/>
    <x v="2"/>
    <s v="NF6107"/>
    <n v="4590"/>
    <x v="3"/>
    <n v="2017"/>
    <x v="2"/>
    <x v="0"/>
    <x v="2"/>
    <x v="0"/>
    <x v="0"/>
    <s v="Prazo"/>
  </r>
  <r>
    <d v="2017-11-13T00:00:00"/>
    <d v="2017-10-07T00:00:00"/>
    <d v="2017-11-13T00:00:00"/>
    <x v="0"/>
    <x v="3"/>
    <s v="NF4832"/>
    <n v="1958"/>
    <x v="2"/>
    <n v="2017"/>
    <x v="2"/>
    <x v="0"/>
    <x v="3"/>
    <x v="0"/>
    <x v="0"/>
    <s v="Prazo"/>
  </r>
  <r>
    <d v="2017-11-04T00:00:00"/>
    <d v="2017-10-09T00:00:00"/>
    <d v="2017-11-04T00:00:00"/>
    <x v="0"/>
    <x v="0"/>
    <s v="NF5012"/>
    <n v="1171"/>
    <x v="2"/>
    <n v="2017"/>
    <x v="2"/>
    <x v="0"/>
    <x v="3"/>
    <x v="0"/>
    <x v="0"/>
    <s v="Prazo"/>
  </r>
  <r>
    <d v="2017-11-21T00:00:00"/>
    <d v="2017-10-11T00:00:00"/>
    <d v="2017-11-21T00:00:00"/>
    <x v="0"/>
    <x v="1"/>
    <s v="NF7669"/>
    <n v="2587"/>
    <x v="2"/>
    <n v="2017"/>
    <x v="2"/>
    <x v="0"/>
    <x v="3"/>
    <x v="0"/>
    <x v="0"/>
    <s v="Prazo"/>
  </r>
  <r>
    <s v=""/>
    <d v="2017-10-15T00:00:00"/>
    <d v="2017-11-06T00:00:00"/>
    <x v="0"/>
    <x v="1"/>
    <s v="NF7663"/>
    <n v="3425"/>
    <x v="4"/>
    <n v="0"/>
    <x v="2"/>
    <x v="0"/>
    <x v="3"/>
    <x v="0"/>
    <x v="1"/>
    <s v="Prazo"/>
  </r>
  <r>
    <d v="2018-01-13T00:00:00"/>
    <d v="2017-10-18T00:00:00"/>
    <d v="2017-10-18T00:00:00"/>
    <x v="0"/>
    <x v="2"/>
    <s v="NF4063"/>
    <n v="4454"/>
    <x v="5"/>
    <n v="2018"/>
    <x v="2"/>
    <x v="0"/>
    <x v="2"/>
    <x v="0"/>
    <x v="0"/>
    <s v="Vista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  <s v="Vista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  <s v="Vista"/>
  </r>
  <r>
    <d v="2018-01-22T00:00:00"/>
    <d v="2017-10-24T00:00:00"/>
    <d v="2017-11-29T00:00:00"/>
    <x v="0"/>
    <x v="4"/>
    <s v="NF7020"/>
    <n v="2019"/>
    <x v="5"/>
    <n v="2018"/>
    <x v="2"/>
    <x v="0"/>
    <x v="3"/>
    <x v="0"/>
    <x v="0"/>
    <s v="Prazo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  <s v="Vista"/>
  </r>
  <r>
    <d v="2017-11-13T00:00:00"/>
    <d v="2017-10-30T00:00:00"/>
    <d v="2017-11-13T00:00:00"/>
    <x v="0"/>
    <x v="4"/>
    <s v="NF5004"/>
    <n v="4446"/>
    <x v="2"/>
    <n v="2017"/>
    <x v="2"/>
    <x v="0"/>
    <x v="3"/>
    <x v="0"/>
    <x v="0"/>
    <s v="Prazo"/>
  </r>
  <r>
    <s v=""/>
    <d v="2017-11-01T00:00:00"/>
    <d v="2017-11-18T00:00:00"/>
    <x v="0"/>
    <x v="4"/>
    <s v="NF8690"/>
    <n v="1445"/>
    <x v="4"/>
    <n v="0"/>
    <x v="3"/>
    <x v="0"/>
    <x v="3"/>
    <x v="0"/>
    <x v="1"/>
    <s v="Prazo"/>
  </r>
  <r>
    <d v="2018-01-17T00:00:00"/>
    <d v="2017-11-04T00:00:00"/>
    <d v="2017-11-29T00:00:00"/>
    <x v="0"/>
    <x v="0"/>
    <s v="NF3424"/>
    <n v="3559"/>
    <x v="5"/>
    <n v="2018"/>
    <x v="3"/>
    <x v="0"/>
    <x v="3"/>
    <x v="0"/>
    <x v="0"/>
    <s v="Prazo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  <s v="Vista"/>
  </r>
  <r>
    <d v="2017-12-08T00:00:00"/>
    <d v="2017-11-12T00:00:00"/>
    <d v="2017-11-12T00:00:00"/>
    <x v="0"/>
    <x v="1"/>
    <s v="NF2852"/>
    <n v="1221"/>
    <x v="3"/>
    <n v="2017"/>
    <x v="3"/>
    <x v="0"/>
    <x v="3"/>
    <x v="0"/>
    <x v="0"/>
    <s v="Vista"/>
  </r>
  <r>
    <d v="2018-01-01T00:00:00"/>
    <d v="2017-11-14T00:00:00"/>
    <d v="2018-01-01T00:00:00"/>
    <x v="0"/>
    <x v="4"/>
    <s v="NF2347"/>
    <n v="4108"/>
    <x v="5"/>
    <n v="2018"/>
    <x v="3"/>
    <x v="0"/>
    <x v="4"/>
    <x v="1"/>
    <x v="0"/>
    <s v="Prazo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  <s v="Vista"/>
  </r>
  <r>
    <s v=""/>
    <d v="2017-11-18T00:00:00"/>
    <d v="2018-01-01T00:00:00"/>
    <x v="0"/>
    <x v="3"/>
    <s v="NF4449"/>
    <n v="4843"/>
    <x v="4"/>
    <n v="0"/>
    <x v="3"/>
    <x v="0"/>
    <x v="4"/>
    <x v="1"/>
    <x v="1"/>
    <s v="Prazo"/>
  </r>
  <r>
    <d v="2017-12-21T00:00:00"/>
    <d v="2017-11-19T00:00:00"/>
    <d v="2017-12-21T00:00:00"/>
    <x v="0"/>
    <x v="2"/>
    <s v="NF7540"/>
    <n v="4831"/>
    <x v="3"/>
    <n v="2017"/>
    <x v="3"/>
    <x v="0"/>
    <x v="5"/>
    <x v="0"/>
    <x v="0"/>
    <s v="Prazo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  <s v="Vista"/>
  </r>
  <r>
    <d v="2018-01-22T00:00:00"/>
    <d v="2017-11-24T00:00:00"/>
    <d v="2018-01-22T00:00:00"/>
    <x v="0"/>
    <x v="0"/>
    <s v="NF6190"/>
    <n v="3992"/>
    <x v="5"/>
    <n v="2018"/>
    <x v="3"/>
    <x v="0"/>
    <x v="4"/>
    <x v="1"/>
    <x v="0"/>
    <s v="Prazo"/>
  </r>
  <r>
    <d v="2018-01-14T00:00:00"/>
    <d v="2017-11-29T00:00:00"/>
    <d v="2017-11-29T00:00:00"/>
    <x v="0"/>
    <x v="3"/>
    <s v="NF4129"/>
    <n v="1284"/>
    <x v="5"/>
    <n v="2018"/>
    <x v="3"/>
    <x v="0"/>
    <x v="3"/>
    <x v="0"/>
    <x v="0"/>
    <s v="Vista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  <s v="Vista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  <s v="Vista"/>
  </r>
  <r>
    <d v="2018-01-03T00:00:00"/>
    <d v="2017-12-11T00:00:00"/>
    <d v="2017-12-11T00:00:00"/>
    <x v="0"/>
    <x v="3"/>
    <s v="NF7213"/>
    <n v="1267"/>
    <x v="5"/>
    <n v="2018"/>
    <x v="4"/>
    <x v="0"/>
    <x v="5"/>
    <x v="0"/>
    <x v="0"/>
    <s v="Vista"/>
  </r>
  <r>
    <d v="2018-01-03T00:00:00"/>
    <d v="2017-12-13T00:00:00"/>
    <d v="2018-01-03T00:00:00"/>
    <x v="0"/>
    <x v="3"/>
    <s v="NF8396"/>
    <n v="284"/>
    <x v="5"/>
    <n v="2018"/>
    <x v="4"/>
    <x v="0"/>
    <x v="4"/>
    <x v="1"/>
    <x v="0"/>
    <s v="Prazo"/>
  </r>
  <r>
    <d v="2017-12-17T00:00:00"/>
    <d v="2017-12-14T00:00:00"/>
    <d v="2017-12-17T00:00:00"/>
    <x v="0"/>
    <x v="1"/>
    <s v="NF2432"/>
    <n v="2046"/>
    <x v="3"/>
    <n v="2017"/>
    <x v="4"/>
    <x v="0"/>
    <x v="5"/>
    <x v="0"/>
    <x v="0"/>
    <s v="Prazo"/>
  </r>
  <r>
    <d v="2018-01-22T00:00:00"/>
    <d v="2017-12-16T00:00:00"/>
    <d v="2018-01-22T00:00:00"/>
    <x v="0"/>
    <x v="0"/>
    <s v="NF4722"/>
    <n v="3880"/>
    <x v="5"/>
    <n v="2018"/>
    <x v="4"/>
    <x v="0"/>
    <x v="4"/>
    <x v="1"/>
    <x v="0"/>
    <s v="Prazo"/>
  </r>
  <r>
    <d v="2018-01-23T00:00:00"/>
    <d v="2017-12-17T00:00:00"/>
    <d v="2018-01-23T00:00:00"/>
    <x v="0"/>
    <x v="0"/>
    <s v="NF8944"/>
    <n v="3149"/>
    <x v="5"/>
    <n v="2018"/>
    <x v="4"/>
    <x v="0"/>
    <x v="4"/>
    <x v="1"/>
    <x v="0"/>
    <s v="Prazo"/>
  </r>
  <r>
    <d v="2018-01-25T00:00:00"/>
    <d v="2017-12-19T00:00:00"/>
    <d v="2018-01-25T00:00:00"/>
    <x v="0"/>
    <x v="1"/>
    <s v="NF2816"/>
    <n v="668"/>
    <x v="5"/>
    <n v="2018"/>
    <x v="4"/>
    <x v="0"/>
    <x v="4"/>
    <x v="1"/>
    <x v="0"/>
    <s v="Prazo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  <s v="Vista"/>
  </r>
  <r>
    <d v="2018-02-02T00:00:00"/>
    <d v="2017-12-22T00:00:00"/>
    <d v="2018-02-02T00:00:00"/>
    <x v="0"/>
    <x v="0"/>
    <s v="NF8459"/>
    <n v="3114"/>
    <x v="6"/>
    <n v="2018"/>
    <x v="4"/>
    <x v="0"/>
    <x v="6"/>
    <x v="1"/>
    <x v="0"/>
    <s v="Prazo"/>
  </r>
  <r>
    <d v="2018-03-23T00:00:00"/>
    <d v="2017-12-26T00:00:00"/>
    <d v="2017-12-26T00:00:00"/>
    <x v="0"/>
    <x v="1"/>
    <s v="NF5737"/>
    <n v="1436"/>
    <x v="7"/>
    <n v="2018"/>
    <x v="4"/>
    <x v="0"/>
    <x v="5"/>
    <x v="0"/>
    <x v="0"/>
    <s v="Vista"/>
  </r>
  <r>
    <d v="2018-01-01T00:00:00"/>
    <d v="2017-12-30T00:00:00"/>
    <d v="2018-01-01T00:00:00"/>
    <x v="0"/>
    <x v="1"/>
    <s v="NF8895"/>
    <n v="3192"/>
    <x v="5"/>
    <n v="2018"/>
    <x v="4"/>
    <x v="0"/>
    <x v="4"/>
    <x v="1"/>
    <x v="0"/>
    <s v="Prazo"/>
  </r>
  <r>
    <d v="2018-02-13T00:00:00"/>
    <d v="2017-12-31T00:00:00"/>
    <d v="2018-02-13T00:00:00"/>
    <x v="0"/>
    <x v="2"/>
    <s v="NF2196"/>
    <n v="2687"/>
    <x v="6"/>
    <n v="2018"/>
    <x v="4"/>
    <x v="0"/>
    <x v="6"/>
    <x v="1"/>
    <x v="0"/>
    <s v="Prazo"/>
  </r>
  <r>
    <s v=""/>
    <d v="2018-01-03T00:00:00"/>
    <d v="2018-02-28T00:00:00"/>
    <x v="0"/>
    <x v="1"/>
    <s v="NF1631"/>
    <n v="1561"/>
    <x v="4"/>
    <n v="0"/>
    <x v="5"/>
    <x v="1"/>
    <x v="6"/>
    <x v="1"/>
    <x v="1"/>
    <s v="Prazo"/>
  </r>
  <r>
    <d v="2018-02-24T00:00:00"/>
    <d v="2018-01-09T00:00:00"/>
    <d v="2018-01-13T00:00:00"/>
    <x v="0"/>
    <x v="1"/>
    <s v="NF9340"/>
    <n v="1573"/>
    <x v="6"/>
    <n v="2018"/>
    <x v="5"/>
    <x v="1"/>
    <x v="4"/>
    <x v="1"/>
    <x v="0"/>
    <s v="Prazo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  <s v="Vista"/>
  </r>
  <r>
    <d v="2018-03-07T00:00:00"/>
    <d v="2018-01-21T00:00:00"/>
    <d v="2018-03-07T00:00:00"/>
    <x v="0"/>
    <x v="2"/>
    <s v="NF3336"/>
    <n v="783"/>
    <x v="7"/>
    <n v="2018"/>
    <x v="5"/>
    <x v="1"/>
    <x v="7"/>
    <x v="1"/>
    <x v="0"/>
    <s v="Prazo"/>
  </r>
  <r>
    <d v="2018-02-14T00:00:00"/>
    <d v="2018-01-22T00:00:00"/>
    <d v="2018-02-14T00:00:00"/>
    <x v="0"/>
    <x v="2"/>
    <s v="NF7526"/>
    <n v="3928"/>
    <x v="6"/>
    <n v="2018"/>
    <x v="5"/>
    <x v="1"/>
    <x v="6"/>
    <x v="1"/>
    <x v="0"/>
    <s v="Prazo"/>
  </r>
  <r>
    <d v="2018-02-11T00:00:00"/>
    <d v="2018-01-24T00:00:00"/>
    <d v="2018-02-11T00:00:00"/>
    <x v="0"/>
    <x v="0"/>
    <s v="NF3023"/>
    <n v="3843"/>
    <x v="6"/>
    <n v="2018"/>
    <x v="5"/>
    <x v="1"/>
    <x v="6"/>
    <x v="1"/>
    <x v="0"/>
    <s v="Prazo"/>
  </r>
  <r>
    <d v="2018-04-16T00:00:00"/>
    <d v="2018-01-25T00:00:00"/>
    <d v="2018-01-29T00:00:00"/>
    <x v="0"/>
    <x v="3"/>
    <s v="NF7934"/>
    <n v="1864"/>
    <x v="8"/>
    <n v="2018"/>
    <x v="5"/>
    <x v="1"/>
    <x v="4"/>
    <x v="1"/>
    <x v="0"/>
    <s v="Prazo"/>
  </r>
  <r>
    <d v="2018-02-06T00:00:00"/>
    <d v="2018-01-28T00:00:00"/>
    <d v="2018-01-28T00:00:00"/>
    <x v="0"/>
    <x v="1"/>
    <s v="NF7720"/>
    <n v="1184"/>
    <x v="6"/>
    <n v="2018"/>
    <x v="5"/>
    <x v="1"/>
    <x v="4"/>
    <x v="1"/>
    <x v="0"/>
    <s v="Vista"/>
  </r>
  <r>
    <d v="2018-03-02T00:00:00"/>
    <d v="2018-01-29T00:00:00"/>
    <d v="2018-03-02T00:00:00"/>
    <x v="0"/>
    <x v="1"/>
    <s v="NF2719"/>
    <n v="4055"/>
    <x v="7"/>
    <n v="2018"/>
    <x v="5"/>
    <x v="1"/>
    <x v="7"/>
    <x v="1"/>
    <x v="0"/>
    <s v="Prazo"/>
  </r>
  <r>
    <d v="2018-03-19T00:00:00"/>
    <d v="2018-01-30T00:00:00"/>
    <d v="2018-03-19T00:00:00"/>
    <x v="0"/>
    <x v="1"/>
    <s v="NF3036"/>
    <n v="427"/>
    <x v="7"/>
    <n v="2018"/>
    <x v="5"/>
    <x v="1"/>
    <x v="7"/>
    <x v="1"/>
    <x v="0"/>
    <s v="Prazo"/>
  </r>
  <r>
    <d v="2018-02-07T00:00:00"/>
    <d v="2018-02-02T00:00:00"/>
    <d v="2018-02-07T00:00:00"/>
    <x v="0"/>
    <x v="4"/>
    <s v="NF4604"/>
    <n v="460"/>
    <x v="6"/>
    <n v="2018"/>
    <x v="6"/>
    <x v="1"/>
    <x v="6"/>
    <x v="1"/>
    <x v="0"/>
    <s v="Prazo"/>
  </r>
  <r>
    <s v=""/>
    <d v="2018-02-05T00:00:00"/>
    <d v="2018-03-31T00:00:00"/>
    <x v="0"/>
    <x v="2"/>
    <s v="NF2493"/>
    <n v="964"/>
    <x v="4"/>
    <n v="0"/>
    <x v="6"/>
    <x v="1"/>
    <x v="7"/>
    <x v="1"/>
    <x v="1"/>
    <s v="Prazo"/>
  </r>
  <r>
    <d v="2018-02-14T00:00:00"/>
    <d v="2018-02-09T00:00:00"/>
    <d v="2018-02-14T00:00:00"/>
    <x v="0"/>
    <x v="1"/>
    <s v="NF5788"/>
    <n v="3412"/>
    <x v="6"/>
    <n v="2018"/>
    <x v="6"/>
    <x v="1"/>
    <x v="6"/>
    <x v="1"/>
    <x v="0"/>
    <s v="Prazo"/>
  </r>
  <r>
    <d v="2018-02-15T00:00:00"/>
    <d v="2018-02-11T00:00:00"/>
    <d v="2018-02-15T00:00:00"/>
    <x v="0"/>
    <x v="0"/>
    <s v="NF9580"/>
    <n v="3095"/>
    <x v="6"/>
    <n v="2018"/>
    <x v="6"/>
    <x v="1"/>
    <x v="6"/>
    <x v="1"/>
    <x v="0"/>
    <s v="Prazo"/>
  </r>
  <r>
    <d v="2018-04-03T00:00:00"/>
    <d v="2018-02-17T00:00:00"/>
    <d v="2018-04-03T00:00:00"/>
    <x v="0"/>
    <x v="4"/>
    <s v="NF4061"/>
    <n v="1532"/>
    <x v="8"/>
    <n v="2018"/>
    <x v="6"/>
    <x v="1"/>
    <x v="8"/>
    <x v="1"/>
    <x v="0"/>
    <s v="Prazo"/>
  </r>
  <r>
    <d v="2018-04-03T00:00:00"/>
    <d v="2018-02-20T00:00:00"/>
    <d v="2018-04-03T00:00:00"/>
    <x v="0"/>
    <x v="4"/>
    <s v="NF6503"/>
    <n v="3726"/>
    <x v="8"/>
    <n v="2018"/>
    <x v="6"/>
    <x v="1"/>
    <x v="8"/>
    <x v="1"/>
    <x v="0"/>
    <s v="Prazo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  <s v="Vista"/>
  </r>
  <r>
    <s v=""/>
    <d v="2018-02-25T00:00:00"/>
    <d v="2018-04-15T00:00:00"/>
    <x v="0"/>
    <x v="0"/>
    <s v="NF8891"/>
    <n v="3998"/>
    <x v="4"/>
    <n v="0"/>
    <x v="6"/>
    <x v="1"/>
    <x v="8"/>
    <x v="1"/>
    <x v="1"/>
    <s v="Prazo"/>
  </r>
  <r>
    <d v="2018-05-26T00:00:00"/>
    <d v="2018-02-27T00:00:00"/>
    <d v="2018-03-29T00:00:00"/>
    <x v="0"/>
    <x v="0"/>
    <s v="NF2640"/>
    <n v="3252"/>
    <x v="9"/>
    <n v="2018"/>
    <x v="6"/>
    <x v="1"/>
    <x v="7"/>
    <x v="1"/>
    <x v="0"/>
    <s v="Prazo"/>
  </r>
  <r>
    <d v="2018-03-10T00:00:00"/>
    <d v="2018-03-01T00:00:00"/>
    <d v="2018-03-10T00:00:00"/>
    <x v="0"/>
    <x v="4"/>
    <s v="NF8852"/>
    <n v="3701"/>
    <x v="7"/>
    <n v="2018"/>
    <x v="7"/>
    <x v="1"/>
    <x v="7"/>
    <x v="1"/>
    <x v="0"/>
    <s v="Prazo"/>
  </r>
  <r>
    <s v=""/>
    <d v="2018-03-03T00:00:00"/>
    <d v="2018-04-12T00:00:00"/>
    <x v="0"/>
    <x v="2"/>
    <s v="NF7869"/>
    <n v="1977"/>
    <x v="4"/>
    <n v="0"/>
    <x v="7"/>
    <x v="1"/>
    <x v="8"/>
    <x v="1"/>
    <x v="1"/>
    <s v="Prazo"/>
  </r>
  <r>
    <d v="2018-07-06T00:00:00"/>
    <d v="2018-03-04T00:00:00"/>
    <d v="2018-04-21T00:00:00"/>
    <x v="0"/>
    <x v="4"/>
    <s v="NF4994"/>
    <n v="1217"/>
    <x v="10"/>
    <n v="2018"/>
    <x v="7"/>
    <x v="1"/>
    <x v="8"/>
    <x v="1"/>
    <x v="0"/>
    <s v="Prazo"/>
  </r>
  <r>
    <d v="2018-04-13T00:00:00"/>
    <d v="2018-03-07T00:00:00"/>
    <d v="2018-04-13T00:00:00"/>
    <x v="0"/>
    <x v="3"/>
    <s v="NF5720"/>
    <n v="1660"/>
    <x v="8"/>
    <n v="2018"/>
    <x v="7"/>
    <x v="1"/>
    <x v="8"/>
    <x v="1"/>
    <x v="0"/>
    <s v="Prazo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  <s v="Vista"/>
  </r>
  <r>
    <d v="2018-06-23T00:00:00"/>
    <d v="2018-03-12T00:00:00"/>
    <d v="2018-04-10T00:00:00"/>
    <x v="0"/>
    <x v="1"/>
    <s v="NF9057"/>
    <n v="1838"/>
    <x v="11"/>
    <n v="2018"/>
    <x v="7"/>
    <x v="1"/>
    <x v="8"/>
    <x v="1"/>
    <x v="0"/>
    <s v="Prazo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  <s v="Vista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  <s v="Vista"/>
  </r>
  <r>
    <d v="2018-05-05T00:00:00"/>
    <d v="2018-03-21T00:00:00"/>
    <d v="2018-03-21T00:00:00"/>
    <x v="0"/>
    <x v="1"/>
    <s v="NF7119"/>
    <n v="4606"/>
    <x v="9"/>
    <n v="2018"/>
    <x v="7"/>
    <x v="1"/>
    <x v="7"/>
    <x v="1"/>
    <x v="0"/>
    <s v="Vista"/>
  </r>
  <r>
    <d v="2018-04-09T00:00:00"/>
    <d v="2018-03-23T00:00:00"/>
    <d v="2018-04-09T00:00:00"/>
    <x v="0"/>
    <x v="0"/>
    <s v="NF2814"/>
    <n v="2388"/>
    <x v="8"/>
    <n v="2018"/>
    <x v="7"/>
    <x v="1"/>
    <x v="8"/>
    <x v="1"/>
    <x v="0"/>
    <s v="Prazo"/>
  </r>
  <r>
    <d v="2018-03-28T00:00:00"/>
    <d v="2018-03-25T00:00:00"/>
    <d v="2018-03-28T00:00:00"/>
    <x v="0"/>
    <x v="3"/>
    <s v="NF5963"/>
    <n v="2303"/>
    <x v="7"/>
    <n v="2018"/>
    <x v="7"/>
    <x v="1"/>
    <x v="7"/>
    <x v="1"/>
    <x v="0"/>
    <s v="Prazo"/>
  </r>
  <r>
    <d v="2018-06-06T00:00:00"/>
    <d v="2018-03-28T00:00:00"/>
    <d v="2018-04-15T00:00:00"/>
    <x v="0"/>
    <x v="2"/>
    <s v="NF3293"/>
    <n v="1662"/>
    <x v="11"/>
    <n v="2018"/>
    <x v="7"/>
    <x v="1"/>
    <x v="8"/>
    <x v="1"/>
    <x v="0"/>
    <s v="Prazo"/>
  </r>
  <r>
    <d v="2018-04-24T00:00:00"/>
    <d v="2018-03-30T00:00:00"/>
    <d v="2018-03-30T00:00:00"/>
    <x v="0"/>
    <x v="0"/>
    <s v="NF8254"/>
    <n v="3241"/>
    <x v="8"/>
    <n v="2018"/>
    <x v="7"/>
    <x v="1"/>
    <x v="7"/>
    <x v="1"/>
    <x v="0"/>
    <s v="Vista"/>
  </r>
  <r>
    <d v="2018-07-25T00:00:00"/>
    <d v="2018-03-31T00:00:00"/>
    <d v="2018-05-08T00:00:00"/>
    <x v="0"/>
    <x v="2"/>
    <s v="NF4303"/>
    <n v="4017"/>
    <x v="10"/>
    <n v="2018"/>
    <x v="7"/>
    <x v="1"/>
    <x v="9"/>
    <x v="1"/>
    <x v="0"/>
    <s v="Prazo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  <s v="Vista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  <s v="Vista"/>
  </r>
  <r>
    <d v="2018-05-31T00:00:00"/>
    <d v="2018-04-09T00:00:00"/>
    <d v="2018-05-31T00:00:00"/>
    <x v="0"/>
    <x v="1"/>
    <s v="NF6697"/>
    <n v="4262"/>
    <x v="9"/>
    <n v="2018"/>
    <x v="8"/>
    <x v="1"/>
    <x v="9"/>
    <x v="1"/>
    <x v="0"/>
    <s v="Prazo"/>
  </r>
  <r>
    <s v=""/>
    <d v="2018-04-11T00:00:00"/>
    <d v="2018-06-09T00:00:00"/>
    <x v="0"/>
    <x v="1"/>
    <s v="NF5208"/>
    <n v="2593"/>
    <x v="4"/>
    <n v="0"/>
    <x v="8"/>
    <x v="1"/>
    <x v="10"/>
    <x v="1"/>
    <x v="1"/>
    <s v="Prazo"/>
  </r>
  <r>
    <d v="2018-05-04T00:00:00"/>
    <d v="2018-04-14T00:00:00"/>
    <d v="2018-05-04T00:00:00"/>
    <x v="0"/>
    <x v="1"/>
    <s v="NF2907"/>
    <n v="1885"/>
    <x v="9"/>
    <n v="2018"/>
    <x v="8"/>
    <x v="1"/>
    <x v="9"/>
    <x v="1"/>
    <x v="0"/>
    <s v="Prazo"/>
  </r>
  <r>
    <d v="2018-07-14T00:00:00"/>
    <d v="2018-04-19T00:00:00"/>
    <d v="2018-04-19T00:00:00"/>
    <x v="0"/>
    <x v="1"/>
    <s v="NF9381"/>
    <n v="2224"/>
    <x v="10"/>
    <n v="2018"/>
    <x v="8"/>
    <x v="1"/>
    <x v="8"/>
    <x v="1"/>
    <x v="0"/>
    <s v="Vista"/>
  </r>
  <r>
    <d v="2018-05-14T00:00:00"/>
    <d v="2018-04-23T00:00:00"/>
    <d v="2018-05-14T00:00:00"/>
    <x v="0"/>
    <x v="1"/>
    <s v="NF3247"/>
    <n v="3223"/>
    <x v="9"/>
    <n v="2018"/>
    <x v="8"/>
    <x v="1"/>
    <x v="9"/>
    <x v="1"/>
    <x v="0"/>
    <s v="Prazo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  <s v="Vista"/>
  </r>
  <r>
    <d v="2018-05-06T00:00:00"/>
    <d v="2018-04-30T00:00:00"/>
    <d v="2018-04-30T00:00:00"/>
    <x v="0"/>
    <x v="1"/>
    <s v="NF2988"/>
    <n v="4540"/>
    <x v="9"/>
    <n v="2018"/>
    <x v="8"/>
    <x v="1"/>
    <x v="8"/>
    <x v="1"/>
    <x v="0"/>
    <s v="Vista"/>
  </r>
  <r>
    <d v="2018-07-02T00:00:00"/>
    <d v="2018-05-08T00:00:00"/>
    <d v="2018-07-02T00:00:00"/>
    <x v="0"/>
    <x v="2"/>
    <s v="NF4912"/>
    <n v="3862"/>
    <x v="10"/>
    <n v="2018"/>
    <x v="9"/>
    <x v="1"/>
    <x v="11"/>
    <x v="1"/>
    <x v="0"/>
    <s v="Prazo"/>
  </r>
  <r>
    <d v="2018-07-30T00:00:00"/>
    <d v="2018-05-11T00:00:00"/>
    <d v="2018-06-28T00:00:00"/>
    <x v="0"/>
    <x v="4"/>
    <s v="NF7104"/>
    <n v="611"/>
    <x v="10"/>
    <n v="2018"/>
    <x v="9"/>
    <x v="1"/>
    <x v="10"/>
    <x v="1"/>
    <x v="0"/>
    <s v="Prazo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  <s v="Vista"/>
  </r>
  <r>
    <d v="2018-06-01T00:00:00"/>
    <d v="2018-05-21T00:00:00"/>
    <d v="2018-06-01T00:00:00"/>
    <x v="0"/>
    <x v="1"/>
    <s v="NF7947"/>
    <n v="4850"/>
    <x v="11"/>
    <n v="2018"/>
    <x v="9"/>
    <x v="1"/>
    <x v="10"/>
    <x v="1"/>
    <x v="0"/>
    <s v="Prazo"/>
  </r>
  <r>
    <d v="2018-06-24T00:00:00"/>
    <d v="2018-05-24T00:00:00"/>
    <d v="2018-06-24T00:00:00"/>
    <x v="0"/>
    <x v="3"/>
    <s v="NF7741"/>
    <n v="3878"/>
    <x v="11"/>
    <n v="2018"/>
    <x v="9"/>
    <x v="1"/>
    <x v="10"/>
    <x v="1"/>
    <x v="0"/>
    <s v="Prazo"/>
  </r>
  <r>
    <d v="2018-06-24T00:00:00"/>
    <d v="2018-05-29T00:00:00"/>
    <d v="2018-06-24T00:00:00"/>
    <x v="0"/>
    <x v="3"/>
    <s v="NF3255"/>
    <n v="976"/>
    <x v="11"/>
    <n v="2018"/>
    <x v="9"/>
    <x v="1"/>
    <x v="10"/>
    <x v="1"/>
    <x v="0"/>
    <s v="Prazo"/>
  </r>
  <r>
    <d v="2018-06-14T00:00:00"/>
    <d v="2018-05-30T00:00:00"/>
    <d v="2018-06-14T00:00:00"/>
    <x v="0"/>
    <x v="2"/>
    <s v="NF7106"/>
    <n v="3346"/>
    <x v="11"/>
    <n v="2018"/>
    <x v="9"/>
    <x v="1"/>
    <x v="10"/>
    <x v="1"/>
    <x v="0"/>
    <s v="Prazo"/>
  </r>
  <r>
    <d v="2018-08-28T00:00:00"/>
    <d v="2018-06-03T00:00:00"/>
    <d v="2018-08-01T00:00:00"/>
    <x v="0"/>
    <x v="4"/>
    <s v="NF1835"/>
    <n v="443"/>
    <x v="12"/>
    <n v="2018"/>
    <x v="10"/>
    <x v="1"/>
    <x v="0"/>
    <x v="1"/>
    <x v="0"/>
    <s v="Prazo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  <s v="Vista"/>
  </r>
  <r>
    <d v="2018-06-16T00:00:00"/>
    <d v="2018-06-05T00:00:00"/>
    <d v="2018-06-16T00:00:00"/>
    <x v="0"/>
    <x v="3"/>
    <s v="NF3899"/>
    <n v="1875"/>
    <x v="11"/>
    <n v="2018"/>
    <x v="10"/>
    <x v="1"/>
    <x v="10"/>
    <x v="1"/>
    <x v="0"/>
    <s v="Prazo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  <s v="Vista"/>
  </r>
  <r>
    <d v="2018-06-25T00:00:00"/>
    <d v="2018-06-10T00:00:00"/>
    <d v="2018-06-25T00:00:00"/>
    <x v="0"/>
    <x v="0"/>
    <s v="NF4824"/>
    <n v="2114"/>
    <x v="11"/>
    <n v="2018"/>
    <x v="10"/>
    <x v="1"/>
    <x v="10"/>
    <x v="1"/>
    <x v="0"/>
    <s v="Prazo"/>
  </r>
  <r>
    <d v="2018-08-08T00:00:00"/>
    <d v="2018-06-13T00:00:00"/>
    <d v="2018-08-08T00:00:00"/>
    <x v="0"/>
    <x v="3"/>
    <s v="NF2022"/>
    <n v="4961"/>
    <x v="12"/>
    <n v="2018"/>
    <x v="10"/>
    <x v="1"/>
    <x v="0"/>
    <x v="1"/>
    <x v="0"/>
    <s v="Prazo"/>
  </r>
  <r>
    <d v="2018-07-22T00:00:00"/>
    <d v="2018-06-14T00:00:00"/>
    <d v="2018-07-22T00:00:00"/>
    <x v="0"/>
    <x v="1"/>
    <s v="NF8075"/>
    <n v="909"/>
    <x v="10"/>
    <n v="2018"/>
    <x v="10"/>
    <x v="1"/>
    <x v="11"/>
    <x v="1"/>
    <x v="0"/>
    <s v="Prazo"/>
  </r>
  <r>
    <d v="2018-07-12T00:00:00"/>
    <d v="2018-06-15T00:00:00"/>
    <d v="2018-07-12T00:00:00"/>
    <x v="0"/>
    <x v="1"/>
    <s v="NF1137"/>
    <n v="2197"/>
    <x v="10"/>
    <n v="2018"/>
    <x v="10"/>
    <x v="1"/>
    <x v="11"/>
    <x v="1"/>
    <x v="0"/>
    <s v="Prazo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  <s v="Vista"/>
  </r>
  <r>
    <d v="2018-08-14T00:00:00"/>
    <d v="2018-06-21T00:00:00"/>
    <d v="2018-07-28T00:00:00"/>
    <x v="0"/>
    <x v="2"/>
    <s v="NF5074"/>
    <n v="460"/>
    <x v="12"/>
    <n v="2018"/>
    <x v="10"/>
    <x v="1"/>
    <x v="11"/>
    <x v="1"/>
    <x v="0"/>
    <s v="Prazo"/>
  </r>
  <r>
    <d v="2018-08-01T00:00:00"/>
    <d v="2018-06-24T00:00:00"/>
    <d v="2018-08-01T00:00:00"/>
    <x v="0"/>
    <x v="2"/>
    <s v="NF1725"/>
    <n v="770"/>
    <x v="12"/>
    <n v="2018"/>
    <x v="10"/>
    <x v="1"/>
    <x v="0"/>
    <x v="1"/>
    <x v="0"/>
    <s v="Prazo"/>
  </r>
  <r>
    <d v="2018-08-05T00:00:00"/>
    <d v="2018-06-25T00:00:00"/>
    <d v="2018-08-05T00:00:00"/>
    <x v="0"/>
    <x v="1"/>
    <s v="NF5560"/>
    <n v="3646"/>
    <x v="12"/>
    <n v="2018"/>
    <x v="10"/>
    <x v="1"/>
    <x v="0"/>
    <x v="1"/>
    <x v="0"/>
    <s v="Prazo"/>
  </r>
  <r>
    <d v="2018-08-16T00:00:00"/>
    <d v="2018-06-29T00:00:00"/>
    <d v="2018-08-16T00:00:00"/>
    <x v="0"/>
    <x v="1"/>
    <s v="NF2674"/>
    <n v="2376"/>
    <x v="12"/>
    <n v="2018"/>
    <x v="10"/>
    <x v="1"/>
    <x v="0"/>
    <x v="1"/>
    <x v="0"/>
    <s v="Prazo"/>
  </r>
  <r>
    <d v="2018-10-25T00:00:00"/>
    <d v="2018-07-03T00:00:00"/>
    <d v="2018-07-29T00:00:00"/>
    <x v="0"/>
    <x v="1"/>
    <s v="NF2175"/>
    <n v="3940"/>
    <x v="1"/>
    <n v="2018"/>
    <x v="11"/>
    <x v="1"/>
    <x v="11"/>
    <x v="1"/>
    <x v="0"/>
    <s v="Prazo"/>
  </r>
  <r>
    <d v="2018-08-31T00:00:00"/>
    <d v="2018-07-04T00:00:00"/>
    <d v="2018-08-31T00:00:00"/>
    <x v="0"/>
    <x v="1"/>
    <s v="NF3338"/>
    <n v="1732"/>
    <x v="12"/>
    <n v="2018"/>
    <x v="11"/>
    <x v="1"/>
    <x v="0"/>
    <x v="1"/>
    <x v="0"/>
    <s v="Prazo"/>
  </r>
  <r>
    <d v="2018-08-04T00:00:00"/>
    <d v="2018-07-05T00:00:00"/>
    <d v="2018-08-04T00:00:00"/>
    <x v="0"/>
    <x v="4"/>
    <s v="NF7689"/>
    <n v="1306"/>
    <x v="12"/>
    <n v="2018"/>
    <x v="11"/>
    <x v="1"/>
    <x v="0"/>
    <x v="1"/>
    <x v="0"/>
    <s v="Prazo"/>
  </r>
  <r>
    <d v="2018-08-24T00:00:00"/>
    <d v="2018-07-07T00:00:00"/>
    <d v="2018-08-24T00:00:00"/>
    <x v="0"/>
    <x v="0"/>
    <s v="NF5938"/>
    <n v="3954"/>
    <x v="12"/>
    <n v="2018"/>
    <x v="11"/>
    <x v="1"/>
    <x v="0"/>
    <x v="1"/>
    <x v="0"/>
    <s v="Prazo"/>
  </r>
  <r>
    <d v="2018-08-11T00:00:00"/>
    <d v="2018-07-11T00:00:00"/>
    <d v="2018-08-11T00:00:00"/>
    <x v="0"/>
    <x v="2"/>
    <s v="NF9391"/>
    <n v="4090"/>
    <x v="12"/>
    <n v="2018"/>
    <x v="11"/>
    <x v="1"/>
    <x v="0"/>
    <x v="1"/>
    <x v="0"/>
    <s v="Prazo"/>
  </r>
  <r>
    <d v="2018-07-30T00:00:00"/>
    <d v="2018-07-12T00:00:00"/>
    <d v="2018-07-30T00:00:00"/>
    <x v="0"/>
    <x v="3"/>
    <s v="NF6298"/>
    <n v="2713"/>
    <x v="10"/>
    <n v="2018"/>
    <x v="11"/>
    <x v="1"/>
    <x v="11"/>
    <x v="1"/>
    <x v="0"/>
    <s v="Prazo"/>
  </r>
  <r>
    <d v="2018-07-21T00:00:00"/>
    <d v="2018-07-16T00:00:00"/>
    <d v="2018-07-21T00:00:00"/>
    <x v="0"/>
    <x v="1"/>
    <s v="NF7941"/>
    <n v="3482"/>
    <x v="10"/>
    <n v="2018"/>
    <x v="11"/>
    <x v="1"/>
    <x v="11"/>
    <x v="1"/>
    <x v="0"/>
    <s v="Prazo"/>
  </r>
  <r>
    <s v=""/>
    <d v="2018-07-18T00:00:00"/>
    <d v="2018-09-03T00:00:00"/>
    <x v="0"/>
    <x v="1"/>
    <s v="NF3604"/>
    <n v="2071"/>
    <x v="4"/>
    <n v="0"/>
    <x v="11"/>
    <x v="1"/>
    <x v="1"/>
    <x v="1"/>
    <x v="1"/>
    <s v="Prazo"/>
  </r>
  <r>
    <s v=""/>
    <d v="2018-07-23T00:00:00"/>
    <d v="2018-07-23T00:00:00"/>
    <x v="0"/>
    <x v="2"/>
    <s v="NF4605"/>
    <n v="4258"/>
    <x v="4"/>
    <n v="0"/>
    <x v="11"/>
    <x v="1"/>
    <x v="11"/>
    <x v="1"/>
    <x v="1"/>
    <s v="Vista"/>
  </r>
  <r>
    <d v="2018-09-07T00:00:00"/>
    <d v="2018-07-25T00:00:00"/>
    <d v="2018-09-07T00:00:00"/>
    <x v="0"/>
    <x v="0"/>
    <s v="NF1759"/>
    <n v="4383"/>
    <x v="0"/>
    <n v="2018"/>
    <x v="11"/>
    <x v="1"/>
    <x v="1"/>
    <x v="1"/>
    <x v="0"/>
    <s v="Prazo"/>
  </r>
  <r>
    <s v=""/>
    <d v="2018-07-29T00:00:00"/>
    <d v="2018-07-29T00:00:00"/>
    <x v="0"/>
    <x v="1"/>
    <s v="NF2800"/>
    <n v="1369"/>
    <x v="4"/>
    <n v="0"/>
    <x v="11"/>
    <x v="1"/>
    <x v="11"/>
    <x v="1"/>
    <x v="1"/>
    <s v="Vista"/>
  </r>
  <r>
    <d v="2018-11-05T00:00:00"/>
    <d v="2018-08-03T00:00:00"/>
    <d v="2018-09-14T00:00:00"/>
    <x v="0"/>
    <x v="1"/>
    <s v="NF7248"/>
    <n v="331"/>
    <x v="2"/>
    <n v="2018"/>
    <x v="0"/>
    <x v="1"/>
    <x v="1"/>
    <x v="1"/>
    <x v="0"/>
    <s v="Prazo"/>
  </r>
  <r>
    <d v="2018-09-25T00:00:00"/>
    <d v="2018-08-06T00:00:00"/>
    <d v="2018-08-06T00:00:00"/>
    <x v="0"/>
    <x v="1"/>
    <s v="NF5280"/>
    <n v="3031"/>
    <x v="0"/>
    <n v="2018"/>
    <x v="0"/>
    <x v="1"/>
    <x v="0"/>
    <x v="1"/>
    <x v="0"/>
    <s v="Vista"/>
  </r>
  <r>
    <d v="2018-08-29T00:00:00"/>
    <d v="2018-08-09T00:00:00"/>
    <d v="2018-08-29T00:00:00"/>
    <x v="0"/>
    <x v="0"/>
    <s v="NF2968"/>
    <n v="1200"/>
    <x v="12"/>
    <n v="2018"/>
    <x v="0"/>
    <x v="1"/>
    <x v="0"/>
    <x v="1"/>
    <x v="0"/>
    <s v="Prazo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  <s v="Vista"/>
  </r>
  <r>
    <d v="2018-09-17T00:00:00"/>
    <d v="2018-08-14T00:00:00"/>
    <d v="2018-09-17T00:00:00"/>
    <x v="0"/>
    <x v="3"/>
    <s v="NF2988"/>
    <n v="3080"/>
    <x v="0"/>
    <n v="2018"/>
    <x v="0"/>
    <x v="1"/>
    <x v="1"/>
    <x v="1"/>
    <x v="0"/>
    <s v="Prazo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  <s v="Vista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  <s v="Vista"/>
  </r>
  <r>
    <d v="2019-01-10T00:00:00"/>
    <d v="2018-08-26T00:00:00"/>
    <d v="2018-10-22T00:00:00"/>
    <x v="0"/>
    <x v="2"/>
    <s v="NF3171"/>
    <n v="4857"/>
    <x v="5"/>
    <n v="2019"/>
    <x v="0"/>
    <x v="1"/>
    <x v="2"/>
    <x v="1"/>
    <x v="0"/>
    <s v="Prazo"/>
  </r>
  <r>
    <d v="2018-10-20T00:00:00"/>
    <d v="2018-08-30T00:00:00"/>
    <d v="2018-10-20T00:00:00"/>
    <x v="0"/>
    <x v="1"/>
    <s v="NF9089"/>
    <n v="507"/>
    <x v="1"/>
    <n v="2018"/>
    <x v="0"/>
    <x v="1"/>
    <x v="2"/>
    <x v="1"/>
    <x v="0"/>
    <s v="Prazo"/>
  </r>
  <r>
    <d v="2018-11-01T00:00:00"/>
    <d v="2018-08-31T00:00:00"/>
    <d v="2018-09-11T00:00:00"/>
    <x v="0"/>
    <x v="0"/>
    <s v="NF9607"/>
    <n v="2467"/>
    <x v="2"/>
    <n v="2018"/>
    <x v="0"/>
    <x v="1"/>
    <x v="1"/>
    <x v="1"/>
    <x v="0"/>
    <s v="Prazo"/>
  </r>
  <r>
    <d v="2018-09-27T00:00:00"/>
    <d v="2018-09-01T00:00:00"/>
    <d v="2018-09-27T00:00:00"/>
    <x v="0"/>
    <x v="1"/>
    <s v="NF6643"/>
    <n v="4253"/>
    <x v="0"/>
    <n v="2018"/>
    <x v="1"/>
    <x v="1"/>
    <x v="1"/>
    <x v="1"/>
    <x v="0"/>
    <s v="Prazo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  <s v="Vista"/>
  </r>
  <r>
    <d v="2018-09-22T00:00:00"/>
    <d v="2018-09-09T00:00:00"/>
    <d v="2018-09-22T00:00:00"/>
    <x v="0"/>
    <x v="1"/>
    <s v="NF3599"/>
    <n v="3669"/>
    <x v="0"/>
    <n v="2018"/>
    <x v="1"/>
    <x v="1"/>
    <x v="1"/>
    <x v="1"/>
    <x v="0"/>
    <s v="Prazo"/>
  </r>
  <r>
    <d v="2018-10-10T00:00:00"/>
    <d v="2018-09-12T00:00:00"/>
    <d v="2018-10-10T00:00:00"/>
    <x v="0"/>
    <x v="1"/>
    <s v="NF9914"/>
    <n v="1207"/>
    <x v="1"/>
    <n v="2018"/>
    <x v="1"/>
    <x v="1"/>
    <x v="2"/>
    <x v="1"/>
    <x v="0"/>
    <s v="Prazo"/>
  </r>
  <r>
    <d v="2018-11-08T00:00:00"/>
    <d v="2018-09-18T00:00:00"/>
    <d v="2018-11-08T00:00:00"/>
    <x v="0"/>
    <x v="0"/>
    <s v="NF5492"/>
    <n v="2539"/>
    <x v="2"/>
    <n v="2018"/>
    <x v="1"/>
    <x v="1"/>
    <x v="3"/>
    <x v="1"/>
    <x v="0"/>
    <s v="Prazo"/>
  </r>
  <r>
    <d v="2018-10-01T00:00:00"/>
    <d v="2018-09-20T00:00:00"/>
    <d v="2018-10-01T00:00:00"/>
    <x v="0"/>
    <x v="4"/>
    <s v="NF7516"/>
    <n v="2895"/>
    <x v="1"/>
    <n v="2018"/>
    <x v="1"/>
    <x v="1"/>
    <x v="2"/>
    <x v="1"/>
    <x v="0"/>
    <s v="Prazo"/>
  </r>
  <r>
    <d v="2018-11-18T00:00:00"/>
    <d v="2018-09-21T00:00:00"/>
    <d v="2018-09-21T00:00:00"/>
    <x v="0"/>
    <x v="1"/>
    <s v="NF8652"/>
    <n v="2106"/>
    <x v="2"/>
    <n v="2018"/>
    <x v="1"/>
    <x v="1"/>
    <x v="1"/>
    <x v="1"/>
    <x v="0"/>
    <s v="Vista"/>
  </r>
  <r>
    <d v="2018-11-01T00:00:00"/>
    <d v="2018-09-23T00:00:00"/>
    <d v="2018-11-01T00:00:00"/>
    <x v="0"/>
    <x v="4"/>
    <s v="NF4809"/>
    <n v="3742"/>
    <x v="2"/>
    <n v="2018"/>
    <x v="1"/>
    <x v="1"/>
    <x v="3"/>
    <x v="1"/>
    <x v="0"/>
    <s v="Prazo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  <s v="Vista"/>
  </r>
  <r>
    <d v="2018-10-19T00:00:00"/>
    <d v="2018-10-01T00:00:00"/>
    <d v="2018-10-19T00:00:00"/>
    <x v="0"/>
    <x v="1"/>
    <s v="NF7862"/>
    <n v="673"/>
    <x v="1"/>
    <n v="2018"/>
    <x v="2"/>
    <x v="1"/>
    <x v="2"/>
    <x v="1"/>
    <x v="0"/>
    <s v="Prazo"/>
  </r>
  <r>
    <d v="2018-10-26T00:00:00"/>
    <d v="2018-10-05T00:00:00"/>
    <d v="2018-10-26T00:00:00"/>
    <x v="0"/>
    <x v="3"/>
    <s v="NF3137"/>
    <n v="4922"/>
    <x v="1"/>
    <n v="2018"/>
    <x v="2"/>
    <x v="1"/>
    <x v="2"/>
    <x v="1"/>
    <x v="0"/>
    <s v="Prazo"/>
  </r>
  <r>
    <d v="2018-11-28T00:00:00"/>
    <d v="2018-10-09T00:00:00"/>
    <d v="2018-11-28T00:00:00"/>
    <x v="0"/>
    <x v="2"/>
    <s v="NF2705"/>
    <n v="1688"/>
    <x v="2"/>
    <n v="2018"/>
    <x v="2"/>
    <x v="1"/>
    <x v="3"/>
    <x v="1"/>
    <x v="0"/>
    <s v="Prazo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  <s v="Vista"/>
  </r>
  <r>
    <d v="2018-10-27T00:00:00"/>
    <d v="2018-10-14T00:00:00"/>
    <d v="2018-10-27T00:00:00"/>
    <x v="0"/>
    <x v="1"/>
    <s v="NF1700"/>
    <n v="3744"/>
    <x v="1"/>
    <n v="2018"/>
    <x v="2"/>
    <x v="1"/>
    <x v="2"/>
    <x v="1"/>
    <x v="0"/>
    <s v="Prazo"/>
  </r>
  <r>
    <s v=""/>
    <d v="2018-10-16T00:00:00"/>
    <d v="2018-12-04T00:00:00"/>
    <x v="0"/>
    <x v="2"/>
    <s v="NF9052"/>
    <n v="4061"/>
    <x v="4"/>
    <n v="0"/>
    <x v="2"/>
    <x v="1"/>
    <x v="5"/>
    <x v="1"/>
    <x v="1"/>
    <s v="Prazo"/>
  </r>
  <r>
    <d v="2018-12-01T00:00:00"/>
    <d v="2018-10-21T00:00:00"/>
    <d v="2018-12-01T00:00:00"/>
    <x v="0"/>
    <x v="0"/>
    <s v="NF9827"/>
    <n v="4404"/>
    <x v="3"/>
    <n v="2018"/>
    <x v="2"/>
    <x v="1"/>
    <x v="5"/>
    <x v="1"/>
    <x v="0"/>
    <s v="Prazo"/>
  </r>
  <r>
    <d v="2018-11-20T00:00:00"/>
    <d v="2018-10-25T00:00:00"/>
    <d v="2018-11-15T00:00:00"/>
    <x v="0"/>
    <x v="1"/>
    <s v="NF4056"/>
    <n v="2429"/>
    <x v="2"/>
    <n v="2018"/>
    <x v="2"/>
    <x v="1"/>
    <x v="3"/>
    <x v="1"/>
    <x v="0"/>
    <s v="Prazo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  <s v="Vista"/>
  </r>
  <r>
    <s v=""/>
    <d v="2018-10-30T00:00:00"/>
    <d v="2018-10-30T00:00:00"/>
    <x v="0"/>
    <x v="1"/>
    <s v="NF5374"/>
    <n v="3787"/>
    <x v="4"/>
    <n v="0"/>
    <x v="2"/>
    <x v="1"/>
    <x v="2"/>
    <x v="1"/>
    <x v="1"/>
    <s v="Vista"/>
  </r>
  <r>
    <d v="2018-12-08T00:00:00"/>
    <d v="2018-11-04T00:00:00"/>
    <d v="2018-12-08T00:00:00"/>
    <x v="0"/>
    <x v="4"/>
    <s v="NF4782"/>
    <n v="1820"/>
    <x v="3"/>
    <n v="2018"/>
    <x v="3"/>
    <x v="1"/>
    <x v="5"/>
    <x v="1"/>
    <x v="0"/>
    <s v="Prazo"/>
  </r>
  <r>
    <d v="2018-11-27T00:00:00"/>
    <d v="2018-11-08T00:00:00"/>
    <d v="2018-11-27T00:00:00"/>
    <x v="0"/>
    <x v="1"/>
    <s v="NF9770"/>
    <n v="4135"/>
    <x v="2"/>
    <n v="2018"/>
    <x v="3"/>
    <x v="1"/>
    <x v="3"/>
    <x v="1"/>
    <x v="0"/>
    <s v="Prazo"/>
  </r>
  <r>
    <d v="2018-11-17T00:00:00"/>
    <d v="2018-11-11T00:00:00"/>
    <d v="2018-11-17T00:00:00"/>
    <x v="0"/>
    <x v="1"/>
    <s v="NF3186"/>
    <n v="3902"/>
    <x v="2"/>
    <n v="2018"/>
    <x v="3"/>
    <x v="1"/>
    <x v="3"/>
    <x v="1"/>
    <x v="0"/>
    <s v="Prazo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  <s v="Vista"/>
  </r>
  <r>
    <d v="2019-03-13T00:00:00"/>
    <d v="2018-11-17T00:00:00"/>
    <d v="2018-12-30T00:00:00"/>
    <x v="0"/>
    <x v="0"/>
    <s v="NF3114"/>
    <n v="3068"/>
    <x v="7"/>
    <n v="2019"/>
    <x v="3"/>
    <x v="1"/>
    <x v="5"/>
    <x v="1"/>
    <x v="0"/>
    <s v="Prazo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  <s v="Vista"/>
  </r>
  <r>
    <d v="2018-12-31T00:00:00"/>
    <d v="2018-11-23T00:00:00"/>
    <d v="2018-12-31T00:00:00"/>
    <x v="0"/>
    <x v="1"/>
    <s v="NF5107"/>
    <n v="1414"/>
    <x v="3"/>
    <n v="2018"/>
    <x v="3"/>
    <x v="1"/>
    <x v="5"/>
    <x v="1"/>
    <x v="0"/>
    <s v="Prazo"/>
  </r>
  <r>
    <d v="2018-12-23T00:00:00"/>
    <d v="2018-11-26T00:00:00"/>
    <d v="2018-12-13T00:00:00"/>
    <x v="0"/>
    <x v="3"/>
    <s v="NF4367"/>
    <n v="919"/>
    <x v="3"/>
    <n v="2018"/>
    <x v="3"/>
    <x v="1"/>
    <x v="5"/>
    <x v="1"/>
    <x v="0"/>
    <s v="Prazo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  <s v="Vista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  <s v="Vista"/>
  </r>
  <r>
    <s v=""/>
    <d v="2018-12-06T00:00:00"/>
    <d v="2019-01-22T00:00:00"/>
    <x v="0"/>
    <x v="1"/>
    <s v="NF9970"/>
    <n v="1209"/>
    <x v="4"/>
    <n v="0"/>
    <x v="4"/>
    <x v="1"/>
    <x v="4"/>
    <x v="2"/>
    <x v="1"/>
    <s v="Prazo"/>
  </r>
  <r>
    <d v="2019-04-05T00:00:00"/>
    <d v="2018-12-10T00:00:00"/>
    <d v="2019-01-12T00:00:00"/>
    <x v="0"/>
    <x v="2"/>
    <s v="NF1938"/>
    <n v="483"/>
    <x v="8"/>
    <n v="2019"/>
    <x v="4"/>
    <x v="1"/>
    <x v="4"/>
    <x v="2"/>
    <x v="0"/>
    <s v="Prazo"/>
  </r>
  <r>
    <d v="2019-02-07T00:00:00"/>
    <d v="2018-12-17T00:00:00"/>
    <d v="2019-01-04T00:00:00"/>
    <x v="0"/>
    <x v="1"/>
    <s v="NF7772"/>
    <n v="373"/>
    <x v="6"/>
    <n v="2019"/>
    <x v="4"/>
    <x v="1"/>
    <x v="4"/>
    <x v="2"/>
    <x v="0"/>
    <s v="Prazo"/>
  </r>
  <r>
    <d v="2018-12-25T00:00:00"/>
    <d v="2018-12-20T00:00:00"/>
    <d v="2018-12-25T00:00:00"/>
    <x v="0"/>
    <x v="0"/>
    <s v="NF9932"/>
    <n v="2088"/>
    <x v="3"/>
    <n v="2018"/>
    <x v="4"/>
    <x v="1"/>
    <x v="5"/>
    <x v="1"/>
    <x v="0"/>
    <s v="Prazo"/>
  </r>
  <r>
    <d v="2019-02-01T00:00:00"/>
    <d v="2018-12-21T00:00:00"/>
    <d v="2019-02-01T00:00:00"/>
    <x v="0"/>
    <x v="2"/>
    <s v="NF2970"/>
    <n v="1168"/>
    <x v="6"/>
    <n v="2019"/>
    <x v="4"/>
    <x v="1"/>
    <x v="6"/>
    <x v="2"/>
    <x v="0"/>
    <s v="Prazo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  <s v="Vista"/>
  </r>
  <r>
    <d v="2019-02-23T00:00:00"/>
    <d v="2018-12-28T00:00:00"/>
    <d v="2019-02-23T00:00:00"/>
    <x v="0"/>
    <x v="1"/>
    <s v="NF9682"/>
    <n v="4955"/>
    <x v="6"/>
    <n v="2019"/>
    <x v="4"/>
    <x v="1"/>
    <x v="6"/>
    <x v="2"/>
    <x v="0"/>
    <s v="Prazo"/>
  </r>
  <r>
    <d v="2019-01-18T00:00:00"/>
    <d v="2018-12-31T00:00:00"/>
    <d v="2019-01-18T00:00:00"/>
    <x v="0"/>
    <x v="1"/>
    <s v="NF7840"/>
    <n v="3201"/>
    <x v="5"/>
    <n v="2019"/>
    <x v="4"/>
    <x v="1"/>
    <x v="4"/>
    <x v="2"/>
    <x v="0"/>
    <s v="Prazo"/>
  </r>
  <r>
    <d v="2019-02-15T00:00:00"/>
    <d v="2019-01-04T00:00:00"/>
    <d v="2019-02-15T00:00:00"/>
    <x v="0"/>
    <x v="4"/>
    <s v="NF4946"/>
    <n v="3007"/>
    <x v="6"/>
    <n v="2019"/>
    <x v="5"/>
    <x v="2"/>
    <x v="6"/>
    <x v="2"/>
    <x v="0"/>
    <s v="Prazo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  <s v="Vista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  <s v="Vista"/>
  </r>
  <r>
    <d v="2019-03-14T00:00:00"/>
    <d v="2019-01-17T00:00:00"/>
    <d v="2019-03-14T00:00:00"/>
    <x v="0"/>
    <x v="3"/>
    <s v="NF1850"/>
    <n v="4993"/>
    <x v="7"/>
    <n v="2019"/>
    <x v="5"/>
    <x v="2"/>
    <x v="7"/>
    <x v="2"/>
    <x v="0"/>
    <s v="Prazo"/>
  </r>
  <r>
    <d v="2019-01-20T00:00:00"/>
    <d v="2019-01-20T00:00:00"/>
    <d v="2019-01-20T00:00:00"/>
    <x v="0"/>
    <x v="2"/>
    <s v="NF7979"/>
    <n v="1664"/>
    <x v="5"/>
    <n v="2019"/>
    <x v="5"/>
    <x v="2"/>
    <x v="4"/>
    <x v="2"/>
    <x v="0"/>
    <s v="Vista"/>
  </r>
  <r>
    <s v=""/>
    <d v="2019-01-21T00:00:00"/>
    <d v="2019-02-26T00:00:00"/>
    <x v="0"/>
    <x v="1"/>
    <s v="NF1547"/>
    <n v="1815"/>
    <x v="4"/>
    <n v="0"/>
    <x v="5"/>
    <x v="2"/>
    <x v="6"/>
    <x v="2"/>
    <x v="1"/>
    <s v="Prazo"/>
  </r>
  <r>
    <d v="2019-02-09T00:00:00"/>
    <d v="2019-01-23T00:00:00"/>
    <d v="2019-02-09T00:00:00"/>
    <x v="0"/>
    <x v="4"/>
    <s v="NF2309"/>
    <n v="3752"/>
    <x v="6"/>
    <n v="2019"/>
    <x v="5"/>
    <x v="2"/>
    <x v="6"/>
    <x v="2"/>
    <x v="0"/>
    <s v="Prazo"/>
  </r>
  <r>
    <s v=""/>
    <d v="2019-01-27T00:00:00"/>
    <d v="2019-02-17T00:00:00"/>
    <x v="0"/>
    <x v="1"/>
    <s v="NF5791"/>
    <n v="177"/>
    <x v="4"/>
    <n v="0"/>
    <x v="5"/>
    <x v="2"/>
    <x v="6"/>
    <x v="2"/>
    <x v="1"/>
    <s v="Prazo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  <s v="Vista"/>
  </r>
  <r>
    <d v="2019-03-11T00:00:00"/>
    <d v="2019-02-02T00:00:00"/>
    <d v="2019-03-10T00:00:00"/>
    <x v="0"/>
    <x v="4"/>
    <s v="NF1796"/>
    <n v="4030"/>
    <x v="7"/>
    <n v="2019"/>
    <x v="6"/>
    <x v="2"/>
    <x v="7"/>
    <x v="2"/>
    <x v="0"/>
    <s v="Prazo"/>
  </r>
  <r>
    <d v="2019-02-16T00:00:00"/>
    <d v="2019-02-05T00:00:00"/>
    <d v="2019-02-16T00:00:00"/>
    <x v="0"/>
    <x v="4"/>
    <s v="NF2396"/>
    <n v="4157"/>
    <x v="6"/>
    <n v="2019"/>
    <x v="6"/>
    <x v="2"/>
    <x v="6"/>
    <x v="2"/>
    <x v="0"/>
    <s v="Prazo"/>
  </r>
  <r>
    <d v="2019-03-08T00:00:00"/>
    <d v="2019-02-06T00:00:00"/>
    <d v="2019-03-08T00:00:00"/>
    <x v="0"/>
    <x v="0"/>
    <s v="NF8281"/>
    <n v="1417"/>
    <x v="7"/>
    <n v="2019"/>
    <x v="6"/>
    <x v="2"/>
    <x v="7"/>
    <x v="2"/>
    <x v="0"/>
    <s v="Prazo"/>
  </r>
  <r>
    <d v="2019-03-16T00:00:00"/>
    <d v="2019-02-09T00:00:00"/>
    <d v="2019-03-16T00:00:00"/>
    <x v="0"/>
    <x v="2"/>
    <s v="NF3155"/>
    <n v="1117"/>
    <x v="7"/>
    <n v="2019"/>
    <x v="6"/>
    <x v="2"/>
    <x v="7"/>
    <x v="2"/>
    <x v="0"/>
    <s v="Prazo"/>
  </r>
  <r>
    <d v="2019-03-17T00:00:00"/>
    <d v="2019-02-10T00:00:00"/>
    <d v="2019-03-17T00:00:00"/>
    <x v="0"/>
    <x v="3"/>
    <s v="NF4849"/>
    <n v="4461"/>
    <x v="7"/>
    <n v="2019"/>
    <x v="6"/>
    <x v="2"/>
    <x v="7"/>
    <x v="2"/>
    <x v="0"/>
    <s v="Prazo"/>
  </r>
  <r>
    <d v="2019-03-25T00:00:00"/>
    <d v="2019-02-12T00:00:00"/>
    <d v="2019-02-12T00:00:00"/>
    <x v="0"/>
    <x v="1"/>
    <s v="NF4647"/>
    <n v="3732"/>
    <x v="7"/>
    <n v="2019"/>
    <x v="6"/>
    <x v="2"/>
    <x v="6"/>
    <x v="2"/>
    <x v="0"/>
    <s v="Vista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  <s v="Vista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  <s v="Vista"/>
  </r>
  <r>
    <d v="2019-03-09T00:00:00"/>
    <d v="2019-02-17T00:00:00"/>
    <d v="2019-02-17T00:00:00"/>
    <x v="0"/>
    <x v="1"/>
    <s v="NF9792"/>
    <n v="3557"/>
    <x v="7"/>
    <n v="2019"/>
    <x v="6"/>
    <x v="2"/>
    <x v="6"/>
    <x v="2"/>
    <x v="0"/>
    <s v="Vista"/>
  </r>
  <r>
    <d v="2019-03-16T00:00:00"/>
    <d v="2019-02-18T00:00:00"/>
    <d v="2019-03-16T00:00:00"/>
    <x v="0"/>
    <x v="2"/>
    <s v="NF1943"/>
    <n v="741"/>
    <x v="7"/>
    <n v="2019"/>
    <x v="6"/>
    <x v="2"/>
    <x v="7"/>
    <x v="2"/>
    <x v="0"/>
    <s v="Prazo"/>
  </r>
  <r>
    <d v="2019-03-24T00:00:00"/>
    <d v="2019-02-21T00:00:00"/>
    <d v="2019-03-24T00:00:00"/>
    <x v="0"/>
    <x v="2"/>
    <s v="NF5598"/>
    <n v="850"/>
    <x v="7"/>
    <n v="2019"/>
    <x v="6"/>
    <x v="2"/>
    <x v="7"/>
    <x v="2"/>
    <x v="0"/>
    <s v="Prazo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  <s v="Vista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  <s v="Vista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  <s v="Vista"/>
  </r>
  <r>
    <d v="2019-04-08T00:00:00"/>
    <d v="2019-03-10T00:00:00"/>
    <d v="2019-04-08T00:00:00"/>
    <x v="0"/>
    <x v="0"/>
    <s v="NF8682"/>
    <n v="3034"/>
    <x v="8"/>
    <n v="2019"/>
    <x v="7"/>
    <x v="2"/>
    <x v="8"/>
    <x v="2"/>
    <x v="0"/>
    <s v="Prazo"/>
  </r>
  <r>
    <d v="2019-04-23T00:00:00"/>
    <d v="2019-03-13T00:00:00"/>
    <d v="2019-04-23T00:00:00"/>
    <x v="0"/>
    <x v="1"/>
    <s v="NF8525"/>
    <n v="3172"/>
    <x v="8"/>
    <n v="2019"/>
    <x v="7"/>
    <x v="2"/>
    <x v="8"/>
    <x v="2"/>
    <x v="0"/>
    <s v="Prazo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  <s v="Vista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  <s v="Vista"/>
  </r>
  <r>
    <s v=""/>
    <d v="2019-03-27T00:00:00"/>
    <d v="2019-05-01T00:00:00"/>
    <x v="0"/>
    <x v="2"/>
    <s v="NF6770"/>
    <n v="4141"/>
    <x v="4"/>
    <n v="0"/>
    <x v="7"/>
    <x v="2"/>
    <x v="9"/>
    <x v="2"/>
    <x v="1"/>
    <s v="Prazo"/>
  </r>
  <r>
    <d v="2019-06-27T00:00:00"/>
    <d v="2019-03-28T00:00:00"/>
    <d v="2019-05-01T00:00:00"/>
    <x v="0"/>
    <x v="2"/>
    <s v="NF2352"/>
    <n v="1348"/>
    <x v="11"/>
    <n v="2019"/>
    <x v="7"/>
    <x v="2"/>
    <x v="9"/>
    <x v="2"/>
    <x v="0"/>
    <s v="Prazo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  <s v="Vista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  <s v="Vista"/>
  </r>
  <r>
    <d v="2019-06-09T00:00:00"/>
    <d v="2019-04-07T00:00:00"/>
    <d v="2019-05-01T00:00:00"/>
    <x v="0"/>
    <x v="2"/>
    <s v="NF1934"/>
    <n v="373"/>
    <x v="11"/>
    <n v="2019"/>
    <x v="8"/>
    <x v="2"/>
    <x v="9"/>
    <x v="2"/>
    <x v="0"/>
    <s v="Prazo"/>
  </r>
  <r>
    <d v="2019-05-24T00:00:00"/>
    <d v="2019-04-09T00:00:00"/>
    <d v="2019-05-24T00:00:00"/>
    <x v="0"/>
    <x v="0"/>
    <s v="NF5748"/>
    <n v="609"/>
    <x v="9"/>
    <n v="2019"/>
    <x v="8"/>
    <x v="2"/>
    <x v="9"/>
    <x v="2"/>
    <x v="0"/>
    <s v="Prazo"/>
  </r>
  <r>
    <d v="2019-05-30T00:00:00"/>
    <d v="2019-04-12T00:00:00"/>
    <d v="2019-05-30T00:00:00"/>
    <x v="0"/>
    <x v="1"/>
    <s v="NF3443"/>
    <n v="2883"/>
    <x v="9"/>
    <n v="2019"/>
    <x v="8"/>
    <x v="2"/>
    <x v="9"/>
    <x v="2"/>
    <x v="0"/>
    <s v="Prazo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  <s v="Vista"/>
  </r>
  <r>
    <s v=""/>
    <d v="2019-04-18T00:00:00"/>
    <d v="2019-04-24T00:00:00"/>
    <x v="0"/>
    <x v="0"/>
    <s v="NF7700"/>
    <n v="4797"/>
    <x v="4"/>
    <n v="0"/>
    <x v="8"/>
    <x v="2"/>
    <x v="8"/>
    <x v="2"/>
    <x v="1"/>
    <s v="Prazo"/>
  </r>
  <r>
    <d v="2019-05-13T00:00:00"/>
    <d v="2019-04-20T00:00:00"/>
    <d v="2019-05-13T00:00:00"/>
    <x v="0"/>
    <x v="4"/>
    <s v="NF8475"/>
    <n v="1620"/>
    <x v="9"/>
    <n v="2019"/>
    <x v="8"/>
    <x v="2"/>
    <x v="9"/>
    <x v="2"/>
    <x v="0"/>
    <s v="Prazo"/>
  </r>
  <r>
    <d v="2019-08-06T00:00:00"/>
    <d v="2019-04-27T00:00:00"/>
    <d v="2019-06-09T00:00:00"/>
    <x v="0"/>
    <x v="2"/>
    <s v="NF3694"/>
    <n v="245"/>
    <x v="12"/>
    <n v="2019"/>
    <x v="8"/>
    <x v="2"/>
    <x v="10"/>
    <x v="2"/>
    <x v="0"/>
    <s v="Prazo"/>
  </r>
  <r>
    <d v="2019-05-10T00:00:00"/>
    <d v="2019-04-29T00:00:00"/>
    <d v="2019-05-10T00:00:00"/>
    <x v="0"/>
    <x v="1"/>
    <s v="NF5571"/>
    <n v="2091"/>
    <x v="9"/>
    <n v="2019"/>
    <x v="8"/>
    <x v="2"/>
    <x v="9"/>
    <x v="2"/>
    <x v="0"/>
    <s v="Prazo"/>
  </r>
  <r>
    <d v="2019-05-09T00:00:00"/>
    <d v="2019-04-30T00:00:00"/>
    <d v="2019-05-09T00:00:00"/>
    <x v="0"/>
    <x v="1"/>
    <s v="NF7836"/>
    <n v="3200"/>
    <x v="9"/>
    <n v="2019"/>
    <x v="8"/>
    <x v="2"/>
    <x v="9"/>
    <x v="2"/>
    <x v="0"/>
    <s v="Prazo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  <s v="Vista"/>
  </r>
  <r>
    <d v="2019-06-10T00:00:00"/>
    <d v="2019-05-05T00:00:00"/>
    <d v="2019-06-10T00:00:00"/>
    <x v="0"/>
    <x v="1"/>
    <s v="NF1629"/>
    <n v="4505"/>
    <x v="11"/>
    <n v="2019"/>
    <x v="9"/>
    <x v="2"/>
    <x v="10"/>
    <x v="2"/>
    <x v="0"/>
    <s v="Prazo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  <s v="Vista"/>
  </r>
  <r>
    <d v="2019-05-18T00:00:00"/>
    <d v="2019-05-08T00:00:00"/>
    <d v="2019-05-18T00:00:00"/>
    <x v="0"/>
    <x v="0"/>
    <s v="NF7582"/>
    <n v="4510"/>
    <x v="9"/>
    <n v="2019"/>
    <x v="9"/>
    <x v="2"/>
    <x v="9"/>
    <x v="2"/>
    <x v="0"/>
    <s v="Prazo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  <s v="Vista"/>
  </r>
  <r>
    <d v="2019-06-15T00:00:00"/>
    <d v="2019-05-15T00:00:00"/>
    <d v="2019-06-15T00:00:00"/>
    <x v="0"/>
    <x v="1"/>
    <s v="NF6154"/>
    <n v="1006"/>
    <x v="11"/>
    <n v="2019"/>
    <x v="9"/>
    <x v="2"/>
    <x v="10"/>
    <x v="2"/>
    <x v="0"/>
    <s v="Prazo"/>
  </r>
  <r>
    <d v="2019-06-19T00:00:00"/>
    <d v="2019-05-19T00:00:00"/>
    <d v="2019-06-19T00:00:00"/>
    <x v="0"/>
    <x v="2"/>
    <s v="NF5531"/>
    <n v="1071"/>
    <x v="11"/>
    <n v="2019"/>
    <x v="9"/>
    <x v="2"/>
    <x v="10"/>
    <x v="2"/>
    <x v="0"/>
    <s v="Prazo"/>
  </r>
  <r>
    <d v="2019-06-14T00:00:00"/>
    <d v="2019-05-24T00:00:00"/>
    <d v="2019-06-14T00:00:00"/>
    <x v="0"/>
    <x v="4"/>
    <s v="NF9744"/>
    <n v="2194"/>
    <x v="11"/>
    <n v="2019"/>
    <x v="9"/>
    <x v="2"/>
    <x v="10"/>
    <x v="2"/>
    <x v="0"/>
    <s v="Prazo"/>
  </r>
  <r>
    <s v=""/>
    <d v="2019-05-26T00:00:00"/>
    <d v="2019-05-26T00:00:00"/>
    <x v="0"/>
    <x v="1"/>
    <s v="NF1516"/>
    <n v="2531"/>
    <x v="4"/>
    <n v="0"/>
    <x v="9"/>
    <x v="2"/>
    <x v="9"/>
    <x v="2"/>
    <x v="1"/>
    <s v="Vista"/>
  </r>
  <r>
    <d v="2019-07-09T00:00:00"/>
    <d v="2019-05-29T00:00:00"/>
    <d v="2019-07-09T00:00:00"/>
    <x v="0"/>
    <x v="0"/>
    <s v="NF2007"/>
    <n v="657"/>
    <x v="10"/>
    <n v="2019"/>
    <x v="9"/>
    <x v="2"/>
    <x v="11"/>
    <x v="2"/>
    <x v="0"/>
    <s v="Prazo"/>
  </r>
  <r>
    <s v=""/>
    <d v="2019-05-30T00:00:00"/>
    <d v="2019-07-02T00:00:00"/>
    <x v="0"/>
    <x v="3"/>
    <s v="NF9904"/>
    <n v="4535"/>
    <x v="4"/>
    <n v="0"/>
    <x v="9"/>
    <x v="2"/>
    <x v="11"/>
    <x v="2"/>
    <x v="1"/>
    <s v="Prazo"/>
  </r>
  <r>
    <d v="2019-06-25T00:00:00"/>
    <d v="2019-06-04T00:00:00"/>
    <d v="2019-06-25T00:00:00"/>
    <x v="0"/>
    <x v="1"/>
    <s v="NF8631"/>
    <n v="1848"/>
    <x v="11"/>
    <n v="2019"/>
    <x v="10"/>
    <x v="2"/>
    <x v="10"/>
    <x v="2"/>
    <x v="0"/>
    <s v="Prazo"/>
  </r>
  <r>
    <d v="2019-07-03T00:00:00"/>
    <d v="2019-06-09T00:00:00"/>
    <d v="2019-06-16T00:00:00"/>
    <x v="0"/>
    <x v="1"/>
    <s v="NF5098"/>
    <n v="191"/>
    <x v="10"/>
    <n v="2019"/>
    <x v="10"/>
    <x v="2"/>
    <x v="10"/>
    <x v="2"/>
    <x v="0"/>
    <s v="Prazo"/>
  </r>
  <r>
    <d v="2019-10-05T00:00:00"/>
    <d v="2019-06-13T00:00:00"/>
    <d v="2019-07-22T00:00:00"/>
    <x v="0"/>
    <x v="3"/>
    <s v="NF8169"/>
    <n v="508"/>
    <x v="1"/>
    <n v="2019"/>
    <x v="10"/>
    <x v="2"/>
    <x v="11"/>
    <x v="2"/>
    <x v="0"/>
    <s v="Prazo"/>
  </r>
  <r>
    <s v=""/>
    <d v="2019-06-15T00:00:00"/>
    <d v="2019-06-15T00:00:00"/>
    <x v="0"/>
    <x v="4"/>
    <s v="NF4469"/>
    <n v="1482"/>
    <x v="4"/>
    <n v="0"/>
    <x v="10"/>
    <x v="2"/>
    <x v="10"/>
    <x v="2"/>
    <x v="1"/>
    <s v="Vista"/>
  </r>
  <r>
    <d v="2019-07-01T00:00:00"/>
    <d v="2019-06-16T00:00:00"/>
    <d v="2019-07-01T00:00:00"/>
    <x v="0"/>
    <x v="2"/>
    <s v="NF6729"/>
    <n v="555"/>
    <x v="10"/>
    <n v="2019"/>
    <x v="10"/>
    <x v="2"/>
    <x v="11"/>
    <x v="2"/>
    <x v="0"/>
    <s v="Prazo"/>
  </r>
  <r>
    <d v="2019-08-10T00:00:00"/>
    <d v="2019-06-20T00:00:00"/>
    <d v="2019-08-10T00:00:00"/>
    <x v="0"/>
    <x v="3"/>
    <s v="NF3586"/>
    <n v="1906"/>
    <x v="12"/>
    <n v="2019"/>
    <x v="10"/>
    <x v="2"/>
    <x v="0"/>
    <x v="2"/>
    <x v="0"/>
    <s v="Prazo"/>
  </r>
  <r>
    <d v="2019-08-25T00:00:00"/>
    <d v="2019-06-25T00:00:00"/>
    <d v="2019-06-29T00:00:00"/>
    <x v="0"/>
    <x v="3"/>
    <s v="NF9837"/>
    <n v="450"/>
    <x v="12"/>
    <n v="2019"/>
    <x v="10"/>
    <x v="2"/>
    <x v="10"/>
    <x v="2"/>
    <x v="0"/>
    <s v="Prazo"/>
  </r>
  <r>
    <d v="2019-09-02T00:00:00"/>
    <d v="2019-06-28T00:00:00"/>
    <d v="2019-07-16T00:00:00"/>
    <x v="0"/>
    <x v="1"/>
    <s v="NF6344"/>
    <n v="1479"/>
    <x v="0"/>
    <n v="2019"/>
    <x v="10"/>
    <x v="2"/>
    <x v="11"/>
    <x v="2"/>
    <x v="0"/>
    <s v="Prazo"/>
  </r>
  <r>
    <d v="2019-07-01T00:00:00"/>
    <d v="2019-06-29T00:00:00"/>
    <d v="2019-07-01T00:00:00"/>
    <x v="0"/>
    <x v="1"/>
    <s v="NF3701"/>
    <n v="3446"/>
    <x v="10"/>
    <n v="2019"/>
    <x v="10"/>
    <x v="2"/>
    <x v="11"/>
    <x v="2"/>
    <x v="0"/>
    <s v="Praz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</r>
  <r>
    <d v="2017-09-09T00:00:00"/>
    <d v="2017-09-04T00:00:00"/>
    <d v="2017-09-09T00:00:00"/>
    <x v="0"/>
    <x v="0"/>
    <s v="NF7559"/>
    <n v="817"/>
    <x v="1"/>
    <n v="2017"/>
    <x v="1"/>
    <x v="0"/>
    <x v="1"/>
    <x v="0"/>
  </r>
  <r>
    <s v=""/>
    <d v="2017-09-06T00:00:00"/>
    <d v="2017-09-06T00:00:00"/>
    <x v="0"/>
    <x v="2"/>
    <s v="NF9357"/>
    <n v="1565"/>
    <x v="2"/>
    <n v="0"/>
    <x v="1"/>
    <x v="0"/>
    <x v="1"/>
    <x v="0"/>
  </r>
  <r>
    <s v=""/>
    <d v="2017-09-12T00:00:00"/>
    <d v="2017-10-12T00:00:00"/>
    <x v="0"/>
    <x v="3"/>
    <s v="NF3898"/>
    <n v="1357"/>
    <x v="2"/>
    <n v="0"/>
    <x v="1"/>
    <x v="0"/>
    <x v="0"/>
    <x v="0"/>
  </r>
  <r>
    <d v="2017-09-13T00:00:00"/>
    <d v="2017-09-13T00:00:00"/>
    <d v="2017-09-13T00:00:00"/>
    <x v="0"/>
    <x v="3"/>
    <s v="NF7275"/>
    <n v="4739"/>
    <x v="1"/>
    <n v="2017"/>
    <x v="1"/>
    <x v="0"/>
    <x v="1"/>
    <x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</r>
  <r>
    <s v=""/>
    <d v="2017-09-25T00:00:00"/>
    <d v="2017-10-07T00:00:00"/>
    <x v="0"/>
    <x v="1"/>
    <s v="NF9195"/>
    <n v="2784"/>
    <x v="2"/>
    <n v="0"/>
    <x v="1"/>
    <x v="0"/>
    <x v="0"/>
    <x v="0"/>
  </r>
  <r>
    <d v="2017-10-02T00:00:00"/>
    <d v="2017-09-25T00:00:00"/>
    <d v="2017-10-02T00:00:00"/>
    <x v="0"/>
    <x v="2"/>
    <s v="NF1821"/>
    <n v="707"/>
    <x v="0"/>
    <n v="2017"/>
    <x v="1"/>
    <x v="0"/>
    <x v="0"/>
    <x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</r>
  <r>
    <d v="2017-12-02T00:00:00"/>
    <d v="2017-10-29T00:00:00"/>
    <d v="2017-11-29T00:00:00"/>
    <x v="0"/>
    <x v="4"/>
    <s v="NF3172"/>
    <n v="1788"/>
    <x v="4"/>
    <n v="2017"/>
    <x v="2"/>
    <x v="0"/>
    <x v="2"/>
    <x v="0"/>
  </r>
  <r>
    <d v="2017-12-20T00:00:00"/>
    <d v="2017-11-03T00:00:00"/>
    <d v="2017-12-20T00:00:00"/>
    <x v="0"/>
    <x v="3"/>
    <s v="NF5821"/>
    <n v="1171"/>
    <x v="4"/>
    <n v="2017"/>
    <x v="3"/>
    <x v="0"/>
    <x v="3"/>
    <x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</r>
  <r>
    <d v="2018-01-01T00:00:00"/>
    <d v="2017-11-19T00:00:00"/>
    <d v="2017-11-19T00:00:00"/>
    <x v="0"/>
    <x v="0"/>
    <s v="NF3208"/>
    <n v="228"/>
    <x v="5"/>
    <n v="2018"/>
    <x v="3"/>
    <x v="0"/>
    <x v="2"/>
    <x v="0"/>
  </r>
  <r>
    <d v="2017-11-22T00:00:00"/>
    <d v="2017-11-22T00:00:00"/>
    <d v="2017-11-22T00:00:00"/>
    <x v="0"/>
    <x v="1"/>
    <s v="NF9545"/>
    <n v="450"/>
    <x v="3"/>
    <n v="2017"/>
    <x v="3"/>
    <x v="0"/>
    <x v="2"/>
    <x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</r>
  <r>
    <d v="2017-12-01T00:00:00"/>
    <d v="2017-11-30T00:00:00"/>
    <d v="2017-12-01T00:00:00"/>
    <x v="0"/>
    <x v="1"/>
    <s v="NF7746"/>
    <n v="1967"/>
    <x v="4"/>
    <n v="2017"/>
    <x v="3"/>
    <x v="0"/>
    <x v="3"/>
    <x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</r>
  <r>
    <d v="2017-12-06T00:00:00"/>
    <d v="2017-12-06T00:00:00"/>
    <d v="2017-12-06T00:00:00"/>
    <x v="0"/>
    <x v="3"/>
    <s v="NF6865"/>
    <n v="4835"/>
    <x v="4"/>
    <n v="2017"/>
    <x v="4"/>
    <x v="0"/>
    <x v="3"/>
    <x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</r>
  <r>
    <s v=""/>
    <d v="2017-12-15T00:00:00"/>
    <d v="2018-02-11T00:00:00"/>
    <x v="0"/>
    <x v="2"/>
    <s v="NF5659"/>
    <n v="2623"/>
    <x v="2"/>
    <n v="0"/>
    <x v="4"/>
    <x v="0"/>
    <x v="5"/>
    <x v="1"/>
  </r>
  <r>
    <d v="2017-12-29T00:00:00"/>
    <d v="2017-12-17T00:00:00"/>
    <d v="2017-12-29T00:00:00"/>
    <x v="0"/>
    <x v="4"/>
    <s v="NF6102"/>
    <n v="3440"/>
    <x v="4"/>
    <n v="2017"/>
    <x v="4"/>
    <x v="0"/>
    <x v="3"/>
    <x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</r>
  <r>
    <d v="2018-02-20T00:00:00"/>
    <d v="2017-12-21T00:00:00"/>
    <d v="2018-02-17T00:00:00"/>
    <x v="0"/>
    <x v="1"/>
    <s v="NF4573"/>
    <n v="3273"/>
    <x v="6"/>
    <n v="2018"/>
    <x v="4"/>
    <x v="0"/>
    <x v="5"/>
    <x v="1"/>
  </r>
  <r>
    <d v="2017-12-25T00:00:00"/>
    <d v="2017-12-25T00:00:00"/>
    <d v="2017-12-25T00:00:00"/>
    <x v="0"/>
    <x v="4"/>
    <s v="NF8503"/>
    <n v="4494"/>
    <x v="4"/>
    <n v="2017"/>
    <x v="4"/>
    <x v="0"/>
    <x v="3"/>
    <x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</r>
  <r>
    <d v="2017-12-29T00:00:00"/>
    <d v="2017-12-29T00:00:00"/>
    <d v="2017-12-29T00:00:00"/>
    <x v="0"/>
    <x v="2"/>
    <s v="NF6566"/>
    <n v="2015"/>
    <x v="4"/>
    <n v="2017"/>
    <x v="4"/>
    <x v="0"/>
    <x v="3"/>
    <x v="0"/>
  </r>
  <r>
    <s v=""/>
    <d v="2017-12-31T00:00:00"/>
    <d v="2018-02-20T00:00:00"/>
    <x v="0"/>
    <x v="3"/>
    <s v="NF5838"/>
    <n v="3413"/>
    <x v="2"/>
    <n v="0"/>
    <x v="4"/>
    <x v="0"/>
    <x v="5"/>
    <x v="1"/>
  </r>
  <r>
    <d v="2018-01-08T00:00:00"/>
    <d v="2018-01-03T00:00:00"/>
    <d v="2018-01-08T00:00:00"/>
    <x v="0"/>
    <x v="0"/>
    <s v="NF1174"/>
    <n v="4087"/>
    <x v="5"/>
    <n v="2018"/>
    <x v="5"/>
    <x v="1"/>
    <x v="4"/>
    <x v="1"/>
  </r>
  <r>
    <d v="2018-01-17T00:00:00"/>
    <d v="2018-01-06T00:00:00"/>
    <d v="2018-01-17T00:00:00"/>
    <x v="0"/>
    <x v="1"/>
    <s v="NF2942"/>
    <n v="2441"/>
    <x v="5"/>
    <n v="2018"/>
    <x v="5"/>
    <x v="1"/>
    <x v="4"/>
    <x v="1"/>
  </r>
  <r>
    <s v=""/>
    <d v="2018-01-09T00:00:00"/>
    <d v="2018-01-09T00:00:00"/>
    <x v="0"/>
    <x v="2"/>
    <s v="NF8563"/>
    <n v="3598"/>
    <x v="2"/>
    <n v="0"/>
    <x v="5"/>
    <x v="1"/>
    <x v="4"/>
    <x v="1"/>
  </r>
  <r>
    <d v="2018-01-10T00:00:00"/>
    <d v="2018-01-10T00:00:00"/>
    <d v="2018-01-10T00:00:00"/>
    <x v="0"/>
    <x v="1"/>
    <s v="NF8237"/>
    <n v="4895"/>
    <x v="5"/>
    <n v="2018"/>
    <x v="5"/>
    <x v="1"/>
    <x v="4"/>
    <x v="1"/>
  </r>
  <r>
    <s v=""/>
    <d v="2018-01-12T00:00:00"/>
    <d v="2018-01-12T00:00:00"/>
    <x v="0"/>
    <x v="1"/>
    <s v="NF4859"/>
    <n v="971"/>
    <x v="2"/>
    <n v="0"/>
    <x v="5"/>
    <x v="1"/>
    <x v="4"/>
    <x v="1"/>
  </r>
  <r>
    <d v="2018-02-06T00:00:00"/>
    <d v="2018-01-13T00:00:00"/>
    <d v="2018-02-06T00:00:00"/>
    <x v="0"/>
    <x v="0"/>
    <s v="NF1529"/>
    <n v="556"/>
    <x v="6"/>
    <n v="2018"/>
    <x v="5"/>
    <x v="1"/>
    <x v="5"/>
    <x v="1"/>
  </r>
  <r>
    <d v="2018-02-13T00:00:00"/>
    <d v="2018-01-14T00:00:00"/>
    <d v="2018-02-13T00:00:00"/>
    <x v="0"/>
    <x v="0"/>
    <s v="NF6931"/>
    <n v="1977"/>
    <x v="6"/>
    <n v="2018"/>
    <x v="5"/>
    <x v="1"/>
    <x v="5"/>
    <x v="1"/>
  </r>
  <r>
    <d v="2018-01-16T00:00:00"/>
    <d v="2018-01-16T00:00:00"/>
    <d v="2018-01-16T00:00:00"/>
    <x v="0"/>
    <x v="1"/>
    <s v="NF7559"/>
    <n v="2951"/>
    <x v="5"/>
    <n v="2018"/>
    <x v="5"/>
    <x v="1"/>
    <x v="4"/>
    <x v="1"/>
  </r>
  <r>
    <d v="2018-02-02T00:00:00"/>
    <d v="2018-01-20T00:00:00"/>
    <d v="2018-01-20T00:00:00"/>
    <x v="0"/>
    <x v="1"/>
    <s v="NF9620"/>
    <n v="2535"/>
    <x v="6"/>
    <n v="2018"/>
    <x v="5"/>
    <x v="1"/>
    <x v="4"/>
    <x v="1"/>
  </r>
  <r>
    <d v="2018-02-10T00:00:00"/>
    <d v="2018-01-21T00:00:00"/>
    <d v="2018-02-10T00:00:00"/>
    <x v="0"/>
    <x v="4"/>
    <s v="NF4547"/>
    <n v="3057"/>
    <x v="6"/>
    <n v="2018"/>
    <x v="5"/>
    <x v="1"/>
    <x v="5"/>
    <x v="1"/>
  </r>
  <r>
    <d v="2018-02-09T00:00:00"/>
    <d v="2018-01-23T00:00:00"/>
    <d v="2018-02-09T00:00:00"/>
    <x v="0"/>
    <x v="0"/>
    <s v="NF6004"/>
    <n v="3152"/>
    <x v="6"/>
    <n v="2018"/>
    <x v="5"/>
    <x v="1"/>
    <x v="5"/>
    <x v="1"/>
  </r>
  <r>
    <s v=""/>
    <d v="2018-01-25T00:00:00"/>
    <d v="2018-01-25T00:00:00"/>
    <x v="0"/>
    <x v="3"/>
    <s v="NF3415"/>
    <n v="2247"/>
    <x v="2"/>
    <n v="0"/>
    <x v="5"/>
    <x v="1"/>
    <x v="4"/>
    <x v="1"/>
  </r>
  <r>
    <d v="2018-03-19T00:00:00"/>
    <d v="2018-01-27T00:00:00"/>
    <d v="2018-01-27T00:00:00"/>
    <x v="0"/>
    <x v="2"/>
    <s v="NF1603"/>
    <n v="2456"/>
    <x v="7"/>
    <n v="2018"/>
    <x v="5"/>
    <x v="1"/>
    <x v="4"/>
    <x v="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</r>
  <r>
    <d v="2018-01-31T00:00:00"/>
    <d v="2018-01-31T00:00:00"/>
    <d v="2018-01-31T00:00:00"/>
    <x v="0"/>
    <x v="0"/>
    <s v="NF1826"/>
    <n v="3049"/>
    <x v="5"/>
    <n v="2018"/>
    <x v="5"/>
    <x v="1"/>
    <x v="4"/>
    <x v="1"/>
  </r>
  <r>
    <s v=""/>
    <d v="2018-02-04T00:00:00"/>
    <d v="2018-02-04T00:00:00"/>
    <x v="0"/>
    <x v="4"/>
    <s v="NF7390"/>
    <n v="3255"/>
    <x v="2"/>
    <n v="0"/>
    <x v="6"/>
    <x v="1"/>
    <x v="5"/>
    <x v="1"/>
  </r>
  <r>
    <d v="2018-02-05T00:00:00"/>
    <d v="2018-02-05T00:00:00"/>
    <d v="2018-02-05T00:00:00"/>
    <x v="0"/>
    <x v="1"/>
    <s v="NF7009"/>
    <n v="2074"/>
    <x v="6"/>
    <n v="2018"/>
    <x v="6"/>
    <x v="1"/>
    <x v="5"/>
    <x v="1"/>
  </r>
  <r>
    <d v="2018-02-06T00:00:00"/>
    <d v="2018-02-06T00:00:00"/>
    <d v="2018-02-06T00:00:00"/>
    <x v="0"/>
    <x v="1"/>
    <s v="NF7629"/>
    <n v="3606"/>
    <x v="6"/>
    <n v="2018"/>
    <x v="6"/>
    <x v="1"/>
    <x v="5"/>
    <x v="1"/>
  </r>
  <r>
    <d v="2018-03-18T00:00:00"/>
    <d v="2018-02-07T00:00:00"/>
    <d v="2018-03-18T00:00:00"/>
    <x v="0"/>
    <x v="2"/>
    <s v="NF2748"/>
    <n v="4867"/>
    <x v="7"/>
    <n v="2018"/>
    <x v="6"/>
    <x v="1"/>
    <x v="6"/>
    <x v="1"/>
  </r>
  <r>
    <d v="2018-03-16T00:00:00"/>
    <d v="2018-02-09T00:00:00"/>
    <d v="2018-03-16T00:00:00"/>
    <x v="0"/>
    <x v="3"/>
    <s v="NF5961"/>
    <n v="702"/>
    <x v="7"/>
    <n v="2018"/>
    <x v="6"/>
    <x v="1"/>
    <x v="6"/>
    <x v="1"/>
  </r>
  <r>
    <d v="2018-02-19T00:00:00"/>
    <d v="2018-02-14T00:00:00"/>
    <d v="2018-02-19T00:00:00"/>
    <x v="0"/>
    <x v="3"/>
    <s v="NF7680"/>
    <n v="2801"/>
    <x v="6"/>
    <n v="2018"/>
    <x v="6"/>
    <x v="1"/>
    <x v="5"/>
    <x v="1"/>
  </r>
  <r>
    <d v="2018-04-29T00:00:00"/>
    <d v="2018-02-15T00:00:00"/>
    <d v="2018-03-10T00:00:00"/>
    <x v="0"/>
    <x v="1"/>
    <s v="NF9629"/>
    <n v="4438"/>
    <x v="8"/>
    <n v="2018"/>
    <x v="6"/>
    <x v="1"/>
    <x v="6"/>
    <x v="1"/>
  </r>
  <r>
    <d v="2018-04-08T00:00:00"/>
    <d v="2018-02-20T00:00:00"/>
    <d v="2018-04-08T00:00:00"/>
    <x v="0"/>
    <x v="2"/>
    <s v="NF5978"/>
    <n v="3835"/>
    <x v="8"/>
    <n v="2018"/>
    <x v="6"/>
    <x v="1"/>
    <x v="7"/>
    <x v="1"/>
  </r>
  <r>
    <d v="2018-03-01T00:00:00"/>
    <d v="2018-03-01T00:00:00"/>
    <d v="2018-03-01T00:00:00"/>
    <x v="0"/>
    <x v="1"/>
    <s v="NF5651"/>
    <n v="3893"/>
    <x v="7"/>
    <n v="2018"/>
    <x v="7"/>
    <x v="1"/>
    <x v="6"/>
    <x v="1"/>
  </r>
  <r>
    <d v="2018-03-04T00:00:00"/>
    <d v="2018-03-04T00:00:00"/>
    <d v="2018-03-04T00:00:00"/>
    <x v="0"/>
    <x v="1"/>
    <s v="NF7772"/>
    <n v="1970"/>
    <x v="7"/>
    <n v="2018"/>
    <x v="7"/>
    <x v="1"/>
    <x v="6"/>
    <x v="1"/>
  </r>
  <r>
    <d v="2018-04-29T00:00:00"/>
    <d v="2018-03-05T00:00:00"/>
    <d v="2018-04-29T00:00:00"/>
    <x v="0"/>
    <x v="3"/>
    <s v="NF5401"/>
    <n v="729"/>
    <x v="8"/>
    <n v="2018"/>
    <x v="7"/>
    <x v="1"/>
    <x v="7"/>
    <x v="1"/>
  </r>
  <r>
    <d v="2018-03-29T00:00:00"/>
    <d v="2018-03-07T00:00:00"/>
    <d v="2018-03-29T00:00:00"/>
    <x v="0"/>
    <x v="2"/>
    <s v="NF9115"/>
    <n v="474"/>
    <x v="7"/>
    <n v="2018"/>
    <x v="7"/>
    <x v="1"/>
    <x v="6"/>
    <x v="1"/>
  </r>
  <r>
    <d v="2018-03-09T00:00:00"/>
    <d v="2018-03-09T00:00:00"/>
    <d v="2018-03-09T00:00:00"/>
    <x v="0"/>
    <x v="3"/>
    <s v="NF4115"/>
    <n v="3164"/>
    <x v="7"/>
    <n v="2018"/>
    <x v="7"/>
    <x v="1"/>
    <x v="6"/>
    <x v="1"/>
  </r>
  <r>
    <d v="2018-03-14T00:00:00"/>
    <d v="2018-03-14T00:00:00"/>
    <d v="2018-03-14T00:00:00"/>
    <x v="0"/>
    <x v="1"/>
    <s v="NF5683"/>
    <n v="3113"/>
    <x v="7"/>
    <n v="2018"/>
    <x v="7"/>
    <x v="1"/>
    <x v="6"/>
    <x v="1"/>
  </r>
  <r>
    <d v="2018-04-11T00:00:00"/>
    <d v="2018-03-17T00:00:00"/>
    <d v="2018-04-11T00:00:00"/>
    <x v="0"/>
    <x v="4"/>
    <s v="NF7027"/>
    <n v="789"/>
    <x v="8"/>
    <n v="2018"/>
    <x v="7"/>
    <x v="1"/>
    <x v="7"/>
    <x v="1"/>
  </r>
  <r>
    <d v="2018-06-21T00:00:00"/>
    <d v="2018-03-21T00:00:00"/>
    <d v="2018-04-01T00:00:00"/>
    <x v="0"/>
    <x v="4"/>
    <s v="NF7168"/>
    <n v="3521"/>
    <x v="9"/>
    <n v="2018"/>
    <x v="7"/>
    <x v="1"/>
    <x v="7"/>
    <x v="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</r>
  <r>
    <d v="2018-03-25T00:00:00"/>
    <d v="2018-03-25T00:00:00"/>
    <d v="2018-03-25T00:00:00"/>
    <x v="0"/>
    <x v="4"/>
    <s v="NF7283"/>
    <n v="1527"/>
    <x v="7"/>
    <n v="2018"/>
    <x v="7"/>
    <x v="1"/>
    <x v="6"/>
    <x v="1"/>
  </r>
  <r>
    <d v="2018-05-14T00:00:00"/>
    <d v="2018-04-01T00:00:00"/>
    <d v="2018-05-14T00:00:00"/>
    <x v="0"/>
    <x v="4"/>
    <s v="NF6320"/>
    <n v="764"/>
    <x v="10"/>
    <n v="2018"/>
    <x v="8"/>
    <x v="1"/>
    <x v="8"/>
    <x v="1"/>
  </r>
  <r>
    <d v="2018-04-12T00:00:00"/>
    <d v="2018-04-03T00:00:00"/>
    <d v="2018-04-12T00:00:00"/>
    <x v="0"/>
    <x v="2"/>
    <s v="NF7850"/>
    <n v="2463"/>
    <x v="8"/>
    <n v="2018"/>
    <x v="8"/>
    <x v="1"/>
    <x v="7"/>
    <x v="1"/>
  </r>
  <r>
    <d v="2018-04-05T00:00:00"/>
    <d v="2018-04-05T00:00:00"/>
    <d v="2018-04-05T00:00:00"/>
    <x v="0"/>
    <x v="3"/>
    <s v="NF2420"/>
    <n v="2111"/>
    <x v="8"/>
    <n v="2018"/>
    <x v="8"/>
    <x v="1"/>
    <x v="7"/>
    <x v="1"/>
  </r>
  <r>
    <d v="2018-04-06T00:00:00"/>
    <d v="2018-04-06T00:00:00"/>
    <d v="2018-04-06T00:00:00"/>
    <x v="0"/>
    <x v="1"/>
    <s v="NF6764"/>
    <n v="1144"/>
    <x v="8"/>
    <n v="2018"/>
    <x v="8"/>
    <x v="1"/>
    <x v="7"/>
    <x v="1"/>
  </r>
  <r>
    <d v="2018-05-20T00:00:00"/>
    <d v="2018-04-10T00:00:00"/>
    <d v="2018-05-20T00:00:00"/>
    <x v="0"/>
    <x v="3"/>
    <s v="NF6382"/>
    <n v="597"/>
    <x v="10"/>
    <n v="2018"/>
    <x v="8"/>
    <x v="1"/>
    <x v="8"/>
    <x v="1"/>
  </r>
  <r>
    <d v="2018-04-16T00:00:00"/>
    <d v="2018-04-16T00:00:00"/>
    <d v="2018-04-16T00:00:00"/>
    <x v="0"/>
    <x v="1"/>
    <s v="NF8079"/>
    <n v="3445"/>
    <x v="8"/>
    <n v="2018"/>
    <x v="8"/>
    <x v="1"/>
    <x v="7"/>
    <x v="1"/>
  </r>
  <r>
    <s v=""/>
    <d v="2018-04-22T00:00:00"/>
    <d v="2018-05-02T00:00:00"/>
    <x v="0"/>
    <x v="4"/>
    <s v="NF2434"/>
    <n v="1996"/>
    <x v="2"/>
    <n v="0"/>
    <x v="8"/>
    <x v="1"/>
    <x v="8"/>
    <x v="1"/>
  </r>
  <r>
    <d v="2018-04-28T00:00:00"/>
    <d v="2018-04-28T00:00:00"/>
    <d v="2018-04-28T00:00:00"/>
    <x v="0"/>
    <x v="3"/>
    <s v="NF3230"/>
    <n v="1254"/>
    <x v="8"/>
    <n v="2018"/>
    <x v="8"/>
    <x v="1"/>
    <x v="7"/>
    <x v="1"/>
  </r>
  <r>
    <d v="2018-05-03T00:00:00"/>
    <d v="2018-04-29T00:00:00"/>
    <d v="2018-05-03T00:00:00"/>
    <x v="0"/>
    <x v="3"/>
    <s v="NF8847"/>
    <n v="905"/>
    <x v="10"/>
    <n v="2018"/>
    <x v="8"/>
    <x v="1"/>
    <x v="8"/>
    <x v="1"/>
  </r>
  <r>
    <s v=""/>
    <d v="2018-05-02T00:00:00"/>
    <d v="2018-05-31T00:00:00"/>
    <x v="0"/>
    <x v="2"/>
    <s v="NF8053"/>
    <n v="2975"/>
    <x v="2"/>
    <n v="0"/>
    <x v="9"/>
    <x v="1"/>
    <x v="8"/>
    <x v="1"/>
  </r>
  <r>
    <s v=""/>
    <d v="2018-05-03T00:00:00"/>
    <d v="2018-05-08T00:00:00"/>
    <x v="0"/>
    <x v="1"/>
    <s v="NF2454"/>
    <n v="4807"/>
    <x v="2"/>
    <n v="0"/>
    <x v="9"/>
    <x v="1"/>
    <x v="8"/>
    <x v="1"/>
  </r>
  <r>
    <d v="2018-06-13T00:00:00"/>
    <d v="2018-05-10T00:00:00"/>
    <d v="2018-06-13T00:00:00"/>
    <x v="0"/>
    <x v="4"/>
    <s v="NF8252"/>
    <n v="1882"/>
    <x v="9"/>
    <n v="2018"/>
    <x v="9"/>
    <x v="1"/>
    <x v="9"/>
    <x v="1"/>
  </r>
  <r>
    <d v="2018-06-27T00:00:00"/>
    <d v="2018-05-15T00:00:00"/>
    <d v="2018-06-27T00:00:00"/>
    <x v="0"/>
    <x v="0"/>
    <s v="NF6573"/>
    <n v="3932"/>
    <x v="9"/>
    <n v="2018"/>
    <x v="9"/>
    <x v="1"/>
    <x v="9"/>
    <x v="1"/>
  </r>
  <r>
    <d v="2018-05-18T00:00:00"/>
    <d v="2018-05-18T00:00:00"/>
    <d v="2018-05-18T00:00:00"/>
    <x v="0"/>
    <x v="1"/>
    <s v="NF8780"/>
    <n v="701"/>
    <x v="10"/>
    <n v="2018"/>
    <x v="9"/>
    <x v="1"/>
    <x v="8"/>
    <x v="1"/>
  </r>
  <r>
    <s v=""/>
    <d v="2018-05-19T00:00:00"/>
    <d v="2018-06-27T00:00:00"/>
    <x v="0"/>
    <x v="1"/>
    <s v="NF6166"/>
    <n v="2651"/>
    <x v="2"/>
    <n v="0"/>
    <x v="9"/>
    <x v="1"/>
    <x v="9"/>
    <x v="1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</r>
  <r>
    <s v=""/>
    <d v="2018-06-02T00:00:00"/>
    <d v="2018-06-02T00:00:00"/>
    <x v="0"/>
    <x v="1"/>
    <s v="NF4208"/>
    <n v="3670"/>
    <x v="2"/>
    <n v="0"/>
    <x v="10"/>
    <x v="1"/>
    <x v="9"/>
    <x v="1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</r>
  <r>
    <s v=""/>
    <d v="2018-06-26T00:00:00"/>
    <d v="2018-07-07T00:00:00"/>
    <x v="0"/>
    <x v="1"/>
    <s v="NF4640"/>
    <n v="658"/>
    <x v="2"/>
    <n v="0"/>
    <x v="10"/>
    <x v="1"/>
    <x v="10"/>
    <x v="1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</r>
  <r>
    <s v=""/>
    <d v="2018-07-03T00:00:00"/>
    <d v="2018-07-24T00:00:00"/>
    <x v="0"/>
    <x v="2"/>
    <s v="NF4384"/>
    <n v="3411"/>
    <x v="2"/>
    <n v="0"/>
    <x v="11"/>
    <x v="1"/>
    <x v="10"/>
    <x v="1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</r>
  <r>
    <s v=""/>
    <d v="2018-07-17T00:00:00"/>
    <d v="2018-07-17T00:00:00"/>
    <x v="0"/>
    <x v="1"/>
    <s v="NF9873"/>
    <n v="2777"/>
    <x v="2"/>
    <n v="0"/>
    <x v="11"/>
    <x v="1"/>
    <x v="10"/>
    <x v="1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</r>
  <r>
    <d v="2018-10-02T00:00:00"/>
    <d v="2018-08-07T00:00:00"/>
    <d v="2018-10-02T00:00:00"/>
    <x v="0"/>
    <x v="4"/>
    <s v="NF9886"/>
    <n v="4947"/>
    <x v="0"/>
    <n v="2018"/>
    <x v="0"/>
    <x v="1"/>
    <x v="0"/>
    <x v="1"/>
  </r>
  <r>
    <d v="2018-09-25T00:00:00"/>
    <d v="2018-08-10T00:00:00"/>
    <d v="2018-09-25T00:00:00"/>
    <x v="0"/>
    <x v="0"/>
    <s v="NF6993"/>
    <n v="902"/>
    <x v="1"/>
    <n v="2018"/>
    <x v="0"/>
    <x v="1"/>
    <x v="1"/>
    <x v="1"/>
  </r>
  <r>
    <d v="2018-09-23T00:00:00"/>
    <d v="2018-08-12T00:00:00"/>
    <d v="2018-09-23T00:00:00"/>
    <x v="0"/>
    <x v="4"/>
    <s v="NF9126"/>
    <n v="432"/>
    <x v="1"/>
    <n v="2018"/>
    <x v="0"/>
    <x v="1"/>
    <x v="1"/>
    <x v="1"/>
  </r>
  <r>
    <d v="2018-09-13T00:00:00"/>
    <d v="2018-08-15T00:00:00"/>
    <d v="2018-09-13T00:00:00"/>
    <x v="0"/>
    <x v="2"/>
    <s v="NF3531"/>
    <n v="4084"/>
    <x v="1"/>
    <n v="2018"/>
    <x v="0"/>
    <x v="1"/>
    <x v="1"/>
    <x v="1"/>
  </r>
  <r>
    <d v="2018-09-16T00:00:00"/>
    <d v="2018-08-22T00:00:00"/>
    <d v="2018-09-16T00:00:00"/>
    <x v="0"/>
    <x v="1"/>
    <s v="NF6599"/>
    <n v="1054"/>
    <x v="1"/>
    <n v="2018"/>
    <x v="0"/>
    <x v="1"/>
    <x v="1"/>
    <x v="1"/>
  </r>
  <r>
    <d v="2018-09-09T00:00:00"/>
    <d v="2018-08-23T00:00:00"/>
    <d v="2018-09-09T00:00:00"/>
    <x v="0"/>
    <x v="4"/>
    <s v="NF9323"/>
    <n v="4608"/>
    <x v="1"/>
    <n v="2018"/>
    <x v="0"/>
    <x v="1"/>
    <x v="1"/>
    <x v="1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</r>
  <r>
    <d v="2018-09-27T00:00:00"/>
    <d v="2018-09-03T00:00:00"/>
    <d v="2018-09-27T00:00:00"/>
    <x v="0"/>
    <x v="1"/>
    <s v="NF5824"/>
    <n v="1342"/>
    <x v="1"/>
    <n v="2018"/>
    <x v="1"/>
    <x v="1"/>
    <x v="1"/>
    <x v="1"/>
  </r>
  <r>
    <d v="2018-10-29T00:00:00"/>
    <d v="2018-09-07T00:00:00"/>
    <d v="2018-10-29T00:00:00"/>
    <x v="0"/>
    <x v="4"/>
    <s v="NF3860"/>
    <n v="2936"/>
    <x v="0"/>
    <n v="2018"/>
    <x v="1"/>
    <x v="1"/>
    <x v="0"/>
    <x v="1"/>
  </r>
  <r>
    <d v="2018-10-08T00:00:00"/>
    <d v="2018-09-08T00:00:00"/>
    <d v="2018-10-08T00:00:00"/>
    <x v="0"/>
    <x v="1"/>
    <s v="NF7260"/>
    <n v="875"/>
    <x v="0"/>
    <n v="2018"/>
    <x v="1"/>
    <x v="1"/>
    <x v="0"/>
    <x v="1"/>
  </r>
  <r>
    <s v=""/>
    <d v="2018-09-10T00:00:00"/>
    <d v="2018-09-10T00:00:00"/>
    <x v="0"/>
    <x v="3"/>
    <s v="NF2238"/>
    <n v="159"/>
    <x v="2"/>
    <n v="0"/>
    <x v="1"/>
    <x v="1"/>
    <x v="1"/>
    <x v="1"/>
  </r>
  <r>
    <s v=""/>
    <d v="2018-09-15T00:00:00"/>
    <d v="2018-09-15T00:00:00"/>
    <x v="0"/>
    <x v="1"/>
    <s v="NF7342"/>
    <n v="2933"/>
    <x v="2"/>
    <n v="0"/>
    <x v="1"/>
    <x v="1"/>
    <x v="1"/>
    <x v="1"/>
  </r>
  <r>
    <d v="2018-11-01T00:00:00"/>
    <d v="2018-09-15T00:00:00"/>
    <d v="2018-11-01T00:00:00"/>
    <x v="0"/>
    <x v="1"/>
    <s v="NF8517"/>
    <n v="4944"/>
    <x v="3"/>
    <n v="2018"/>
    <x v="1"/>
    <x v="1"/>
    <x v="2"/>
    <x v="1"/>
  </r>
  <r>
    <d v="2018-10-04T00:00:00"/>
    <d v="2018-09-19T00:00:00"/>
    <d v="2018-10-04T00:00:00"/>
    <x v="0"/>
    <x v="0"/>
    <s v="NF9366"/>
    <n v="4173"/>
    <x v="0"/>
    <n v="2018"/>
    <x v="1"/>
    <x v="1"/>
    <x v="0"/>
    <x v="1"/>
  </r>
  <r>
    <d v="2018-10-02T00:00:00"/>
    <d v="2018-09-24T00:00:00"/>
    <d v="2018-10-02T00:00:00"/>
    <x v="0"/>
    <x v="4"/>
    <s v="NF4973"/>
    <n v="2065"/>
    <x v="0"/>
    <n v="2018"/>
    <x v="1"/>
    <x v="1"/>
    <x v="0"/>
    <x v="1"/>
  </r>
  <r>
    <d v="2018-11-18T00:00:00"/>
    <d v="2018-09-28T00:00:00"/>
    <d v="2018-11-18T00:00:00"/>
    <x v="0"/>
    <x v="2"/>
    <s v="NF1111"/>
    <n v="521"/>
    <x v="3"/>
    <n v="2018"/>
    <x v="1"/>
    <x v="1"/>
    <x v="2"/>
    <x v="1"/>
  </r>
  <r>
    <s v=""/>
    <d v="2018-10-01T00:00:00"/>
    <d v="2018-11-13T00:00:00"/>
    <x v="0"/>
    <x v="2"/>
    <s v="NF8344"/>
    <n v="819"/>
    <x v="2"/>
    <n v="0"/>
    <x v="2"/>
    <x v="1"/>
    <x v="2"/>
    <x v="1"/>
  </r>
  <r>
    <d v="2018-10-04T00:00:00"/>
    <d v="2018-10-04T00:00:00"/>
    <d v="2018-10-04T00:00:00"/>
    <x v="0"/>
    <x v="0"/>
    <s v="NF8750"/>
    <n v="1260"/>
    <x v="0"/>
    <n v="2018"/>
    <x v="2"/>
    <x v="1"/>
    <x v="0"/>
    <x v="1"/>
  </r>
  <r>
    <d v="2018-10-16T00:00:00"/>
    <d v="2018-10-10T00:00:00"/>
    <d v="2018-10-16T00:00:00"/>
    <x v="0"/>
    <x v="4"/>
    <s v="NF7616"/>
    <n v="2998"/>
    <x v="0"/>
    <n v="2018"/>
    <x v="2"/>
    <x v="1"/>
    <x v="0"/>
    <x v="1"/>
  </r>
  <r>
    <d v="2019-01-03T00:00:00"/>
    <d v="2018-10-12T00:00:00"/>
    <d v="2018-10-31T00:00:00"/>
    <x v="0"/>
    <x v="4"/>
    <s v="NF3536"/>
    <n v="4287"/>
    <x v="5"/>
    <n v="2019"/>
    <x v="2"/>
    <x v="1"/>
    <x v="0"/>
    <x v="1"/>
  </r>
  <r>
    <d v="2018-12-14T00:00:00"/>
    <d v="2018-10-14T00:00:00"/>
    <d v="2018-10-14T00:00:00"/>
    <x v="0"/>
    <x v="3"/>
    <s v="NF9376"/>
    <n v="2015"/>
    <x v="4"/>
    <n v="2018"/>
    <x v="2"/>
    <x v="1"/>
    <x v="0"/>
    <x v="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</r>
  <r>
    <d v="2018-10-21T00:00:00"/>
    <d v="2018-10-21T00:00:00"/>
    <d v="2018-10-21T00:00:00"/>
    <x v="0"/>
    <x v="1"/>
    <s v="NF3914"/>
    <n v="4851"/>
    <x v="0"/>
    <n v="2018"/>
    <x v="2"/>
    <x v="1"/>
    <x v="0"/>
    <x v="1"/>
  </r>
  <r>
    <d v="2018-12-15T00:00:00"/>
    <d v="2018-10-25T00:00:00"/>
    <d v="2018-12-15T00:00:00"/>
    <x v="0"/>
    <x v="1"/>
    <s v="NF7447"/>
    <n v="2178"/>
    <x v="4"/>
    <n v="2018"/>
    <x v="2"/>
    <x v="1"/>
    <x v="3"/>
    <x v="1"/>
  </r>
  <r>
    <d v="2018-11-20T00:00:00"/>
    <d v="2018-10-27T00:00:00"/>
    <d v="2018-11-20T00:00:00"/>
    <x v="0"/>
    <x v="3"/>
    <s v="NF5088"/>
    <n v="4052"/>
    <x v="3"/>
    <n v="2018"/>
    <x v="2"/>
    <x v="1"/>
    <x v="2"/>
    <x v="1"/>
  </r>
  <r>
    <d v="2018-10-30T00:00:00"/>
    <d v="2018-10-30T00:00:00"/>
    <d v="2018-10-30T00:00:00"/>
    <x v="0"/>
    <x v="4"/>
    <s v="NF7858"/>
    <n v="2864"/>
    <x v="0"/>
    <n v="2018"/>
    <x v="2"/>
    <x v="1"/>
    <x v="0"/>
    <x v="1"/>
  </r>
  <r>
    <d v="2018-12-27T00:00:00"/>
    <d v="2018-11-01T00:00:00"/>
    <d v="2018-12-27T00:00:00"/>
    <x v="0"/>
    <x v="1"/>
    <s v="NF7692"/>
    <n v="2425"/>
    <x v="4"/>
    <n v="2018"/>
    <x v="3"/>
    <x v="1"/>
    <x v="3"/>
    <x v="1"/>
  </r>
  <r>
    <d v="2019-01-01T00:00:00"/>
    <d v="2018-11-03T00:00:00"/>
    <d v="2019-01-01T00:00:00"/>
    <x v="0"/>
    <x v="4"/>
    <s v="NF7390"/>
    <n v="1542"/>
    <x v="5"/>
    <n v="2019"/>
    <x v="3"/>
    <x v="1"/>
    <x v="4"/>
    <x v="2"/>
  </r>
  <r>
    <d v="2018-12-12T00:00:00"/>
    <d v="2018-11-08T00:00:00"/>
    <d v="2018-12-12T00:00:00"/>
    <x v="0"/>
    <x v="1"/>
    <s v="NF6262"/>
    <n v="1736"/>
    <x v="4"/>
    <n v="2018"/>
    <x v="3"/>
    <x v="1"/>
    <x v="3"/>
    <x v="1"/>
  </r>
  <r>
    <d v="2019-01-20T00:00:00"/>
    <d v="2018-11-11T00:00:00"/>
    <d v="2019-01-09T00:00:00"/>
    <x v="0"/>
    <x v="2"/>
    <s v="NF9573"/>
    <n v="1628"/>
    <x v="5"/>
    <n v="2019"/>
    <x v="3"/>
    <x v="1"/>
    <x v="4"/>
    <x v="2"/>
  </r>
  <r>
    <s v=""/>
    <d v="2018-11-13T00:00:00"/>
    <d v="2018-11-13T00:00:00"/>
    <x v="0"/>
    <x v="1"/>
    <s v="NF8087"/>
    <n v="3853"/>
    <x v="2"/>
    <n v="0"/>
    <x v="3"/>
    <x v="1"/>
    <x v="2"/>
    <x v="1"/>
  </r>
  <r>
    <d v="2018-12-17T00:00:00"/>
    <d v="2018-11-17T00:00:00"/>
    <d v="2018-12-17T00:00:00"/>
    <x v="0"/>
    <x v="2"/>
    <s v="NF5909"/>
    <n v="883"/>
    <x v="4"/>
    <n v="2018"/>
    <x v="3"/>
    <x v="1"/>
    <x v="3"/>
    <x v="1"/>
  </r>
  <r>
    <d v="2018-11-27T00:00:00"/>
    <d v="2018-11-17T00:00:00"/>
    <d v="2018-11-17T00:00:00"/>
    <x v="0"/>
    <x v="1"/>
    <s v="NF4172"/>
    <n v="976"/>
    <x v="3"/>
    <n v="2018"/>
    <x v="3"/>
    <x v="1"/>
    <x v="2"/>
    <x v="1"/>
  </r>
  <r>
    <d v="2018-11-20T00:00:00"/>
    <d v="2018-11-20T00:00:00"/>
    <d v="2018-11-20T00:00:00"/>
    <x v="0"/>
    <x v="2"/>
    <s v="NF8957"/>
    <n v="2663"/>
    <x v="3"/>
    <n v="2018"/>
    <x v="3"/>
    <x v="1"/>
    <x v="2"/>
    <x v="1"/>
  </r>
  <r>
    <d v="2018-11-26T00:00:00"/>
    <d v="2018-11-26T00:00:00"/>
    <d v="2018-11-26T00:00:00"/>
    <x v="0"/>
    <x v="1"/>
    <s v="NF2981"/>
    <n v="4888"/>
    <x v="3"/>
    <n v="2018"/>
    <x v="3"/>
    <x v="1"/>
    <x v="2"/>
    <x v="1"/>
  </r>
  <r>
    <d v="2018-11-29T00:00:00"/>
    <d v="2018-11-29T00:00:00"/>
    <d v="2018-11-29T00:00:00"/>
    <x v="0"/>
    <x v="2"/>
    <s v="NF5104"/>
    <n v="2030"/>
    <x v="3"/>
    <n v="2018"/>
    <x v="3"/>
    <x v="1"/>
    <x v="2"/>
    <x v="1"/>
  </r>
  <r>
    <d v="2019-01-20T00:00:00"/>
    <d v="2018-12-02T00:00:00"/>
    <d v="2019-01-20T00:00:00"/>
    <x v="0"/>
    <x v="1"/>
    <s v="NF3942"/>
    <n v="2117"/>
    <x v="5"/>
    <n v="2019"/>
    <x v="4"/>
    <x v="1"/>
    <x v="4"/>
    <x v="2"/>
  </r>
  <r>
    <d v="2019-01-29T00:00:00"/>
    <d v="2018-12-04T00:00:00"/>
    <d v="2019-01-29T00:00:00"/>
    <x v="0"/>
    <x v="1"/>
    <s v="NF6376"/>
    <n v="1236"/>
    <x v="5"/>
    <n v="2019"/>
    <x v="4"/>
    <x v="1"/>
    <x v="4"/>
    <x v="2"/>
  </r>
  <r>
    <d v="2018-12-31T00:00:00"/>
    <d v="2018-12-09T00:00:00"/>
    <d v="2018-12-31T00:00:00"/>
    <x v="0"/>
    <x v="1"/>
    <s v="NF7518"/>
    <n v="426"/>
    <x v="4"/>
    <n v="2018"/>
    <x v="4"/>
    <x v="1"/>
    <x v="3"/>
    <x v="1"/>
  </r>
  <r>
    <d v="2018-12-10T00:00:00"/>
    <d v="2018-12-10T00:00:00"/>
    <d v="2018-12-10T00:00:00"/>
    <x v="0"/>
    <x v="4"/>
    <s v="NF5359"/>
    <n v="3956"/>
    <x v="4"/>
    <n v="2018"/>
    <x v="4"/>
    <x v="1"/>
    <x v="3"/>
    <x v="1"/>
  </r>
  <r>
    <s v=""/>
    <d v="2018-12-14T00:00:00"/>
    <d v="2019-01-15T00:00:00"/>
    <x v="0"/>
    <x v="1"/>
    <s v="NF5153"/>
    <n v="3042"/>
    <x v="2"/>
    <n v="0"/>
    <x v="4"/>
    <x v="1"/>
    <x v="4"/>
    <x v="2"/>
  </r>
  <r>
    <d v="2018-12-15T00:00:00"/>
    <d v="2018-12-15T00:00:00"/>
    <d v="2018-12-15T00:00:00"/>
    <x v="0"/>
    <x v="1"/>
    <s v="NF3127"/>
    <n v="1434"/>
    <x v="4"/>
    <n v="2018"/>
    <x v="4"/>
    <x v="1"/>
    <x v="3"/>
    <x v="1"/>
  </r>
  <r>
    <d v="2019-01-22T00:00:00"/>
    <d v="2018-12-18T00:00:00"/>
    <d v="2019-01-22T00:00:00"/>
    <x v="0"/>
    <x v="0"/>
    <s v="NF7641"/>
    <n v="1782"/>
    <x v="5"/>
    <n v="2019"/>
    <x v="4"/>
    <x v="1"/>
    <x v="4"/>
    <x v="2"/>
  </r>
  <r>
    <d v="2019-02-18T00:00:00"/>
    <d v="2018-12-25T00:00:00"/>
    <d v="2019-02-18T00:00:00"/>
    <x v="0"/>
    <x v="1"/>
    <s v="NF2758"/>
    <n v="365"/>
    <x v="6"/>
    <n v="2019"/>
    <x v="4"/>
    <x v="1"/>
    <x v="5"/>
    <x v="2"/>
  </r>
  <r>
    <d v="2019-01-26T00:00:00"/>
    <d v="2018-12-27T00:00:00"/>
    <d v="2019-01-26T00:00:00"/>
    <x v="0"/>
    <x v="1"/>
    <s v="NF9279"/>
    <n v="2757"/>
    <x v="5"/>
    <n v="2019"/>
    <x v="4"/>
    <x v="1"/>
    <x v="4"/>
    <x v="2"/>
  </r>
  <r>
    <d v="2019-02-19T00:00:00"/>
    <d v="2018-12-30T00:00:00"/>
    <d v="2019-02-19T00:00:00"/>
    <x v="0"/>
    <x v="0"/>
    <s v="NF2386"/>
    <n v="2112"/>
    <x v="6"/>
    <n v="2019"/>
    <x v="4"/>
    <x v="1"/>
    <x v="5"/>
    <x v="2"/>
  </r>
  <r>
    <d v="2019-01-02T00:00:00"/>
    <d v="2019-01-02T00:00:00"/>
    <d v="2019-01-02T00:00:00"/>
    <x v="0"/>
    <x v="0"/>
    <s v="NF6751"/>
    <n v="2190"/>
    <x v="5"/>
    <n v="2019"/>
    <x v="5"/>
    <x v="2"/>
    <x v="4"/>
    <x v="2"/>
  </r>
  <r>
    <d v="2019-01-20T00:00:00"/>
    <d v="2019-01-04T00:00:00"/>
    <d v="2019-01-20T00:00:00"/>
    <x v="0"/>
    <x v="1"/>
    <s v="NF9460"/>
    <n v="2998"/>
    <x v="5"/>
    <n v="2019"/>
    <x v="5"/>
    <x v="2"/>
    <x v="4"/>
    <x v="2"/>
  </r>
  <r>
    <d v="2019-02-05T00:00:00"/>
    <d v="2019-01-11T00:00:00"/>
    <d v="2019-02-05T00:00:00"/>
    <x v="0"/>
    <x v="1"/>
    <s v="NF5556"/>
    <n v="3808"/>
    <x v="6"/>
    <n v="2019"/>
    <x v="5"/>
    <x v="2"/>
    <x v="5"/>
    <x v="2"/>
  </r>
  <r>
    <d v="2019-04-14T00:00:00"/>
    <d v="2019-01-14T00:00:00"/>
    <d v="2019-01-30T00:00:00"/>
    <x v="0"/>
    <x v="1"/>
    <s v="NF4918"/>
    <n v="4928"/>
    <x v="8"/>
    <n v="2019"/>
    <x v="5"/>
    <x v="2"/>
    <x v="4"/>
    <x v="2"/>
  </r>
  <r>
    <d v="2019-01-17T00:00:00"/>
    <d v="2019-01-17T00:00:00"/>
    <d v="2019-01-17T00:00:00"/>
    <x v="0"/>
    <x v="0"/>
    <s v="NF1763"/>
    <n v="4179"/>
    <x v="5"/>
    <n v="2019"/>
    <x v="5"/>
    <x v="2"/>
    <x v="4"/>
    <x v="2"/>
  </r>
  <r>
    <d v="2019-02-03T00:00:00"/>
    <d v="2019-01-19T00:00:00"/>
    <d v="2019-02-03T00:00:00"/>
    <x v="0"/>
    <x v="4"/>
    <s v="NF2024"/>
    <n v="4896"/>
    <x v="6"/>
    <n v="2019"/>
    <x v="5"/>
    <x v="2"/>
    <x v="5"/>
    <x v="2"/>
  </r>
  <r>
    <d v="2019-01-22T00:00:00"/>
    <d v="2019-01-22T00:00:00"/>
    <d v="2019-01-22T00:00:00"/>
    <x v="0"/>
    <x v="0"/>
    <s v="NF8079"/>
    <n v="4092"/>
    <x v="5"/>
    <n v="2019"/>
    <x v="5"/>
    <x v="2"/>
    <x v="4"/>
    <x v="2"/>
  </r>
  <r>
    <d v="2019-01-27T00:00:00"/>
    <d v="2019-01-27T00:00:00"/>
    <d v="2019-01-27T00:00:00"/>
    <x v="0"/>
    <x v="1"/>
    <s v="NF6383"/>
    <n v="2956"/>
    <x v="5"/>
    <n v="2019"/>
    <x v="5"/>
    <x v="2"/>
    <x v="4"/>
    <x v="2"/>
  </r>
  <r>
    <s v=""/>
    <d v="2019-01-31T00:00:00"/>
    <d v="2019-02-13T00:00:00"/>
    <x v="0"/>
    <x v="0"/>
    <s v="NF3919"/>
    <n v="533"/>
    <x v="2"/>
    <n v="0"/>
    <x v="5"/>
    <x v="2"/>
    <x v="5"/>
    <x v="2"/>
  </r>
  <r>
    <d v="2019-02-24T00:00:00"/>
    <d v="2019-02-01T00:00:00"/>
    <d v="2019-02-24T00:00:00"/>
    <x v="0"/>
    <x v="2"/>
    <s v="NF1390"/>
    <n v="3519"/>
    <x v="6"/>
    <n v="2019"/>
    <x v="6"/>
    <x v="2"/>
    <x v="5"/>
    <x v="2"/>
  </r>
  <r>
    <d v="2019-02-03T00:00:00"/>
    <d v="2019-02-03T00:00:00"/>
    <d v="2019-02-03T00:00:00"/>
    <x v="0"/>
    <x v="4"/>
    <s v="NF2500"/>
    <n v="757"/>
    <x v="6"/>
    <n v="2019"/>
    <x v="6"/>
    <x v="2"/>
    <x v="5"/>
    <x v="2"/>
  </r>
  <r>
    <s v=""/>
    <d v="2019-02-07T00:00:00"/>
    <d v="2019-02-07T00:00:00"/>
    <x v="0"/>
    <x v="1"/>
    <s v="NF2427"/>
    <n v="2688"/>
    <x v="2"/>
    <n v="0"/>
    <x v="6"/>
    <x v="2"/>
    <x v="5"/>
    <x v="2"/>
  </r>
  <r>
    <d v="2019-02-09T00:00:00"/>
    <d v="2019-02-09T00:00:00"/>
    <d v="2019-02-09T00:00:00"/>
    <x v="0"/>
    <x v="3"/>
    <s v="NF4680"/>
    <n v="340"/>
    <x v="6"/>
    <n v="2019"/>
    <x v="6"/>
    <x v="2"/>
    <x v="5"/>
    <x v="2"/>
  </r>
  <r>
    <d v="2019-02-12T00:00:00"/>
    <d v="2019-02-10T00:00:00"/>
    <d v="2019-02-12T00:00:00"/>
    <x v="0"/>
    <x v="3"/>
    <s v="NF7019"/>
    <n v="4204"/>
    <x v="6"/>
    <n v="2019"/>
    <x v="6"/>
    <x v="2"/>
    <x v="5"/>
    <x v="2"/>
  </r>
  <r>
    <d v="2019-03-31T00:00:00"/>
    <d v="2019-02-12T00:00:00"/>
    <d v="2019-03-31T00:00:00"/>
    <x v="0"/>
    <x v="2"/>
    <s v="NF4961"/>
    <n v="3695"/>
    <x v="7"/>
    <n v="2019"/>
    <x v="6"/>
    <x v="2"/>
    <x v="6"/>
    <x v="2"/>
  </r>
  <r>
    <d v="2019-02-21T00:00:00"/>
    <d v="2019-02-21T00:00:00"/>
    <d v="2019-02-21T00:00:00"/>
    <x v="0"/>
    <x v="0"/>
    <s v="NF4608"/>
    <n v="4148"/>
    <x v="6"/>
    <n v="2019"/>
    <x v="6"/>
    <x v="2"/>
    <x v="5"/>
    <x v="2"/>
  </r>
  <r>
    <s v=""/>
    <d v="2019-02-25T00:00:00"/>
    <d v="2019-02-25T00:00:00"/>
    <x v="0"/>
    <x v="1"/>
    <s v="NF1913"/>
    <n v="4303"/>
    <x v="2"/>
    <n v="0"/>
    <x v="6"/>
    <x v="2"/>
    <x v="5"/>
    <x v="2"/>
  </r>
  <r>
    <d v="2019-03-07T00:00:00"/>
    <d v="2019-02-27T00:00:00"/>
    <d v="2019-03-07T00:00:00"/>
    <x v="0"/>
    <x v="3"/>
    <s v="NF5844"/>
    <n v="2674"/>
    <x v="7"/>
    <n v="2019"/>
    <x v="6"/>
    <x v="2"/>
    <x v="6"/>
    <x v="2"/>
  </r>
  <r>
    <d v="2019-04-14T00:00:00"/>
    <d v="2019-03-02T00:00:00"/>
    <d v="2019-04-14T00:00:00"/>
    <x v="0"/>
    <x v="4"/>
    <s v="NF7813"/>
    <n v="1720"/>
    <x v="8"/>
    <n v="2019"/>
    <x v="7"/>
    <x v="2"/>
    <x v="7"/>
    <x v="2"/>
  </r>
  <r>
    <d v="2019-04-12T00:00:00"/>
    <d v="2019-03-06T00:00:00"/>
    <d v="2019-04-12T00:00:00"/>
    <x v="0"/>
    <x v="4"/>
    <s v="NF6780"/>
    <n v="1854"/>
    <x v="8"/>
    <n v="2019"/>
    <x v="7"/>
    <x v="2"/>
    <x v="7"/>
    <x v="2"/>
  </r>
  <r>
    <d v="2019-03-08T00:00:00"/>
    <d v="2019-03-08T00:00:00"/>
    <d v="2019-03-08T00:00:00"/>
    <x v="0"/>
    <x v="1"/>
    <s v="NF9599"/>
    <n v="2568"/>
    <x v="7"/>
    <n v="2019"/>
    <x v="7"/>
    <x v="2"/>
    <x v="6"/>
    <x v="2"/>
  </r>
  <r>
    <s v=""/>
    <d v="2019-03-08T00:00:00"/>
    <d v="2019-04-17T00:00:00"/>
    <x v="0"/>
    <x v="1"/>
    <s v="NF8659"/>
    <n v="3690"/>
    <x v="2"/>
    <n v="0"/>
    <x v="7"/>
    <x v="2"/>
    <x v="7"/>
    <x v="2"/>
  </r>
  <r>
    <d v="2019-04-15T00:00:00"/>
    <d v="2019-03-10T00:00:00"/>
    <d v="2019-04-15T00:00:00"/>
    <x v="0"/>
    <x v="0"/>
    <s v="NF4652"/>
    <n v="3746"/>
    <x v="8"/>
    <n v="2019"/>
    <x v="7"/>
    <x v="2"/>
    <x v="7"/>
    <x v="2"/>
  </r>
  <r>
    <d v="2019-03-12T00:00:00"/>
    <d v="2019-03-12T00:00:00"/>
    <d v="2019-03-12T00:00:00"/>
    <x v="0"/>
    <x v="4"/>
    <s v="NF3068"/>
    <n v="4360"/>
    <x v="7"/>
    <n v="2019"/>
    <x v="7"/>
    <x v="2"/>
    <x v="6"/>
    <x v="2"/>
  </r>
  <r>
    <d v="2019-04-21T00:00:00"/>
    <d v="2019-03-13T00:00:00"/>
    <d v="2019-04-21T00:00:00"/>
    <x v="0"/>
    <x v="0"/>
    <s v="NF7141"/>
    <n v="1753"/>
    <x v="8"/>
    <n v="2019"/>
    <x v="7"/>
    <x v="2"/>
    <x v="7"/>
    <x v="2"/>
  </r>
  <r>
    <d v="2019-03-19T00:00:00"/>
    <d v="2019-03-16T00:00:00"/>
    <d v="2019-03-19T00:00:00"/>
    <x v="0"/>
    <x v="4"/>
    <s v="NF3366"/>
    <n v="1421"/>
    <x v="7"/>
    <n v="2019"/>
    <x v="7"/>
    <x v="2"/>
    <x v="6"/>
    <x v="2"/>
  </r>
  <r>
    <d v="2019-03-19T00:00:00"/>
    <d v="2019-03-19T00:00:00"/>
    <d v="2019-03-19T00:00:00"/>
    <x v="0"/>
    <x v="0"/>
    <s v="NF8853"/>
    <n v="3565"/>
    <x v="7"/>
    <n v="2019"/>
    <x v="7"/>
    <x v="2"/>
    <x v="6"/>
    <x v="2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</r>
  <r>
    <d v="2019-03-27T00:00:00"/>
    <d v="2019-03-27T00:00:00"/>
    <d v="2019-03-27T00:00:00"/>
    <x v="0"/>
    <x v="3"/>
    <s v="NF1441"/>
    <n v="4854"/>
    <x v="7"/>
    <n v="2019"/>
    <x v="7"/>
    <x v="2"/>
    <x v="6"/>
    <x v="2"/>
  </r>
  <r>
    <d v="2019-04-02T00:00:00"/>
    <d v="2019-04-02T00:00:00"/>
    <d v="2019-04-02T00:00:00"/>
    <x v="0"/>
    <x v="4"/>
    <s v="NF9964"/>
    <n v="3453"/>
    <x v="8"/>
    <n v="2019"/>
    <x v="8"/>
    <x v="2"/>
    <x v="7"/>
    <x v="2"/>
  </r>
  <r>
    <d v="2019-04-05T00:00:00"/>
    <d v="2019-04-03T00:00:00"/>
    <d v="2019-04-05T00:00:00"/>
    <x v="0"/>
    <x v="1"/>
    <s v="NF9101"/>
    <n v="3341"/>
    <x v="8"/>
    <n v="2019"/>
    <x v="8"/>
    <x v="2"/>
    <x v="7"/>
    <x v="2"/>
  </r>
  <r>
    <s v=""/>
    <d v="2019-04-06T00:00:00"/>
    <d v="2019-05-20T00:00:00"/>
    <x v="0"/>
    <x v="3"/>
    <s v="NF3185"/>
    <n v="2707"/>
    <x v="2"/>
    <n v="0"/>
    <x v="8"/>
    <x v="2"/>
    <x v="8"/>
    <x v="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</r>
  <r>
    <d v="2019-04-23T00:00:00"/>
    <d v="2019-04-10T00:00:00"/>
    <d v="2019-04-10T00:00:00"/>
    <x v="0"/>
    <x v="1"/>
    <s v="NF7779"/>
    <n v="3889"/>
    <x v="8"/>
    <n v="2019"/>
    <x v="8"/>
    <x v="2"/>
    <x v="7"/>
    <x v="2"/>
  </r>
  <r>
    <d v="2019-04-29T00:00:00"/>
    <d v="2019-04-14T00:00:00"/>
    <d v="2019-04-29T00:00:00"/>
    <x v="0"/>
    <x v="1"/>
    <s v="NF5919"/>
    <n v="2303"/>
    <x v="8"/>
    <n v="2019"/>
    <x v="8"/>
    <x v="2"/>
    <x v="7"/>
    <x v="2"/>
  </r>
  <r>
    <d v="2019-04-17T00:00:00"/>
    <d v="2019-04-17T00:00:00"/>
    <d v="2019-04-17T00:00:00"/>
    <x v="0"/>
    <x v="2"/>
    <s v="NF1620"/>
    <n v="802"/>
    <x v="8"/>
    <n v="2019"/>
    <x v="8"/>
    <x v="2"/>
    <x v="7"/>
    <x v="2"/>
  </r>
  <r>
    <s v=""/>
    <d v="2019-04-19T00:00:00"/>
    <d v="2019-05-04T00:00:00"/>
    <x v="0"/>
    <x v="1"/>
    <s v="NF3801"/>
    <n v="4513"/>
    <x v="2"/>
    <n v="0"/>
    <x v="8"/>
    <x v="2"/>
    <x v="8"/>
    <x v="2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</r>
  <r>
    <d v="2019-07-15T00:00:00"/>
    <d v="2019-04-25T00:00:00"/>
    <d v="2019-06-19T00:00:00"/>
    <x v="0"/>
    <x v="1"/>
    <s v="NF4964"/>
    <n v="156"/>
    <x v="11"/>
    <n v="2019"/>
    <x v="8"/>
    <x v="2"/>
    <x v="9"/>
    <x v="2"/>
  </r>
  <r>
    <d v="2019-06-06T00:00:00"/>
    <d v="2019-04-27T00:00:00"/>
    <d v="2019-06-06T00:00:00"/>
    <x v="0"/>
    <x v="2"/>
    <s v="NF6112"/>
    <n v="457"/>
    <x v="9"/>
    <n v="2019"/>
    <x v="8"/>
    <x v="2"/>
    <x v="9"/>
    <x v="2"/>
  </r>
  <r>
    <d v="2019-06-08T00:00:00"/>
    <d v="2019-05-03T00:00:00"/>
    <d v="2019-06-08T00:00:00"/>
    <x v="0"/>
    <x v="1"/>
    <s v="NF2333"/>
    <n v="3536"/>
    <x v="9"/>
    <n v="2019"/>
    <x v="9"/>
    <x v="2"/>
    <x v="9"/>
    <x v="2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</r>
  <r>
    <d v="2019-06-07T00:00:00"/>
    <d v="2019-05-07T00:00:00"/>
    <d v="2019-06-07T00:00:00"/>
    <x v="0"/>
    <x v="2"/>
    <s v="NF1320"/>
    <n v="3827"/>
    <x v="9"/>
    <n v="2019"/>
    <x v="9"/>
    <x v="2"/>
    <x v="9"/>
    <x v="2"/>
  </r>
  <r>
    <d v="2019-06-29T00:00:00"/>
    <d v="2019-05-09T00:00:00"/>
    <d v="2019-06-29T00:00:00"/>
    <x v="0"/>
    <x v="2"/>
    <s v="NF9162"/>
    <n v="1700"/>
    <x v="9"/>
    <n v="2019"/>
    <x v="9"/>
    <x v="2"/>
    <x v="9"/>
    <x v="2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</r>
  <r>
    <d v="2019-06-10T00:00:00"/>
    <d v="2019-05-22T00:00:00"/>
    <d v="2019-06-10T00:00:00"/>
    <x v="0"/>
    <x v="1"/>
    <s v="NF6880"/>
    <n v="3945"/>
    <x v="9"/>
    <n v="2019"/>
    <x v="9"/>
    <x v="2"/>
    <x v="9"/>
    <x v="2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</r>
  <r>
    <s v=""/>
    <d v="2019-05-29T00:00:00"/>
    <d v="2019-06-29T00:00:00"/>
    <x v="0"/>
    <x v="1"/>
    <s v="NF4547"/>
    <n v="3086"/>
    <x v="2"/>
    <n v="0"/>
    <x v="9"/>
    <x v="2"/>
    <x v="9"/>
    <x v="2"/>
  </r>
  <r>
    <d v="2019-06-12T00:00:00"/>
    <d v="2019-06-03T00:00:00"/>
    <d v="2019-06-12T00:00:00"/>
    <x v="0"/>
    <x v="2"/>
    <s v="NF5900"/>
    <n v="297"/>
    <x v="9"/>
    <n v="2019"/>
    <x v="10"/>
    <x v="2"/>
    <x v="9"/>
    <x v="2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</r>
  <r>
    <s v=""/>
    <d v="2019-06-19T00:00:00"/>
    <d v="2019-08-09T00:00:00"/>
    <x v="0"/>
    <x v="0"/>
    <s v="NF4812"/>
    <n v="2759"/>
    <x v="2"/>
    <n v="0"/>
    <x v="10"/>
    <x v="2"/>
    <x v="11"/>
    <x v="2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</r>
  <r>
    <d v="2019-06-23T00:00:00"/>
    <d v="2019-06-23T00:00:00"/>
    <d v="2019-06-23T00:00:00"/>
    <x v="0"/>
    <x v="0"/>
    <s v="NF3611"/>
    <n v="332"/>
    <x v="9"/>
    <n v="2019"/>
    <x v="10"/>
    <x v="2"/>
    <x v="9"/>
    <x v="2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4FCF0-AF74-4834-8748-5A7929FE8013}" name="TdDetalheReceit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">
  <location ref="B6:O14" firstHeaderRow="1" firstDataRow="2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166"/>
  </dataFields>
  <formats count="4">
    <format dxfId="5">
      <pivotArea field="9" type="button" dataOnly="0" labelOnly="1" outline="0" axis="axisCol" fieldPosition="0"/>
    </format>
    <format dxfId="4">
      <pivotArea field="9" type="button" dataOnly="0" labelOnly="1" outline="0" axis="axisCol" fieldPosition="0"/>
    </format>
    <format dxfId="3">
      <pivotArea field="9" type="button" dataOnly="0" labelOnly="1" outline="0" axis="axisCol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CBFB0-FE14-4980-ACED-29E471952F74}" name="TdDetalheDespes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H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6"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0" hier="-1"/>
  </pageFields>
  <dataFields count="1">
    <dataField name="Soma de Valor" fld="6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6AF9-4475-4E3E-AC7F-454EA12669D5}" name="Tabela dinâmica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B6:J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numFmtId="1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numFmtId="1" showAll="0"/>
    <pivotField numFmtId="1" showAll="0"/>
    <pivotField numFmtId="1" showAll="0"/>
    <pivotField axis="axisCol" numFmtId="1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numFmtI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2"/>
    </i>
    <i r="1">
      <x v="4"/>
    </i>
    <i t="grand">
      <x/>
    </i>
  </rowItems>
  <colFields count="2">
    <field x="7"/>
    <field x="11"/>
  </colFields>
  <colItems count="8">
    <i>
      <x/>
      <x/>
    </i>
    <i r="1">
      <x v="1"/>
    </i>
    <i r="1">
      <x v="4"/>
    </i>
    <i r="1">
      <x v="5"/>
    </i>
    <i r="1">
      <x v="6"/>
    </i>
    <i r="1">
      <x v="8"/>
    </i>
    <i r="1">
      <x v="10"/>
    </i>
    <i t="default">
      <x/>
    </i>
  </colItems>
  <pageFields count="1">
    <pageField fld="12" item="1" hier="-1"/>
  </pageFields>
  <dataFields count="1">
    <dataField name="Soma de Valor" fld="6" baseField="4" baseItem="3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40367-7B7C-40E1-8CE6-F10ACE885BF1}" name="TdContasRecebe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N15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numFmtId="1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numFmtId="1" showAll="0"/>
    <pivotField numFmtId="1" showAll="0"/>
    <pivotField numFmtId="1" showAll="0"/>
    <pivotField axis="axisCol" numFmtId="1" showAll="0">
      <items count="13">
        <item x="4"/>
        <item x="6"/>
        <item x="7"/>
        <item x="8"/>
        <item x="9"/>
        <item x="10"/>
        <item x="11"/>
        <item x="0"/>
        <item x="1"/>
        <item x="2"/>
        <item x="3"/>
        <item x="5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" fld="6" baseField="4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13F63-2D0A-4AF3-90ED-EA325B0898D9}" name="TdContasReceberVencidas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N15" firstHeaderRow="1" firstDataRow="3" firstDataCol="1" rowPageCount="1" colPageCount="1"/>
  <pivotFields count="15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axis="axisCol" showAll="0">
      <items count="3">
        <item h="1" x="0"/>
        <item x="1"/>
        <item t="default"/>
      </items>
    </pivotField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default">
      <x v="1"/>
    </i>
  </colItems>
  <pageFields count="1">
    <pageField fld="10" hier="-1"/>
  </pageFields>
  <dataFields count="1">
    <dataField name="Soma de Valor" fld="6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D76393F8-D54C-40FE-86F8-3E5C286925D6}" sourceName="Mês Competência">
  <pivotTables>
    <pivotTable tabId="12" name="TdDetalheReceita"/>
  </pivotTables>
  <data>
    <tabular pivotCacheId="141087856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22C47CF3-B389-4E55-BB84-FE47E5B71516}" sourceName="Ano Competência">
  <pivotTables>
    <pivotTable tabId="12" name="TdDetalheReceita"/>
  </pivotTables>
  <data>
    <tabular pivotCacheId="141087856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CE9CA4C0-7A63-4AED-82A2-55364751C106}" sourceName="Mês Competência">
  <pivotTables>
    <pivotTable tabId="13" name="TdDetalheDespesa"/>
  </pivotTables>
  <data>
    <tabular pivotCacheId="1671572270">
      <items count="12">
        <i x="0" s="1"/>
        <i x="1" s="1"/>
        <i x="2" s="1"/>
        <i x="3" s="1"/>
        <i x="4" s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307AF917-14D0-496B-A42C-C8B1FEE56794}" sourceName="Ano Competência">
  <pivotTables>
    <pivotTable tabId="13" name="TdDetalheDespesa"/>
  </pivotTables>
  <data>
    <tabular pivotCacheId="1671572270">
      <items count="3">
        <i x="0" s="1"/>
        <i x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9226FF72-AF57-43DB-A9D6-3191707D1A4D}" sourceName="Mês Previsto">
  <pivotTables>
    <pivotTable tabId="15" name="Tabela dinâmica8"/>
  </pivotTables>
  <data>
    <tabular pivotCacheId="1671572270">
      <items count="12">
        <i x="4" s="1"/>
        <i x="5" s="1"/>
        <i x="8" s="1"/>
        <i x="9" s="1"/>
        <i x="10" s="1"/>
        <i x="1" s="1"/>
        <i x="2" s="1"/>
        <i x="6" s="1" nd="1"/>
        <i x="7" s="1" nd="1"/>
        <i x="11" s="1" nd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B259ABBA-79A4-43C4-8532-A602CD68FC89}" sourceName="Ano Previsto">
  <pivotTables>
    <pivotTable tabId="15" name="Tabela dinâmica8"/>
  </pivotTables>
  <data>
    <tabular pivotCacheId="1671572270">
      <items count="3">
        <i x="0"/>
        <i x="1" s="1"/>
        <i x="2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3AD18218-034E-49BA-8D23-C91ECFCCA9BC}" sourceName="Mês Previsto">
  <pivotTables>
    <pivotTable tabId="16" name="TdContasReceber"/>
  </pivotTables>
  <data>
    <tabular pivotCacheId="1410878561">
      <items count="12">
        <i x="4" s="1"/>
        <i x="6" s="1"/>
        <i x="7" s="1"/>
        <i x="8" s="1"/>
        <i x="9" s="1"/>
        <i x="10" s="1"/>
        <i x="11" s="1"/>
        <i x="1" s="1"/>
        <i x="2" s="1"/>
        <i x="3" s="1"/>
        <i x="5" s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5154102C-AA3F-47B2-A25C-D35AA7E7D51B}" sourceName="Ano Previsto">
  <pivotTables>
    <pivotTable tabId="16" name="TdContasReceber"/>
  </pivotTables>
  <data>
    <tabular pivotCacheId="1410878561">
      <items count="3">
        <i x="0" s="1"/>
        <i x="1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7D836DA0-37C8-476E-8B7F-506F759DD940}" sourceName="Ano Competência">
  <pivotTables>
    <pivotTable tabId="17" name="TdContasReceberVencidas"/>
  </pivotTables>
  <data>
    <tabular pivotCacheId="141087856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BA7B15FF-4FD8-4059-9DD1-98D9A9A810F8}" cache="SegmentaçãodeDados_Mês_Competência" caption="Mês Competência" columnCount="6" rowHeight="234950"/>
  <slicer name="Ano Competência" xr10:uid="{34D2189A-613C-470F-86AE-F8A208D32E70}" cache="SegmentaçãodeDados_Ano_Competência" caption="Ano Competênci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4027B102-2EDB-4E57-87B3-F3FF90BD76E1}" cache="SegmentaçãodeDados_Mês_Competência1" caption="Mês Competência" columnCount="6" rowHeight="234950"/>
  <slicer name="Ano Competência 1" xr10:uid="{85494AEE-6016-4C66-8AD8-F1E16E459A9F}" cache="SegmentaçãodeDados_Ano_Competência1" caption="Ano Competência" columnCount="3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5B1D97B3-EC6D-46F4-BE0A-44F3464E45ED}" cache="SegmentaçãodeDados_Mês_Previsto" caption="Mês Previsto" columnCount="6" rowHeight="234950"/>
  <slicer name="Ano Previsto" xr10:uid="{0FF84B41-7CA2-4E7B-A7B7-6234CED31A1D}" cache="SegmentaçãodeDados_Ano_Previsto" caption="Ano Previsto" columnCount="3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EBB55902-0DA1-4C14-B53C-D8232F99195D}" cache="SegmentaçãodeDados_Mês_Previsto1" caption="Mês Previsto" columnCount="6" rowHeight="234950"/>
  <slicer name="Ano Previsto 1" xr10:uid="{5D912D14-0787-4171-B300-A35483A26839}" cache="SegmentaçãodeDados_Ano_Previsto1" caption="Ano Previsto" columnCount="3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B9B8136E-2764-4976-AE58-B5252AF3D00C}" cache="SegmentaçãodeDados_Ano_Competência2" caption="Ano Competênci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E7B6-531F-4F72-911C-042561CDAFEF}" name="TbPCEntradasN1" displayName="TbPCEntradasN1" ref="B4:B9" totalsRowShown="0" headerRowDxfId="38">
  <autoFilter ref="B4:B9" xr:uid="{F427E7B6-531F-4F72-911C-042561CDAFEF}"/>
  <tableColumns count="1">
    <tableColumn id="1" xr3:uid="{A3514FD6-E3BE-490C-BD2E-BE8DE4F5516B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D4A6BA-72F3-4286-B8EF-FD2339F49936}" name="Tabela3" displayName="Tabela3" ref="B4:C13" totalsRowShown="0" headerRowDxfId="37">
  <autoFilter ref="B4:C13" xr:uid="{2CD4A6BA-72F3-4286-B8EF-FD2339F49936}"/>
  <tableColumns count="2">
    <tableColumn id="1" xr3:uid="{E7600D45-6985-45E1-A4FA-FE9BAC51449A}" name="Nível 1"/>
    <tableColumn id="2" xr3:uid="{DD37D359-8610-4BFA-8321-17CC357D63DC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94A4F8-C930-48C0-9690-CE0A15FE57AD}" name="TbPCSaídasN1" displayName="TbPCSaídasN1" ref="B3:B10" totalsRowShown="0" headerRowDxfId="36" headerRowBorderDxfId="35">
  <autoFilter ref="B3:B10" xr:uid="{8E94A4F8-C930-48C0-9690-CE0A15FE57AD}"/>
  <tableColumns count="1">
    <tableColumn id="1" xr3:uid="{3785715D-47ED-423E-904B-04E6F2D1A896}" name="PLANO DE CONTAS DE SAÍDA 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70D45-13FE-45AA-8158-18ADF03BE557}" name="TbPCSaídasN2" displayName="TbPCSaídasN2" ref="B4:C16" totalsRowShown="0" headerRowDxfId="34">
  <autoFilter ref="B4:C16" xr:uid="{E3170D45-13FE-45AA-8158-18ADF03BE557}"/>
  <tableColumns count="2">
    <tableColumn id="1" xr3:uid="{7363BB2C-FC68-4382-8676-D1E76C901B32}" name="Nível 1"/>
    <tableColumn id="2" xr3:uid="{160FF4D8-CDD3-4D0D-BE50-1938CD8A67EF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E34A1F-86FA-46D2-B206-B6B7B6CC5FC6}" name="TbRegistroEntradas" displayName="TbRegistroEntradas" ref="B3:Q234" totalsRowShown="0" headerRowDxfId="33">
  <autoFilter ref="B3:Q234" xr:uid="{DBE34A1F-86FA-46D2-B206-B6B7B6CC5FC6}"/>
  <tableColumns count="16">
    <tableColumn id="1" xr3:uid="{D1E3560A-1CBE-4088-96A5-5ACAC64A1842}" name="Data do Caixa Registrado" dataDxfId="32"/>
    <tableColumn id="2" xr3:uid="{FB30F6F6-D2D9-4160-A956-5521648A97C2}" name="Data da Competência" dataDxfId="31"/>
    <tableColumn id="3" xr3:uid="{141E4463-719F-495F-BA4F-AD5017F80D7E}" name="Data do Caixa Previsto" dataDxfId="30"/>
    <tableColumn id="4" xr3:uid="{A17CF6FB-7A64-4BA3-A894-73A823D09546}" name="Conta Nível 1"/>
    <tableColumn id="5" xr3:uid="{72407D74-647E-4071-84F4-BE8A9B709BFA}" name="Conta Nível 2"/>
    <tableColumn id="6" xr3:uid="{E84DD079-AA44-4D46-83D5-B0A8FE1CD7D3}" name="Histórico"/>
    <tableColumn id="7" xr3:uid="{3FBE3DA1-18B4-4C12-AD06-E4BAC4B963AC}" name="Valor" dataDxfId="29"/>
    <tableColumn id="8" xr3:uid="{2E926A5E-71A2-42D8-A482-06AA15490D7F}" name="Mês Caixa" dataDxfId="28">
      <calculatedColumnFormula>IF(TbRegistroEntradas[[#This Row],[Data do Caixa Registrado]] = "",0,MONTH(TbRegistroEntradas[[#This Row],[Data do Caixa Registrado]]))</calculatedColumnFormula>
    </tableColumn>
    <tableColumn id="9" xr3:uid="{7AE19C0E-7766-4BED-9668-F983A26EA97D}" name="Ano Caixa" dataDxfId="27">
      <calculatedColumnFormula>IF(TbRegistroEntradas[[#This Row],[Data do Caixa Registrado]] = "",0, YEAR(TbRegistroEntradas[[#This Row],[Data do Caixa Registrado]]))</calculatedColumnFormula>
    </tableColumn>
    <tableColumn id="10" xr3:uid="{1FE2D0FC-3A95-4A27-BF9B-D28ABD191C75}" name="Mês Competência" dataDxfId="26">
      <calculatedColumnFormula>IF(TbRegistroEntradas[[#This Row],[Data da Competência]]="",0,MONTH(TbRegistroEntradas[[#This Row],[Data da Competência]]))</calculatedColumnFormula>
    </tableColumn>
    <tableColumn id="11" xr3:uid="{6A2BB2AD-2CC8-40EC-851E-4990082DFD8E}" name="Ano Competência" dataDxfId="25">
      <calculatedColumnFormula>IF(TbRegistroEntradas[[#This Row],[Data da Competência]]="",0,YEAR(TbRegistroEntradas[[#This Row],[Data da Competência]]))</calculatedColumnFormula>
    </tableColumn>
    <tableColumn id="13" xr3:uid="{60FB2FB0-65A4-4A86-8701-E7ED5CD78B8E}" name="Mês Previsto" dataDxfId="24">
      <calculatedColumnFormula>IF(TbRegistroEntradas[[#This Row],[Data do Caixa Previsto]]="",0,MONTH(TbRegistroEntradas[[#This Row],[Data do Caixa Previsto]]))</calculatedColumnFormula>
    </tableColumn>
    <tableColumn id="14" xr3:uid="{4AC03C1C-8C17-408D-991F-8DFDA551EE2E}" name="Ano Previsto" dataDxfId="23">
      <calculatedColumnFormula>IF(TbRegistroEntradas[[#This Row],[Data do Caixa Previsto]]="",0,YEAR(TbRegistroEntradas[[#This Row],[Data do Caixa Previsto]]))</calculatedColumnFormula>
    </tableColumn>
    <tableColumn id="16" xr3:uid="{66D03C97-8D67-4EAE-86BD-2E2C5C71B03F}" name="Conta Vencida" dataDxfId="22">
      <calculatedColumnFormula>IF(AND(TbRegistroEntradas[[#This Row],[Data do Caixa Registrado]]="",TbRegistroEntradas[[#This Row],[Data do Caixa Previsto]] &lt; TODAY()),"Vencida","Não Vencida")</calculatedColumnFormula>
    </tableColumn>
    <tableColumn id="12" xr3:uid="{E4FAF820-CC28-488A-AF9F-B157478BFC1E}" name="Venda à Vista" dataDxfId="21">
      <calculatedColumnFormula>IF(TbRegistroEntradas[[#This Row],[Data da Competência]]=TbRegistroEntradas[[#This Row],[Data do Caixa Previsto]],"Vista","Prazo")</calculatedColumnFormula>
    </tableColumn>
    <tableColumn id="15" xr3:uid="{B64FAAA6-B68D-4E69-96BD-36ED63F29B70}" name="Dias de atraso" dataDxfId="20">
      <calculatedColumnFormula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A3FCCF-4EAD-4DD1-BDF7-5BFFD53A3F2A}" name="TbRegistroSaídas" displayName="TbRegistroSaídas" ref="B3:O232" totalsRowShown="0" headerRowDxfId="19" headerRowBorderDxfId="18" tableBorderDxfId="17">
  <autoFilter ref="B3:O232" xr:uid="{57A3FCCF-4EAD-4DD1-BDF7-5BFFD53A3F2A}"/>
  <tableColumns count="14">
    <tableColumn id="1" xr3:uid="{6B38345C-B48C-426E-815A-2D388B11333F}" name="Data do Caixa Registrado" dataDxfId="16"/>
    <tableColumn id="2" xr3:uid="{F1298A2D-F22F-4DAF-BFD8-E0706B1A4D02}" name="Data da Competência" dataDxfId="15"/>
    <tableColumn id="3" xr3:uid="{35463D53-DA82-4FD9-81AA-A33453FF2713}" name="Data do Caixa Previsto" dataDxfId="14"/>
    <tableColumn id="4" xr3:uid="{A7C3FA66-3563-4A96-A48E-40DC72D43268}" name="Conta Nível 1"/>
    <tableColumn id="5" xr3:uid="{5BA048EC-D4E8-44AA-A13B-E60188DD6092}" name="Conta Nível 2"/>
    <tableColumn id="6" xr3:uid="{C3C1BF2D-BAA7-4D27-83AF-489B5141E248}" name="Histórico"/>
    <tableColumn id="7" xr3:uid="{2C379022-6872-4584-B424-9A8294FD5E62}" name="Valor" dataDxfId="13"/>
    <tableColumn id="9" xr3:uid="{B4A752E9-34D6-4A8D-A959-6507FB74B635}" name="Mês Caixa" dataDxfId="12">
      <calculatedColumnFormula>IF(TbRegistroSaídas[[#This Row],[Data do Caixa Registrado]]="",0,MONTH(TbRegistroSaídas[[#This Row],[Data do Caixa Registrado]]))</calculatedColumnFormula>
    </tableColumn>
    <tableColumn id="8" xr3:uid="{B3CC9CEA-B096-42F4-9D10-A856D7E85CCF}" name="Ano Caixa" dataDxfId="11">
      <calculatedColumnFormula>IF(TbRegistroSaídas[[#This Row],[Data do Caixa Registrado]]="",0,YEAR(TbRegistroSaídas[[#This Row],[Data do Caixa Registrado]]))</calculatedColumnFormula>
    </tableColumn>
    <tableColumn id="10" xr3:uid="{863A6106-1E25-46D2-843E-A886081F6326}" name="Mês Competência" dataDxfId="10">
      <calculatedColumnFormula>IF(TbRegistroSaídas[[#This Row],[Data da Competência]]="",0,MONTH(TbRegistroSaídas[[#This Row],[Data da Competência]]))</calculatedColumnFormula>
    </tableColumn>
    <tableColumn id="11" xr3:uid="{85D2B605-0281-4F89-804F-59BD56C748BD}" name="Ano Competência" dataDxfId="9">
      <calculatedColumnFormula>IF(TbRegistroSaídas[[#This Row],[Data da Competência]]="",0,YEAR(TbRegistroSaídas[[#This Row],[Data da Competência]]))</calculatedColumnFormula>
    </tableColumn>
    <tableColumn id="12" xr3:uid="{BC05A0D6-7626-48C3-B39F-88851272DE2C}" name="Mês Previsto" dataDxfId="8">
      <calculatedColumnFormula>IF(TbRegistroSaídas[[#This Row],[Data do Caixa Previsto]]="",0,MONTH(TbRegistroSaídas[[#This Row],[Data do Caixa Previsto]]))</calculatedColumnFormula>
    </tableColumn>
    <tableColumn id="13" xr3:uid="{0221AB18-6B68-4980-B04E-F4CFB740E74D}" name="Ano Previsto" dataDxfId="7">
      <calculatedColumnFormula>IF(TbRegistroSaídas[[#This Row],[Data do Caixa Previsto]]="",0,YEAR(TbRegistroSaídas[[#This Row],[Data do Caixa Previsto]]))</calculatedColumnFormula>
    </tableColumn>
    <tableColumn id="14" xr3:uid="{C2628CB3-B617-4775-BDB6-A5F3D25F790E}" name="Dias de Atraso" dataDxfId="6">
      <calculatedColumnFormula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B4" sqref="B4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9.441406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40.049999999999997" customHeight="1" x14ac:dyDescent="0.3"/>
    <row r="3" spans="2:14" ht="19.95" customHeight="1" x14ac:dyDescent="0.3">
      <c r="B3" t="s">
        <v>2</v>
      </c>
    </row>
    <row r="4" spans="2:14" ht="19.95" customHeight="1" x14ac:dyDescent="0.3">
      <c r="B4" s="139" t="s">
        <v>3</v>
      </c>
    </row>
    <row r="5" spans="2:14" ht="19.95" customHeight="1" x14ac:dyDescent="0.3"/>
    <row r="6" spans="2:14" ht="19.95" customHeight="1" x14ac:dyDescent="0.3"/>
    <row r="7" spans="2:14" ht="19.95" customHeight="1" x14ac:dyDescent="0.3">
      <c r="B7" t="s">
        <v>4</v>
      </c>
    </row>
    <row r="8" spans="2:14" ht="19.95" customHeight="1" x14ac:dyDescent="0.3">
      <c r="B8" s="139" t="s">
        <v>5</v>
      </c>
    </row>
    <row r="9" spans="2:14" ht="19.95" customHeight="1" x14ac:dyDescent="0.3"/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spans="4:14" ht="19.2" customHeight="1" x14ac:dyDescent="0.3"/>
    <row r="18" spans="4:14" ht="19.2" customHeight="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sheetProtection sheet="1" objects="1" scenarios="1"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B0BD-1B27-444C-82E4-298693A72950}">
  <dimension ref="B1:XFC17"/>
  <sheetViews>
    <sheetView showGridLines="0" workbookViewId="0">
      <selection activeCell="I11" sqref="I11"/>
    </sheetView>
  </sheetViews>
  <sheetFormatPr defaultColWidth="0" defaultRowHeight="14.4" x14ac:dyDescent="0.3"/>
  <cols>
    <col min="1" max="1" width="3.44140625" customWidth="1"/>
    <col min="2" max="2" width="30.77734375" customWidth="1"/>
    <col min="3" max="3" width="14.21875" customWidth="1"/>
    <col min="4" max="13" width="12.77734375" customWidth="1"/>
    <col min="14" max="14" width="14.33203125" customWidth="1"/>
    <col min="15" max="15" width="14.44140625" customWidth="1"/>
    <col min="16" max="16382" width="8.88671875" hidden="1"/>
    <col min="16383" max="16383" width="0.88671875" hidden="1" customWidth="1"/>
    <col min="16384" max="16384" width="1.21875" customWidth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71.400000000000006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539</v>
      </c>
      <c r="C4" t="s">
        <v>544</v>
      </c>
    </row>
    <row r="5" spans="2:15" ht="18.600000000000001" customHeight="1" x14ac:dyDescent="0.3"/>
    <row r="6" spans="2:15" ht="28.8" x14ac:dyDescent="0.3">
      <c r="B6" s="49" t="s">
        <v>541</v>
      </c>
      <c r="C6" s="48" t="s">
        <v>543</v>
      </c>
    </row>
    <row r="7" spans="2:15" ht="19.95" customHeight="1" x14ac:dyDescent="0.3">
      <c r="B7" s="99" t="s">
        <v>540</v>
      </c>
      <c r="C7" s="34">
        <v>1</v>
      </c>
      <c r="D7" s="34">
        <v>2</v>
      </c>
      <c r="E7" s="34">
        <v>3</v>
      </c>
      <c r="F7" s="34">
        <v>4</v>
      </c>
      <c r="G7" s="34">
        <v>5</v>
      </c>
      <c r="H7" s="34">
        <v>6</v>
      </c>
      <c r="I7" s="34">
        <v>7</v>
      </c>
      <c r="J7" s="34">
        <v>8</v>
      </c>
      <c r="K7" s="34">
        <v>9</v>
      </c>
      <c r="L7" s="34">
        <v>10</v>
      </c>
      <c r="M7" s="34">
        <v>11</v>
      </c>
      <c r="N7" s="34">
        <v>12</v>
      </c>
      <c r="O7" s="34" t="s">
        <v>542</v>
      </c>
    </row>
    <row r="8" spans="2:15" ht="19.95" customHeight="1" x14ac:dyDescent="0.3">
      <c r="B8" s="100" t="s">
        <v>25</v>
      </c>
      <c r="C8" s="47">
        <v>43479</v>
      </c>
      <c r="D8" s="47">
        <v>56516</v>
      </c>
      <c r="E8" s="47">
        <v>56059</v>
      </c>
      <c r="F8" s="47">
        <v>53165</v>
      </c>
      <c r="G8" s="47">
        <v>41611</v>
      </c>
      <c r="H8" s="47">
        <v>40576</v>
      </c>
      <c r="I8" s="47">
        <v>33298</v>
      </c>
      <c r="J8" s="47">
        <v>32438</v>
      </c>
      <c r="K8" s="47">
        <v>57887</v>
      </c>
      <c r="L8" s="47">
        <v>60137</v>
      </c>
      <c r="M8" s="47">
        <v>62513</v>
      </c>
      <c r="N8" s="47">
        <v>50431</v>
      </c>
      <c r="O8" s="47">
        <v>588110</v>
      </c>
    </row>
    <row r="9" spans="2:15" ht="19.95" customHeight="1" x14ac:dyDescent="0.3">
      <c r="B9" s="101" t="s">
        <v>31</v>
      </c>
      <c r="C9" s="47">
        <v>6857</v>
      </c>
      <c r="D9" s="47">
        <v>4461</v>
      </c>
      <c r="E9" s="47">
        <v>4800</v>
      </c>
      <c r="F9" s="47"/>
      <c r="G9" s="47">
        <v>10875</v>
      </c>
      <c r="H9" s="47">
        <v>9700</v>
      </c>
      <c r="I9" s="47">
        <v>2713</v>
      </c>
      <c r="J9" s="47">
        <v>3080</v>
      </c>
      <c r="K9" s="47">
        <v>2502</v>
      </c>
      <c r="L9" s="47">
        <v>7137</v>
      </c>
      <c r="M9" s="47">
        <v>7046</v>
      </c>
      <c r="N9" s="47">
        <v>4559</v>
      </c>
      <c r="O9" s="47">
        <v>63730</v>
      </c>
    </row>
    <row r="10" spans="2:15" ht="19.95" customHeight="1" x14ac:dyDescent="0.3">
      <c r="B10" s="101" t="s">
        <v>32</v>
      </c>
      <c r="C10" s="47">
        <v>3843</v>
      </c>
      <c r="D10" s="47">
        <v>11762</v>
      </c>
      <c r="E10" s="47">
        <v>9651</v>
      </c>
      <c r="F10" s="47">
        <v>14524</v>
      </c>
      <c r="G10" s="47">
        <v>5167</v>
      </c>
      <c r="H10" s="47">
        <v>2114</v>
      </c>
      <c r="I10" s="47">
        <v>8337</v>
      </c>
      <c r="J10" s="47">
        <v>7817</v>
      </c>
      <c r="K10" s="47">
        <v>14528</v>
      </c>
      <c r="L10" s="47">
        <v>10422</v>
      </c>
      <c r="M10" s="47">
        <v>10619</v>
      </c>
      <c r="N10" s="47">
        <v>16304</v>
      </c>
      <c r="O10" s="47">
        <v>115088</v>
      </c>
    </row>
    <row r="11" spans="2:15" ht="19.95" customHeight="1" x14ac:dyDescent="0.3">
      <c r="B11" s="101" t="s">
        <v>33</v>
      </c>
      <c r="C11" s="47">
        <v>6759</v>
      </c>
      <c r="D11" s="47">
        <v>13905</v>
      </c>
      <c r="E11" s="47">
        <v>10836</v>
      </c>
      <c r="F11" s="47">
        <v>5066</v>
      </c>
      <c r="G11" s="47">
        <v>2805</v>
      </c>
      <c r="H11" s="47">
        <v>4706</v>
      </c>
      <c r="I11" s="47">
        <v>1306</v>
      </c>
      <c r="J11" s="47"/>
      <c r="K11" s="47">
        <v>10681</v>
      </c>
      <c r="L11" s="47">
        <v>6465</v>
      </c>
      <c r="M11" s="47">
        <v>7373</v>
      </c>
      <c r="N11" s="47"/>
      <c r="O11" s="47">
        <v>69902</v>
      </c>
    </row>
    <row r="12" spans="2:15" ht="19.95" customHeight="1" x14ac:dyDescent="0.3">
      <c r="B12" s="101" t="s">
        <v>34</v>
      </c>
      <c r="C12" s="47">
        <v>18745</v>
      </c>
      <c r="D12" s="47">
        <v>20692</v>
      </c>
      <c r="E12" s="47">
        <v>13156</v>
      </c>
      <c r="F12" s="47">
        <v>32957</v>
      </c>
      <c r="G12" s="47">
        <v>13902</v>
      </c>
      <c r="H12" s="47">
        <v>19226</v>
      </c>
      <c r="I12" s="47">
        <v>12594</v>
      </c>
      <c r="J12" s="47">
        <v>11590</v>
      </c>
      <c r="K12" s="47">
        <v>27785</v>
      </c>
      <c r="L12" s="47">
        <v>20341</v>
      </c>
      <c r="M12" s="47">
        <v>28005</v>
      </c>
      <c r="N12" s="47">
        <v>17080</v>
      </c>
      <c r="O12" s="47">
        <v>236073</v>
      </c>
    </row>
    <row r="13" spans="2:15" ht="19.95" customHeight="1" x14ac:dyDescent="0.3">
      <c r="B13" s="101" t="s">
        <v>35</v>
      </c>
      <c r="C13" s="47">
        <v>7275</v>
      </c>
      <c r="D13" s="47">
        <v>5696</v>
      </c>
      <c r="E13" s="47">
        <v>17616</v>
      </c>
      <c r="F13" s="47">
        <v>618</v>
      </c>
      <c r="G13" s="47">
        <v>8862</v>
      </c>
      <c r="H13" s="47">
        <v>4830</v>
      </c>
      <c r="I13" s="47">
        <v>8348</v>
      </c>
      <c r="J13" s="47">
        <v>9951</v>
      </c>
      <c r="K13" s="47">
        <v>2391</v>
      </c>
      <c r="L13" s="47">
        <v>15772</v>
      </c>
      <c r="M13" s="47">
        <v>9470</v>
      </c>
      <c r="N13" s="47">
        <v>12488</v>
      </c>
      <c r="O13" s="47">
        <v>103317</v>
      </c>
    </row>
    <row r="14" spans="2:15" ht="19.95" customHeight="1" x14ac:dyDescent="0.3">
      <c r="B14" s="100" t="s">
        <v>542</v>
      </c>
      <c r="C14" s="47">
        <v>43479</v>
      </c>
      <c r="D14" s="47">
        <v>56516</v>
      </c>
      <c r="E14" s="47">
        <v>56059</v>
      </c>
      <c r="F14" s="47">
        <v>53165</v>
      </c>
      <c r="G14" s="47">
        <v>41611</v>
      </c>
      <c r="H14" s="47">
        <v>40576</v>
      </c>
      <c r="I14" s="47">
        <v>33298</v>
      </c>
      <c r="J14" s="47">
        <v>32438</v>
      </c>
      <c r="K14" s="47">
        <v>57887</v>
      </c>
      <c r="L14" s="47">
        <v>60137</v>
      </c>
      <c r="M14" s="47">
        <v>62513</v>
      </c>
      <c r="N14" s="47">
        <v>50431</v>
      </c>
      <c r="O14" s="47">
        <v>588110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5ACD-A6B7-4952-BCFC-456667024B24}">
  <dimension ref="A1:O17"/>
  <sheetViews>
    <sheetView showGridLines="0" workbookViewId="0">
      <selection activeCell="D6" sqref="D6"/>
    </sheetView>
  </sheetViews>
  <sheetFormatPr defaultColWidth="0" defaultRowHeight="14.4" x14ac:dyDescent="0.3"/>
  <cols>
    <col min="1" max="1" width="3.44140625" customWidth="1"/>
    <col min="2" max="2" width="30.77734375" customWidth="1"/>
    <col min="3" max="3" width="18.5546875" bestFit="1" customWidth="1"/>
    <col min="4" max="14" width="12.5546875" bestFit="1" customWidth="1"/>
    <col min="15" max="15" width="13.6640625" bestFit="1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539</v>
      </c>
      <c r="C4" s="46">
        <v>2017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B7" s="99" t="s">
        <v>540</v>
      </c>
      <c r="C7" s="34">
        <v>8</v>
      </c>
      <c r="D7" s="34">
        <v>9</v>
      </c>
      <c r="E7" s="34">
        <v>10</v>
      </c>
      <c r="F7" s="34">
        <v>11</v>
      </c>
      <c r="G7" s="34">
        <v>12</v>
      </c>
      <c r="H7" s="34" t="s">
        <v>542</v>
      </c>
    </row>
    <row r="8" spans="2:15" ht="19.95" customHeight="1" x14ac:dyDescent="0.3">
      <c r="B8" s="100" t="s">
        <v>37</v>
      </c>
      <c r="C8" s="47">
        <v>10983</v>
      </c>
      <c r="D8" s="47">
        <v>22063</v>
      </c>
      <c r="E8" s="47">
        <v>17569</v>
      </c>
      <c r="F8" s="47">
        <v>25983</v>
      </c>
      <c r="G8" s="47">
        <v>36336</v>
      </c>
      <c r="H8" s="47">
        <v>112934</v>
      </c>
    </row>
    <row r="9" spans="2:15" ht="19.95" customHeight="1" x14ac:dyDescent="0.3">
      <c r="B9" s="101" t="s">
        <v>31</v>
      </c>
      <c r="C9" s="47"/>
      <c r="D9" s="47"/>
      <c r="E9" s="47">
        <v>3297</v>
      </c>
      <c r="F9" s="47"/>
      <c r="G9" s="47">
        <v>12086</v>
      </c>
      <c r="H9" s="47">
        <v>15383</v>
      </c>
    </row>
    <row r="10" spans="2:15" ht="19.95" customHeight="1" x14ac:dyDescent="0.3">
      <c r="B10" s="101" t="s">
        <v>32</v>
      </c>
      <c r="C10" s="47">
        <v>299</v>
      </c>
      <c r="D10" s="47">
        <v>2501</v>
      </c>
      <c r="E10" s="47">
        <v>339</v>
      </c>
      <c r="F10" s="47"/>
      <c r="G10" s="47">
        <v>5768</v>
      </c>
      <c r="H10" s="47">
        <v>8907</v>
      </c>
    </row>
    <row r="11" spans="2:15" ht="19.95" customHeight="1" x14ac:dyDescent="0.3">
      <c r="B11" s="101" t="s">
        <v>33</v>
      </c>
      <c r="C11" s="47"/>
      <c r="D11" s="47">
        <v>6984</v>
      </c>
      <c r="E11" s="47">
        <v>5401</v>
      </c>
      <c r="F11" s="47">
        <v>5208</v>
      </c>
      <c r="G11" s="47">
        <v>8248</v>
      </c>
      <c r="H11" s="47">
        <v>25841</v>
      </c>
    </row>
    <row r="12" spans="2:15" ht="19.95" customHeight="1" x14ac:dyDescent="0.3">
      <c r="B12" s="101" t="s">
        <v>35</v>
      </c>
      <c r="C12" s="47">
        <v>4955</v>
      </c>
      <c r="D12" s="47">
        <v>5492</v>
      </c>
      <c r="E12" s="47"/>
      <c r="F12" s="47">
        <v>5147</v>
      </c>
      <c r="G12" s="47">
        <v>2511</v>
      </c>
      <c r="H12" s="47">
        <v>18105</v>
      </c>
    </row>
    <row r="13" spans="2:15" ht="19.95" customHeight="1" x14ac:dyDescent="0.3">
      <c r="B13" s="101" t="s">
        <v>44</v>
      </c>
      <c r="C13" s="47">
        <v>5729</v>
      </c>
      <c r="D13" s="47">
        <v>7086</v>
      </c>
      <c r="E13" s="47">
        <v>8532</v>
      </c>
      <c r="F13" s="47">
        <v>15628</v>
      </c>
      <c r="G13" s="47">
        <v>7723</v>
      </c>
      <c r="H13" s="47">
        <v>44698</v>
      </c>
    </row>
    <row r="14" spans="2:15" ht="19.95" customHeight="1" x14ac:dyDescent="0.3">
      <c r="B14" s="100" t="s">
        <v>542</v>
      </c>
      <c r="C14" s="47">
        <v>10983</v>
      </c>
      <c r="D14" s="47">
        <v>22063</v>
      </c>
      <c r="E14" s="47">
        <v>17569</v>
      </c>
      <c r="F14" s="47">
        <v>25983</v>
      </c>
      <c r="G14" s="47">
        <v>36336</v>
      </c>
      <c r="H14" s="47">
        <v>112934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DF44-365F-4EEE-9691-C0C9D892ADCD}">
  <dimension ref="A1:O17"/>
  <sheetViews>
    <sheetView showGridLines="0" workbookViewId="0">
      <selection activeCell="F7" sqref="F7"/>
    </sheetView>
  </sheetViews>
  <sheetFormatPr defaultColWidth="0" defaultRowHeight="14.4" x14ac:dyDescent="0.3"/>
  <cols>
    <col min="1" max="1" width="3.44140625" customWidth="1"/>
    <col min="2" max="2" width="23.44140625" bestFit="1" customWidth="1"/>
    <col min="3" max="3" width="18.5546875" bestFit="1" customWidth="1"/>
    <col min="4" max="9" width="8.5546875" bestFit="1" customWidth="1"/>
    <col min="10" max="10" width="9.5546875" bestFit="1" customWidth="1"/>
    <col min="11" max="12" width="8.5546875" bestFit="1" customWidth="1"/>
    <col min="13" max="13" width="9.5546875" bestFit="1" customWidth="1"/>
    <col min="14" max="15" width="13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546</v>
      </c>
      <c r="C4" s="46">
        <v>2018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s="34">
        <v>0</v>
      </c>
      <c r="J7" s="34" t="s">
        <v>547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5</v>
      </c>
      <c r="F8" s="34">
        <v>6</v>
      </c>
      <c r="G8" s="34">
        <v>7</v>
      </c>
      <c r="H8" s="34">
        <v>9</v>
      </c>
      <c r="I8" s="34">
        <v>11</v>
      </c>
    </row>
    <row r="9" spans="2:15" ht="19.95" customHeight="1" x14ac:dyDescent="0.3">
      <c r="B9" s="100" t="s">
        <v>37</v>
      </c>
      <c r="C9" s="47">
        <v>6816</v>
      </c>
      <c r="D9" s="47">
        <v>9291</v>
      </c>
      <c r="E9" s="47">
        <v>9778</v>
      </c>
      <c r="F9" s="47">
        <v>6321</v>
      </c>
      <c r="G9" s="47">
        <v>6846</v>
      </c>
      <c r="H9" s="47">
        <v>3092</v>
      </c>
      <c r="I9" s="47">
        <v>4672</v>
      </c>
      <c r="J9" s="47">
        <v>46816</v>
      </c>
    </row>
    <row r="10" spans="2:15" ht="19.95" customHeight="1" x14ac:dyDescent="0.3">
      <c r="B10" s="101" t="s">
        <v>31</v>
      </c>
      <c r="C10" s="47"/>
      <c r="D10" s="47">
        <v>3255</v>
      </c>
      <c r="E10" s="47">
        <v>1996</v>
      </c>
      <c r="F10" s="47"/>
      <c r="G10" s="47"/>
      <c r="H10" s="47"/>
      <c r="I10" s="47"/>
      <c r="J10" s="47">
        <v>5251</v>
      </c>
    </row>
    <row r="11" spans="2:15" ht="19.95" customHeight="1" x14ac:dyDescent="0.3">
      <c r="B11" s="101" t="s">
        <v>32</v>
      </c>
      <c r="C11" s="47">
        <v>3598</v>
      </c>
      <c r="D11" s="47">
        <v>2623</v>
      </c>
      <c r="E11" s="47">
        <v>2975</v>
      </c>
      <c r="F11" s="47"/>
      <c r="G11" s="47">
        <v>3411</v>
      </c>
      <c r="H11" s="47"/>
      <c r="I11" s="47">
        <v>819</v>
      </c>
      <c r="J11" s="47">
        <v>13426</v>
      </c>
    </row>
    <row r="12" spans="2:15" ht="19.95" customHeight="1" x14ac:dyDescent="0.3">
      <c r="B12" s="101" t="s">
        <v>33</v>
      </c>
      <c r="C12" s="47">
        <v>2247</v>
      </c>
      <c r="D12" s="47">
        <v>3413</v>
      </c>
      <c r="E12" s="47"/>
      <c r="F12" s="47"/>
      <c r="G12" s="47"/>
      <c r="H12" s="47">
        <v>159</v>
      </c>
      <c r="I12" s="47"/>
      <c r="J12" s="47">
        <v>5819</v>
      </c>
    </row>
    <row r="13" spans="2:15" ht="19.95" customHeight="1" x14ac:dyDescent="0.3">
      <c r="B13" s="101" t="s">
        <v>44</v>
      </c>
      <c r="C13" s="47">
        <v>971</v>
      </c>
      <c r="D13" s="47"/>
      <c r="E13" s="47">
        <v>4807</v>
      </c>
      <c r="F13" s="47">
        <v>6321</v>
      </c>
      <c r="G13" s="47">
        <v>3435</v>
      </c>
      <c r="H13" s="47">
        <v>2933</v>
      </c>
      <c r="I13" s="47">
        <v>3853</v>
      </c>
      <c r="J13" s="47">
        <v>22320</v>
      </c>
    </row>
    <row r="14" spans="2:15" ht="19.95" customHeight="1" x14ac:dyDescent="0.3">
      <c r="B14" s="100" t="s">
        <v>542</v>
      </c>
      <c r="C14" s="47">
        <v>6816</v>
      </c>
      <c r="D14" s="47">
        <v>9291</v>
      </c>
      <c r="E14" s="47">
        <v>9778</v>
      </c>
      <c r="F14" s="47">
        <v>6321</v>
      </c>
      <c r="G14" s="47">
        <v>6846</v>
      </c>
      <c r="H14" s="47">
        <v>3092</v>
      </c>
      <c r="I14" s="47">
        <v>4672</v>
      </c>
      <c r="J14" s="47">
        <v>46816</v>
      </c>
    </row>
    <row r="15" spans="2:15" ht="19.95" customHeight="1" x14ac:dyDescent="0.3"/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D86-BD01-4576-B76D-4C30B12B0829}">
  <dimension ref="A1:O17"/>
  <sheetViews>
    <sheetView showGridLines="0" workbookViewId="0"/>
  </sheetViews>
  <sheetFormatPr defaultColWidth="0" defaultRowHeight="14.4" x14ac:dyDescent="0.3"/>
  <cols>
    <col min="1" max="1" width="3.44140625" customWidth="1"/>
    <col min="2" max="2" width="30.77734375" customWidth="1"/>
    <col min="3" max="15" width="12.77734375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2:15" ht="72.599999999999994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9.95" customHeight="1" x14ac:dyDescent="0.3"/>
    <row r="4" spans="2:15" ht="19.95" customHeight="1" x14ac:dyDescent="0.3">
      <c r="B4" s="99" t="s">
        <v>546</v>
      </c>
      <c r="C4" t="s">
        <v>544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s="34">
        <v>0</v>
      </c>
      <c r="N7" s="34" t="s">
        <v>547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3</v>
      </c>
      <c r="F8" s="34">
        <v>4</v>
      </c>
      <c r="G8" s="34">
        <v>5</v>
      </c>
      <c r="H8" s="34">
        <v>6</v>
      </c>
      <c r="I8" s="34">
        <v>7</v>
      </c>
      <c r="J8" s="34">
        <v>9</v>
      </c>
      <c r="K8" s="34">
        <v>10</v>
      </c>
      <c r="L8" s="34">
        <v>11</v>
      </c>
      <c r="M8" s="34">
        <v>12</v>
      </c>
    </row>
    <row r="9" spans="2:15" ht="19.95" customHeight="1" x14ac:dyDescent="0.3">
      <c r="B9" s="100" t="s">
        <v>25</v>
      </c>
      <c r="C9" s="47">
        <v>6052</v>
      </c>
      <c r="D9" s="47">
        <v>3553</v>
      </c>
      <c r="E9" s="47">
        <v>964</v>
      </c>
      <c r="F9" s="47">
        <v>10772</v>
      </c>
      <c r="G9" s="47">
        <v>6672</v>
      </c>
      <c r="H9" s="47">
        <v>4075</v>
      </c>
      <c r="I9" s="47">
        <v>10162</v>
      </c>
      <c r="J9" s="47">
        <v>2071</v>
      </c>
      <c r="K9" s="47">
        <v>8770</v>
      </c>
      <c r="L9" s="47">
        <v>4870</v>
      </c>
      <c r="M9" s="47">
        <v>4061</v>
      </c>
      <c r="N9" s="47">
        <v>62022</v>
      </c>
    </row>
    <row r="10" spans="2:15" ht="19.95" customHeight="1" x14ac:dyDescent="0.3">
      <c r="B10" s="101" t="s">
        <v>31</v>
      </c>
      <c r="C10" s="47">
        <v>4843</v>
      </c>
      <c r="D10" s="47"/>
      <c r="E10" s="47"/>
      <c r="F10" s="47"/>
      <c r="G10" s="47"/>
      <c r="H10" s="47"/>
      <c r="I10" s="47">
        <v>4535</v>
      </c>
      <c r="J10" s="47"/>
      <c r="K10" s="47"/>
      <c r="L10" s="47"/>
      <c r="M10" s="47"/>
      <c r="N10" s="47">
        <v>9378</v>
      </c>
    </row>
    <row r="11" spans="2:15" ht="19.95" customHeight="1" x14ac:dyDescent="0.3">
      <c r="B11" s="101" t="s">
        <v>32</v>
      </c>
      <c r="C11" s="47"/>
      <c r="D11" s="47"/>
      <c r="E11" s="47"/>
      <c r="F11" s="47">
        <v>8795</v>
      </c>
      <c r="G11" s="47"/>
      <c r="H11" s="47"/>
      <c r="I11" s="47"/>
      <c r="J11" s="47"/>
      <c r="K11" s="47"/>
      <c r="L11" s="47"/>
      <c r="M11" s="47"/>
      <c r="N11" s="47">
        <v>8795</v>
      </c>
    </row>
    <row r="12" spans="2:15" ht="19.95" customHeight="1" x14ac:dyDescent="0.3">
      <c r="B12" s="101" t="s">
        <v>33</v>
      </c>
      <c r="C12" s="47"/>
      <c r="D12" s="47"/>
      <c r="E12" s="47"/>
      <c r="F12" s="47"/>
      <c r="G12" s="47"/>
      <c r="H12" s="47">
        <v>1482</v>
      </c>
      <c r="I12" s="47"/>
      <c r="J12" s="47"/>
      <c r="K12" s="47"/>
      <c r="L12" s="47">
        <v>1445</v>
      </c>
      <c r="M12" s="47"/>
      <c r="N12" s="47">
        <v>2927</v>
      </c>
    </row>
    <row r="13" spans="2:15" ht="19.95" customHeight="1" x14ac:dyDescent="0.3">
      <c r="B13" s="101" t="s">
        <v>34</v>
      </c>
      <c r="C13" s="47">
        <v>1209</v>
      </c>
      <c r="D13" s="47">
        <v>3553</v>
      </c>
      <c r="E13" s="47"/>
      <c r="F13" s="47"/>
      <c r="G13" s="47">
        <v>2531</v>
      </c>
      <c r="H13" s="47">
        <v>2593</v>
      </c>
      <c r="I13" s="47">
        <v>1369</v>
      </c>
      <c r="J13" s="47">
        <v>2071</v>
      </c>
      <c r="K13" s="47">
        <v>8770</v>
      </c>
      <c r="L13" s="47">
        <v>3425</v>
      </c>
      <c r="M13" s="47"/>
      <c r="N13" s="47">
        <v>25521</v>
      </c>
    </row>
    <row r="14" spans="2:15" ht="19.95" customHeight="1" x14ac:dyDescent="0.3">
      <c r="B14" s="101" t="s">
        <v>35</v>
      </c>
      <c r="C14" s="47"/>
      <c r="D14" s="47"/>
      <c r="E14" s="47">
        <v>964</v>
      </c>
      <c r="F14" s="47">
        <v>1977</v>
      </c>
      <c r="G14" s="47">
        <v>4141</v>
      </c>
      <c r="H14" s="47"/>
      <c r="I14" s="47">
        <v>4258</v>
      </c>
      <c r="J14" s="47"/>
      <c r="K14" s="47"/>
      <c r="L14" s="47"/>
      <c r="M14" s="47">
        <v>4061</v>
      </c>
      <c r="N14" s="47">
        <v>15401</v>
      </c>
    </row>
    <row r="15" spans="2:15" ht="19.95" customHeight="1" x14ac:dyDescent="0.3">
      <c r="B15" s="100" t="s">
        <v>542</v>
      </c>
      <c r="C15" s="47">
        <v>6052</v>
      </c>
      <c r="D15" s="47">
        <v>3553</v>
      </c>
      <c r="E15" s="47">
        <v>964</v>
      </c>
      <c r="F15" s="47">
        <v>10772</v>
      </c>
      <c r="G15" s="47">
        <v>6672</v>
      </c>
      <c r="H15" s="47">
        <v>4075</v>
      </c>
      <c r="I15" s="47">
        <v>10162</v>
      </c>
      <c r="J15" s="47">
        <v>2071</v>
      </c>
      <c r="K15" s="47">
        <v>8770</v>
      </c>
      <c r="L15" s="47">
        <v>4870</v>
      </c>
      <c r="M15" s="47">
        <v>4061</v>
      </c>
      <c r="N15" s="47">
        <v>62022</v>
      </c>
    </row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A4B1-03EA-4ACE-A661-797EAC662538}">
  <dimension ref="A1:O17"/>
  <sheetViews>
    <sheetView showGridLines="0" workbookViewId="0"/>
  </sheetViews>
  <sheetFormatPr defaultColWidth="0" defaultRowHeight="14.4" x14ac:dyDescent="0.3"/>
  <cols>
    <col min="1" max="1" width="3.44140625" customWidth="1"/>
    <col min="2" max="2" width="33.5546875" customWidth="1"/>
    <col min="3" max="3" width="14.88671875" customWidth="1"/>
    <col min="4" max="4" width="12.77734375" customWidth="1"/>
    <col min="5" max="5" width="13.6640625" bestFit="1" customWidth="1"/>
    <col min="6" max="15" width="12.77734375" customWidth="1"/>
    <col min="16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2:15" ht="48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0">
        <v>43625</v>
      </c>
    </row>
    <row r="3" spans="2:15" ht="19.95" customHeight="1" x14ac:dyDescent="0.3"/>
    <row r="4" spans="2:15" ht="19.95" customHeight="1" x14ac:dyDescent="0.3">
      <c r="B4" s="99" t="s">
        <v>539</v>
      </c>
      <c r="C4" t="s">
        <v>544</v>
      </c>
    </row>
    <row r="5" spans="2:15" ht="19.95" customHeight="1" x14ac:dyDescent="0.3"/>
    <row r="6" spans="2:15" ht="19.95" customHeight="1" x14ac:dyDescent="0.3">
      <c r="B6" s="99" t="s">
        <v>541</v>
      </c>
      <c r="C6" s="99" t="s">
        <v>543</v>
      </c>
    </row>
    <row r="7" spans="2:15" ht="19.95" customHeight="1" x14ac:dyDescent="0.3">
      <c r="C7" t="s">
        <v>549</v>
      </c>
      <c r="N7" t="s">
        <v>550</v>
      </c>
    </row>
    <row r="8" spans="2:15" ht="19.95" customHeight="1" x14ac:dyDescent="0.3">
      <c r="B8" s="99" t="s">
        <v>540</v>
      </c>
      <c r="C8" s="34">
        <v>1</v>
      </c>
      <c r="D8" s="34">
        <v>2</v>
      </c>
      <c r="E8" s="34">
        <v>3</v>
      </c>
      <c r="F8" s="34">
        <v>4</v>
      </c>
      <c r="G8" s="34">
        <v>5</v>
      </c>
      <c r="H8" s="34">
        <v>6</v>
      </c>
      <c r="I8" s="34">
        <v>7</v>
      </c>
      <c r="J8" s="34">
        <v>9</v>
      </c>
      <c r="K8" s="34">
        <v>10</v>
      </c>
      <c r="L8" s="34">
        <v>11</v>
      </c>
      <c r="M8" s="34">
        <v>12</v>
      </c>
    </row>
    <row r="9" spans="2:15" ht="19.95" customHeight="1" x14ac:dyDescent="0.3">
      <c r="B9" s="100" t="s">
        <v>25</v>
      </c>
      <c r="C9" s="47">
        <v>3553</v>
      </c>
      <c r="D9" s="47">
        <v>4962</v>
      </c>
      <c r="E9" s="47">
        <v>6118</v>
      </c>
      <c r="F9" s="47">
        <v>7390</v>
      </c>
      <c r="G9" s="47">
        <v>7066</v>
      </c>
      <c r="H9" s="47">
        <v>1482</v>
      </c>
      <c r="I9" s="47">
        <v>7698</v>
      </c>
      <c r="J9" s="47">
        <v>4983</v>
      </c>
      <c r="K9" s="47">
        <v>11273</v>
      </c>
      <c r="L9" s="47">
        <v>6288</v>
      </c>
      <c r="M9" s="47">
        <v>1209</v>
      </c>
      <c r="N9" s="47">
        <v>62022</v>
      </c>
    </row>
    <row r="10" spans="2:15" ht="19.95" customHeight="1" x14ac:dyDescent="0.3">
      <c r="B10" s="101" t="s">
        <v>31</v>
      </c>
      <c r="C10" s="47"/>
      <c r="D10" s="47"/>
      <c r="E10" s="47"/>
      <c r="F10" s="47"/>
      <c r="G10" s="47">
        <v>4535</v>
      </c>
      <c r="H10" s="47"/>
      <c r="I10" s="47"/>
      <c r="J10" s="47"/>
      <c r="K10" s="47"/>
      <c r="L10" s="47">
        <v>4843</v>
      </c>
      <c r="M10" s="47"/>
      <c r="N10" s="47">
        <v>9378</v>
      </c>
    </row>
    <row r="11" spans="2:15" ht="19.95" customHeight="1" x14ac:dyDescent="0.3">
      <c r="B11" s="101" t="s">
        <v>32</v>
      </c>
      <c r="C11" s="47"/>
      <c r="D11" s="47">
        <v>3998</v>
      </c>
      <c r="E11" s="47"/>
      <c r="F11" s="47">
        <v>4797</v>
      </c>
      <c r="G11" s="47"/>
      <c r="H11" s="47"/>
      <c r="I11" s="47"/>
      <c r="J11" s="47"/>
      <c r="K11" s="47"/>
      <c r="L11" s="47"/>
      <c r="M11" s="47"/>
      <c r="N11" s="47">
        <v>8795</v>
      </c>
    </row>
    <row r="12" spans="2:15" ht="19.95" customHeight="1" x14ac:dyDescent="0.3">
      <c r="B12" s="101" t="s">
        <v>33</v>
      </c>
      <c r="C12" s="47"/>
      <c r="D12" s="47"/>
      <c r="E12" s="47"/>
      <c r="F12" s="47"/>
      <c r="G12" s="47"/>
      <c r="H12" s="47">
        <v>1482</v>
      </c>
      <c r="I12" s="47"/>
      <c r="J12" s="47"/>
      <c r="K12" s="47"/>
      <c r="L12" s="47">
        <v>1445</v>
      </c>
      <c r="M12" s="47"/>
      <c r="N12" s="47">
        <v>2927</v>
      </c>
    </row>
    <row r="13" spans="2:15" ht="19.95" customHeight="1" x14ac:dyDescent="0.3">
      <c r="B13" s="101" t="s">
        <v>34</v>
      </c>
      <c r="C13" s="47">
        <v>3553</v>
      </c>
      <c r="D13" s="47"/>
      <c r="E13" s="47"/>
      <c r="F13" s="47">
        <v>2593</v>
      </c>
      <c r="G13" s="47">
        <v>2531</v>
      </c>
      <c r="H13" s="47"/>
      <c r="I13" s="47">
        <v>3440</v>
      </c>
      <c r="J13" s="47">
        <v>4983</v>
      </c>
      <c r="K13" s="47">
        <v>7212</v>
      </c>
      <c r="L13" s="47"/>
      <c r="M13" s="47">
        <v>1209</v>
      </c>
      <c r="N13" s="47">
        <v>25521</v>
      </c>
    </row>
    <row r="14" spans="2:15" ht="19.95" customHeight="1" x14ac:dyDescent="0.3">
      <c r="B14" s="101" t="s">
        <v>35</v>
      </c>
      <c r="C14" s="47"/>
      <c r="D14" s="47">
        <v>964</v>
      </c>
      <c r="E14" s="47">
        <v>6118</v>
      </c>
      <c r="F14" s="47"/>
      <c r="G14" s="47"/>
      <c r="H14" s="47"/>
      <c r="I14" s="47">
        <v>4258</v>
      </c>
      <c r="J14" s="47"/>
      <c r="K14" s="47">
        <v>4061</v>
      </c>
      <c r="L14" s="47"/>
      <c r="M14" s="47"/>
      <c r="N14" s="47">
        <v>15401</v>
      </c>
    </row>
    <row r="15" spans="2:15" ht="19.95" customHeight="1" x14ac:dyDescent="0.3">
      <c r="B15" s="100" t="s">
        <v>542</v>
      </c>
      <c r="C15" s="47">
        <v>3553</v>
      </c>
      <c r="D15" s="47">
        <v>4962</v>
      </c>
      <c r="E15" s="47">
        <v>6118</v>
      </c>
      <c r="F15" s="47">
        <v>7390</v>
      </c>
      <c r="G15" s="47">
        <v>7066</v>
      </c>
      <c r="H15" s="47">
        <v>1482</v>
      </c>
      <c r="I15" s="47">
        <v>7698</v>
      </c>
      <c r="J15" s="47">
        <v>4983</v>
      </c>
      <c r="K15" s="47">
        <v>11273</v>
      </c>
      <c r="L15" s="47">
        <v>6288</v>
      </c>
      <c r="M15" s="47">
        <v>1209</v>
      </c>
      <c r="N15" s="47">
        <v>62022</v>
      </c>
    </row>
    <row r="16" spans="2:15" ht="19.95" customHeight="1" x14ac:dyDescent="0.3"/>
    <row r="17" ht="19.95" customHeight="1" x14ac:dyDescent="0.3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4F0F-41DD-48B6-856E-8702065404C5}">
  <dimension ref="A1:O19"/>
  <sheetViews>
    <sheetView showGridLines="0" workbookViewId="0">
      <selection activeCell="K4" sqref="K4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6.77734375" customWidth="1"/>
    <col min="4" max="4" width="39.5546875" customWidth="1"/>
    <col min="5" max="5" width="3" customWidth="1"/>
    <col min="6" max="6" width="12.77734375" customWidth="1"/>
    <col min="7" max="7" width="13.88671875" customWidth="1"/>
    <col min="8" max="8" width="8.109375" customWidth="1"/>
    <col min="9" max="9" width="41.33203125" customWidth="1"/>
    <col min="10" max="10" width="5.6640625" customWidth="1"/>
    <col min="11" max="11" width="28.77734375" customWidth="1"/>
    <col min="12" max="12" width="1.21875" customWidth="1"/>
    <col min="13" max="14" width="3.44140625" customWidth="1"/>
    <col min="15" max="15" width="8.109375" customWidth="1"/>
    <col min="16" max="16384" width="8.88671875" hidden="1"/>
  </cols>
  <sheetData>
    <row r="1" spans="1:14" ht="40.049999999999997" customHeight="1" x14ac:dyDescent="0.3">
      <c r="A1" t="s">
        <v>604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609</v>
      </c>
      <c r="L1" s="1"/>
      <c r="M1" s="52"/>
      <c r="N1" s="96"/>
    </row>
    <row r="2" spans="1:14" ht="40.049999999999997" customHeight="1" x14ac:dyDescent="0.65">
      <c r="B2" s="4"/>
      <c r="C2" s="4"/>
      <c r="D2" s="4"/>
      <c r="E2" s="4"/>
      <c r="F2" s="4"/>
      <c r="G2" s="4"/>
      <c r="H2" s="4"/>
      <c r="I2" s="4"/>
      <c r="J2" s="4"/>
      <c r="K2" s="140">
        <v>43804</v>
      </c>
      <c r="L2" s="4"/>
      <c r="M2" s="52"/>
      <c r="N2" s="52"/>
    </row>
    <row r="3" spans="1:14" ht="14.4" customHeight="1" x14ac:dyDescent="0.3"/>
    <row r="4" spans="1:14" ht="19.95" customHeight="1" x14ac:dyDescent="0.3">
      <c r="B4" s="53" t="s">
        <v>551</v>
      </c>
      <c r="D4" s="133" t="s">
        <v>552</v>
      </c>
      <c r="F4" s="51"/>
      <c r="G4" s="54"/>
      <c r="H4" s="54"/>
      <c r="I4" s="55" t="s">
        <v>553</v>
      </c>
      <c r="J4" s="54"/>
      <c r="K4" s="56" t="s">
        <v>32</v>
      </c>
    </row>
    <row r="5" spans="1:14" ht="19.95" customHeight="1" x14ac:dyDescent="0.3">
      <c r="B5" s="83">
        <f>DashBoardAtualID!B11</f>
        <v>21057</v>
      </c>
      <c r="D5" s="135"/>
      <c r="E5" t="s">
        <v>604</v>
      </c>
      <c r="F5" s="57"/>
      <c r="J5" s="58"/>
      <c r="K5" s="59"/>
    </row>
    <row r="6" spans="1:14" ht="19.95" customHeight="1" x14ac:dyDescent="0.3">
      <c r="D6" s="134" t="s">
        <v>605</v>
      </c>
      <c r="F6" s="57"/>
      <c r="K6" s="59"/>
    </row>
    <row r="7" spans="1:14" ht="19.95" customHeight="1" x14ac:dyDescent="0.3">
      <c r="B7" s="53" t="s">
        <v>554</v>
      </c>
      <c r="D7" s="148"/>
      <c r="F7" s="57"/>
      <c r="K7" s="60" t="s">
        <v>555</v>
      </c>
    </row>
    <row r="8" spans="1:14" ht="19.95" customHeight="1" x14ac:dyDescent="0.3">
      <c r="B8" s="84">
        <f>DashBoardAtualID!B13</f>
        <v>27321</v>
      </c>
      <c r="D8" s="148"/>
      <c r="F8" s="57"/>
      <c r="K8" s="142">
        <f>SUM(DashBoardAtualID!I5:I16)</f>
        <v>20663</v>
      </c>
    </row>
    <row r="9" spans="1:14" ht="19.95" customHeight="1" x14ac:dyDescent="0.3">
      <c r="D9" s="134" t="s">
        <v>605</v>
      </c>
      <c r="F9" s="57"/>
      <c r="K9" s="62"/>
    </row>
    <row r="10" spans="1:14" ht="19.95" customHeight="1" x14ac:dyDescent="0.3">
      <c r="B10" s="53" t="s">
        <v>556</v>
      </c>
      <c r="D10" s="148"/>
      <c r="F10" s="57" t="s">
        <v>604</v>
      </c>
      <c r="K10" s="62"/>
    </row>
    <row r="11" spans="1:14" ht="19.95" customHeight="1" x14ac:dyDescent="0.3">
      <c r="B11" s="85">
        <f>DashBoardAtualID!B14</f>
        <v>20687</v>
      </c>
      <c r="D11" s="149"/>
      <c r="F11" s="63"/>
      <c r="G11" s="64"/>
      <c r="H11" s="64"/>
      <c r="I11" s="65"/>
      <c r="J11" s="65"/>
      <c r="K11" s="66"/>
    </row>
    <row r="12" spans="1:14" ht="11.4" customHeight="1" x14ac:dyDescent="0.3"/>
    <row r="13" spans="1:14" ht="19.95" customHeight="1" x14ac:dyDescent="0.3">
      <c r="B13" s="150" t="s">
        <v>557</v>
      </c>
      <c r="C13" s="151"/>
      <c r="D13" s="152"/>
      <c r="F13" s="150" t="s">
        <v>558</v>
      </c>
      <c r="G13" s="152"/>
      <c r="I13" s="67" t="s">
        <v>559</v>
      </c>
      <c r="K13" s="68" t="s">
        <v>560</v>
      </c>
    </row>
    <row r="14" spans="1:14" ht="19.95" customHeight="1" x14ac:dyDescent="0.3">
      <c r="B14" s="69"/>
      <c r="C14" s="70"/>
      <c r="D14" s="71"/>
      <c r="F14" s="69" t="s">
        <v>561</v>
      </c>
      <c r="G14" s="72" t="s">
        <v>562</v>
      </c>
      <c r="I14" s="73">
        <f>DashBoardAtualID!D31</f>
        <v>-39131</v>
      </c>
      <c r="K14" s="74" t="s">
        <v>44</v>
      </c>
    </row>
    <row r="15" spans="1:14" ht="19.95" customHeight="1" x14ac:dyDescent="0.3">
      <c r="B15" s="69"/>
      <c r="D15" s="71"/>
      <c r="F15" s="91"/>
      <c r="G15" s="93"/>
      <c r="I15" s="75"/>
      <c r="K15" s="76">
        <f>DashBoardAtualID!G43</f>
        <v>71155</v>
      </c>
    </row>
    <row r="16" spans="1:14" ht="19.95" customHeight="1" x14ac:dyDescent="0.3">
      <c r="B16" s="137">
        <f>DashBoardAtualID!D21</f>
        <v>130659</v>
      </c>
      <c r="D16" s="71"/>
      <c r="F16" s="94">
        <f ca="1">DashBoardAtualID!D26</f>
        <v>930.47058823529414</v>
      </c>
      <c r="G16" s="95">
        <f ca="1">DashBoardAtualID!I26</f>
        <v>1483.9166666666667</v>
      </c>
      <c r="I16" s="75"/>
      <c r="K16" s="77"/>
    </row>
    <row r="17" spans="2:11" ht="19.95" customHeight="1" x14ac:dyDescent="0.3">
      <c r="B17" s="86"/>
      <c r="D17" s="71"/>
      <c r="F17" s="92"/>
      <c r="G17" s="93"/>
      <c r="I17" s="75"/>
      <c r="K17" s="77"/>
    </row>
    <row r="18" spans="2:11" ht="18" x14ac:dyDescent="0.3">
      <c r="B18" s="69"/>
      <c r="D18" s="71"/>
      <c r="F18" s="89" t="s">
        <v>563</v>
      </c>
      <c r="G18" s="90" t="s">
        <v>563</v>
      </c>
      <c r="I18" s="75"/>
      <c r="K18" s="77"/>
    </row>
    <row r="19" spans="2:11" ht="1.2" customHeight="1" x14ac:dyDescent="0.3">
      <c r="B19" s="78"/>
      <c r="C19" s="79"/>
      <c r="D19" s="80"/>
      <c r="F19" s="87"/>
      <c r="G19" s="88"/>
      <c r="I19" s="81"/>
      <c r="K19" s="82"/>
    </row>
  </sheetData>
  <sheetProtection sheet="1" objects="1" scenarios="1" selectLockedCells="1"/>
  <mergeCells count="4">
    <mergeCell ref="D7:D8"/>
    <mergeCell ref="D10:D11"/>
    <mergeCell ref="B13:D13"/>
    <mergeCell ref="F13:G13"/>
  </mergeCells>
  <dataValidations count="2">
    <dataValidation type="list" allowBlank="1" showInputMessage="1" showErrorMessage="1" sqref="K14" xr:uid="{727CF5EF-A9C2-43A0-9846-CBC38B31F621}">
      <formula1>PCSaídasN2_Nível_2</formula1>
    </dataValidation>
    <dataValidation type="list" allowBlank="1" showInputMessage="1" showErrorMessage="1" sqref="K4" xr:uid="{06E63716-A25F-4A2E-975B-31B97EB0E25F}">
      <formula1>PCEntradasN2_Nível_2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BF4BA6F3-3457-46B8-8BB5-7135167CC3F1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DashBoardAtualID!G5:G16</xm:f>
              <xm:sqref>D10</xm:sqref>
            </x14:sparkline>
          </x14:sparklines>
        </x14:sparklineGroup>
        <x14:sparklineGroup type="column" displayEmptyCellsAs="gap" xr2:uid="{0CED3C68-DE60-4932-BF3C-8BBB4F7CC813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DashBoardAtualID!F5:F16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E9A6-1564-4B78-9769-73CF772543B8}">
  <dimension ref="A1:O19"/>
  <sheetViews>
    <sheetView showGridLines="0" workbookViewId="0">
      <selection activeCell="K14" sqref="K14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6.77734375" customWidth="1"/>
    <col min="4" max="4" width="39.5546875" customWidth="1"/>
    <col min="5" max="5" width="3" customWidth="1"/>
    <col min="6" max="6" width="12.77734375" customWidth="1"/>
    <col min="7" max="7" width="13.88671875" customWidth="1"/>
    <col min="8" max="8" width="8.109375" customWidth="1"/>
    <col min="9" max="9" width="41.33203125" customWidth="1"/>
    <col min="10" max="10" width="5.77734375" customWidth="1"/>
    <col min="11" max="11" width="29" customWidth="1"/>
    <col min="12" max="12" width="1.21875" customWidth="1"/>
    <col min="13" max="14" width="3.44140625" customWidth="1"/>
    <col min="15" max="15" width="8.109375" customWidth="1"/>
    <col min="16" max="16384" width="8.88671875" hidden="1"/>
  </cols>
  <sheetData>
    <row r="1" spans="1:14" ht="40.049999999999997" customHeight="1" x14ac:dyDescent="0.3">
      <c r="A1" t="s">
        <v>604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609</v>
      </c>
      <c r="L1" s="1"/>
      <c r="M1" s="52"/>
      <c r="N1" s="96"/>
    </row>
    <row r="2" spans="1:14" ht="40.049999999999997" customHeight="1" x14ac:dyDescent="0.7">
      <c r="B2" s="4"/>
      <c r="C2" s="4"/>
      <c r="D2" s="4"/>
      <c r="E2" s="4"/>
      <c r="F2" s="4"/>
      <c r="G2" s="4"/>
      <c r="H2" s="4"/>
      <c r="I2" s="4"/>
      <c r="J2" s="4"/>
      <c r="K2" s="141">
        <v>2019</v>
      </c>
      <c r="L2" s="4"/>
      <c r="M2" s="52"/>
      <c r="N2" s="52"/>
    </row>
    <row r="3" spans="1:14" ht="14.4" customHeight="1" x14ac:dyDescent="0.3"/>
    <row r="4" spans="1:14" ht="19.95" customHeight="1" x14ac:dyDescent="0.3">
      <c r="B4" s="53" t="s">
        <v>551</v>
      </c>
      <c r="D4" s="133" t="s">
        <v>552</v>
      </c>
      <c r="F4" s="51"/>
      <c r="G4" s="54"/>
      <c r="H4" s="54"/>
      <c r="I4" s="55" t="s">
        <v>553</v>
      </c>
      <c r="J4" s="54"/>
      <c r="K4" s="56" t="s">
        <v>35</v>
      </c>
    </row>
    <row r="5" spans="1:14" ht="19.95" customHeight="1" x14ac:dyDescent="0.3">
      <c r="B5" s="83">
        <f>DashBoardFinanceiroIAnualD!B11</f>
        <v>21057</v>
      </c>
      <c r="D5" s="135"/>
      <c r="E5" t="s">
        <v>604</v>
      </c>
      <c r="F5" s="57"/>
      <c r="J5" s="58"/>
      <c r="K5" s="59"/>
    </row>
    <row r="6" spans="1:14" ht="19.95" customHeight="1" x14ac:dyDescent="0.3">
      <c r="D6" s="134" t="s">
        <v>605</v>
      </c>
      <c r="F6" s="57"/>
      <c r="K6" s="59"/>
    </row>
    <row r="7" spans="1:14" ht="19.95" customHeight="1" x14ac:dyDescent="0.3">
      <c r="B7" s="53" t="s">
        <v>554</v>
      </c>
      <c r="D7" s="148"/>
      <c r="F7" s="57"/>
      <c r="K7" s="60" t="s">
        <v>555</v>
      </c>
    </row>
    <row r="8" spans="1:14" ht="19.95" customHeight="1" x14ac:dyDescent="0.3">
      <c r="B8" s="84">
        <f>DashBoardFinanceiroIAnualD!B13</f>
        <v>27321</v>
      </c>
      <c r="D8" s="148"/>
      <c r="F8" s="57"/>
      <c r="K8" s="61">
        <f>SUM(DashBoardFinanceiroIAnualD!I5:I16)</f>
        <v>15612</v>
      </c>
    </row>
    <row r="9" spans="1:14" ht="19.95" customHeight="1" x14ac:dyDescent="0.3">
      <c r="D9" s="134" t="s">
        <v>605</v>
      </c>
      <c r="F9" s="57"/>
      <c r="K9" s="62"/>
    </row>
    <row r="10" spans="1:14" ht="19.95" customHeight="1" x14ac:dyDescent="0.3">
      <c r="B10" s="53" t="s">
        <v>556</v>
      </c>
      <c r="D10" s="148"/>
      <c r="F10" s="57" t="s">
        <v>604</v>
      </c>
      <c r="K10" s="62"/>
    </row>
    <row r="11" spans="1:14" ht="19.95" customHeight="1" x14ac:dyDescent="0.3">
      <c r="B11" s="85">
        <f>DashBoardFinanceiroIAnualD!B14</f>
        <v>20687</v>
      </c>
      <c r="D11" s="149"/>
      <c r="F11" s="63"/>
      <c r="G11" s="64"/>
      <c r="H11" s="64"/>
      <c r="I11" s="65"/>
      <c r="J11" s="65"/>
      <c r="K11" s="66"/>
    </row>
    <row r="12" spans="1:14" ht="11.4" customHeight="1" x14ac:dyDescent="0.3"/>
    <row r="13" spans="1:14" ht="19.95" customHeight="1" x14ac:dyDescent="0.3">
      <c r="B13" s="150" t="s">
        <v>557</v>
      </c>
      <c r="C13" s="151"/>
      <c r="D13" s="152"/>
      <c r="F13" s="150" t="s">
        <v>558</v>
      </c>
      <c r="G13" s="152"/>
      <c r="I13" s="67" t="s">
        <v>559</v>
      </c>
      <c r="K13" s="68" t="s">
        <v>560</v>
      </c>
    </row>
    <row r="14" spans="1:14" ht="19.95" customHeight="1" x14ac:dyDescent="0.3">
      <c r="B14" s="69"/>
      <c r="C14" s="70"/>
      <c r="D14" s="71"/>
      <c r="F14" s="69" t="s">
        <v>561</v>
      </c>
      <c r="G14" s="72" t="s">
        <v>562</v>
      </c>
      <c r="I14" s="73">
        <f>DashBoardFinanceiroIAnualD!D31</f>
        <v>-39131</v>
      </c>
      <c r="K14" s="74" t="s">
        <v>35</v>
      </c>
    </row>
    <row r="15" spans="1:14" ht="19.95" customHeight="1" x14ac:dyDescent="0.3">
      <c r="B15" s="69"/>
      <c r="D15" s="71"/>
      <c r="F15" s="91"/>
      <c r="G15" s="93"/>
      <c r="I15" s="75"/>
      <c r="K15" s="76">
        <f>DashBoardFinanceiroIAnualD!G43</f>
        <v>40318</v>
      </c>
    </row>
    <row r="16" spans="1:14" ht="19.95" customHeight="1" x14ac:dyDescent="0.3">
      <c r="B16" s="137">
        <f>DashBoardFinanceiroIAnualD!D21</f>
        <v>130659</v>
      </c>
      <c r="D16" s="71"/>
      <c r="F16" s="94">
        <f ca="1">DashBoardFinanceiroIAnualD!D26</f>
        <v>930.47058823529414</v>
      </c>
      <c r="G16" s="95">
        <f ca="1">DashBoardFinanceiroIAnualD!I26</f>
        <v>1483.9166666666667</v>
      </c>
      <c r="I16" s="75"/>
      <c r="K16" s="77"/>
    </row>
    <row r="17" spans="2:11" ht="19.95" customHeight="1" x14ac:dyDescent="0.3">
      <c r="B17" s="86"/>
      <c r="D17" s="71"/>
      <c r="F17" s="92"/>
      <c r="G17" s="93"/>
      <c r="I17" s="75"/>
      <c r="K17" s="77"/>
    </row>
    <row r="18" spans="2:11" ht="18" x14ac:dyDescent="0.3">
      <c r="B18" s="69"/>
      <c r="D18" s="71"/>
      <c r="F18" s="89" t="s">
        <v>563</v>
      </c>
      <c r="G18" s="90" t="s">
        <v>563</v>
      </c>
      <c r="I18" s="75"/>
      <c r="K18" s="77"/>
    </row>
    <row r="19" spans="2:11" ht="1.2" customHeight="1" x14ac:dyDescent="0.3">
      <c r="B19" s="78"/>
      <c r="C19" s="79"/>
      <c r="D19" s="80"/>
      <c r="F19" s="87"/>
      <c r="G19" s="88"/>
      <c r="I19" s="81"/>
      <c r="K19" s="82"/>
    </row>
  </sheetData>
  <sheetProtection sheet="1" objects="1" scenarios="1" selectLockedCells="1"/>
  <mergeCells count="4">
    <mergeCell ref="B13:D13"/>
    <mergeCell ref="F13:G13"/>
    <mergeCell ref="D7:D8"/>
    <mergeCell ref="D10:D11"/>
  </mergeCells>
  <dataValidations count="2">
    <dataValidation type="list" allowBlank="1" showInputMessage="1" showErrorMessage="1" sqref="K4" xr:uid="{9EE7746B-6231-443F-BA56-BE0C3BDA55FB}">
      <formula1>PCEntradasN2_Nível_2</formula1>
    </dataValidation>
    <dataValidation type="list" allowBlank="1" showInputMessage="1" showErrorMessage="1" sqref="K14" xr:uid="{AC9C5912-5FF2-4016-869A-5C190AFDD71B}">
      <formula1>PCSaídasN2_Nível_2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minAxisType="group" maxAxisType="group" xr2:uid="{917BE4B4-5CF1-47D5-8C6C-3BF2D95A8D47}">
          <x14:colorSeries rgb="FFFF0000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DashBoardFinanceiroIAnualD!F5:F16</xm:f>
              <xm:sqref>D7</xm:sqref>
            </x14:sparkline>
          </x14:sparklines>
        </x14:sparklineGroup>
        <x14:sparklineGroup type="column" displayEmptyCellsAs="gap" minAxisType="group" maxAxisType="group" xr2:uid="{2813A950-58C3-4B48-81DF-39C70EB7E570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DashBoardFinanceiroIAnualD!G5:G16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DD5-0A50-47F0-9BBF-A728FCB27E3C}">
  <dimension ref="A1:L44"/>
  <sheetViews>
    <sheetView showGridLines="0" topLeftCell="B16" workbookViewId="0">
      <selection activeCell="G44" sqref="G44"/>
    </sheetView>
  </sheetViews>
  <sheetFormatPr defaultRowHeight="14.4" x14ac:dyDescent="0.3"/>
  <cols>
    <col min="1" max="1" width="30.33203125" bestFit="1" customWidth="1"/>
    <col min="2" max="2" width="11.33203125" bestFit="1" customWidth="1"/>
    <col min="3" max="3" width="10.33203125" bestFit="1" customWidth="1"/>
    <col min="4" max="4" width="11.33203125" bestFit="1" customWidth="1"/>
    <col min="6" max="6" width="14.33203125" customWidth="1"/>
    <col min="7" max="7" width="14.109375" bestFit="1" customWidth="1"/>
    <col min="9" max="9" width="18.6640625" customWidth="1"/>
    <col min="10" max="10" width="10.33203125" bestFit="1" customWidth="1"/>
    <col min="12" max="12" width="10.33203125" bestFit="1" customWidth="1"/>
  </cols>
  <sheetData>
    <row r="1" spans="1:12" x14ac:dyDescent="0.3">
      <c r="A1" s="103" t="s">
        <v>564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2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x14ac:dyDescent="0.3">
      <c r="A3" s="102"/>
      <c r="B3" s="102"/>
      <c r="C3" s="102"/>
      <c r="D3" s="102"/>
      <c r="E3" s="104" t="s">
        <v>565</v>
      </c>
      <c r="F3" s="102"/>
      <c r="G3" s="102"/>
      <c r="H3" s="102"/>
      <c r="I3" s="104" t="s">
        <v>566</v>
      </c>
      <c r="J3" s="110" t="s">
        <v>567</v>
      </c>
      <c r="K3" s="122">
        <f>B4</f>
        <v>2019</v>
      </c>
    </row>
    <row r="4" spans="1:12" ht="23.4" customHeight="1" x14ac:dyDescent="0.3">
      <c r="A4" s="110" t="s">
        <v>568</v>
      </c>
      <c r="B4" s="130">
        <f>DashBoardFinanceiroAnual!K2</f>
        <v>2019</v>
      </c>
      <c r="C4" s="102"/>
      <c r="D4" s="102"/>
      <c r="E4" s="106" t="s">
        <v>569</v>
      </c>
      <c r="F4" s="107" t="s">
        <v>570</v>
      </c>
      <c r="G4" s="106" t="s">
        <v>571</v>
      </c>
      <c r="H4" s="102"/>
      <c r="I4" s="121" t="str">
        <f>DashBoardFinanceiroAnual!K4</f>
        <v>Som e imagem</v>
      </c>
      <c r="J4" s="106" t="s">
        <v>572</v>
      </c>
      <c r="K4" s="106" t="s">
        <v>569</v>
      </c>
    </row>
    <row r="5" spans="1:12" x14ac:dyDescent="0.3">
      <c r="A5" s="102"/>
      <c r="B5" s="102"/>
      <c r="C5" s="102"/>
      <c r="D5" s="102"/>
      <c r="E5" s="105">
        <v>1</v>
      </c>
      <c r="F5" s="119">
        <f>SUMIFS(TbRegistroSaídas[Valor],TbRegistroSaídas[Mês Previsto],E5,TbRegistroSaídas[Ano Previsto],$B$4,TbRegistroSaídas[Data do Caixa Registrado],"")</f>
        <v>3042</v>
      </c>
      <c r="G5" s="119">
        <f>SUMIFS(TbRegistroEntradas[Valor],TbRegistroEntradas[Mês Previsto],E5,TbRegistroEntradas[Ano Previsto],$B$4,TbRegistroEntradas[Data do Caixa Registrado],"")</f>
        <v>1209</v>
      </c>
      <c r="H5" s="102"/>
      <c r="I5" s="119">
        <f>SUMIFS(TbRegistroEntradas[Valor],TbRegistroEntradas[Ano Competência],$B$4,TbRegistroEntradas[Mês Competência],E5,TbRegistroEntradas[Conta Nível 2],$I$4)</f>
        <v>2564</v>
      </c>
      <c r="J5" s="120">
        <f>IF(I5=0,NA(),I5)</f>
        <v>2564</v>
      </c>
      <c r="K5" s="108" t="s">
        <v>573</v>
      </c>
    </row>
    <row r="6" spans="1:12" x14ac:dyDescent="0.3">
      <c r="A6" s="102"/>
      <c r="B6" s="102"/>
      <c r="C6" s="102"/>
      <c r="D6" s="102"/>
      <c r="E6" s="102">
        <v>2</v>
      </c>
      <c r="F6" s="120">
        <f>SUMIFS(TbRegistroSaídas[Valor],TbRegistroSaídas[Mês Previsto],E6,TbRegistroSaídas[Ano Previsto],$B$4,TbRegistroSaídas[Data do Caixa Registrado],"")</f>
        <v>7524</v>
      </c>
      <c r="G6" s="120">
        <f>SUMIFS(TbRegistroEntradas[Valor],TbRegistroEntradas[Mês Previsto],E6,TbRegistroEntradas[Ano Previsto],$B$4,TbRegistroEntradas[Data do Caixa Registrado],"")</f>
        <v>1992</v>
      </c>
      <c r="H6" s="102"/>
      <c r="I6" s="120">
        <f>SUMIFS(TbRegistroEntradas[Valor],TbRegistroEntradas[Ano Competência],$B$4,TbRegistroEntradas[Mês Competência],E6,TbRegistroEntradas[Conta Nível 2],$I$4)</f>
        <v>4732</v>
      </c>
      <c r="J6" s="120">
        <f t="shared" ref="J6:J16" si="0">IF(I6=0,NA(),I6)</f>
        <v>4732</v>
      </c>
      <c r="K6" s="110" t="s">
        <v>574</v>
      </c>
    </row>
    <row r="7" spans="1:12" x14ac:dyDescent="0.3">
      <c r="A7" s="104" t="s">
        <v>575</v>
      </c>
      <c r="B7" s="102"/>
      <c r="C7" s="102"/>
      <c r="D7" s="102"/>
      <c r="E7" s="102">
        <v>3</v>
      </c>
      <c r="F7" s="120">
        <f>SUMIFS(TbRegistroSaídas[Valor],TbRegistroSaídas[Mês Previsto],E7,TbRegistroSaídas[Ano Previsto],$B$4,TbRegistroSaídas[Data do Caixa Registrado],"")</f>
        <v>0</v>
      </c>
      <c r="G7" s="120">
        <f>SUMIFS(TbRegistroEntradas[Valor],TbRegistroEntradas[Mês Previsto],E7,TbRegistroEntradas[Ano Previsto],$B$4,TbRegistroEntradas[Data do Caixa Registrado],"")</f>
        <v>0</v>
      </c>
      <c r="H7" s="102"/>
      <c r="I7" s="120">
        <f>SUMIFS(TbRegistroEntradas[Valor],TbRegistroEntradas[Ano Competência],$B$4,TbRegistroEntradas[Mês Competência],E7,TbRegistroEntradas[Conta Nível 2],$I$4)</f>
        <v>5489</v>
      </c>
      <c r="J7" s="120">
        <f t="shared" si="0"/>
        <v>5489</v>
      </c>
      <c r="K7" s="110" t="s">
        <v>576</v>
      </c>
      <c r="L7" s="136"/>
    </row>
    <row r="8" spans="1:12" x14ac:dyDescent="0.3">
      <c r="A8" s="105" t="s">
        <v>603</v>
      </c>
      <c r="B8" s="116">
        <f>SUMIFS(TbRegistroEntradas[Valor],TbRegistroEntradas[Ano Caixa],"&lt;"&amp;B4,TbRegistroEntradas[Ano Caixa],"&lt;&gt;0")- SUMIFS(TbRegistroSaídas[Valor],TbRegistroSaídas[Ano Caixa],"&lt;"&amp;B4,TbRegistroSaídas[Ano Caixa],"&lt;&gt;0")</f>
        <v>55108</v>
      </c>
      <c r="C8" s="102"/>
      <c r="D8" s="102"/>
      <c r="E8" s="102">
        <v>4</v>
      </c>
      <c r="F8" s="120">
        <f>SUMIFS(TbRegistroSaídas[Valor],TbRegistroSaídas[Mês Previsto],E8,TbRegistroSaídas[Ano Previsto],$B$4,TbRegistroSaídas[Data do Caixa Registrado],"")</f>
        <v>3690</v>
      </c>
      <c r="G8" s="120">
        <f>SUMIFS(TbRegistroEntradas[Valor],TbRegistroEntradas[Mês Previsto],E8,TbRegistroEntradas[Ano Previsto],$B$4,TbRegistroEntradas[Data do Caixa Registrado],"")</f>
        <v>4797</v>
      </c>
      <c r="H8" s="102"/>
      <c r="I8" s="120">
        <f>SUMIFS(TbRegistroEntradas[Valor],TbRegistroEntradas[Ano Competência],$B$4,TbRegistroEntradas[Mês Competência],E8,TbRegistroEntradas[Conta Nível 2],$I$4)</f>
        <v>618</v>
      </c>
      <c r="J8" s="120">
        <f t="shared" si="0"/>
        <v>618</v>
      </c>
      <c r="K8" s="110" t="s">
        <v>578</v>
      </c>
    </row>
    <row r="9" spans="1:12" x14ac:dyDescent="0.3">
      <c r="A9" s="102" t="s">
        <v>577</v>
      </c>
      <c r="B9" s="117">
        <f>SUMIFS(TbRegistroEntradas[Valor],TbRegistroEntradas[Ano Caixa],B4)</f>
        <v>129286</v>
      </c>
      <c r="C9" s="102"/>
      <c r="D9" s="102"/>
      <c r="E9" s="102">
        <v>5</v>
      </c>
      <c r="F9" s="120">
        <f>SUMIFS(TbRegistroSaídas[Valor],TbRegistroSaídas[Mês Previsto],E9,TbRegistroSaídas[Ano Previsto],$B$4,TbRegistroSaídas[Data do Caixa Registrado],"")</f>
        <v>7220</v>
      </c>
      <c r="G9" s="120">
        <f>SUMIFS(TbRegistroEntradas[Valor],TbRegistroEntradas[Mês Previsto],E9,TbRegistroEntradas[Ano Previsto],$B$4,TbRegistroEntradas[Data do Caixa Registrado],"")</f>
        <v>6672</v>
      </c>
      <c r="H9" s="102"/>
      <c r="I9" s="120">
        <f>SUMIFS(TbRegistroEntradas[Valor],TbRegistroEntradas[Ano Competência],$B$4,TbRegistroEntradas[Mês Competência],E9,TbRegistroEntradas[Conta Nível 2],$I$4)</f>
        <v>1654</v>
      </c>
      <c r="J9" s="120">
        <f t="shared" si="0"/>
        <v>1654</v>
      </c>
      <c r="K9" s="110" t="s">
        <v>580</v>
      </c>
    </row>
    <row r="10" spans="1:12" x14ac:dyDescent="0.3">
      <c r="A10" s="102" t="s">
        <v>579</v>
      </c>
      <c r="B10" s="118">
        <f>SUMIFS(TbRegistroSaídas[Valor],TbRegistroSaídas[Ano Caixa],B4)</f>
        <v>163337</v>
      </c>
      <c r="C10" s="102"/>
      <c r="D10" s="102"/>
      <c r="E10" s="102">
        <v>6</v>
      </c>
      <c r="F10" s="120">
        <f>SUMIFS(TbRegistroSaídas[Valor],TbRegistroSaídas[Mês Previsto],E10,TbRegistroSaídas[Ano Previsto],$B$4,TbRegistroSaídas[Data do Caixa Registrado],"")</f>
        <v>3086</v>
      </c>
      <c r="G10" s="120">
        <f>SUMIFS(TbRegistroEntradas[Valor],TbRegistroEntradas[Mês Previsto],E10,TbRegistroEntradas[Ano Previsto],$B$4,TbRegistroEntradas[Data do Caixa Registrado],"")</f>
        <v>1482</v>
      </c>
      <c r="H10" s="102"/>
      <c r="I10" s="120">
        <f>SUMIFS(TbRegistroEntradas[Valor],TbRegistroEntradas[Ano Competência],$B$4,TbRegistroEntradas[Mês Competência],E10,TbRegistroEntradas[Conta Nível 2],$I$4)</f>
        <v>555</v>
      </c>
      <c r="J10" s="120">
        <f t="shared" si="0"/>
        <v>555</v>
      </c>
      <c r="K10" s="110" t="s">
        <v>582</v>
      </c>
    </row>
    <row r="11" spans="1:12" x14ac:dyDescent="0.3">
      <c r="A11" s="109" t="s">
        <v>581</v>
      </c>
      <c r="B11" s="118">
        <f>B8+B9-B10</f>
        <v>21057</v>
      </c>
      <c r="C11" s="102"/>
      <c r="D11" s="102"/>
      <c r="E11" s="102">
        <v>7</v>
      </c>
      <c r="F11" s="120">
        <f>SUMIFS(TbRegistroSaídas[Valor],TbRegistroSaídas[Mês Previsto],E11,TbRegistroSaídas[Ano Previsto],$B$4,TbRegistroSaídas[Data do Caixa Registrado],"")</f>
        <v>0</v>
      </c>
      <c r="G11" s="120">
        <f>SUMIFS(TbRegistroEntradas[Valor],TbRegistroEntradas[Mês Previsto],E11,TbRegistroEntradas[Ano Previsto],$B$4,TbRegistroEntradas[Data do Caixa Registrado],"")</f>
        <v>4535</v>
      </c>
      <c r="H11" s="102"/>
      <c r="I11" s="120">
        <f>SUMIFS(TbRegistroEntradas[Valor],TbRegistroEntradas[Ano Competência],$B$4,TbRegistroEntradas[Mês Competência],E11,TbRegistroEntradas[Conta Nível 2],$I$4)</f>
        <v>0</v>
      </c>
      <c r="J11" s="120" t="e">
        <f t="shared" si="0"/>
        <v>#N/A</v>
      </c>
      <c r="K11" s="110" t="s">
        <v>583</v>
      </c>
    </row>
    <row r="12" spans="1:12" x14ac:dyDescent="0.3">
      <c r="A12" s="102"/>
      <c r="B12" s="111"/>
      <c r="C12" s="102"/>
      <c r="D12" s="102"/>
      <c r="E12" s="102">
        <v>8</v>
      </c>
      <c r="F12" s="120">
        <f>SUMIFS(TbRegistroSaídas[Valor],TbRegistroSaídas[Mês Previsto],E12,TbRegistroSaídas[Ano Previsto],$B$4,TbRegistroSaídas[Data do Caixa Registrado],"")</f>
        <v>2759</v>
      </c>
      <c r="G12" s="120">
        <f>SUMIFS(TbRegistroEntradas[Valor],TbRegistroEntradas[Mês Previsto],E12,TbRegistroEntradas[Ano Previsto],$B$4,TbRegistroEntradas[Data do Caixa Registrado],"")</f>
        <v>0</v>
      </c>
      <c r="H12" s="102"/>
      <c r="I12" s="120">
        <f>SUMIFS(TbRegistroEntradas[Valor],TbRegistroEntradas[Ano Competência],$B$4,TbRegistroEntradas[Mês Competência],E12,TbRegistroEntradas[Conta Nível 2],$I$4)</f>
        <v>0</v>
      </c>
      <c r="J12" s="120" t="e">
        <f t="shared" si="0"/>
        <v>#N/A</v>
      </c>
      <c r="K12" s="110" t="s">
        <v>585</v>
      </c>
    </row>
    <row r="13" spans="1:12" x14ac:dyDescent="0.3">
      <c r="A13" s="111" t="s">
        <v>584</v>
      </c>
      <c r="B13" s="132">
        <f>SUMIFS(TbRegistroSaídas[Valor],TbRegistroSaídas[Data do Caixa Registrado],"",TbRegistroSaídas[Ano Previsto],B4)</f>
        <v>27321</v>
      </c>
      <c r="C13" s="102"/>
      <c r="D13" s="102"/>
      <c r="E13" s="102">
        <v>9</v>
      </c>
      <c r="F13" s="120">
        <f>SUMIFS(TbRegistroSaídas[Valor],TbRegistroSaídas[Mês Previsto],E13,TbRegistroSaídas[Ano Previsto],$B$4,TbRegistroSaídas[Data do Caixa Registrado],"")</f>
        <v>0</v>
      </c>
      <c r="G13" s="120">
        <f>SUMIFS(TbRegistroEntradas[Valor],TbRegistroEntradas[Mês Previsto],E13,TbRegistroEntradas[Ano Previsto],$B$4,TbRegistroEntradas[Data do Caixa Registrado],"")</f>
        <v>0</v>
      </c>
      <c r="H13" s="102"/>
      <c r="I13" s="120">
        <f>SUMIFS(TbRegistroEntradas[Valor],TbRegistroEntradas[Ano Competência],$B$4,TbRegistroEntradas[Mês Competência],E13,TbRegistroEntradas[Conta Nível 2],$I$4)</f>
        <v>0</v>
      </c>
      <c r="J13" s="120" t="e">
        <f t="shared" si="0"/>
        <v>#N/A</v>
      </c>
      <c r="K13" s="110" t="s">
        <v>587</v>
      </c>
    </row>
    <row r="14" spans="1:12" x14ac:dyDescent="0.3">
      <c r="A14" s="112" t="s">
        <v>586</v>
      </c>
      <c r="B14" s="132">
        <f>SUMIFS(TbRegistroEntradas[Valor],TbRegistroEntradas[Data do Caixa Registrado],"",TbRegistroEntradas[Ano Previsto],B4)</f>
        <v>20687</v>
      </c>
      <c r="C14" s="102"/>
      <c r="D14" s="102"/>
      <c r="E14" s="102">
        <v>10</v>
      </c>
      <c r="F14" s="120">
        <f>SUMIFS(TbRegistroSaídas[Valor],TbRegistroSaídas[Mês Previsto],E14,TbRegistroSaídas[Ano Previsto],$B$4,TbRegistroSaídas[Data do Caixa Registrado],"")</f>
        <v>0</v>
      </c>
      <c r="G14" s="120">
        <f>SUMIFS(TbRegistroEntradas[Valor],TbRegistroEntradas[Mês Previsto],E14,TbRegistroEntradas[Ano Previsto],$B$4,TbRegistroEntradas[Data do Caixa Registrado],"")</f>
        <v>0</v>
      </c>
      <c r="H14" s="102"/>
      <c r="I14" s="120">
        <f>SUMIFS(TbRegistroEntradas[Valor],TbRegistroEntradas[Ano Competência],$B$4,TbRegistroEntradas[Mês Competência],E14,TbRegistroEntradas[Conta Nível 2],$I$4)</f>
        <v>0</v>
      </c>
      <c r="J14" s="120" t="e">
        <f t="shared" si="0"/>
        <v>#N/A</v>
      </c>
      <c r="K14" s="110" t="s">
        <v>588</v>
      </c>
    </row>
    <row r="15" spans="1:12" x14ac:dyDescent="0.3">
      <c r="A15" s="102"/>
      <c r="B15" s="102"/>
      <c r="C15" s="102"/>
      <c r="D15" s="102"/>
      <c r="E15" s="102">
        <v>11</v>
      </c>
      <c r="F15" s="120">
        <f>SUMIFS(TbRegistroSaídas[Valor],TbRegistroSaídas[Mês Previsto],E15,TbRegistroSaídas[Ano Previsto],$B$4,TbRegistroSaídas[Data do Caixa Registrado],"")</f>
        <v>0</v>
      </c>
      <c r="G15" s="120">
        <f>SUMIFS(TbRegistroEntradas[Valor],TbRegistroEntradas[Mês Previsto],E15,TbRegistroEntradas[Ano Previsto],$B$4,TbRegistroEntradas[Data do Caixa Registrado],"")</f>
        <v>0</v>
      </c>
      <c r="H15" s="102"/>
      <c r="I15" s="120">
        <f>SUMIFS(TbRegistroEntradas[Valor],TbRegistroEntradas[Ano Competência],$B$4,TbRegistroEntradas[Mês Competência],E15,TbRegistroEntradas[Conta Nível 2],$I$4)</f>
        <v>0</v>
      </c>
      <c r="J15" s="120" t="e">
        <f t="shared" si="0"/>
        <v>#N/A</v>
      </c>
      <c r="K15" s="110" t="s">
        <v>589</v>
      </c>
    </row>
    <row r="16" spans="1:12" x14ac:dyDescent="0.3">
      <c r="A16" s="102"/>
      <c r="B16" s="102"/>
      <c r="C16" s="102"/>
      <c r="D16" s="102"/>
      <c r="E16" s="109">
        <v>12</v>
      </c>
      <c r="F16" s="120">
        <f>SUMIFS(TbRegistroSaídas[Valor],TbRegistroSaídas[Mês Previsto],E16,TbRegistroSaídas[Ano Previsto],$B$4,TbRegistroSaídas[Data do Caixa Registrado],"")</f>
        <v>0</v>
      </c>
      <c r="G16" s="120">
        <f>SUMIFS(TbRegistroEntradas[Valor],TbRegistroEntradas[Mês Previsto],E16,TbRegistroEntradas[Ano Previsto],$B$4,TbRegistroEntradas[Data do Caixa Registrado],"")</f>
        <v>0</v>
      </c>
      <c r="H16" s="102"/>
      <c r="I16" s="120">
        <f>SUMIFS(TbRegistroEntradas[Valor],TbRegistroEntradas[Ano Competência],$B$4,TbRegistroEntradas[Mês Competência],E16,TbRegistroEntradas[Conta Nível 2],$I$4)</f>
        <v>0</v>
      </c>
      <c r="J16" s="120" t="e">
        <f t="shared" si="0"/>
        <v>#N/A</v>
      </c>
      <c r="K16" s="113" t="s">
        <v>590</v>
      </c>
    </row>
    <row r="17" spans="1:1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1:11" x14ac:dyDescent="0.3">
      <c r="A19" s="102"/>
      <c r="B19" s="102"/>
      <c r="C19" s="102"/>
      <c r="D19" s="114"/>
      <c r="E19" s="102"/>
      <c r="F19" s="102"/>
      <c r="G19" s="102"/>
      <c r="H19" s="102"/>
      <c r="I19" s="102"/>
      <c r="J19" s="102"/>
      <c r="K19" s="102"/>
    </row>
    <row r="20" spans="1:11" x14ac:dyDescent="0.3">
      <c r="A20" s="104" t="s">
        <v>591</v>
      </c>
      <c r="B20" s="107" t="s">
        <v>593</v>
      </c>
      <c r="C20" s="107" t="s">
        <v>594</v>
      </c>
      <c r="D20" s="107" t="s">
        <v>555</v>
      </c>
      <c r="E20" s="102"/>
      <c r="F20" s="102">
        <f>SUMIFS(TbRegistroEntradas[Valor],TbRegistroEntradas[Ano Caixa],"&lt;"&amp;B4,TbRegistroEntradas[Ano Caixa],"&lt;&gt;0")-SUMIFS(TbRegistroSaídas[Valor],TbRegistroSaídas[Ano Caixa],"&lt;"&amp;B4,TbRegistroSaídas[Ano Caixa],"&lt;&gt;0")</f>
        <v>55108</v>
      </c>
      <c r="G20" s="102"/>
      <c r="H20" s="102"/>
      <c r="I20" s="102"/>
      <c r="J20" s="102"/>
      <c r="K20" s="102"/>
    </row>
    <row r="21" spans="1:11" x14ac:dyDescent="0.3">
      <c r="A21" s="131" t="s">
        <v>592</v>
      </c>
      <c r="B21" s="124">
        <f>SUMIFS(TbRegistroEntradas[Valor],TbRegistroEntradas[Ano Competência],$B$4,TbRegistroEntradas[Venda à Vista],"Vista")</f>
        <v>43768</v>
      </c>
      <c r="C21" s="124">
        <f>SUMIFS(TbRegistroEntradas[Valor],TbRegistroEntradas[Ano Competência],B4,TbRegistroEntradas[Venda à Vista],"Prazo")</f>
        <v>86891</v>
      </c>
      <c r="D21" s="124">
        <f>SUM(B21:C21)</f>
        <v>130659</v>
      </c>
      <c r="E21" s="102"/>
      <c r="F21" s="102"/>
      <c r="G21" s="102"/>
      <c r="H21" s="102"/>
      <c r="I21" s="102"/>
      <c r="J21" s="102"/>
      <c r="K21" s="102"/>
    </row>
    <row r="22" spans="1:1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 x14ac:dyDescent="0.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 x14ac:dyDescent="0.3">
      <c r="A24" s="102"/>
      <c r="B24" s="102"/>
      <c r="C24" s="102"/>
      <c r="D24" s="102"/>
      <c r="E24" s="102"/>
      <c r="F24" s="104" t="s">
        <v>596</v>
      </c>
      <c r="G24" s="102"/>
      <c r="H24" s="102"/>
      <c r="I24" s="102"/>
      <c r="J24" s="102"/>
      <c r="K24" s="102"/>
    </row>
    <row r="25" spans="1:11" x14ac:dyDescent="0.3">
      <c r="A25" s="104" t="s">
        <v>595</v>
      </c>
      <c r="B25" s="107" t="s">
        <v>597</v>
      </c>
      <c r="C25" s="107" t="s">
        <v>563</v>
      </c>
      <c r="D25" s="107" t="s">
        <v>598</v>
      </c>
      <c r="E25" s="102"/>
      <c r="F25" s="106" t="s">
        <v>592</v>
      </c>
      <c r="G25" s="107" t="s">
        <v>597</v>
      </c>
      <c r="H25" s="107" t="s">
        <v>563</v>
      </c>
      <c r="I25" s="107" t="s">
        <v>598</v>
      </c>
      <c r="J25" s="102"/>
      <c r="K25" s="102"/>
    </row>
    <row r="26" spans="1:11" x14ac:dyDescent="0.3">
      <c r="A26" s="131" t="s">
        <v>592</v>
      </c>
      <c r="B26" s="125">
        <f ca="1">COUNTIFS(TbRegistroEntradas[Ano Competência],B4,TbRegistroEntradas[Dias de atraso],"&gt;0")</f>
        <v>17</v>
      </c>
      <c r="C26" s="125">
        <f ca="1">SUMIFS(TbRegistroEntradas[Dias de atraso],TbRegistroEntradas[Ano Competência],B4,TbRegistroEntradas[Dias de atraso],"&gt;0")</f>
        <v>15818</v>
      </c>
      <c r="D26" s="125">
        <f ca="1">C26/B26</f>
        <v>930.47058823529414</v>
      </c>
      <c r="E26" s="102"/>
      <c r="F26" s="123">
        <f>B4</f>
        <v>2019</v>
      </c>
      <c r="G26" s="125">
        <f ca="1">COUNTIFS(TbRegistroSaídas[Ano Competência],B4,TbRegistroSaídas[Dias de Atraso],"&gt;0")</f>
        <v>12</v>
      </c>
      <c r="H26" s="125">
        <f ca="1">SUMIFS(TbRegistroSaídas[Dias de Atraso],TbRegistroSaídas[Ano Competência],B4,TbRegistroSaídas[Dias de Atraso],"&gt;0")</f>
        <v>17807</v>
      </c>
      <c r="I26" s="125">
        <f ca="1">H26/G26</f>
        <v>1483.9166666666667</v>
      </c>
      <c r="J26" s="102"/>
      <c r="K26" s="102"/>
    </row>
    <row r="27" spans="1:11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 x14ac:dyDescent="0.3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 x14ac:dyDescent="0.3">
      <c r="A29" s="102"/>
      <c r="B29" s="102"/>
      <c r="C29" s="102"/>
      <c r="D29" s="102"/>
      <c r="E29" s="102"/>
      <c r="F29" s="104" t="s">
        <v>600</v>
      </c>
      <c r="G29" s="115">
        <f>B4</f>
        <v>2019</v>
      </c>
      <c r="H29" s="102"/>
      <c r="I29" s="102"/>
      <c r="J29" s="102"/>
      <c r="K29" s="102"/>
    </row>
    <row r="30" spans="1:11" x14ac:dyDescent="0.3">
      <c r="A30" s="104" t="s">
        <v>599</v>
      </c>
      <c r="B30" s="108" t="s">
        <v>577</v>
      </c>
      <c r="C30" s="108" t="s">
        <v>579</v>
      </c>
      <c r="D30" s="108" t="s">
        <v>602</v>
      </c>
      <c r="E30" s="102"/>
      <c r="F30" s="106" t="s">
        <v>569</v>
      </c>
      <c r="G30" s="115" t="str">
        <f>DashBoardFinanceiroAnual!K14</f>
        <v>Som e imagem</v>
      </c>
      <c r="H30" s="102"/>
      <c r="I30" s="102"/>
      <c r="J30" s="102"/>
      <c r="K30" s="102"/>
    </row>
    <row r="31" spans="1:11" x14ac:dyDescent="0.3">
      <c r="A31" s="126" t="s">
        <v>601</v>
      </c>
      <c r="B31" s="127">
        <f>SUMIFS(TbRegistroEntradas[Valor],TbRegistroEntradas[Ano Competência],B4)</f>
        <v>130659</v>
      </c>
      <c r="C31" s="127">
        <f>SUMIFS(TbRegistroSaídas[Valor],TbRegistroSaídas[Ano Competência],B4)</f>
        <v>169790</v>
      </c>
      <c r="D31" s="128">
        <f>B31-C31</f>
        <v>-39131</v>
      </c>
      <c r="E31" s="102"/>
      <c r="F31" s="102">
        <v>1</v>
      </c>
      <c r="G31" s="120">
        <f>SUMIFS(TbRegistroSaídas[Valor],TbRegistroSaídas[Conta Nível 2],$G$30,TbRegistroSaídas[Ano Competência],$G$29,TbRegistroSaídas[Mês Competência],F31)</f>
        <v>10994</v>
      </c>
      <c r="H31" s="102"/>
      <c r="I31" s="102"/>
      <c r="J31" s="102"/>
      <c r="K31" s="102"/>
    </row>
    <row r="32" spans="1:11" x14ac:dyDescent="0.3">
      <c r="A32" s="102"/>
      <c r="B32" s="102"/>
      <c r="C32" s="102"/>
      <c r="D32" s="102"/>
      <c r="E32" s="102"/>
      <c r="F32" s="102">
        <v>2</v>
      </c>
      <c r="G32" s="120">
        <f>SUMIFS(TbRegistroSaídas[Valor],TbRegistroSaídas[Conta Nível 2],$G$30,TbRegistroSaídas[Ano Competência],$G$29,TbRegistroSaídas[Mês Competência],F32)</f>
        <v>4148</v>
      </c>
      <c r="H32" s="102"/>
      <c r="I32" s="102"/>
      <c r="J32" s="102"/>
      <c r="K32" s="102"/>
    </row>
    <row r="33" spans="1:11" x14ac:dyDescent="0.3">
      <c r="A33" s="102"/>
      <c r="B33" s="102"/>
      <c r="C33" s="102"/>
      <c r="D33" s="102"/>
      <c r="E33" s="102"/>
      <c r="F33" s="102">
        <v>3</v>
      </c>
      <c r="G33" s="120">
        <f>SUMIFS(TbRegistroSaídas[Valor],TbRegistroSaídas[Conta Nível 2],$G$30,TbRegistroSaídas[Ano Competência],$G$29,TbRegistroSaídas[Mês Competência],F33)</f>
        <v>9064</v>
      </c>
      <c r="H33" s="102"/>
      <c r="I33" s="102"/>
      <c r="J33" s="102"/>
      <c r="K33" s="102"/>
    </row>
    <row r="34" spans="1:11" x14ac:dyDescent="0.3">
      <c r="A34" s="102"/>
      <c r="B34" s="102"/>
      <c r="C34" s="102"/>
      <c r="D34" s="102"/>
      <c r="E34" s="102"/>
      <c r="F34" s="102">
        <v>4</v>
      </c>
      <c r="G34" s="120">
        <f>SUMIFS(TbRegistroSaídas[Valor],TbRegistroSaídas[Conta Nível 2],$G$30,TbRegistroSaídas[Ano Competência],$G$29,TbRegistroSaídas[Mês Competência],F34)</f>
        <v>0</v>
      </c>
      <c r="H34" s="102"/>
      <c r="I34" s="102"/>
      <c r="J34" s="102"/>
      <c r="K34" s="102"/>
    </row>
    <row r="35" spans="1:11" x14ac:dyDescent="0.3">
      <c r="A35" s="102"/>
      <c r="B35" s="102"/>
      <c r="C35" s="102"/>
      <c r="D35" s="102"/>
      <c r="E35" s="102"/>
      <c r="F35" s="102">
        <v>5</v>
      </c>
      <c r="G35" s="120">
        <f>SUMIFS(TbRegistroSaídas[Valor],TbRegistroSaídas[Conta Nível 2],$G$30,TbRegistroSaídas[Ano Competência],$G$29,TbRegistroSaídas[Mês Competência],F35)</f>
        <v>4597</v>
      </c>
      <c r="H35" s="102"/>
      <c r="I35" s="102"/>
      <c r="J35" s="102"/>
      <c r="K35" s="102"/>
    </row>
    <row r="36" spans="1:11" x14ac:dyDescent="0.3">
      <c r="A36" s="102"/>
      <c r="B36" s="102"/>
      <c r="C36" s="102"/>
      <c r="D36" s="102"/>
      <c r="E36" s="102"/>
      <c r="F36" s="102">
        <v>6</v>
      </c>
      <c r="G36" s="120">
        <f>SUMIFS(TbRegistroSaídas[Valor],TbRegistroSaídas[Conta Nível 2],$G$30,TbRegistroSaídas[Ano Competência],$G$29,TbRegistroSaídas[Mês Competência],F36)</f>
        <v>11515</v>
      </c>
      <c r="H36" s="102"/>
      <c r="I36" s="102"/>
      <c r="J36" s="102"/>
      <c r="K36" s="102"/>
    </row>
    <row r="37" spans="1:11" x14ac:dyDescent="0.3">
      <c r="A37" s="102"/>
      <c r="B37" s="102"/>
      <c r="C37" s="102"/>
      <c r="D37" s="102"/>
      <c r="E37" s="102"/>
      <c r="F37" s="102">
        <v>7</v>
      </c>
      <c r="G37" s="120">
        <f>SUMIFS(TbRegistroSaídas[Valor],TbRegistroSaídas[Conta Nível 2],$G$30,TbRegistroSaídas[Ano Competência],$G$29,TbRegistroSaídas[Mês Competência],F37)</f>
        <v>0</v>
      </c>
      <c r="H37" s="102"/>
      <c r="I37" s="102"/>
      <c r="J37" s="102"/>
      <c r="K37" s="102"/>
    </row>
    <row r="38" spans="1:11" x14ac:dyDescent="0.3">
      <c r="A38" s="102"/>
      <c r="B38" s="102"/>
      <c r="C38" s="102"/>
      <c r="D38" s="102"/>
      <c r="E38" s="102"/>
      <c r="F38" s="102">
        <v>8</v>
      </c>
      <c r="G38" s="120">
        <f>SUMIFS(TbRegistroSaídas[Valor],TbRegistroSaídas[Conta Nível 2],$G$30,TbRegistroSaídas[Ano Competência],$G$29,TbRegistroSaídas[Mês Competência],F38)</f>
        <v>0</v>
      </c>
      <c r="H38" s="102"/>
      <c r="I38" s="102"/>
      <c r="J38" s="102"/>
      <c r="K38" s="102"/>
    </row>
    <row r="39" spans="1:11" x14ac:dyDescent="0.3">
      <c r="A39" s="102"/>
      <c r="B39" s="102"/>
      <c r="C39" s="102"/>
      <c r="D39" s="102"/>
      <c r="E39" s="102"/>
      <c r="F39" s="102">
        <v>9</v>
      </c>
      <c r="G39" s="120">
        <f>SUMIFS(TbRegistroSaídas[Valor],TbRegistroSaídas[Conta Nível 2],$G$30,TbRegistroSaídas[Ano Competência],$G$29,TbRegistroSaídas[Mês Competência],F39)</f>
        <v>0</v>
      </c>
      <c r="H39" s="102"/>
      <c r="I39" s="102"/>
      <c r="J39" s="102"/>
      <c r="K39" s="102"/>
    </row>
    <row r="40" spans="1:11" x14ac:dyDescent="0.3">
      <c r="A40" s="102"/>
      <c r="B40" s="102"/>
      <c r="C40" s="102"/>
      <c r="D40" s="102"/>
      <c r="E40" s="102"/>
      <c r="F40" s="102">
        <v>10</v>
      </c>
      <c r="G40" s="120">
        <f>SUMIFS(TbRegistroSaídas[Valor],TbRegistroSaídas[Conta Nível 2],$G$30,TbRegistroSaídas[Ano Competência],$G$29,TbRegistroSaídas[Mês Competência],F40)</f>
        <v>0</v>
      </c>
      <c r="H40" s="102"/>
      <c r="I40" s="102"/>
      <c r="J40" s="102"/>
      <c r="K40" s="102"/>
    </row>
    <row r="41" spans="1:11" x14ac:dyDescent="0.3">
      <c r="A41" s="102"/>
      <c r="B41" s="102"/>
      <c r="C41" s="102"/>
      <c r="D41" s="102"/>
      <c r="E41" s="102"/>
      <c r="F41" s="102">
        <v>11</v>
      </c>
      <c r="G41" s="120">
        <f>SUMIFS(TbRegistroSaídas[Valor],TbRegistroSaídas[Conta Nível 2],$G$30,TbRegistroSaídas[Ano Competência],$G$29,TbRegistroSaídas[Mês Competência],F41)</f>
        <v>0</v>
      </c>
      <c r="H41" s="102"/>
      <c r="I41" s="102"/>
      <c r="J41" s="102"/>
      <c r="K41" s="102"/>
    </row>
    <row r="42" spans="1:11" x14ac:dyDescent="0.3">
      <c r="A42" s="102"/>
      <c r="B42" s="102"/>
      <c r="C42" s="102"/>
      <c r="D42" s="102"/>
      <c r="E42" s="102"/>
      <c r="F42" s="109">
        <v>12</v>
      </c>
      <c r="G42" s="120">
        <f>SUMIFS(TbRegistroSaídas[Valor],TbRegistroSaídas[Conta Nível 2],$G$30,TbRegistroSaídas[Ano Competência],$G$29,TbRegistroSaídas[Mês Competência],F42)</f>
        <v>0</v>
      </c>
      <c r="H42" s="102"/>
      <c r="I42" s="102"/>
      <c r="J42" s="102"/>
      <c r="K42" s="102"/>
    </row>
    <row r="43" spans="1:11" x14ac:dyDescent="0.3">
      <c r="A43" s="102"/>
      <c r="B43" s="102"/>
      <c r="C43" s="102"/>
      <c r="D43" s="102"/>
      <c r="E43" s="102"/>
      <c r="F43" s="106" t="s">
        <v>555</v>
      </c>
      <c r="G43" s="129">
        <f>SUM(G31:G42)</f>
        <v>40318</v>
      </c>
      <c r="H43" s="102"/>
      <c r="I43" s="102"/>
      <c r="J43" s="102"/>
      <c r="K43" s="102"/>
    </row>
    <row r="44" spans="1:11" x14ac:dyDescent="0.3">
      <c r="A44" s="102"/>
    </row>
  </sheetData>
  <conditionalFormatting sqref="B1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8A6-2E03-4588-8D98-CB506501F9D4}">
  <dimension ref="A1:L44"/>
  <sheetViews>
    <sheetView showGridLines="0" workbookViewId="0">
      <selection activeCell="G31" sqref="G31"/>
    </sheetView>
  </sheetViews>
  <sheetFormatPr defaultRowHeight="14.4" x14ac:dyDescent="0.3"/>
  <cols>
    <col min="1" max="1" width="30.33203125" bestFit="1" customWidth="1"/>
    <col min="2" max="2" width="11.33203125" bestFit="1" customWidth="1"/>
    <col min="3" max="3" width="11.6640625" customWidth="1"/>
    <col min="4" max="4" width="11.33203125" bestFit="1" customWidth="1"/>
    <col min="6" max="6" width="14.33203125" customWidth="1"/>
    <col min="7" max="7" width="14.109375" bestFit="1" customWidth="1"/>
    <col min="9" max="9" width="18.6640625" customWidth="1"/>
    <col min="10" max="10" width="10.33203125" bestFit="1" customWidth="1"/>
    <col min="12" max="12" width="10.33203125" bestFit="1" customWidth="1"/>
  </cols>
  <sheetData>
    <row r="1" spans="1:12" x14ac:dyDescent="0.3">
      <c r="A1" s="103" t="s">
        <v>564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2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x14ac:dyDescent="0.3">
      <c r="A3" s="102"/>
      <c r="B3" s="102"/>
      <c r="C3" s="102"/>
      <c r="D3" s="102"/>
      <c r="E3" s="104" t="s">
        <v>565</v>
      </c>
      <c r="F3" s="102"/>
      <c r="G3" s="102"/>
      <c r="H3" s="102"/>
      <c r="I3" s="104" t="s">
        <v>566</v>
      </c>
      <c r="J3" s="110" t="s">
        <v>567</v>
      </c>
      <c r="K3" s="122">
        <f>B4</f>
        <v>2019</v>
      </c>
    </row>
    <row r="4" spans="1:12" ht="23.4" customHeight="1" x14ac:dyDescent="0.3">
      <c r="A4" s="110" t="s">
        <v>568</v>
      </c>
      <c r="B4" s="130">
        <f>YEAR(B5)</f>
        <v>2019</v>
      </c>
      <c r="C4" s="102"/>
      <c r="D4" s="102"/>
      <c r="E4" s="106" t="s">
        <v>569</v>
      </c>
      <c r="F4" s="107" t="s">
        <v>570</v>
      </c>
      <c r="G4" s="106" t="s">
        <v>571</v>
      </c>
      <c r="H4" s="102"/>
      <c r="I4" s="121" t="str">
        <f>'DashBoardFinanceiroAtual '!K4</f>
        <v>Informática</v>
      </c>
      <c r="J4" s="106" t="s">
        <v>572</v>
      </c>
      <c r="K4" s="106" t="s">
        <v>569</v>
      </c>
    </row>
    <row r="5" spans="1:12" x14ac:dyDescent="0.3">
      <c r="A5" s="138" t="s">
        <v>610</v>
      </c>
      <c r="B5" s="114">
        <f>'DashBoardFinanceiroAtual '!K2</f>
        <v>43804</v>
      </c>
      <c r="C5" s="102"/>
      <c r="D5" s="102"/>
      <c r="E5" s="105">
        <v>1</v>
      </c>
      <c r="F5" s="119">
        <f>SUMIFS(TbRegistroSaídas[Valor],TbRegistroSaídas[Mês Previsto],E5,TbRegistroSaídas[Ano Previsto],$B$4,TbRegistroSaídas[Data do Caixa Registrado],"")</f>
        <v>3042</v>
      </c>
      <c r="G5" s="119">
        <f>SUMIFS(TbRegistroEntradas[Valor],TbRegistroEntradas[Mês Previsto],E5,TbRegistroEntradas[Ano Previsto],$B$4,TbRegistroEntradas[Data do Caixa Registrado],"")</f>
        <v>1209</v>
      </c>
      <c r="H5" s="102"/>
      <c r="I5" s="120">
        <f>SUMIFS(TbRegistroEntradas[Valor],TbRegistroEntradas[Ano Competência],$B$4,TbRegistroEntradas[Mês Competência],E5,TbRegistroEntradas[Conta Nível 2],$I$4,TbRegistroEntradas[Data da Competência],"&lt;="&amp;$B$5)</f>
        <v>0</v>
      </c>
      <c r="J5" s="120" t="e">
        <f>IF(I5=0,NA(),I5)</f>
        <v>#N/A</v>
      </c>
      <c r="K5" s="108" t="s">
        <v>573</v>
      </c>
    </row>
    <row r="6" spans="1:12" x14ac:dyDescent="0.3">
      <c r="A6" s="102"/>
      <c r="B6" s="102"/>
      <c r="C6" s="102"/>
      <c r="D6" s="102"/>
      <c r="E6" s="102">
        <v>2</v>
      </c>
      <c r="F6" s="120">
        <f>SUMIFS(TbRegistroSaídas[Valor],TbRegistroSaídas[Mês Previsto],E6,TbRegistroSaídas[Ano Previsto],$B$4,TbRegistroSaídas[Data do Caixa Registrado],"")</f>
        <v>7524</v>
      </c>
      <c r="G6" s="120">
        <f>SUMIFS(TbRegistroEntradas[Valor],TbRegistroEntradas[Mês Previsto],E6,TbRegistroEntradas[Ano Previsto],$B$4,TbRegistroEntradas[Data do Caixa Registrado],"")</f>
        <v>1992</v>
      </c>
      <c r="H6" s="102"/>
      <c r="I6" s="120">
        <f>SUMIFS(TbRegistroEntradas[Valor],TbRegistroEntradas[Ano Competência],$B$4,TbRegistroEntradas[Mês Competência],E6,TbRegistroEntradas[Conta Nível 2],$I$4,TbRegistroEntradas[Data da Competência],"&lt;="&amp;$B$5)</f>
        <v>1417</v>
      </c>
      <c r="J6" s="120">
        <f t="shared" ref="J6:J16" si="0">IF(I6=0,NA(),I6)</f>
        <v>1417</v>
      </c>
      <c r="K6" s="110" t="s">
        <v>574</v>
      </c>
    </row>
    <row r="7" spans="1:12" x14ac:dyDescent="0.3">
      <c r="A7" s="104" t="s">
        <v>575</v>
      </c>
      <c r="B7" s="102"/>
      <c r="C7" s="102"/>
      <c r="D7" s="102"/>
      <c r="E7" s="102">
        <v>3</v>
      </c>
      <c r="F7" s="120">
        <f>SUMIFS(TbRegistroSaídas[Valor],TbRegistroSaídas[Mês Previsto],E7,TbRegistroSaídas[Ano Previsto],$B$4,TbRegistroSaídas[Data do Caixa Registrado],"")</f>
        <v>0</v>
      </c>
      <c r="G7" s="120">
        <f>SUMIFS(TbRegistroEntradas[Valor],TbRegistroEntradas[Mês Previsto],E7,TbRegistroEntradas[Ano Previsto],$B$4,TbRegistroEntradas[Data do Caixa Registrado],"")</f>
        <v>0</v>
      </c>
      <c r="H7" s="102"/>
      <c r="I7" s="120">
        <f>SUMIFS(TbRegistroEntradas[Valor],TbRegistroEntradas[Ano Competência],$B$4,TbRegistroEntradas[Mês Competência],E7,TbRegistroEntradas[Conta Nível 2],$I$4,TbRegistroEntradas[Data da Competência],"&lt;="&amp;$B$5)</f>
        <v>4022</v>
      </c>
      <c r="J7" s="120">
        <f t="shared" si="0"/>
        <v>4022</v>
      </c>
      <c r="K7" s="110" t="s">
        <v>576</v>
      </c>
      <c r="L7" s="136"/>
    </row>
    <row r="8" spans="1:12" x14ac:dyDescent="0.3">
      <c r="A8" s="105" t="s">
        <v>603</v>
      </c>
      <c r="B8" s="116">
        <f>SUMIFS(TbRegistroEntradas[Valor],TbRegistroEntradas[Ano Caixa],"&lt;"&amp;B4,TbRegistroEntradas[Ano Caixa],"&lt;&gt;0")- SUMIFS(TbRegistroSaídas[Valor],TbRegistroSaídas[Ano Caixa],"&lt;"&amp;B4,TbRegistroSaídas[Ano Caixa],"&lt;&gt;0")</f>
        <v>55108</v>
      </c>
      <c r="C8" s="102"/>
      <c r="D8" s="102"/>
      <c r="E8" s="102">
        <v>4</v>
      </c>
      <c r="F8" s="120">
        <f>SUMIFS(TbRegistroSaídas[Valor],TbRegistroSaídas[Mês Previsto],E8,TbRegistroSaídas[Ano Previsto],$B$4,TbRegistroSaídas[Data do Caixa Registrado],"")</f>
        <v>3690</v>
      </c>
      <c r="G8" s="120">
        <f>SUMIFS(TbRegistroEntradas[Valor],TbRegistroEntradas[Mês Previsto],E8,TbRegistroEntradas[Ano Previsto],$B$4,TbRegistroEntradas[Data do Caixa Registrado],"")</f>
        <v>4797</v>
      </c>
      <c r="H8" s="102"/>
      <c r="I8" s="120">
        <f>SUMIFS(TbRegistroEntradas[Valor],TbRegistroEntradas[Ano Competência],$B$4,TbRegistroEntradas[Mês Competência],E8,TbRegistroEntradas[Conta Nível 2],$I$4,TbRegistroEntradas[Data da Competência],"&lt;="&amp;$B$5)</f>
        <v>10057</v>
      </c>
      <c r="J8" s="120">
        <f t="shared" si="0"/>
        <v>10057</v>
      </c>
      <c r="K8" s="110" t="s">
        <v>578</v>
      </c>
    </row>
    <row r="9" spans="1:12" x14ac:dyDescent="0.3">
      <c r="A9" s="102" t="s">
        <v>577</v>
      </c>
      <c r="B9" s="117">
        <f>SUMIFS(TbRegistroEntradas[Valor],TbRegistroEntradas[Ano Caixa],B4,TbRegistroEntradas[Data do Caixa Registrado],"&lt;="&amp;B5)</f>
        <v>129286</v>
      </c>
      <c r="C9" s="102"/>
      <c r="D9" s="102"/>
      <c r="E9" s="102">
        <v>5</v>
      </c>
      <c r="F9" s="120">
        <f>SUMIFS(TbRegistroSaídas[Valor],TbRegistroSaídas[Mês Previsto],E9,TbRegistroSaídas[Ano Previsto],$B$4,TbRegistroSaídas[Data do Caixa Registrado],"")</f>
        <v>7220</v>
      </c>
      <c r="G9" s="120">
        <f>SUMIFS(TbRegistroEntradas[Valor],TbRegistroEntradas[Mês Previsto],E9,TbRegistroEntradas[Ano Previsto],$B$4,TbRegistroEntradas[Data do Caixa Registrado],"")</f>
        <v>6672</v>
      </c>
      <c r="H9" s="102"/>
      <c r="I9" s="120">
        <f>SUMIFS(TbRegistroEntradas[Valor],TbRegistroEntradas[Ano Competência],$B$4,TbRegistroEntradas[Mês Competência],E9,TbRegistroEntradas[Conta Nível 2],$I$4,TbRegistroEntradas[Data da Competência],"&lt;="&amp;$B$5)</f>
        <v>5167</v>
      </c>
      <c r="J9" s="120">
        <f t="shared" si="0"/>
        <v>5167</v>
      </c>
      <c r="K9" s="110" t="s">
        <v>580</v>
      </c>
    </row>
    <row r="10" spans="1:12" x14ac:dyDescent="0.3">
      <c r="A10" s="102" t="s">
        <v>579</v>
      </c>
      <c r="B10" s="118">
        <f>SUMIFS(TbRegistroSaídas[Valor],TbRegistroSaídas[Ano Caixa],B4,TbRegistroSaídas[Data do Caixa Registrado],"&lt;="&amp;B5)</f>
        <v>163337</v>
      </c>
      <c r="C10" s="102"/>
      <c r="D10" s="102"/>
      <c r="E10" s="102">
        <v>6</v>
      </c>
      <c r="F10" s="120">
        <f>SUMIFS(TbRegistroSaídas[Valor],TbRegistroSaídas[Mês Previsto],E10,TbRegistroSaídas[Ano Previsto],$B$4,TbRegistroSaídas[Data do Caixa Registrado],"")</f>
        <v>3086</v>
      </c>
      <c r="G10" s="120">
        <f>SUMIFS(TbRegistroEntradas[Valor],TbRegistroEntradas[Mês Previsto],E10,TbRegistroEntradas[Ano Previsto],$B$4,TbRegistroEntradas[Data do Caixa Registrado],"")</f>
        <v>1482</v>
      </c>
      <c r="H10" s="102"/>
      <c r="I10" s="120">
        <f>SUMIFS(TbRegistroEntradas[Valor],TbRegistroEntradas[Ano Competência],$B$4,TbRegistroEntradas[Mês Competência],E10,TbRegistroEntradas[Conta Nível 2],$I$4,TbRegistroEntradas[Data da Competência],"&lt;="&amp;$B$5)</f>
        <v>0</v>
      </c>
      <c r="J10" s="120" t="e">
        <f t="shared" si="0"/>
        <v>#N/A</v>
      </c>
      <c r="K10" s="110" t="s">
        <v>582</v>
      </c>
    </row>
    <row r="11" spans="1:12" x14ac:dyDescent="0.3">
      <c r="A11" s="109" t="s">
        <v>581</v>
      </c>
      <c r="B11" s="118">
        <f>B8+B9-B10</f>
        <v>21057</v>
      </c>
      <c r="C11" s="102"/>
      <c r="D11" s="102"/>
      <c r="E11" s="102">
        <v>7</v>
      </c>
      <c r="F11" s="120">
        <f>SUMIFS(TbRegistroSaídas[Valor],TbRegistroSaídas[Mês Previsto],E11,TbRegistroSaídas[Ano Previsto],$B$4,TbRegistroSaídas[Data do Caixa Registrado],"")</f>
        <v>0</v>
      </c>
      <c r="G11" s="120">
        <f>SUMIFS(TbRegistroEntradas[Valor],TbRegistroEntradas[Mês Previsto],E11,TbRegistroEntradas[Ano Previsto],$B$4,TbRegistroEntradas[Data do Caixa Registrado],"")</f>
        <v>4535</v>
      </c>
      <c r="H11" s="102"/>
      <c r="I11" s="120">
        <f>SUMIFS(TbRegistroEntradas[Valor],TbRegistroEntradas[Ano Competência],$B$4,TbRegistroEntradas[Mês Competência],E11,TbRegistroEntradas[Conta Nível 2],$I$4,TbRegistroEntradas[Data da Competência],"&lt;="&amp;$B$5)</f>
        <v>0</v>
      </c>
      <c r="J11" s="120" t="e">
        <f t="shared" si="0"/>
        <v>#N/A</v>
      </c>
      <c r="K11" s="110" t="s">
        <v>583</v>
      </c>
    </row>
    <row r="12" spans="1:12" x14ac:dyDescent="0.3">
      <c r="A12" s="102"/>
      <c r="B12" s="111"/>
      <c r="C12" s="102"/>
      <c r="D12" s="102"/>
      <c r="E12" s="102">
        <v>8</v>
      </c>
      <c r="F12" s="120">
        <f>SUMIFS(TbRegistroSaídas[Valor],TbRegistroSaídas[Mês Previsto],E12,TbRegistroSaídas[Ano Previsto],$B$4,TbRegistroSaídas[Data do Caixa Registrado],"")</f>
        <v>2759</v>
      </c>
      <c r="G12" s="120">
        <f>SUMIFS(TbRegistroEntradas[Valor],TbRegistroEntradas[Mês Previsto],E12,TbRegistroEntradas[Ano Previsto],$B$4,TbRegistroEntradas[Data do Caixa Registrado],"")</f>
        <v>0</v>
      </c>
      <c r="H12" s="102"/>
      <c r="I12" s="120">
        <f>SUMIFS(TbRegistroEntradas[Valor],TbRegistroEntradas[Ano Competência],$B$4,TbRegistroEntradas[Mês Competência],E12,TbRegistroEntradas[Conta Nível 2],$I$4,TbRegistroEntradas[Data da Competência],"&lt;="&amp;$B$5)</f>
        <v>0</v>
      </c>
      <c r="J12" s="120" t="e">
        <f t="shared" si="0"/>
        <v>#N/A</v>
      </c>
      <c r="K12" s="110" t="s">
        <v>585</v>
      </c>
    </row>
    <row r="13" spans="1:12" x14ac:dyDescent="0.3">
      <c r="A13" s="111" t="s">
        <v>584</v>
      </c>
      <c r="B13" s="132">
        <f>SUMIFS(TbRegistroSaídas[Valor],TbRegistroSaídas[Data do Caixa Registrado],"",TbRegistroSaídas[Ano Previsto],B4,TbRegistroSaídas[Data do Caixa Previsto],"&lt;="&amp;B5)</f>
        <v>27321</v>
      </c>
      <c r="C13" s="102"/>
      <c r="D13" s="102"/>
      <c r="E13" s="102">
        <v>9</v>
      </c>
      <c r="F13" s="120">
        <f>SUMIFS(TbRegistroSaídas[Valor],TbRegistroSaídas[Mês Previsto],E13,TbRegistroSaídas[Ano Previsto],$B$4,TbRegistroSaídas[Data do Caixa Registrado],"")</f>
        <v>0</v>
      </c>
      <c r="G13" s="120">
        <f>SUMIFS(TbRegistroEntradas[Valor],TbRegistroEntradas[Mês Previsto],E13,TbRegistroEntradas[Ano Previsto],$B$4,TbRegistroEntradas[Data do Caixa Registrado],"")</f>
        <v>0</v>
      </c>
      <c r="H13" s="102"/>
      <c r="I13" s="120">
        <f>SUMIFS(TbRegistroEntradas[Valor],TbRegistroEntradas[Ano Competência],$B$4,TbRegistroEntradas[Mês Competência],E13,TbRegistroEntradas[Conta Nível 2],$I$4,TbRegistroEntradas[Data da Competência],"&lt;="&amp;$B$5)</f>
        <v>0</v>
      </c>
      <c r="J13" s="120" t="e">
        <f t="shared" si="0"/>
        <v>#N/A</v>
      </c>
      <c r="K13" s="110" t="s">
        <v>587</v>
      </c>
    </row>
    <row r="14" spans="1:12" x14ac:dyDescent="0.3">
      <c r="A14" s="112" t="s">
        <v>586</v>
      </c>
      <c r="B14" s="132">
        <f>SUMIFS(TbRegistroEntradas[Valor],TbRegistroEntradas[Data do Caixa Registrado],"",TbRegistroEntradas[Ano Previsto],B4,TbRegistroEntradas[Data do Caixa Previsto],"&lt;="&amp;B5)</f>
        <v>20687</v>
      </c>
      <c r="C14" s="102"/>
      <c r="D14" s="102"/>
      <c r="E14" s="102">
        <v>10</v>
      </c>
      <c r="F14" s="120">
        <f>SUMIFS(TbRegistroSaídas[Valor],TbRegistroSaídas[Mês Previsto],E14,TbRegistroSaídas[Ano Previsto],$B$4,TbRegistroSaídas[Data do Caixa Registrado],"")</f>
        <v>0</v>
      </c>
      <c r="G14" s="120">
        <f>SUMIFS(TbRegistroEntradas[Valor],TbRegistroEntradas[Mês Previsto],E14,TbRegistroEntradas[Ano Previsto],$B$4,TbRegistroEntradas[Data do Caixa Registrado],"")</f>
        <v>0</v>
      </c>
      <c r="H14" s="102"/>
      <c r="I14" s="120">
        <f>SUMIFS(TbRegistroEntradas[Valor],TbRegistroEntradas[Ano Competência],$B$4,TbRegistroEntradas[Mês Competência],E14,TbRegistroEntradas[Conta Nível 2],$I$4,TbRegistroEntradas[Data da Competência],"&lt;="&amp;$B$5)</f>
        <v>0</v>
      </c>
      <c r="J14" s="120" t="e">
        <f t="shared" si="0"/>
        <v>#N/A</v>
      </c>
      <c r="K14" s="110" t="s">
        <v>588</v>
      </c>
    </row>
    <row r="15" spans="1:12" x14ac:dyDescent="0.3">
      <c r="A15" s="102"/>
      <c r="B15" s="102"/>
      <c r="C15" s="102"/>
      <c r="D15" s="102"/>
      <c r="E15" s="102">
        <v>11</v>
      </c>
      <c r="F15" s="120">
        <f>SUMIFS(TbRegistroSaídas[Valor],TbRegistroSaídas[Mês Previsto],E15,TbRegistroSaídas[Ano Previsto],$B$4,TbRegistroSaídas[Data do Caixa Registrado],"")</f>
        <v>0</v>
      </c>
      <c r="G15" s="120">
        <f>SUMIFS(TbRegistroEntradas[Valor],TbRegistroEntradas[Mês Previsto],E15,TbRegistroEntradas[Ano Previsto],$B$4,TbRegistroEntradas[Data do Caixa Registrado],"")</f>
        <v>0</v>
      </c>
      <c r="H15" s="102"/>
      <c r="I15" s="120">
        <f>SUMIFS(TbRegistroEntradas[Valor],TbRegistroEntradas[Ano Competência],$B$4,TbRegistroEntradas[Mês Competência],E15,TbRegistroEntradas[Conta Nível 2],$I$4,TbRegistroEntradas[Data da Competência],"&lt;="&amp;$B$5)</f>
        <v>0</v>
      </c>
      <c r="J15" s="120" t="e">
        <f t="shared" si="0"/>
        <v>#N/A</v>
      </c>
      <c r="K15" s="110" t="s">
        <v>589</v>
      </c>
    </row>
    <row r="16" spans="1:12" x14ac:dyDescent="0.3">
      <c r="A16" s="102"/>
      <c r="B16" s="102"/>
      <c r="C16" s="102"/>
      <c r="D16" s="102"/>
      <c r="E16" s="109">
        <v>12</v>
      </c>
      <c r="F16" s="120">
        <f>SUMIFS(TbRegistroSaídas[Valor],TbRegistroSaídas[Mês Previsto],E16,TbRegistroSaídas[Ano Previsto],$B$4,TbRegistroSaídas[Data do Caixa Registrado],"")</f>
        <v>0</v>
      </c>
      <c r="G16" s="120">
        <f>SUMIFS(TbRegistroEntradas[Valor],TbRegistroEntradas[Mês Previsto],E16,TbRegistroEntradas[Ano Previsto],$B$4,TbRegistroEntradas[Data do Caixa Registrado],"")</f>
        <v>0</v>
      </c>
      <c r="H16" s="102"/>
      <c r="I16" s="120">
        <f>SUMIFS(TbRegistroEntradas[Valor],TbRegistroEntradas[Ano Competência],$B$4,TbRegistroEntradas[Mês Competência],E16,TbRegistroEntradas[Conta Nível 2],$I$4,TbRegistroEntradas[Data da Competência],"&lt;="&amp;$B$5)</f>
        <v>0</v>
      </c>
      <c r="J16" s="120" t="e">
        <f t="shared" si="0"/>
        <v>#N/A</v>
      </c>
      <c r="K16" s="113" t="s">
        <v>590</v>
      </c>
    </row>
    <row r="17" spans="1:1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1:11" x14ac:dyDescent="0.3">
      <c r="A19" s="102"/>
      <c r="B19" s="102"/>
      <c r="C19" s="102"/>
      <c r="D19" s="114"/>
      <c r="E19" s="102"/>
      <c r="F19" s="102"/>
      <c r="G19" s="102"/>
      <c r="H19" s="102"/>
      <c r="I19" s="102"/>
      <c r="J19" s="102"/>
      <c r="K19" s="102"/>
    </row>
    <row r="20" spans="1:11" x14ac:dyDescent="0.3">
      <c r="A20" s="104" t="s">
        <v>591</v>
      </c>
      <c r="B20" s="107" t="s">
        <v>593</v>
      </c>
      <c r="C20" s="107" t="s">
        <v>594</v>
      </c>
      <c r="D20" s="107" t="s">
        <v>555</v>
      </c>
      <c r="E20" s="102"/>
      <c r="F20" s="102">
        <f>SUMIFS(TbRegistroEntradas[Valor],TbRegistroEntradas[Ano Caixa],"&lt;"&amp;B4,TbRegistroEntradas[Ano Caixa],"&lt;&gt;0")-SUMIFS(TbRegistroSaídas[Valor],TbRegistroSaídas[Ano Caixa],"&lt;"&amp;B4,TbRegistroSaídas[Ano Caixa],"&lt;&gt;0")</f>
        <v>55108</v>
      </c>
      <c r="G20" s="102"/>
      <c r="H20" s="102"/>
      <c r="I20" s="102"/>
      <c r="J20" s="102"/>
      <c r="K20" s="102"/>
    </row>
    <row r="21" spans="1:11" x14ac:dyDescent="0.3">
      <c r="A21" s="131" t="s">
        <v>592</v>
      </c>
      <c r="B21" s="124">
        <f>SUMIFS(TbRegistroEntradas[Valor],TbRegistroEntradas[Ano Competência],$B$4,TbRegistroEntradas[Venda à Vista],"Vista",TbRegistroEntradas[Data da Competência],"&lt;="&amp;B5)</f>
        <v>43768</v>
      </c>
      <c r="C21" s="124">
        <f>SUMIFS(TbRegistroEntradas[Valor],TbRegistroEntradas[Ano Competência],B4,TbRegistroEntradas[Venda à Vista],"Prazo",TbRegistroEntradas[Data da Competência],"&lt;="&amp;B5)</f>
        <v>86891</v>
      </c>
      <c r="D21" s="124">
        <f>SUM(B21:C21)</f>
        <v>130659</v>
      </c>
      <c r="E21" s="102"/>
      <c r="F21" s="102"/>
      <c r="G21" s="102"/>
      <c r="H21" s="102"/>
      <c r="I21" s="102"/>
      <c r="J21" s="102"/>
      <c r="K21" s="102"/>
    </row>
    <row r="22" spans="1:1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 x14ac:dyDescent="0.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 x14ac:dyDescent="0.3">
      <c r="A24" s="102"/>
      <c r="B24" s="102"/>
      <c r="C24" s="102"/>
      <c r="D24" s="102"/>
      <c r="E24" s="102"/>
      <c r="F24" s="104" t="s">
        <v>596</v>
      </c>
      <c r="G24" s="102"/>
      <c r="H24" s="102"/>
      <c r="I24" s="102"/>
      <c r="J24" s="102"/>
      <c r="K24" s="102"/>
    </row>
    <row r="25" spans="1:11" x14ac:dyDescent="0.3">
      <c r="A25" s="104" t="s">
        <v>595</v>
      </c>
      <c r="B25" s="107" t="s">
        <v>597</v>
      </c>
      <c r="C25" s="107" t="s">
        <v>563</v>
      </c>
      <c r="D25" s="107" t="s">
        <v>598</v>
      </c>
      <c r="E25" s="102"/>
      <c r="F25" s="106" t="s">
        <v>592</v>
      </c>
      <c r="G25" s="107" t="s">
        <v>597</v>
      </c>
      <c r="H25" s="107" t="s">
        <v>563</v>
      </c>
      <c r="I25" s="107" t="s">
        <v>598</v>
      </c>
      <c r="J25" s="102"/>
      <c r="K25" s="102"/>
    </row>
    <row r="26" spans="1:11" x14ac:dyDescent="0.3">
      <c r="A26" s="131" t="s">
        <v>592</v>
      </c>
      <c r="B26" s="125">
        <f ca="1">COUNTIFS(TbRegistroEntradas[Ano Competência],B4,TbRegistroEntradas[Dias de atraso],"&gt;0",TbRegistroEntradas[Data da Competência],"&lt;="&amp;B28)</f>
        <v>17</v>
      </c>
      <c r="C26" s="125">
        <f ca="1">SUMIFS(TbRegistroEntradas[Dias de atraso],TbRegistroEntradas[Ano Competência],B4,TbRegistroEntradas[Dias de atraso],"&gt;0",TbRegistroEntradas[Data da Competência],"&lt;="&amp;B28)</f>
        <v>15818</v>
      </c>
      <c r="D26" s="125">
        <f ca="1">C26/B26</f>
        <v>930.47058823529414</v>
      </c>
      <c r="E26" s="102"/>
      <c r="F26" s="123">
        <f>B4</f>
        <v>2019</v>
      </c>
      <c r="G26" s="125">
        <f ca="1">COUNTIFS(TbRegistroSaídas[Ano Competência],B4,TbRegistroSaídas[Dias de Atraso],"&gt;0",TbRegistroSaídas[Data da Competência],"&lt;="&amp;B5)</f>
        <v>12</v>
      </c>
      <c r="H26" s="125">
        <f ca="1">SUMIFS(TbRegistroSaídas[Dias de Atraso],TbRegistroSaídas[Ano Competência],B4,TbRegistroSaídas[Dias de Atraso],"&gt;0",TbRegistroSaídas[Data da Competência],"&lt;="&amp;B5)</f>
        <v>17807</v>
      </c>
      <c r="I26" s="125">
        <f ca="1">H26/G26</f>
        <v>1483.9166666666667</v>
      </c>
      <c r="J26" s="102"/>
      <c r="K26" s="102"/>
    </row>
    <row r="27" spans="1:11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 x14ac:dyDescent="0.3">
      <c r="A28" s="110" t="s">
        <v>611</v>
      </c>
      <c r="B28" s="114">
        <f>B5</f>
        <v>43804</v>
      </c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 x14ac:dyDescent="0.3">
      <c r="A29" s="102"/>
      <c r="B29" s="102"/>
      <c r="C29" s="102"/>
      <c r="D29" s="102"/>
      <c r="E29" s="102"/>
      <c r="F29" s="104" t="s">
        <v>600</v>
      </c>
      <c r="G29" s="115">
        <f>B4</f>
        <v>2019</v>
      </c>
      <c r="H29" s="102"/>
      <c r="I29" s="102"/>
      <c r="J29" s="102"/>
      <c r="K29" s="102"/>
    </row>
    <row r="30" spans="1:11" x14ac:dyDescent="0.3">
      <c r="A30" s="104" t="s">
        <v>599</v>
      </c>
      <c r="B30" s="108" t="s">
        <v>577</v>
      </c>
      <c r="C30" s="108" t="s">
        <v>579</v>
      </c>
      <c r="D30" s="108" t="s">
        <v>602</v>
      </c>
      <c r="E30" s="102"/>
      <c r="F30" s="106" t="s">
        <v>569</v>
      </c>
      <c r="G30" s="115" t="str">
        <f>'DashBoardFinanceiroAtual '!K14</f>
        <v>Vestuário</v>
      </c>
      <c r="H30" s="102"/>
      <c r="I30" s="102"/>
      <c r="J30" s="102"/>
      <c r="K30" s="102"/>
    </row>
    <row r="31" spans="1:11" x14ac:dyDescent="0.3">
      <c r="A31" s="126" t="s">
        <v>601</v>
      </c>
      <c r="B31" s="127">
        <f>SUMIFS(TbRegistroEntradas[Valor],TbRegistroEntradas[Ano Competência],B4,TbRegistroEntradas[Data da Competência],"&lt;="&amp;B28)</f>
        <v>130659</v>
      </c>
      <c r="C31" s="127">
        <f>SUMIFS(TbRegistroSaídas[Valor],TbRegistroSaídas[Ano Competência],B4,TbRegistroSaídas[Data da Competência],"&lt;="&amp;B28)</f>
        <v>169790</v>
      </c>
      <c r="D31" s="128">
        <f>B31-C31</f>
        <v>-39131</v>
      </c>
      <c r="E31" s="102"/>
      <c r="F31" s="102">
        <v>1</v>
      </c>
      <c r="G31" s="120">
        <f>SUMIFS(TbRegistroSaídas[Valor],TbRegistroSaídas[Conta Nível 2],$G$30,TbRegistroSaídas[Ano Competência],$G$29,TbRegistroSaídas[Mês Competência],F31,TbRegistroSaídas[Data da Competência],"&lt;="&amp;$B$28)</f>
        <v>14690</v>
      </c>
      <c r="H31" s="102"/>
      <c r="I31" s="102"/>
      <c r="J31" s="102"/>
      <c r="K31" s="102"/>
    </row>
    <row r="32" spans="1:11" x14ac:dyDescent="0.3">
      <c r="A32" s="102"/>
      <c r="B32" s="102"/>
      <c r="C32" s="102"/>
      <c r="D32" s="102"/>
      <c r="E32" s="102"/>
      <c r="F32" s="102">
        <v>2</v>
      </c>
      <c r="G32" s="120">
        <f>SUMIFS(TbRegistroSaídas[Valor],TbRegistroSaídas[Conta Nível 2],$G$30,TbRegistroSaídas[Ano Competência],$G$29,TbRegistroSaídas[Mês Competência],F32,TbRegistroSaídas[Data da Competência],"&lt;="&amp;$B$28)</f>
        <v>6991</v>
      </c>
      <c r="H32" s="102"/>
      <c r="I32" s="102"/>
      <c r="J32" s="102"/>
      <c r="K32" s="102"/>
    </row>
    <row r="33" spans="1:11" x14ac:dyDescent="0.3">
      <c r="A33" s="102"/>
      <c r="B33" s="102"/>
      <c r="C33" s="102"/>
      <c r="D33" s="102"/>
      <c r="E33" s="102"/>
      <c r="F33" s="102">
        <v>3</v>
      </c>
      <c r="G33" s="120">
        <f>SUMIFS(TbRegistroSaídas[Valor],TbRegistroSaídas[Conta Nível 2],$G$30,TbRegistroSaídas[Ano Competência],$G$29,TbRegistroSaídas[Mês Competência],F33,TbRegistroSaídas[Data da Competência],"&lt;="&amp;$B$28)</f>
        <v>8219</v>
      </c>
      <c r="H33" s="102"/>
      <c r="I33" s="102"/>
      <c r="J33" s="102"/>
      <c r="K33" s="102"/>
    </row>
    <row r="34" spans="1:11" x14ac:dyDescent="0.3">
      <c r="A34" s="102"/>
      <c r="B34" s="102"/>
      <c r="C34" s="102"/>
      <c r="D34" s="102"/>
      <c r="E34" s="102"/>
      <c r="F34" s="102">
        <v>4</v>
      </c>
      <c r="G34" s="120">
        <f>SUMIFS(TbRegistroSaídas[Valor],TbRegistroSaídas[Conta Nível 2],$G$30,TbRegistroSaídas[Ano Competência],$G$29,TbRegistroSaídas[Mês Competência],F34,TbRegistroSaídas[Data da Competência],"&lt;="&amp;$B$28)</f>
        <v>19692</v>
      </c>
      <c r="H34" s="102"/>
      <c r="I34" s="102"/>
      <c r="J34" s="102"/>
      <c r="K34" s="102"/>
    </row>
    <row r="35" spans="1:11" x14ac:dyDescent="0.3">
      <c r="A35" s="102"/>
      <c r="B35" s="102"/>
      <c r="C35" s="102"/>
      <c r="D35" s="102"/>
      <c r="E35" s="102"/>
      <c r="F35" s="102">
        <v>5</v>
      </c>
      <c r="G35" s="120">
        <f>SUMIFS(TbRegistroSaídas[Valor],TbRegistroSaídas[Conta Nível 2],$G$30,TbRegistroSaídas[Ano Competência],$G$29,TbRegistroSaídas[Mês Competência],F35,TbRegistroSaídas[Data da Competência],"&lt;="&amp;$B$28)</f>
        <v>16406</v>
      </c>
      <c r="H35" s="102"/>
      <c r="I35" s="102"/>
      <c r="J35" s="102"/>
      <c r="K35" s="102"/>
    </row>
    <row r="36" spans="1:11" x14ac:dyDescent="0.3">
      <c r="A36" s="102"/>
      <c r="B36" s="102"/>
      <c r="C36" s="102"/>
      <c r="D36" s="102"/>
      <c r="E36" s="102"/>
      <c r="F36" s="102">
        <v>6</v>
      </c>
      <c r="G36" s="120">
        <f>SUMIFS(TbRegistroSaídas[Valor],TbRegistroSaídas[Conta Nível 2],$G$30,TbRegistroSaídas[Ano Competência],$G$29,TbRegistroSaídas[Mês Competência],F36,TbRegistroSaídas[Data da Competência],"&lt;="&amp;$B$28)</f>
        <v>5157</v>
      </c>
      <c r="H36" s="102"/>
      <c r="I36" s="102"/>
      <c r="J36" s="102"/>
      <c r="K36" s="102"/>
    </row>
    <row r="37" spans="1:11" x14ac:dyDescent="0.3">
      <c r="A37" s="102"/>
      <c r="B37" s="102"/>
      <c r="C37" s="102"/>
      <c r="D37" s="102"/>
      <c r="E37" s="102"/>
      <c r="F37" s="102">
        <v>7</v>
      </c>
      <c r="G37" s="120">
        <f>SUMIFS(TbRegistroSaídas[Valor],TbRegistroSaídas[Conta Nível 2],$G$30,TbRegistroSaídas[Ano Competência],$G$29,TbRegistroSaídas[Mês Competência],F37,TbRegistroSaídas[Data da Competência],"&lt;="&amp;$B$28)</f>
        <v>0</v>
      </c>
      <c r="H37" s="102"/>
      <c r="I37" s="102"/>
      <c r="J37" s="102"/>
      <c r="K37" s="102"/>
    </row>
    <row r="38" spans="1:11" x14ac:dyDescent="0.3">
      <c r="A38" s="102"/>
      <c r="B38" s="102"/>
      <c r="C38" s="102"/>
      <c r="D38" s="102"/>
      <c r="E38" s="102"/>
      <c r="F38" s="102">
        <v>8</v>
      </c>
      <c r="G38" s="120">
        <f>SUMIFS(TbRegistroSaídas[Valor],TbRegistroSaídas[Conta Nível 2],$G$30,TbRegistroSaídas[Ano Competência],$G$29,TbRegistroSaídas[Mês Competência],F38,TbRegistroSaídas[Data da Competência],"&lt;="&amp;$B$28)</f>
        <v>0</v>
      </c>
      <c r="H38" s="102"/>
      <c r="I38" s="102"/>
      <c r="J38" s="102"/>
      <c r="K38" s="102"/>
    </row>
    <row r="39" spans="1:11" x14ac:dyDescent="0.3">
      <c r="A39" s="102"/>
      <c r="B39" s="102"/>
      <c r="C39" s="102"/>
      <c r="D39" s="102"/>
      <c r="E39" s="102"/>
      <c r="F39" s="102">
        <v>9</v>
      </c>
      <c r="G39" s="120">
        <f>SUMIFS(TbRegistroSaídas[Valor],TbRegistroSaídas[Conta Nível 2],$G$30,TbRegistroSaídas[Ano Competência],$G$29,TbRegistroSaídas[Mês Competência],F39,TbRegistroSaídas[Data da Competência],"&lt;="&amp;$B$28)</f>
        <v>0</v>
      </c>
      <c r="H39" s="102"/>
      <c r="I39" s="102"/>
      <c r="J39" s="102"/>
      <c r="K39" s="102"/>
    </row>
    <row r="40" spans="1:11" x14ac:dyDescent="0.3">
      <c r="A40" s="102"/>
      <c r="B40" s="102"/>
      <c r="C40" s="102"/>
      <c r="D40" s="102"/>
      <c r="E40" s="102"/>
      <c r="F40" s="102">
        <v>10</v>
      </c>
      <c r="G40" s="120">
        <f>SUMIFS(TbRegistroSaídas[Valor],TbRegistroSaídas[Conta Nível 2],$G$30,TbRegistroSaídas[Ano Competência],$G$29,TbRegistroSaídas[Mês Competência],F40,TbRegistroSaídas[Data da Competência],"&lt;="&amp;$B$28)</f>
        <v>0</v>
      </c>
      <c r="H40" s="102"/>
      <c r="I40" s="102"/>
      <c r="J40" s="102"/>
      <c r="K40" s="102"/>
    </row>
    <row r="41" spans="1:11" x14ac:dyDescent="0.3">
      <c r="A41" s="102"/>
      <c r="B41" s="102"/>
      <c r="C41" s="102"/>
      <c r="D41" s="102"/>
      <c r="E41" s="102"/>
      <c r="F41" s="102">
        <v>11</v>
      </c>
      <c r="G41" s="120">
        <f>SUMIFS(TbRegistroSaídas[Valor],TbRegistroSaídas[Conta Nível 2],$G$30,TbRegistroSaídas[Ano Competência],$G$29,TbRegistroSaídas[Mês Competência],F41,TbRegistroSaídas[Data da Competência],"&lt;="&amp;$B$28)</f>
        <v>0</v>
      </c>
      <c r="H41" s="102"/>
      <c r="I41" s="102"/>
      <c r="J41" s="102"/>
      <c r="K41" s="102"/>
    </row>
    <row r="42" spans="1:11" x14ac:dyDescent="0.3">
      <c r="A42" s="102"/>
      <c r="B42" s="102"/>
      <c r="C42" s="102"/>
      <c r="D42" s="102"/>
      <c r="E42" s="102"/>
      <c r="F42" s="109">
        <v>12</v>
      </c>
      <c r="G42" s="120">
        <f>SUMIFS(TbRegistroSaídas[Valor],TbRegistroSaídas[Conta Nível 2],$G$30,TbRegistroSaídas[Ano Competência],$G$29,TbRegistroSaídas[Mês Competência],F42,TbRegistroSaídas[Data da Competência],"&lt;="&amp;$B$28)</f>
        <v>0</v>
      </c>
      <c r="H42" s="102"/>
      <c r="I42" s="102"/>
      <c r="J42" s="102"/>
      <c r="K42" s="102"/>
    </row>
    <row r="43" spans="1:11" x14ac:dyDescent="0.3">
      <c r="A43" s="102"/>
      <c r="B43" s="102"/>
      <c r="C43" s="102"/>
      <c r="D43" s="102"/>
      <c r="E43" s="102"/>
      <c r="F43" s="106" t="s">
        <v>555</v>
      </c>
      <c r="G43" s="129">
        <f>SUM(G31:G42)</f>
        <v>71155</v>
      </c>
      <c r="H43" s="102"/>
      <c r="I43" s="102"/>
      <c r="J43" s="102"/>
      <c r="K43" s="102"/>
    </row>
    <row r="44" spans="1:11" x14ac:dyDescent="0.3">
      <c r="A44" s="102"/>
    </row>
  </sheetData>
  <conditionalFormatting sqref="B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D6D3-2BC0-4630-84B0-C9748F69BF6B}">
  <dimension ref="A1:O17"/>
  <sheetViews>
    <sheetView showGridLines="0" workbookViewId="0">
      <selection activeCell="J9" sqref="J9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/>
    <row r="4" spans="2:14" ht="19.95" customHeight="1" x14ac:dyDescent="0.3"/>
    <row r="5" spans="2:14" ht="19.95" customHeight="1" x14ac:dyDescent="0.3"/>
    <row r="6" spans="2:14" ht="19.95" customHeight="1" x14ac:dyDescent="0.3"/>
    <row r="7" spans="2:14" ht="19.95" customHeight="1" x14ac:dyDescent="0.3"/>
    <row r="8" spans="2:14" ht="19.95" customHeight="1" x14ac:dyDescent="0.3"/>
    <row r="9" spans="2:14" ht="19.95" customHeight="1" x14ac:dyDescent="0.3"/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3693-9295-4DB4-9086-6AE27DE1BF27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6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21</v>
      </c>
    </row>
    <row r="6" spans="2:14" ht="19.95" customHeight="1" x14ac:dyDescent="0.3">
      <c r="B6" t="s">
        <v>22</v>
      </c>
    </row>
    <row r="7" spans="2:14" ht="19.95" customHeight="1" x14ac:dyDescent="0.3">
      <c r="B7" t="s">
        <v>23</v>
      </c>
    </row>
    <row r="8" spans="2:14" ht="19.95" customHeight="1" x14ac:dyDescent="0.3">
      <c r="B8" t="s">
        <v>24</v>
      </c>
    </row>
    <row r="9" spans="2:14" ht="19.95" customHeight="1" x14ac:dyDescent="0.3">
      <c r="B9" t="s">
        <v>25</v>
      </c>
    </row>
    <row r="10" spans="2:14" ht="19.95" customHeight="1" x14ac:dyDescent="0.3"/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30E8-A4A8-4D0A-BA8C-465192C46875}">
  <dimension ref="A1:O24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57.33203125" customWidth="1"/>
    <col min="4" max="14" width="8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143" t="s">
        <v>26</v>
      </c>
      <c r="C3" s="14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5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21</v>
      </c>
      <c r="C5" t="s">
        <v>28</v>
      </c>
    </row>
    <row r="6" spans="2:14" ht="19.95" customHeight="1" x14ac:dyDescent="0.3">
      <c r="B6" t="s">
        <v>23</v>
      </c>
      <c r="C6" t="s">
        <v>29</v>
      </c>
    </row>
    <row r="7" spans="2:14" ht="19.95" customHeight="1" x14ac:dyDescent="0.3">
      <c r="B7" t="s">
        <v>24</v>
      </c>
      <c r="C7" t="s">
        <v>30</v>
      </c>
    </row>
    <row r="8" spans="2:14" ht="19.95" customHeight="1" x14ac:dyDescent="0.3">
      <c r="B8" t="s">
        <v>25</v>
      </c>
      <c r="C8" t="s">
        <v>31</v>
      </c>
    </row>
    <row r="9" spans="2:14" ht="19.95" customHeight="1" x14ac:dyDescent="0.3">
      <c r="B9" t="s">
        <v>25</v>
      </c>
      <c r="C9" t="s">
        <v>32</v>
      </c>
    </row>
    <row r="10" spans="2:14" ht="19.95" customHeight="1" x14ac:dyDescent="0.3">
      <c r="B10" t="s">
        <v>25</v>
      </c>
      <c r="C10" t="s">
        <v>33</v>
      </c>
    </row>
    <row r="11" spans="2:14" ht="19.95" customHeight="1" x14ac:dyDescent="0.3">
      <c r="B11" t="s">
        <v>25</v>
      </c>
      <c r="C11" t="s">
        <v>34</v>
      </c>
    </row>
    <row r="12" spans="2:14" ht="19.95" customHeight="1" x14ac:dyDescent="0.3">
      <c r="B12" t="s">
        <v>25</v>
      </c>
      <c r="C12" t="s">
        <v>35</v>
      </c>
    </row>
    <row r="13" spans="2:14" ht="19.95" customHeight="1" x14ac:dyDescent="0.3">
      <c r="B13" t="s">
        <v>22</v>
      </c>
      <c r="C13" t="s">
        <v>58</v>
      </c>
    </row>
    <row r="14" spans="2:14" ht="19.95" customHeight="1" x14ac:dyDescent="0.3"/>
    <row r="15" spans="2:14" ht="19.95" customHeight="1" x14ac:dyDescent="0.3"/>
    <row r="16" spans="2:14" ht="19.95" customHeight="1" x14ac:dyDescent="0.3"/>
    <row r="17" customFormat="1" ht="19.95" customHeigh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B3:C3"/>
  </mergeCells>
  <dataValidations count="1">
    <dataValidation type="list" allowBlank="1" showInputMessage="1" showErrorMessage="1" sqref="B5:B13" xr:uid="{86672C85-A61D-46BA-9F2C-0D444085F790}">
      <formula1>PCEntradasN1_Nível_1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5597-6606-48C1-8D9E-B46FE1996AA6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13" width="12.77734375" customWidth="1"/>
    <col min="14" max="14" width="14.3320312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9" t="s">
        <v>36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8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37</v>
      </c>
    </row>
    <row r="6" spans="2:14" ht="19.95" customHeight="1" x14ac:dyDescent="0.3">
      <c r="B6" t="s">
        <v>38</v>
      </c>
    </row>
    <row r="7" spans="2:14" ht="19.95" customHeight="1" x14ac:dyDescent="0.3">
      <c r="B7" t="s">
        <v>39</v>
      </c>
    </row>
    <row r="8" spans="2:14" ht="19.95" customHeight="1" x14ac:dyDescent="0.3">
      <c r="B8" t="s">
        <v>40</v>
      </c>
    </row>
    <row r="9" spans="2:14" ht="19.95" customHeight="1" x14ac:dyDescent="0.3">
      <c r="B9" t="s">
        <v>41</v>
      </c>
    </row>
    <row r="10" spans="2:14" ht="19.95" customHeight="1" x14ac:dyDescent="0.3">
      <c r="B10" t="s">
        <v>42</v>
      </c>
    </row>
    <row r="11" spans="2:14" ht="19.95" customHeight="1" x14ac:dyDescent="0.3"/>
    <row r="12" spans="2:14" ht="19.95" customHeight="1" x14ac:dyDescent="0.3"/>
    <row r="13" spans="2:14" ht="19.95" customHeight="1" x14ac:dyDescent="0.3"/>
    <row r="14" spans="2:14" ht="19.95" customHeight="1" x14ac:dyDescent="0.3"/>
    <row r="15" spans="2:14" ht="19.95" customHeight="1" x14ac:dyDescent="0.3"/>
    <row r="16" spans="2:14" ht="19.95" customHeight="1" x14ac:dyDescent="0.3"/>
    <row r="17" ht="19.95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EC5F-7E5C-4934-A3E5-47756BE06156}">
  <dimension ref="A1:O24"/>
  <sheetViews>
    <sheetView showGridLines="0" workbookViewId="0">
      <pane ySplit="4" topLeftCell="A5" activePane="bottomLeft" state="frozen"/>
      <selection pane="bottomLeft"/>
    </sheetView>
  </sheetViews>
  <sheetFormatPr defaultColWidth="0" defaultRowHeight="14.4" x14ac:dyDescent="0.3"/>
  <cols>
    <col min="1" max="1" width="3.44140625" customWidth="1"/>
    <col min="2" max="2" width="40.77734375" customWidth="1"/>
    <col min="3" max="3" width="57.5546875" customWidth="1"/>
    <col min="4" max="14" width="8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145" t="s">
        <v>43</v>
      </c>
      <c r="C3" s="146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5" t="s">
        <v>20</v>
      </c>
      <c r="C4" s="5" t="s">
        <v>27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B5" t="s">
        <v>37</v>
      </c>
      <c r="C5" t="s">
        <v>31</v>
      </c>
    </row>
    <row r="6" spans="2:14" ht="19.95" customHeight="1" x14ac:dyDescent="0.3">
      <c r="B6" t="s">
        <v>37</v>
      </c>
      <c r="C6" t="s">
        <v>32</v>
      </c>
    </row>
    <row r="7" spans="2:14" ht="19.95" customHeight="1" x14ac:dyDescent="0.3">
      <c r="B7" t="s">
        <v>37</v>
      </c>
      <c r="C7" t="s">
        <v>33</v>
      </c>
    </row>
    <row r="8" spans="2:14" ht="19.95" customHeight="1" x14ac:dyDescent="0.3">
      <c r="B8" t="s">
        <v>37</v>
      </c>
      <c r="C8" t="s">
        <v>35</v>
      </c>
    </row>
    <row r="9" spans="2:14" ht="19.95" customHeight="1" x14ac:dyDescent="0.3">
      <c r="B9" t="s">
        <v>37</v>
      </c>
      <c r="C9" t="s">
        <v>44</v>
      </c>
    </row>
    <row r="10" spans="2:14" ht="19.95" customHeight="1" x14ac:dyDescent="0.3">
      <c r="B10" t="s">
        <v>38</v>
      </c>
      <c r="C10" t="s">
        <v>45</v>
      </c>
    </row>
    <row r="11" spans="2:14" ht="19.95" customHeight="1" x14ac:dyDescent="0.3">
      <c r="B11" t="s">
        <v>38</v>
      </c>
      <c r="C11" t="s">
        <v>46</v>
      </c>
    </row>
    <row r="12" spans="2:14" ht="19.95" customHeight="1" x14ac:dyDescent="0.3">
      <c r="B12" t="s">
        <v>39</v>
      </c>
      <c r="C12" t="s">
        <v>47</v>
      </c>
    </row>
    <row r="13" spans="2:14" ht="19.95" customHeight="1" x14ac:dyDescent="0.3">
      <c r="B13" t="s">
        <v>39</v>
      </c>
      <c r="C13" t="s">
        <v>48</v>
      </c>
    </row>
    <row r="14" spans="2:14" ht="19.95" customHeight="1" x14ac:dyDescent="0.3">
      <c r="B14" t="s">
        <v>40</v>
      </c>
      <c r="C14" t="s">
        <v>49</v>
      </c>
    </row>
    <row r="15" spans="2:14" ht="19.95" customHeight="1" x14ac:dyDescent="0.3">
      <c r="B15" t="s">
        <v>41</v>
      </c>
      <c r="C15" t="s">
        <v>50</v>
      </c>
    </row>
    <row r="16" spans="2:14" ht="19.95" customHeight="1" x14ac:dyDescent="0.3">
      <c r="B16" t="s">
        <v>42</v>
      </c>
      <c r="C16" t="s">
        <v>58</v>
      </c>
    </row>
    <row r="17" customFormat="1" ht="19.95" customHeigh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</sheetData>
  <mergeCells count="1">
    <mergeCell ref="B3:C3"/>
  </mergeCells>
  <dataValidations count="1">
    <dataValidation type="list" allowBlank="1" showInputMessage="1" showErrorMessage="1" sqref="B5:B16" xr:uid="{AC304D4B-EA8A-43BF-A8D8-391D95501C52}">
      <formula1>PCSaídasN1_Nível_1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D64-DCF6-4146-98C5-AFF91283226B}">
  <dimension ref="A1:X234"/>
  <sheetViews>
    <sheetView showGridLines="0" workbookViewId="0">
      <pane ySplit="3" topLeftCell="A4" activePane="bottomLeft" state="frozen"/>
      <selection pane="bottomLeft" activeCell="D3" sqref="D3"/>
    </sheetView>
  </sheetViews>
  <sheetFormatPr defaultColWidth="0" defaultRowHeight="14.4" outlineLevelCol="1" x14ac:dyDescent="0.3"/>
  <cols>
    <col min="1" max="1" width="3.44140625" customWidth="1"/>
    <col min="2" max="2" width="19.109375" customWidth="1"/>
    <col min="3" max="3" width="14.77734375" customWidth="1"/>
    <col min="4" max="4" width="14.88671875" customWidth="1"/>
    <col min="5" max="5" width="27.6640625" customWidth="1"/>
    <col min="6" max="6" width="26.88671875" customWidth="1"/>
    <col min="7" max="7" width="57.44140625" customWidth="1"/>
    <col min="8" max="8" width="42" style="12" customWidth="1"/>
    <col min="9" max="9" width="24.5546875" style="34" hidden="1" customWidth="1"/>
    <col min="10" max="17" width="32.44140625" style="34" hidden="1" customWidth="1"/>
    <col min="18" max="18" width="8.109375" hidden="1" customWidth="1" outlineLevel="1"/>
    <col min="19" max="19" width="0" hidden="1" customWidth="1" collapsed="1"/>
    <col min="20" max="24" width="0" hidden="1" customWidth="1"/>
    <col min="25" max="16384" width="8.88671875" hidden="1"/>
  </cols>
  <sheetData>
    <row r="1" spans="2:17" ht="40.049999999999997" customHeight="1" x14ac:dyDescent="0.3">
      <c r="B1" s="3" t="s">
        <v>1</v>
      </c>
      <c r="C1" s="1"/>
      <c r="D1" s="1"/>
      <c r="E1" s="1"/>
      <c r="F1" s="1"/>
      <c r="G1" s="1"/>
      <c r="H1" s="10" t="s">
        <v>11</v>
      </c>
      <c r="I1" s="31"/>
      <c r="J1" s="31"/>
      <c r="K1" s="31"/>
      <c r="L1" s="31"/>
      <c r="M1" s="31"/>
      <c r="N1" s="31"/>
      <c r="O1" s="31"/>
      <c r="P1" s="31"/>
      <c r="Q1" s="31"/>
    </row>
    <row r="2" spans="2:17" ht="40.049999999999997" customHeight="1" x14ac:dyDescent="0.3">
      <c r="B2" s="4"/>
      <c r="C2" s="4"/>
      <c r="D2" s="4"/>
      <c r="E2" s="4"/>
      <c r="F2" s="4"/>
      <c r="G2" s="4"/>
      <c r="H2" s="11"/>
      <c r="I2" s="32"/>
      <c r="J2" s="32"/>
      <c r="K2" s="32"/>
      <c r="L2" s="32"/>
      <c r="M2" s="32"/>
      <c r="N2" s="32"/>
      <c r="O2" s="32"/>
      <c r="P2" s="32"/>
      <c r="Q2" s="32"/>
    </row>
    <row r="3" spans="2:17" ht="28.8" customHeight="1" x14ac:dyDescent="0.3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33" t="s">
        <v>536</v>
      </c>
      <c r="J3" s="33" t="s">
        <v>537</v>
      </c>
      <c r="K3" s="33" t="s">
        <v>538</v>
      </c>
      <c r="L3" s="33" t="s">
        <v>539</v>
      </c>
      <c r="M3" s="33" t="s">
        <v>545</v>
      </c>
      <c r="N3" s="33" t="s">
        <v>546</v>
      </c>
      <c r="O3" s="33" t="s">
        <v>548</v>
      </c>
      <c r="P3" s="33" t="s">
        <v>606</v>
      </c>
      <c r="Q3" s="33" t="s">
        <v>607</v>
      </c>
    </row>
    <row r="4" spans="2:17" ht="19.95" customHeight="1" x14ac:dyDescent="0.3">
      <c r="B4" s="97">
        <v>42994</v>
      </c>
      <c r="C4" s="97">
        <v>42957</v>
      </c>
      <c r="D4" s="97">
        <v>42972</v>
      </c>
      <c r="E4" t="s">
        <v>25</v>
      </c>
      <c r="F4" t="s">
        <v>32</v>
      </c>
      <c r="G4" t="s">
        <v>59</v>
      </c>
      <c r="H4" s="98">
        <v>1133</v>
      </c>
      <c r="I4" s="34">
        <f>IF(TbRegistroEntradas[[#This Row],[Data do Caixa Registrado]] = "",0,MONTH(TbRegistroEntradas[[#This Row],[Data do Caixa Registrado]]))</f>
        <v>9</v>
      </c>
      <c r="J4" s="34">
        <f>IF(TbRegistroEntradas[[#This Row],[Data do Caixa Registrado]] = "",0, YEAR(TbRegistroEntradas[[#This Row],[Data do Caixa Registrado]]))</f>
        <v>2017</v>
      </c>
      <c r="K4" s="34">
        <f>IF(TbRegistroEntradas[[#This Row],[Data da Competência]]="",0,MONTH(TbRegistroEntradas[[#This Row],[Data da Competência]]))</f>
        <v>8</v>
      </c>
      <c r="L4" s="34">
        <f>IF(TbRegistroEntradas[[#This Row],[Data da Competência]]="",0,YEAR(TbRegistroEntradas[[#This Row],[Data da Competência]]))</f>
        <v>2017</v>
      </c>
      <c r="M4" s="34">
        <f>IF(TbRegistroEntradas[[#This Row],[Data do Caixa Previsto]]="",0,MONTH(TbRegistroEntradas[[#This Row],[Data do Caixa Previsto]]))</f>
        <v>8</v>
      </c>
      <c r="N4" s="34">
        <f>IF(TbRegistroEntradas[[#This Row],[Data do Caixa Previsto]]="",0,YEAR(TbRegistroEntradas[[#This Row],[Data do Caixa Previsto]]))</f>
        <v>2017</v>
      </c>
      <c r="O4" t="str">
        <f ca="1">IF(AND(TbRegistroEntradas[[#This Row],[Data do Caixa Registrado]]="",TbRegistroEntradas[[#This Row],[Data do Caixa Previsto]] &lt; TODAY()),"Vencida","Não Vencida")</f>
        <v>Não Vencida</v>
      </c>
      <c r="P4" s="34" t="str">
        <f>IF(TbRegistroEntradas[[#This Row],[Data da Competência]]=TbRegistroEntradas[[#This Row],[Data do Caixa Previsto]],"Vista","Prazo")</f>
        <v>Prazo</v>
      </c>
      <c r="Q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</v>
      </c>
    </row>
    <row r="5" spans="2:17" ht="19.95" customHeight="1" x14ac:dyDescent="0.3">
      <c r="B5" s="97">
        <v>42985</v>
      </c>
      <c r="C5" s="97">
        <v>42960</v>
      </c>
      <c r="D5" s="97">
        <v>42985</v>
      </c>
      <c r="E5" t="s">
        <v>25</v>
      </c>
      <c r="F5" t="s">
        <v>34</v>
      </c>
      <c r="G5" t="s">
        <v>60</v>
      </c>
      <c r="H5" s="98">
        <v>164</v>
      </c>
      <c r="I5" s="34">
        <f>IF(TbRegistroEntradas[[#This Row],[Data do Caixa Registrado]] = "",0,MONTH(TbRegistroEntradas[[#This Row],[Data do Caixa Registrado]]))</f>
        <v>9</v>
      </c>
      <c r="J5" s="34">
        <f>IF(TbRegistroEntradas[[#This Row],[Data do Caixa Registrado]] = "",0, YEAR(TbRegistroEntradas[[#This Row],[Data do Caixa Registrado]]))</f>
        <v>2017</v>
      </c>
      <c r="K5" s="34">
        <f>IF(TbRegistroEntradas[[#This Row],[Data da Competência]]="",0,MONTH(TbRegistroEntradas[[#This Row],[Data da Competência]]))</f>
        <v>8</v>
      </c>
      <c r="L5" s="34">
        <f>IF(TbRegistroEntradas[[#This Row],[Data da Competência]]="",0,YEAR(TbRegistroEntradas[[#This Row],[Data da Competência]]))</f>
        <v>2017</v>
      </c>
      <c r="M5" s="34">
        <f>IF(TbRegistroEntradas[[#This Row],[Data do Caixa Previsto]]="",0,MONTH(TbRegistroEntradas[[#This Row],[Data do Caixa Previsto]]))</f>
        <v>9</v>
      </c>
      <c r="N5" s="34">
        <f>IF(TbRegistroEntradas[[#This Row],[Data do Caixa Previsto]]="",0,YEAR(TbRegistroEntradas[[#This Row],[Data do Caixa Previsto]]))</f>
        <v>2017</v>
      </c>
      <c r="O5" t="str">
        <f ca="1">IF(AND(TbRegistroEntradas[[#This Row],[Data do Caixa Registrado]]="",TbRegistroEntradas[[#This Row],[Data do Caixa Previsto]] &lt; TODAY()),"Vencida","Não Vencida")</f>
        <v>Não Vencida</v>
      </c>
      <c r="P5" s="34" t="str">
        <f>IF(TbRegistroEntradas[[#This Row],[Data da Competência]]=TbRegistroEntradas[[#This Row],[Data do Caixa Previsto]],"Vista","Prazo")</f>
        <v>Prazo</v>
      </c>
      <c r="Q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" spans="2:17" ht="19.95" customHeight="1" x14ac:dyDescent="0.3">
      <c r="B6" s="97">
        <v>43007</v>
      </c>
      <c r="C6" s="97">
        <v>42964</v>
      </c>
      <c r="D6" s="97">
        <v>43001</v>
      </c>
      <c r="E6" t="s">
        <v>25</v>
      </c>
      <c r="F6" t="s">
        <v>34</v>
      </c>
      <c r="G6" t="s">
        <v>61</v>
      </c>
      <c r="H6" s="98">
        <v>2937</v>
      </c>
      <c r="I6" s="34">
        <f>IF(TbRegistroEntradas[[#This Row],[Data do Caixa Registrado]] = "",0,MONTH(TbRegistroEntradas[[#This Row],[Data do Caixa Registrado]]))</f>
        <v>9</v>
      </c>
      <c r="J6" s="34">
        <f>IF(TbRegistroEntradas[[#This Row],[Data do Caixa Registrado]] = "",0, YEAR(TbRegistroEntradas[[#This Row],[Data do Caixa Registrado]]))</f>
        <v>2017</v>
      </c>
      <c r="K6" s="34">
        <f>IF(TbRegistroEntradas[[#This Row],[Data da Competência]]="",0,MONTH(TbRegistroEntradas[[#This Row],[Data da Competência]]))</f>
        <v>8</v>
      </c>
      <c r="L6" s="34">
        <f>IF(TbRegistroEntradas[[#This Row],[Data da Competência]]="",0,YEAR(TbRegistroEntradas[[#This Row],[Data da Competência]]))</f>
        <v>2017</v>
      </c>
      <c r="M6" s="34">
        <f>IF(TbRegistroEntradas[[#This Row],[Data do Caixa Previsto]]="",0,MONTH(TbRegistroEntradas[[#This Row],[Data do Caixa Previsto]]))</f>
        <v>9</v>
      </c>
      <c r="N6" s="34">
        <f>IF(TbRegistroEntradas[[#This Row],[Data do Caixa Previsto]]="",0,YEAR(TbRegistroEntradas[[#This Row],[Data do Caixa Previsto]]))</f>
        <v>2017</v>
      </c>
      <c r="O6" t="str">
        <f ca="1">IF(AND(TbRegistroEntradas[[#This Row],[Data do Caixa Registrado]]="",TbRegistroEntradas[[#This Row],[Data do Caixa Previsto]] &lt; TODAY()),"Vencida","Não Vencida")</f>
        <v>Não Vencida</v>
      </c>
      <c r="P6" s="34" t="str">
        <f>IF(TbRegistroEntradas[[#This Row],[Data da Competência]]=TbRegistroEntradas[[#This Row],[Data do Caixa Previsto]],"Vista","Prazo")</f>
        <v>Prazo</v>
      </c>
      <c r="Q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6</v>
      </c>
    </row>
    <row r="7" spans="2:17" ht="19.95" customHeight="1" x14ac:dyDescent="0.3">
      <c r="B7" s="97">
        <v>43020</v>
      </c>
      <c r="C7" s="97">
        <v>42969</v>
      </c>
      <c r="D7" s="97">
        <v>43020</v>
      </c>
      <c r="E7" t="s">
        <v>25</v>
      </c>
      <c r="F7" t="s">
        <v>35</v>
      </c>
      <c r="G7" t="s">
        <v>62</v>
      </c>
      <c r="H7" s="98">
        <v>807</v>
      </c>
      <c r="I7" s="34">
        <f>IF(TbRegistroEntradas[[#This Row],[Data do Caixa Registrado]] = "",0,MONTH(TbRegistroEntradas[[#This Row],[Data do Caixa Registrado]]))</f>
        <v>10</v>
      </c>
      <c r="J7" s="34">
        <f>IF(TbRegistroEntradas[[#This Row],[Data do Caixa Registrado]] = "",0, YEAR(TbRegistroEntradas[[#This Row],[Data do Caixa Registrado]]))</f>
        <v>2017</v>
      </c>
      <c r="K7" s="34">
        <f>IF(TbRegistroEntradas[[#This Row],[Data da Competência]]="",0,MONTH(TbRegistroEntradas[[#This Row],[Data da Competência]]))</f>
        <v>8</v>
      </c>
      <c r="L7" s="34">
        <f>IF(TbRegistroEntradas[[#This Row],[Data da Competência]]="",0,YEAR(TbRegistroEntradas[[#This Row],[Data da Competência]]))</f>
        <v>2017</v>
      </c>
      <c r="M7" s="34">
        <f>IF(TbRegistroEntradas[[#This Row],[Data do Caixa Previsto]]="",0,MONTH(TbRegistroEntradas[[#This Row],[Data do Caixa Previsto]]))</f>
        <v>10</v>
      </c>
      <c r="N7" s="34">
        <f>IF(TbRegistroEntradas[[#This Row],[Data do Caixa Previsto]]="",0,YEAR(TbRegistroEntradas[[#This Row],[Data do Caixa Previsto]]))</f>
        <v>2017</v>
      </c>
      <c r="O7" s="34" t="str">
        <f ca="1">IF(AND(TbRegistroEntradas[[#This Row],[Data do Caixa Registrado]]="",TbRegistroEntradas[[#This Row],[Data do Caixa Previsto]] &lt; TODAY()),"Vencida","Não Vencida")</f>
        <v>Não Vencida</v>
      </c>
      <c r="P7" s="34" t="str">
        <f>IF(TbRegistroEntradas[[#This Row],[Data da Competência]]=TbRegistroEntradas[[#This Row],[Data do Caixa Previsto]],"Vista","Prazo")</f>
        <v>Prazo</v>
      </c>
      <c r="Q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" spans="2:17" ht="19.95" customHeight="1" x14ac:dyDescent="0.3">
      <c r="B8" s="97">
        <v>43014</v>
      </c>
      <c r="C8" s="97">
        <v>42972</v>
      </c>
      <c r="D8" s="97">
        <v>43014</v>
      </c>
      <c r="E8" t="s">
        <v>25</v>
      </c>
      <c r="F8" t="s">
        <v>32</v>
      </c>
      <c r="G8" t="s">
        <v>63</v>
      </c>
      <c r="H8" s="98">
        <v>2612</v>
      </c>
      <c r="I8" s="34">
        <f>IF(TbRegistroEntradas[[#This Row],[Data do Caixa Registrado]] = "",0,MONTH(TbRegistroEntradas[[#This Row],[Data do Caixa Registrado]]))</f>
        <v>10</v>
      </c>
      <c r="J8" s="34">
        <f>IF(TbRegistroEntradas[[#This Row],[Data do Caixa Registrado]] = "",0, YEAR(TbRegistroEntradas[[#This Row],[Data do Caixa Registrado]]))</f>
        <v>2017</v>
      </c>
      <c r="K8" s="34">
        <f>IF(TbRegistroEntradas[[#This Row],[Data da Competência]]="",0,MONTH(TbRegistroEntradas[[#This Row],[Data da Competência]]))</f>
        <v>8</v>
      </c>
      <c r="L8" s="34">
        <f>IF(TbRegistroEntradas[[#This Row],[Data da Competência]]="",0,YEAR(TbRegistroEntradas[[#This Row],[Data da Competência]]))</f>
        <v>2017</v>
      </c>
      <c r="M8" s="34">
        <f>IF(TbRegistroEntradas[[#This Row],[Data do Caixa Previsto]]="",0,MONTH(TbRegistroEntradas[[#This Row],[Data do Caixa Previsto]]))</f>
        <v>10</v>
      </c>
      <c r="N8" s="34">
        <f>IF(TbRegistroEntradas[[#This Row],[Data do Caixa Previsto]]="",0,YEAR(TbRegistroEntradas[[#This Row],[Data do Caixa Previsto]]))</f>
        <v>2017</v>
      </c>
      <c r="O8" s="34" t="str">
        <f ca="1">IF(AND(TbRegistroEntradas[[#This Row],[Data do Caixa Registrado]]="",TbRegistroEntradas[[#This Row],[Data do Caixa Previsto]] &lt; TODAY()),"Vencida","Não Vencida")</f>
        <v>Não Vencida</v>
      </c>
      <c r="P8" s="34" t="str">
        <f>IF(TbRegistroEntradas[[#This Row],[Data da Competência]]=TbRegistroEntradas[[#This Row],[Data do Caixa Previsto]],"Vista","Prazo")</f>
        <v>Prazo</v>
      </c>
      <c r="Q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" spans="2:17" ht="19.95" customHeight="1" x14ac:dyDescent="0.3">
      <c r="B9" s="97">
        <v>43054</v>
      </c>
      <c r="C9" s="97">
        <v>42974</v>
      </c>
      <c r="D9" s="97">
        <v>43030</v>
      </c>
      <c r="E9" t="s">
        <v>25</v>
      </c>
      <c r="F9" t="s">
        <v>34</v>
      </c>
      <c r="G9" t="s">
        <v>64</v>
      </c>
      <c r="H9" s="98">
        <v>2483</v>
      </c>
      <c r="I9" s="34">
        <f>IF(TbRegistroEntradas[[#This Row],[Data do Caixa Registrado]] = "",0,MONTH(TbRegistroEntradas[[#This Row],[Data do Caixa Registrado]]))</f>
        <v>11</v>
      </c>
      <c r="J9" s="34">
        <f>IF(TbRegistroEntradas[[#This Row],[Data do Caixa Registrado]] = "",0, YEAR(TbRegistroEntradas[[#This Row],[Data do Caixa Registrado]]))</f>
        <v>2017</v>
      </c>
      <c r="K9" s="34">
        <f>IF(TbRegistroEntradas[[#This Row],[Data da Competência]]="",0,MONTH(TbRegistroEntradas[[#This Row],[Data da Competência]]))</f>
        <v>8</v>
      </c>
      <c r="L9" s="34">
        <f>IF(TbRegistroEntradas[[#This Row],[Data da Competência]]="",0,YEAR(TbRegistroEntradas[[#This Row],[Data da Competência]]))</f>
        <v>2017</v>
      </c>
      <c r="M9" s="34">
        <f>IF(TbRegistroEntradas[[#This Row],[Data do Caixa Previsto]]="",0,MONTH(TbRegistroEntradas[[#This Row],[Data do Caixa Previsto]]))</f>
        <v>10</v>
      </c>
      <c r="N9" s="34">
        <f>IF(TbRegistroEntradas[[#This Row],[Data do Caixa Previsto]]="",0,YEAR(TbRegistroEntradas[[#This Row],[Data do Caixa Previsto]]))</f>
        <v>2017</v>
      </c>
      <c r="O9" s="34" t="str">
        <f ca="1">IF(AND(TbRegistroEntradas[[#This Row],[Data do Caixa Registrado]]="",TbRegistroEntradas[[#This Row],[Data do Caixa Previsto]] &lt; TODAY()),"Vencida","Não Vencida")</f>
        <v>Não Vencida</v>
      </c>
      <c r="P9" s="34" t="str">
        <f>IF(TbRegistroEntradas[[#This Row],[Data da Competência]]=TbRegistroEntradas[[#This Row],[Data do Caixa Previsto]],"Vista","Prazo")</f>
        <v>Prazo</v>
      </c>
      <c r="Q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</v>
      </c>
    </row>
    <row r="10" spans="2:17" ht="19.95" customHeight="1" x14ac:dyDescent="0.3">
      <c r="B10" s="97">
        <v>43087</v>
      </c>
      <c r="C10" s="97">
        <v>42979</v>
      </c>
      <c r="D10" s="97">
        <v>43009</v>
      </c>
      <c r="E10" t="s">
        <v>25</v>
      </c>
      <c r="F10" t="s">
        <v>32</v>
      </c>
      <c r="G10" t="s">
        <v>65</v>
      </c>
      <c r="H10" s="98">
        <v>4387</v>
      </c>
      <c r="I10" s="34">
        <f>IF(TbRegistroEntradas[[#This Row],[Data do Caixa Registrado]] = "",0,MONTH(TbRegistroEntradas[[#This Row],[Data do Caixa Registrado]]))</f>
        <v>12</v>
      </c>
      <c r="J10" s="34">
        <f>IF(TbRegistroEntradas[[#This Row],[Data do Caixa Registrado]] = "",0, YEAR(TbRegistroEntradas[[#This Row],[Data do Caixa Registrado]]))</f>
        <v>2017</v>
      </c>
      <c r="K10" s="34">
        <f>IF(TbRegistroEntradas[[#This Row],[Data da Competência]]="",0,MONTH(TbRegistroEntradas[[#This Row],[Data da Competência]]))</f>
        <v>9</v>
      </c>
      <c r="L10" s="34">
        <f>IF(TbRegistroEntradas[[#This Row],[Data da Competência]]="",0,YEAR(TbRegistroEntradas[[#This Row],[Data da Competência]]))</f>
        <v>2017</v>
      </c>
      <c r="M10" s="34">
        <f>IF(TbRegistroEntradas[[#This Row],[Data do Caixa Previsto]]="",0,MONTH(TbRegistroEntradas[[#This Row],[Data do Caixa Previsto]]))</f>
        <v>10</v>
      </c>
      <c r="N10" s="34">
        <f>IF(TbRegistroEntradas[[#This Row],[Data do Caixa Previsto]]="",0,YEAR(TbRegistroEntradas[[#This Row],[Data do Caixa Previsto]]))</f>
        <v>2017</v>
      </c>
      <c r="O10" s="34" t="str">
        <f ca="1">IF(AND(TbRegistroEntradas[[#This Row],[Data do Caixa Registrado]]="",TbRegistroEntradas[[#This Row],[Data do Caixa Previsto]] &lt; TODAY()),"Vencida","Não Vencida")</f>
        <v>Não Vencida</v>
      </c>
      <c r="P10" s="34" t="str">
        <f>IF(TbRegistroEntradas[[#This Row],[Data da Competência]]=TbRegistroEntradas[[#This Row],[Data do Caixa Previsto]],"Vista","Prazo")</f>
        <v>Prazo</v>
      </c>
      <c r="Q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78</v>
      </c>
    </row>
    <row r="11" spans="2:17" ht="19.95" customHeight="1" x14ac:dyDescent="0.3">
      <c r="B11" s="97">
        <v>43004</v>
      </c>
      <c r="C11" s="97">
        <v>42980</v>
      </c>
      <c r="D11" s="97">
        <v>43004</v>
      </c>
      <c r="E11" t="s">
        <v>25</v>
      </c>
      <c r="F11" t="s">
        <v>34</v>
      </c>
      <c r="G11" t="s">
        <v>66</v>
      </c>
      <c r="H11" s="98">
        <v>4268</v>
      </c>
      <c r="I11" s="34">
        <f>IF(TbRegistroEntradas[[#This Row],[Data do Caixa Registrado]] = "",0,MONTH(TbRegistroEntradas[[#This Row],[Data do Caixa Registrado]]))</f>
        <v>9</v>
      </c>
      <c r="J11" s="34">
        <f>IF(TbRegistroEntradas[[#This Row],[Data do Caixa Registrado]] = "",0, YEAR(TbRegistroEntradas[[#This Row],[Data do Caixa Registrado]]))</f>
        <v>2017</v>
      </c>
      <c r="K11" s="34">
        <f>IF(TbRegistroEntradas[[#This Row],[Data da Competência]]="",0,MONTH(TbRegistroEntradas[[#This Row],[Data da Competência]]))</f>
        <v>9</v>
      </c>
      <c r="L11" s="34">
        <f>IF(TbRegistroEntradas[[#This Row],[Data da Competência]]="",0,YEAR(TbRegistroEntradas[[#This Row],[Data da Competência]]))</f>
        <v>2017</v>
      </c>
      <c r="M11" s="34">
        <f>IF(TbRegistroEntradas[[#This Row],[Data do Caixa Previsto]]="",0,MONTH(TbRegistroEntradas[[#This Row],[Data do Caixa Previsto]]))</f>
        <v>9</v>
      </c>
      <c r="N11" s="34">
        <f>IF(TbRegistroEntradas[[#This Row],[Data do Caixa Previsto]]="",0,YEAR(TbRegistroEntradas[[#This Row],[Data do Caixa Previsto]]))</f>
        <v>2017</v>
      </c>
      <c r="O11" s="34" t="str">
        <f ca="1">IF(AND(TbRegistroEntradas[[#This Row],[Data do Caixa Registrado]]="",TbRegistroEntradas[[#This Row],[Data do Caixa Previsto]] &lt; TODAY()),"Vencida","Não Vencida")</f>
        <v>Não Vencida</v>
      </c>
      <c r="P11" s="34" t="str">
        <f>IF(TbRegistroEntradas[[#This Row],[Data da Competência]]=TbRegistroEntradas[[#This Row],[Data do Caixa Previsto]],"Vista","Prazo")</f>
        <v>Prazo</v>
      </c>
      <c r="Q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" spans="2:17" ht="19.95" customHeight="1" x14ac:dyDescent="0.3">
      <c r="B12" s="97">
        <v>43015</v>
      </c>
      <c r="C12" s="97">
        <v>42984</v>
      </c>
      <c r="D12" s="97">
        <v>43015</v>
      </c>
      <c r="E12" t="s">
        <v>25</v>
      </c>
      <c r="F12" t="s">
        <v>34</v>
      </c>
      <c r="G12" t="s">
        <v>67</v>
      </c>
      <c r="H12" s="98">
        <v>3761</v>
      </c>
      <c r="I12" s="34">
        <f>IF(TbRegistroEntradas[[#This Row],[Data do Caixa Registrado]] = "",0,MONTH(TbRegistroEntradas[[#This Row],[Data do Caixa Registrado]]))</f>
        <v>10</v>
      </c>
      <c r="J12" s="34">
        <f>IF(TbRegistroEntradas[[#This Row],[Data do Caixa Registrado]] = "",0, YEAR(TbRegistroEntradas[[#This Row],[Data do Caixa Registrado]]))</f>
        <v>2017</v>
      </c>
      <c r="K12" s="34">
        <f>IF(TbRegistroEntradas[[#This Row],[Data da Competência]]="",0,MONTH(TbRegistroEntradas[[#This Row],[Data da Competência]]))</f>
        <v>9</v>
      </c>
      <c r="L12" s="34">
        <f>IF(TbRegistroEntradas[[#This Row],[Data da Competência]]="",0,YEAR(TbRegistroEntradas[[#This Row],[Data da Competência]]))</f>
        <v>2017</v>
      </c>
      <c r="M12" s="34">
        <f>IF(TbRegistroEntradas[[#This Row],[Data do Caixa Previsto]]="",0,MONTH(TbRegistroEntradas[[#This Row],[Data do Caixa Previsto]]))</f>
        <v>10</v>
      </c>
      <c r="N12" s="34">
        <f>IF(TbRegistroEntradas[[#This Row],[Data do Caixa Previsto]]="",0,YEAR(TbRegistroEntradas[[#This Row],[Data do Caixa Previsto]]))</f>
        <v>2017</v>
      </c>
      <c r="O12" s="34" t="str">
        <f ca="1">IF(AND(TbRegistroEntradas[[#This Row],[Data do Caixa Registrado]]="",TbRegistroEntradas[[#This Row],[Data do Caixa Previsto]] &lt; TODAY()),"Vencida","Não Vencida")</f>
        <v>Não Vencida</v>
      </c>
      <c r="P12" s="34" t="str">
        <f>IF(TbRegistroEntradas[[#This Row],[Data da Competência]]=TbRegistroEntradas[[#This Row],[Data do Caixa Previsto]],"Vista","Prazo")</f>
        <v>Prazo</v>
      </c>
      <c r="Q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" spans="2:17" ht="19.95" customHeight="1" x14ac:dyDescent="0.3">
      <c r="B13" s="97" t="s">
        <v>68</v>
      </c>
      <c r="C13" s="97">
        <v>42988</v>
      </c>
      <c r="D13" s="97">
        <v>43013</v>
      </c>
      <c r="E13" t="s">
        <v>25</v>
      </c>
      <c r="F13" t="s">
        <v>34</v>
      </c>
      <c r="G13" t="s">
        <v>69</v>
      </c>
      <c r="H13" s="98">
        <v>4983</v>
      </c>
      <c r="I13" s="34">
        <f>IF(TbRegistroEntradas[[#This Row],[Data do Caixa Registrado]] = "",0,MONTH(TbRegistroEntradas[[#This Row],[Data do Caixa Registrado]]))</f>
        <v>0</v>
      </c>
      <c r="J13" s="34">
        <f>IF(TbRegistroEntradas[[#This Row],[Data do Caixa Registrado]] = "",0, YEAR(TbRegistroEntradas[[#This Row],[Data do Caixa Registrado]]))</f>
        <v>0</v>
      </c>
      <c r="K13" s="34">
        <f>IF(TbRegistroEntradas[[#This Row],[Data da Competência]]="",0,MONTH(TbRegistroEntradas[[#This Row],[Data da Competência]]))</f>
        <v>9</v>
      </c>
      <c r="L13" s="34">
        <f>IF(TbRegistroEntradas[[#This Row],[Data da Competência]]="",0,YEAR(TbRegistroEntradas[[#This Row],[Data da Competência]]))</f>
        <v>2017</v>
      </c>
      <c r="M13" s="34">
        <f>IF(TbRegistroEntradas[[#This Row],[Data do Caixa Previsto]]="",0,MONTH(TbRegistroEntradas[[#This Row],[Data do Caixa Previsto]]))</f>
        <v>10</v>
      </c>
      <c r="N13" s="34">
        <f>IF(TbRegistroEntradas[[#This Row],[Data do Caixa Previsto]]="",0,YEAR(TbRegistroEntradas[[#This Row],[Data do Caixa Previsto]]))</f>
        <v>2017</v>
      </c>
      <c r="O13" s="34" t="str">
        <f ca="1">IF(AND(TbRegistroEntradas[[#This Row],[Data do Caixa Registrado]]="",TbRegistroEntradas[[#This Row],[Data do Caixa Previsto]] &lt; TODAY()),"Vencida","Não Vencida")</f>
        <v>Vencida</v>
      </c>
      <c r="P13" s="34" t="str">
        <f>IF(TbRegistroEntradas[[#This Row],[Data da Competência]]=TbRegistroEntradas[[#This Row],[Data do Caixa Previsto]],"Vista","Prazo")</f>
        <v>Prazo</v>
      </c>
      <c r="Q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2772</v>
      </c>
    </row>
    <row r="14" spans="2:17" ht="19.95" customHeight="1" x14ac:dyDescent="0.3">
      <c r="B14" s="97">
        <v>42997</v>
      </c>
      <c r="C14" s="97">
        <v>42990</v>
      </c>
      <c r="D14" s="97">
        <v>42997</v>
      </c>
      <c r="E14" t="s">
        <v>25</v>
      </c>
      <c r="F14" t="s">
        <v>31</v>
      </c>
      <c r="G14" t="s">
        <v>70</v>
      </c>
      <c r="H14" s="98">
        <v>2502</v>
      </c>
      <c r="I14" s="34">
        <f>IF(TbRegistroEntradas[[#This Row],[Data do Caixa Registrado]] = "",0,MONTH(TbRegistroEntradas[[#This Row],[Data do Caixa Registrado]]))</f>
        <v>9</v>
      </c>
      <c r="J14" s="34">
        <f>IF(TbRegistroEntradas[[#This Row],[Data do Caixa Registrado]] = "",0, YEAR(TbRegistroEntradas[[#This Row],[Data do Caixa Registrado]]))</f>
        <v>2017</v>
      </c>
      <c r="K14" s="34">
        <f>IF(TbRegistroEntradas[[#This Row],[Data da Competência]]="",0,MONTH(TbRegistroEntradas[[#This Row],[Data da Competência]]))</f>
        <v>9</v>
      </c>
      <c r="L14" s="34">
        <f>IF(TbRegistroEntradas[[#This Row],[Data da Competência]]="",0,YEAR(TbRegistroEntradas[[#This Row],[Data da Competência]]))</f>
        <v>2017</v>
      </c>
      <c r="M14" s="34">
        <f>IF(TbRegistroEntradas[[#This Row],[Data do Caixa Previsto]]="",0,MONTH(TbRegistroEntradas[[#This Row],[Data do Caixa Previsto]]))</f>
        <v>9</v>
      </c>
      <c r="N14" s="34">
        <f>IF(TbRegistroEntradas[[#This Row],[Data do Caixa Previsto]]="",0,YEAR(TbRegistroEntradas[[#This Row],[Data do Caixa Previsto]]))</f>
        <v>2017</v>
      </c>
      <c r="O14" s="34" t="str">
        <f ca="1">IF(AND(TbRegistroEntradas[[#This Row],[Data do Caixa Registrado]]="",TbRegistroEntradas[[#This Row],[Data do Caixa Previsto]] &lt; TODAY()),"Vencida","Não Vencida")</f>
        <v>Não Vencida</v>
      </c>
      <c r="P14" s="34" t="str">
        <f>IF(TbRegistroEntradas[[#This Row],[Data da Competência]]=TbRegistroEntradas[[#This Row],[Data do Caixa Previsto]],"Vista","Prazo")</f>
        <v>Prazo</v>
      </c>
      <c r="Q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" spans="2:17" ht="19.95" customHeight="1" x14ac:dyDescent="0.3">
      <c r="B15" s="97">
        <v>43002</v>
      </c>
      <c r="C15" s="97">
        <v>42994</v>
      </c>
      <c r="D15" s="97">
        <v>43002</v>
      </c>
      <c r="E15" t="s">
        <v>25</v>
      </c>
      <c r="F15" t="s">
        <v>34</v>
      </c>
      <c r="G15" t="s">
        <v>71</v>
      </c>
      <c r="H15" s="98">
        <v>2337</v>
      </c>
      <c r="I15" s="34">
        <f>IF(TbRegistroEntradas[[#This Row],[Data do Caixa Registrado]] = "",0,MONTH(TbRegistroEntradas[[#This Row],[Data do Caixa Registrado]]))</f>
        <v>9</v>
      </c>
      <c r="J15" s="34">
        <f>IF(TbRegistroEntradas[[#This Row],[Data do Caixa Registrado]] = "",0, YEAR(TbRegistroEntradas[[#This Row],[Data do Caixa Registrado]]))</f>
        <v>2017</v>
      </c>
      <c r="K15" s="34">
        <f>IF(TbRegistroEntradas[[#This Row],[Data da Competência]]="",0,MONTH(TbRegistroEntradas[[#This Row],[Data da Competência]]))</f>
        <v>9</v>
      </c>
      <c r="L15" s="34">
        <f>IF(TbRegistroEntradas[[#This Row],[Data da Competência]]="",0,YEAR(TbRegistroEntradas[[#This Row],[Data da Competência]]))</f>
        <v>2017</v>
      </c>
      <c r="M15" s="34">
        <f>IF(TbRegistroEntradas[[#This Row],[Data do Caixa Previsto]]="",0,MONTH(TbRegistroEntradas[[#This Row],[Data do Caixa Previsto]]))</f>
        <v>9</v>
      </c>
      <c r="N15" s="34">
        <f>IF(TbRegistroEntradas[[#This Row],[Data do Caixa Previsto]]="",0,YEAR(TbRegistroEntradas[[#This Row],[Data do Caixa Previsto]]))</f>
        <v>2017</v>
      </c>
      <c r="O15" s="34" t="str">
        <f ca="1">IF(AND(TbRegistroEntradas[[#This Row],[Data do Caixa Registrado]]="",TbRegistroEntradas[[#This Row],[Data do Caixa Previsto]] &lt; TODAY()),"Vencida","Não Vencida")</f>
        <v>Não Vencida</v>
      </c>
      <c r="P15" s="34" t="str">
        <f>IF(TbRegistroEntradas[[#This Row],[Data da Competência]]=TbRegistroEntradas[[#This Row],[Data do Caixa Previsto]],"Vista","Prazo")</f>
        <v>Prazo</v>
      </c>
      <c r="Q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" spans="2:17" ht="19.95" customHeight="1" x14ac:dyDescent="0.3">
      <c r="B16" s="97">
        <v>43001</v>
      </c>
      <c r="C16" s="97">
        <v>43001</v>
      </c>
      <c r="D16" s="97">
        <v>43001</v>
      </c>
      <c r="E16" t="s">
        <v>25</v>
      </c>
      <c r="F16" t="s">
        <v>33</v>
      </c>
      <c r="G16" t="s">
        <v>72</v>
      </c>
      <c r="H16" s="98">
        <v>3125</v>
      </c>
      <c r="I16" s="34">
        <f>IF(TbRegistroEntradas[[#This Row],[Data do Caixa Registrado]] = "",0,MONTH(TbRegistroEntradas[[#This Row],[Data do Caixa Registrado]]))</f>
        <v>9</v>
      </c>
      <c r="J16" s="34">
        <f>IF(TbRegistroEntradas[[#This Row],[Data do Caixa Registrado]] = "",0, YEAR(TbRegistroEntradas[[#This Row],[Data do Caixa Registrado]]))</f>
        <v>2017</v>
      </c>
      <c r="K16" s="34">
        <f>IF(TbRegistroEntradas[[#This Row],[Data da Competência]]="",0,MONTH(TbRegistroEntradas[[#This Row],[Data da Competência]]))</f>
        <v>9</v>
      </c>
      <c r="L16" s="34">
        <f>IF(TbRegistroEntradas[[#This Row],[Data da Competência]]="",0,YEAR(TbRegistroEntradas[[#This Row],[Data da Competência]]))</f>
        <v>2017</v>
      </c>
      <c r="M16" s="34">
        <f>IF(TbRegistroEntradas[[#This Row],[Data do Caixa Previsto]]="",0,MONTH(TbRegistroEntradas[[#This Row],[Data do Caixa Previsto]]))</f>
        <v>9</v>
      </c>
      <c r="N16" s="34">
        <f>IF(TbRegistroEntradas[[#This Row],[Data do Caixa Previsto]]="",0,YEAR(TbRegistroEntradas[[#This Row],[Data do Caixa Previsto]]))</f>
        <v>2017</v>
      </c>
      <c r="O16" s="34" t="str">
        <f ca="1">IF(AND(TbRegistroEntradas[[#This Row],[Data do Caixa Registrado]]="",TbRegistroEntradas[[#This Row],[Data do Caixa Previsto]] &lt; TODAY()),"Vencida","Não Vencida")</f>
        <v>Não Vencida</v>
      </c>
      <c r="P16" s="34" t="str">
        <f>IF(TbRegistroEntradas[[#This Row],[Data da Competência]]=TbRegistroEntradas[[#This Row],[Data do Caixa Previsto]],"Vista","Prazo")</f>
        <v>Vista</v>
      </c>
      <c r="Q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19.95" customHeight="1" x14ac:dyDescent="0.3">
      <c r="B17" s="97">
        <v>43056</v>
      </c>
      <c r="C17" s="97">
        <v>43004</v>
      </c>
      <c r="D17" s="97">
        <v>43056</v>
      </c>
      <c r="E17" t="s">
        <v>25</v>
      </c>
      <c r="F17" t="s">
        <v>34</v>
      </c>
      <c r="G17" t="s">
        <v>73</v>
      </c>
      <c r="H17" s="98">
        <v>1201</v>
      </c>
      <c r="I17" s="34">
        <f>IF(TbRegistroEntradas[[#This Row],[Data do Caixa Registrado]] = "",0,MONTH(TbRegistroEntradas[[#This Row],[Data do Caixa Registrado]]))</f>
        <v>11</v>
      </c>
      <c r="J17" s="34">
        <f>IF(TbRegistroEntradas[[#This Row],[Data do Caixa Registrado]] = "",0, YEAR(TbRegistroEntradas[[#This Row],[Data do Caixa Registrado]]))</f>
        <v>2017</v>
      </c>
      <c r="K17" s="34">
        <f>IF(TbRegistroEntradas[[#This Row],[Data da Competência]]="",0,MONTH(TbRegistroEntradas[[#This Row],[Data da Competência]]))</f>
        <v>9</v>
      </c>
      <c r="L17" s="34">
        <f>IF(TbRegistroEntradas[[#This Row],[Data da Competência]]="",0,YEAR(TbRegistroEntradas[[#This Row],[Data da Competência]]))</f>
        <v>2017</v>
      </c>
      <c r="M17" s="34">
        <f>IF(TbRegistroEntradas[[#This Row],[Data do Caixa Previsto]]="",0,MONTH(TbRegistroEntradas[[#This Row],[Data do Caixa Previsto]]))</f>
        <v>11</v>
      </c>
      <c r="N17" s="34">
        <f>IF(TbRegistroEntradas[[#This Row],[Data do Caixa Previsto]]="",0,YEAR(TbRegistroEntradas[[#This Row],[Data do Caixa Previsto]]))</f>
        <v>2017</v>
      </c>
      <c r="O17" s="34" t="str">
        <f ca="1">IF(AND(TbRegistroEntradas[[#This Row],[Data do Caixa Registrado]]="",TbRegistroEntradas[[#This Row],[Data do Caixa Previsto]] &lt; TODAY()),"Vencida","Não Vencida")</f>
        <v>Não Vencida</v>
      </c>
      <c r="P17" s="34" t="str">
        <f>IF(TbRegistroEntradas[[#This Row],[Data da Competência]]=TbRegistroEntradas[[#This Row],[Data do Caixa Previsto]],"Vista","Prazo")</f>
        <v>Prazo</v>
      </c>
      <c r="Q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" spans="2:17" ht="19.95" customHeight="1" x14ac:dyDescent="0.3">
      <c r="B18" s="97">
        <v>43018</v>
      </c>
      <c r="C18" s="97">
        <v>43005</v>
      </c>
      <c r="D18" s="97">
        <v>43018</v>
      </c>
      <c r="E18" t="s">
        <v>25</v>
      </c>
      <c r="F18" t="s">
        <v>32</v>
      </c>
      <c r="G18" t="s">
        <v>74</v>
      </c>
      <c r="H18" s="98">
        <v>4380</v>
      </c>
      <c r="I18" s="34">
        <f>IF(TbRegistroEntradas[[#This Row],[Data do Caixa Registrado]] = "",0,MONTH(TbRegistroEntradas[[#This Row],[Data do Caixa Registrado]]))</f>
        <v>10</v>
      </c>
      <c r="J18" s="34">
        <f>IF(TbRegistroEntradas[[#This Row],[Data do Caixa Registrado]] = "",0, YEAR(TbRegistroEntradas[[#This Row],[Data do Caixa Registrado]]))</f>
        <v>2017</v>
      </c>
      <c r="K18" s="34">
        <f>IF(TbRegistroEntradas[[#This Row],[Data da Competência]]="",0,MONTH(TbRegistroEntradas[[#This Row],[Data da Competência]]))</f>
        <v>9</v>
      </c>
      <c r="L18" s="34">
        <f>IF(TbRegistroEntradas[[#This Row],[Data da Competência]]="",0,YEAR(TbRegistroEntradas[[#This Row],[Data da Competência]]))</f>
        <v>2017</v>
      </c>
      <c r="M18" s="34">
        <f>IF(TbRegistroEntradas[[#This Row],[Data do Caixa Previsto]]="",0,MONTH(TbRegistroEntradas[[#This Row],[Data do Caixa Previsto]]))</f>
        <v>10</v>
      </c>
      <c r="N18" s="34">
        <f>IF(TbRegistroEntradas[[#This Row],[Data do Caixa Previsto]]="",0,YEAR(TbRegistroEntradas[[#This Row],[Data do Caixa Previsto]]))</f>
        <v>2017</v>
      </c>
      <c r="O18" s="34" t="str">
        <f ca="1">IF(AND(TbRegistroEntradas[[#This Row],[Data do Caixa Registrado]]="",TbRegistroEntradas[[#This Row],[Data do Caixa Previsto]] &lt; TODAY()),"Vencida","Não Vencida")</f>
        <v>Não Vencida</v>
      </c>
      <c r="P18" s="34" t="str">
        <f>IF(TbRegistroEntradas[[#This Row],[Data da Competência]]=TbRegistroEntradas[[#This Row],[Data do Caixa Previsto]],"Vista","Prazo")</f>
        <v>Prazo</v>
      </c>
      <c r="Q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" spans="2:17" ht="19.95" customHeight="1" x14ac:dyDescent="0.3">
      <c r="B19" s="97">
        <v>43019</v>
      </c>
      <c r="C19" s="97">
        <v>43008</v>
      </c>
      <c r="D19" s="97">
        <v>43019</v>
      </c>
      <c r="E19" t="s">
        <v>25</v>
      </c>
      <c r="F19" t="s">
        <v>33</v>
      </c>
      <c r="G19" t="s">
        <v>75</v>
      </c>
      <c r="H19" s="98">
        <v>919</v>
      </c>
      <c r="I19" s="34">
        <f>IF(TbRegistroEntradas[[#This Row],[Data do Caixa Registrado]] = "",0,MONTH(TbRegistroEntradas[[#This Row],[Data do Caixa Registrado]]))</f>
        <v>10</v>
      </c>
      <c r="J19" s="34">
        <f>IF(TbRegistroEntradas[[#This Row],[Data do Caixa Registrado]] = "",0, YEAR(TbRegistroEntradas[[#This Row],[Data do Caixa Registrado]]))</f>
        <v>2017</v>
      </c>
      <c r="K19" s="34">
        <f>IF(TbRegistroEntradas[[#This Row],[Data da Competência]]="",0,MONTH(TbRegistroEntradas[[#This Row],[Data da Competência]]))</f>
        <v>9</v>
      </c>
      <c r="L19" s="34">
        <f>IF(TbRegistroEntradas[[#This Row],[Data da Competência]]="",0,YEAR(TbRegistroEntradas[[#This Row],[Data da Competência]]))</f>
        <v>2017</v>
      </c>
      <c r="M19" s="34">
        <f>IF(TbRegistroEntradas[[#This Row],[Data do Caixa Previsto]]="",0,MONTH(TbRegistroEntradas[[#This Row],[Data do Caixa Previsto]]))</f>
        <v>10</v>
      </c>
      <c r="N19" s="34">
        <f>IF(TbRegistroEntradas[[#This Row],[Data do Caixa Previsto]]="",0,YEAR(TbRegistroEntradas[[#This Row],[Data do Caixa Previsto]]))</f>
        <v>2017</v>
      </c>
      <c r="O19" s="34" t="str">
        <f ca="1">IF(AND(TbRegistroEntradas[[#This Row],[Data do Caixa Registrado]]="",TbRegistroEntradas[[#This Row],[Data do Caixa Previsto]] &lt; TODAY()),"Vencida","Não Vencida")</f>
        <v>Não Vencida</v>
      </c>
      <c r="P19" s="34" t="str">
        <f>IF(TbRegistroEntradas[[#This Row],[Data da Competência]]=TbRegistroEntradas[[#This Row],[Data do Caixa Previsto]],"Vista","Prazo")</f>
        <v>Prazo</v>
      </c>
      <c r="Q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" spans="2:17" ht="19.95" customHeight="1" x14ac:dyDescent="0.3">
      <c r="B20" s="97">
        <v>43076</v>
      </c>
      <c r="C20" s="97">
        <v>43012</v>
      </c>
      <c r="D20" s="97">
        <v>43025</v>
      </c>
      <c r="E20" t="s">
        <v>25</v>
      </c>
      <c r="F20" t="s">
        <v>35</v>
      </c>
      <c r="G20" t="s">
        <v>76</v>
      </c>
      <c r="H20" s="98">
        <v>4590</v>
      </c>
      <c r="I20" s="34">
        <f>IF(TbRegistroEntradas[[#This Row],[Data do Caixa Registrado]] = "",0,MONTH(TbRegistroEntradas[[#This Row],[Data do Caixa Registrado]]))</f>
        <v>12</v>
      </c>
      <c r="J20" s="34">
        <f>IF(TbRegistroEntradas[[#This Row],[Data do Caixa Registrado]] = "",0, YEAR(TbRegistroEntradas[[#This Row],[Data do Caixa Registrado]]))</f>
        <v>2017</v>
      </c>
      <c r="K20" s="34">
        <f>IF(TbRegistroEntradas[[#This Row],[Data da Competência]]="",0,MONTH(TbRegistroEntradas[[#This Row],[Data da Competência]]))</f>
        <v>10</v>
      </c>
      <c r="L20" s="34">
        <f>IF(TbRegistroEntradas[[#This Row],[Data da Competência]]="",0,YEAR(TbRegistroEntradas[[#This Row],[Data da Competência]]))</f>
        <v>2017</v>
      </c>
      <c r="M20" s="34">
        <f>IF(TbRegistroEntradas[[#This Row],[Data do Caixa Previsto]]="",0,MONTH(TbRegistroEntradas[[#This Row],[Data do Caixa Previsto]]))</f>
        <v>10</v>
      </c>
      <c r="N20" s="34">
        <f>IF(TbRegistroEntradas[[#This Row],[Data do Caixa Previsto]]="",0,YEAR(TbRegistroEntradas[[#This Row],[Data do Caixa Previsto]]))</f>
        <v>2017</v>
      </c>
      <c r="O20" s="34" t="str">
        <f ca="1">IF(AND(TbRegistroEntradas[[#This Row],[Data do Caixa Registrado]]="",TbRegistroEntradas[[#This Row],[Data do Caixa Previsto]] &lt; TODAY()),"Vencida","Não Vencida")</f>
        <v>Não Vencida</v>
      </c>
      <c r="P20" s="34" t="str">
        <f>IF(TbRegistroEntradas[[#This Row],[Data da Competência]]=TbRegistroEntradas[[#This Row],[Data do Caixa Previsto]],"Vista","Prazo")</f>
        <v>Prazo</v>
      </c>
      <c r="Q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51</v>
      </c>
    </row>
    <row r="21" spans="2:17" ht="19.95" customHeight="1" x14ac:dyDescent="0.3">
      <c r="B21" s="97">
        <v>43052</v>
      </c>
      <c r="C21" s="97">
        <v>43015</v>
      </c>
      <c r="D21" s="97">
        <v>43052</v>
      </c>
      <c r="E21" t="s">
        <v>25</v>
      </c>
      <c r="F21" t="s">
        <v>31</v>
      </c>
      <c r="G21" t="s">
        <v>77</v>
      </c>
      <c r="H21" s="98">
        <v>1958</v>
      </c>
      <c r="I21" s="34">
        <f>IF(TbRegistroEntradas[[#This Row],[Data do Caixa Registrado]] = "",0,MONTH(TbRegistroEntradas[[#This Row],[Data do Caixa Registrado]]))</f>
        <v>11</v>
      </c>
      <c r="J21" s="34">
        <f>IF(TbRegistroEntradas[[#This Row],[Data do Caixa Registrado]] = "",0, YEAR(TbRegistroEntradas[[#This Row],[Data do Caixa Registrado]]))</f>
        <v>2017</v>
      </c>
      <c r="K21" s="34">
        <f>IF(TbRegistroEntradas[[#This Row],[Data da Competência]]="",0,MONTH(TbRegistroEntradas[[#This Row],[Data da Competência]]))</f>
        <v>10</v>
      </c>
      <c r="L21" s="34">
        <f>IF(TbRegistroEntradas[[#This Row],[Data da Competência]]="",0,YEAR(TbRegistroEntradas[[#This Row],[Data da Competência]]))</f>
        <v>2017</v>
      </c>
      <c r="M21" s="34">
        <f>IF(TbRegistroEntradas[[#This Row],[Data do Caixa Previsto]]="",0,MONTH(TbRegistroEntradas[[#This Row],[Data do Caixa Previsto]]))</f>
        <v>11</v>
      </c>
      <c r="N21" s="34">
        <f>IF(TbRegistroEntradas[[#This Row],[Data do Caixa Previsto]]="",0,YEAR(TbRegistroEntradas[[#This Row],[Data do Caixa Previsto]]))</f>
        <v>2017</v>
      </c>
      <c r="O21" s="34" t="str">
        <f ca="1">IF(AND(TbRegistroEntradas[[#This Row],[Data do Caixa Registrado]]="",TbRegistroEntradas[[#This Row],[Data do Caixa Previsto]] &lt; TODAY()),"Vencida","Não Vencida")</f>
        <v>Não Vencida</v>
      </c>
      <c r="P21" s="34" t="str">
        <f>IF(TbRegistroEntradas[[#This Row],[Data da Competência]]=TbRegistroEntradas[[#This Row],[Data do Caixa Previsto]],"Vista","Prazo")</f>
        <v>Prazo</v>
      </c>
      <c r="Q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" spans="2:17" ht="19.95" customHeight="1" x14ac:dyDescent="0.3">
      <c r="B22" s="97">
        <v>43043</v>
      </c>
      <c r="C22" s="97">
        <v>43017</v>
      </c>
      <c r="D22" s="97">
        <v>43043</v>
      </c>
      <c r="E22" t="s">
        <v>25</v>
      </c>
      <c r="F22" t="s">
        <v>32</v>
      </c>
      <c r="G22" t="s">
        <v>78</v>
      </c>
      <c r="H22" s="98">
        <v>1171</v>
      </c>
      <c r="I22" s="34">
        <f>IF(TbRegistroEntradas[[#This Row],[Data do Caixa Registrado]] = "",0,MONTH(TbRegistroEntradas[[#This Row],[Data do Caixa Registrado]]))</f>
        <v>11</v>
      </c>
      <c r="J22" s="34">
        <f>IF(TbRegistroEntradas[[#This Row],[Data do Caixa Registrado]] = "",0, YEAR(TbRegistroEntradas[[#This Row],[Data do Caixa Registrado]]))</f>
        <v>2017</v>
      </c>
      <c r="K22" s="34">
        <f>IF(TbRegistroEntradas[[#This Row],[Data da Competência]]="",0,MONTH(TbRegistroEntradas[[#This Row],[Data da Competência]]))</f>
        <v>10</v>
      </c>
      <c r="L22" s="34">
        <f>IF(TbRegistroEntradas[[#This Row],[Data da Competência]]="",0,YEAR(TbRegistroEntradas[[#This Row],[Data da Competência]]))</f>
        <v>2017</v>
      </c>
      <c r="M22" s="34">
        <f>IF(TbRegistroEntradas[[#This Row],[Data do Caixa Previsto]]="",0,MONTH(TbRegistroEntradas[[#This Row],[Data do Caixa Previsto]]))</f>
        <v>11</v>
      </c>
      <c r="N22" s="34">
        <f>IF(TbRegistroEntradas[[#This Row],[Data do Caixa Previsto]]="",0,YEAR(TbRegistroEntradas[[#This Row],[Data do Caixa Previsto]]))</f>
        <v>2017</v>
      </c>
      <c r="O22" s="34" t="str">
        <f ca="1">IF(AND(TbRegistroEntradas[[#This Row],[Data do Caixa Registrado]]="",TbRegistroEntradas[[#This Row],[Data do Caixa Previsto]] &lt; TODAY()),"Vencida","Não Vencida")</f>
        <v>Não Vencida</v>
      </c>
      <c r="P22" s="34" t="str">
        <f>IF(TbRegistroEntradas[[#This Row],[Data da Competência]]=TbRegistroEntradas[[#This Row],[Data do Caixa Previsto]],"Vista","Prazo")</f>
        <v>Prazo</v>
      </c>
      <c r="Q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" spans="2:17" ht="19.95" customHeight="1" x14ac:dyDescent="0.3">
      <c r="B23" s="97">
        <v>43060</v>
      </c>
      <c r="C23" s="97">
        <v>43019</v>
      </c>
      <c r="D23" s="97">
        <v>43060</v>
      </c>
      <c r="E23" t="s">
        <v>25</v>
      </c>
      <c r="F23" t="s">
        <v>34</v>
      </c>
      <c r="G23" t="s">
        <v>79</v>
      </c>
      <c r="H23" s="98">
        <v>2587</v>
      </c>
      <c r="I23" s="34">
        <f>IF(TbRegistroEntradas[[#This Row],[Data do Caixa Registrado]] = "",0,MONTH(TbRegistroEntradas[[#This Row],[Data do Caixa Registrado]]))</f>
        <v>11</v>
      </c>
      <c r="J23" s="34">
        <f>IF(TbRegistroEntradas[[#This Row],[Data do Caixa Registrado]] = "",0, YEAR(TbRegistroEntradas[[#This Row],[Data do Caixa Registrado]]))</f>
        <v>2017</v>
      </c>
      <c r="K23" s="34">
        <f>IF(TbRegistroEntradas[[#This Row],[Data da Competência]]="",0,MONTH(TbRegistroEntradas[[#This Row],[Data da Competência]]))</f>
        <v>10</v>
      </c>
      <c r="L23" s="34">
        <f>IF(TbRegistroEntradas[[#This Row],[Data da Competência]]="",0,YEAR(TbRegistroEntradas[[#This Row],[Data da Competência]]))</f>
        <v>2017</v>
      </c>
      <c r="M23" s="34">
        <f>IF(TbRegistroEntradas[[#This Row],[Data do Caixa Previsto]]="",0,MONTH(TbRegistroEntradas[[#This Row],[Data do Caixa Previsto]]))</f>
        <v>11</v>
      </c>
      <c r="N23" s="34">
        <f>IF(TbRegistroEntradas[[#This Row],[Data do Caixa Previsto]]="",0,YEAR(TbRegistroEntradas[[#This Row],[Data do Caixa Previsto]]))</f>
        <v>2017</v>
      </c>
      <c r="O23" s="34" t="str">
        <f ca="1">IF(AND(TbRegistroEntradas[[#This Row],[Data do Caixa Registrado]]="",TbRegistroEntradas[[#This Row],[Data do Caixa Previsto]] &lt; TODAY()),"Vencida","Não Vencida")</f>
        <v>Não Vencida</v>
      </c>
      <c r="P23" s="34" t="str">
        <f>IF(TbRegistroEntradas[[#This Row],[Data da Competência]]=TbRegistroEntradas[[#This Row],[Data do Caixa Previsto]],"Vista","Prazo")</f>
        <v>Prazo</v>
      </c>
      <c r="Q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4" spans="2:17" ht="19.95" customHeight="1" x14ac:dyDescent="0.3">
      <c r="B24" s="97" t="s">
        <v>68</v>
      </c>
      <c r="C24" s="97">
        <v>43023</v>
      </c>
      <c r="D24" s="97">
        <v>43045</v>
      </c>
      <c r="E24" t="s">
        <v>25</v>
      </c>
      <c r="F24" t="s">
        <v>34</v>
      </c>
      <c r="G24" t="s">
        <v>80</v>
      </c>
      <c r="H24" s="98">
        <v>3425</v>
      </c>
      <c r="I24" s="34">
        <f>IF(TbRegistroEntradas[[#This Row],[Data do Caixa Registrado]] = "",0,MONTH(TbRegistroEntradas[[#This Row],[Data do Caixa Registrado]]))</f>
        <v>0</v>
      </c>
      <c r="J24" s="34">
        <f>IF(TbRegistroEntradas[[#This Row],[Data do Caixa Registrado]] = "",0, YEAR(TbRegistroEntradas[[#This Row],[Data do Caixa Registrado]]))</f>
        <v>0</v>
      </c>
      <c r="K24" s="34">
        <f>IF(TbRegistroEntradas[[#This Row],[Data da Competência]]="",0,MONTH(TbRegistroEntradas[[#This Row],[Data da Competência]]))</f>
        <v>10</v>
      </c>
      <c r="L24" s="34">
        <f>IF(TbRegistroEntradas[[#This Row],[Data da Competência]]="",0,YEAR(TbRegistroEntradas[[#This Row],[Data da Competência]]))</f>
        <v>2017</v>
      </c>
      <c r="M24" s="34">
        <f>IF(TbRegistroEntradas[[#This Row],[Data do Caixa Previsto]]="",0,MONTH(TbRegistroEntradas[[#This Row],[Data do Caixa Previsto]]))</f>
        <v>11</v>
      </c>
      <c r="N24" s="34">
        <f>IF(TbRegistroEntradas[[#This Row],[Data do Caixa Previsto]]="",0,YEAR(TbRegistroEntradas[[#This Row],[Data do Caixa Previsto]]))</f>
        <v>2017</v>
      </c>
      <c r="O24" s="34" t="str">
        <f ca="1">IF(AND(TbRegistroEntradas[[#This Row],[Data do Caixa Registrado]]="",TbRegistroEntradas[[#This Row],[Data do Caixa Previsto]] &lt; TODAY()),"Vencida","Não Vencida")</f>
        <v>Vencida</v>
      </c>
      <c r="P24" s="34" t="str">
        <f>IF(TbRegistroEntradas[[#This Row],[Data da Competência]]=TbRegistroEntradas[[#This Row],[Data do Caixa Previsto]],"Vista","Prazo")</f>
        <v>Prazo</v>
      </c>
      <c r="Q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2740</v>
      </c>
    </row>
    <row r="25" spans="2:17" ht="19.95" customHeight="1" x14ac:dyDescent="0.3">
      <c r="B25" s="97">
        <v>43113</v>
      </c>
      <c r="C25" s="97">
        <v>43026</v>
      </c>
      <c r="D25" s="97">
        <v>43026</v>
      </c>
      <c r="E25" t="s">
        <v>25</v>
      </c>
      <c r="F25" t="s">
        <v>35</v>
      </c>
      <c r="G25" t="s">
        <v>81</v>
      </c>
      <c r="H25" s="98">
        <v>4454</v>
      </c>
      <c r="I25" s="34">
        <f>IF(TbRegistroEntradas[[#This Row],[Data do Caixa Registrado]] = "",0,MONTH(TbRegistroEntradas[[#This Row],[Data do Caixa Registrado]]))</f>
        <v>1</v>
      </c>
      <c r="J25" s="34">
        <f>IF(TbRegistroEntradas[[#This Row],[Data do Caixa Registrado]] = "",0, YEAR(TbRegistroEntradas[[#This Row],[Data do Caixa Registrado]]))</f>
        <v>2018</v>
      </c>
      <c r="K25" s="34">
        <f>IF(TbRegistroEntradas[[#This Row],[Data da Competência]]="",0,MONTH(TbRegistroEntradas[[#This Row],[Data da Competência]]))</f>
        <v>10</v>
      </c>
      <c r="L25" s="34">
        <f>IF(TbRegistroEntradas[[#This Row],[Data da Competência]]="",0,YEAR(TbRegistroEntradas[[#This Row],[Data da Competência]]))</f>
        <v>2017</v>
      </c>
      <c r="M25" s="34">
        <f>IF(TbRegistroEntradas[[#This Row],[Data do Caixa Previsto]]="",0,MONTH(TbRegistroEntradas[[#This Row],[Data do Caixa Previsto]]))</f>
        <v>10</v>
      </c>
      <c r="N25" s="34">
        <f>IF(TbRegistroEntradas[[#This Row],[Data do Caixa Previsto]]="",0,YEAR(TbRegistroEntradas[[#This Row],[Data do Caixa Previsto]]))</f>
        <v>2017</v>
      </c>
      <c r="O25" s="34" t="str">
        <f ca="1">IF(AND(TbRegistroEntradas[[#This Row],[Data do Caixa Registrado]]="",TbRegistroEntradas[[#This Row],[Data do Caixa Previsto]] &lt; TODAY()),"Vencida","Não Vencida")</f>
        <v>Não Vencida</v>
      </c>
      <c r="P25" s="34" t="str">
        <f>IF(TbRegistroEntradas[[#This Row],[Data da Competência]]=TbRegistroEntradas[[#This Row],[Data do Caixa Previsto]],"Vista","Prazo")</f>
        <v>Vista</v>
      </c>
      <c r="Q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87</v>
      </c>
    </row>
    <row r="26" spans="2:17" ht="19.95" customHeight="1" x14ac:dyDescent="0.3">
      <c r="B26" s="97">
        <v>43030</v>
      </c>
      <c r="C26" s="97">
        <v>43030</v>
      </c>
      <c r="D26" s="97">
        <v>43030</v>
      </c>
      <c r="E26" t="s">
        <v>25</v>
      </c>
      <c r="F26" t="s">
        <v>32</v>
      </c>
      <c r="G26" t="s">
        <v>82</v>
      </c>
      <c r="H26" s="98">
        <v>2134</v>
      </c>
      <c r="I26" s="34">
        <f>IF(TbRegistroEntradas[[#This Row],[Data do Caixa Registrado]] = "",0,MONTH(TbRegistroEntradas[[#This Row],[Data do Caixa Registrado]]))</f>
        <v>10</v>
      </c>
      <c r="J26" s="34">
        <f>IF(TbRegistroEntradas[[#This Row],[Data do Caixa Registrado]] = "",0, YEAR(TbRegistroEntradas[[#This Row],[Data do Caixa Registrado]]))</f>
        <v>2017</v>
      </c>
      <c r="K26" s="34">
        <f>IF(TbRegistroEntradas[[#This Row],[Data da Competência]]="",0,MONTH(TbRegistroEntradas[[#This Row],[Data da Competência]]))</f>
        <v>10</v>
      </c>
      <c r="L26" s="34">
        <f>IF(TbRegistroEntradas[[#This Row],[Data da Competência]]="",0,YEAR(TbRegistroEntradas[[#This Row],[Data da Competência]]))</f>
        <v>2017</v>
      </c>
      <c r="M26" s="34">
        <f>IF(TbRegistroEntradas[[#This Row],[Data do Caixa Previsto]]="",0,MONTH(TbRegistroEntradas[[#This Row],[Data do Caixa Previsto]]))</f>
        <v>10</v>
      </c>
      <c r="N26" s="34">
        <f>IF(TbRegistroEntradas[[#This Row],[Data do Caixa Previsto]]="",0,YEAR(TbRegistroEntradas[[#This Row],[Data do Caixa Previsto]]))</f>
        <v>2017</v>
      </c>
      <c r="O26" s="34" t="str">
        <f ca="1">IF(AND(TbRegistroEntradas[[#This Row],[Data do Caixa Registrado]]="",TbRegistroEntradas[[#This Row],[Data do Caixa Previsto]] &lt; TODAY()),"Vencida","Não Vencida")</f>
        <v>Não Vencida</v>
      </c>
      <c r="P26" s="34" t="str">
        <f>IF(TbRegistroEntradas[[#This Row],[Data da Competência]]=TbRegistroEntradas[[#This Row],[Data do Caixa Previsto]],"Vista","Prazo")</f>
        <v>Vista</v>
      </c>
      <c r="Q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7" spans="2:17" ht="19.95" customHeight="1" x14ac:dyDescent="0.3">
      <c r="B27" s="97">
        <v>43032</v>
      </c>
      <c r="C27" s="97">
        <v>43032</v>
      </c>
      <c r="D27" s="97">
        <v>43032</v>
      </c>
      <c r="E27" t="s">
        <v>25</v>
      </c>
      <c r="F27" t="s">
        <v>31</v>
      </c>
      <c r="G27" t="s">
        <v>83</v>
      </c>
      <c r="H27" s="98">
        <v>257</v>
      </c>
      <c r="I27" s="34">
        <f>IF(TbRegistroEntradas[[#This Row],[Data do Caixa Registrado]] = "",0,MONTH(TbRegistroEntradas[[#This Row],[Data do Caixa Registrado]]))</f>
        <v>10</v>
      </c>
      <c r="J27" s="34">
        <f>IF(TbRegistroEntradas[[#This Row],[Data do Caixa Registrado]] = "",0, YEAR(TbRegistroEntradas[[#This Row],[Data do Caixa Registrado]]))</f>
        <v>2017</v>
      </c>
      <c r="K27" s="34">
        <f>IF(TbRegistroEntradas[[#This Row],[Data da Competência]]="",0,MONTH(TbRegistroEntradas[[#This Row],[Data da Competência]]))</f>
        <v>10</v>
      </c>
      <c r="L27" s="34">
        <f>IF(TbRegistroEntradas[[#This Row],[Data da Competência]]="",0,YEAR(TbRegistroEntradas[[#This Row],[Data da Competência]]))</f>
        <v>2017</v>
      </c>
      <c r="M27" s="34">
        <f>IF(TbRegistroEntradas[[#This Row],[Data do Caixa Previsto]]="",0,MONTH(TbRegistroEntradas[[#This Row],[Data do Caixa Previsto]]))</f>
        <v>10</v>
      </c>
      <c r="N27" s="34">
        <f>IF(TbRegistroEntradas[[#This Row],[Data do Caixa Previsto]]="",0,YEAR(TbRegistroEntradas[[#This Row],[Data do Caixa Previsto]]))</f>
        <v>2017</v>
      </c>
      <c r="O27" s="34" t="str">
        <f ca="1">IF(AND(TbRegistroEntradas[[#This Row],[Data do Caixa Registrado]]="",TbRegistroEntradas[[#This Row],[Data do Caixa Previsto]] &lt; TODAY()),"Vencida","Não Vencida")</f>
        <v>Não Vencida</v>
      </c>
      <c r="P27" s="34" t="str">
        <f>IF(TbRegistroEntradas[[#This Row],[Data da Competência]]=TbRegistroEntradas[[#This Row],[Data do Caixa Previsto]],"Vista","Prazo")</f>
        <v>Vista</v>
      </c>
      <c r="Q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8" spans="2:17" ht="19.95" customHeight="1" x14ac:dyDescent="0.3">
      <c r="B28" s="97">
        <v>43122</v>
      </c>
      <c r="C28" s="97">
        <v>43032</v>
      </c>
      <c r="D28" s="97">
        <v>43068</v>
      </c>
      <c r="E28" t="s">
        <v>25</v>
      </c>
      <c r="F28" t="s">
        <v>33</v>
      </c>
      <c r="G28" t="s">
        <v>84</v>
      </c>
      <c r="H28" s="98">
        <v>2019</v>
      </c>
      <c r="I28" s="34">
        <f>IF(TbRegistroEntradas[[#This Row],[Data do Caixa Registrado]] = "",0,MONTH(TbRegistroEntradas[[#This Row],[Data do Caixa Registrado]]))</f>
        <v>1</v>
      </c>
      <c r="J28" s="34">
        <f>IF(TbRegistroEntradas[[#This Row],[Data do Caixa Registrado]] = "",0, YEAR(TbRegistroEntradas[[#This Row],[Data do Caixa Registrado]]))</f>
        <v>2018</v>
      </c>
      <c r="K28" s="34">
        <f>IF(TbRegistroEntradas[[#This Row],[Data da Competência]]="",0,MONTH(TbRegistroEntradas[[#This Row],[Data da Competência]]))</f>
        <v>10</v>
      </c>
      <c r="L28" s="34">
        <f>IF(TbRegistroEntradas[[#This Row],[Data da Competência]]="",0,YEAR(TbRegistroEntradas[[#This Row],[Data da Competência]]))</f>
        <v>2017</v>
      </c>
      <c r="M28" s="34">
        <f>IF(TbRegistroEntradas[[#This Row],[Data do Caixa Previsto]]="",0,MONTH(TbRegistroEntradas[[#This Row],[Data do Caixa Previsto]]))</f>
        <v>11</v>
      </c>
      <c r="N28" s="34">
        <f>IF(TbRegistroEntradas[[#This Row],[Data do Caixa Previsto]]="",0,YEAR(TbRegistroEntradas[[#This Row],[Data do Caixa Previsto]]))</f>
        <v>2017</v>
      </c>
      <c r="O28" s="34" t="str">
        <f ca="1">IF(AND(TbRegistroEntradas[[#This Row],[Data do Caixa Registrado]]="",TbRegistroEntradas[[#This Row],[Data do Caixa Previsto]] &lt; TODAY()),"Vencida","Não Vencida")</f>
        <v>Não Vencida</v>
      </c>
      <c r="P28" s="34" t="str">
        <f>IF(TbRegistroEntradas[[#This Row],[Data da Competência]]=TbRegistroEntradas[[#This Row],[Data do Caixa Previsto]],"Vista","Prazo")</f>
        <v>Prazo</v>
      </c>
      <c r="Q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54</v>
      </c>
    </row>
    <row r="29" spans="2:17" ht="19.95" customHeight="1" x14ac:dyDescent="0.3">
      <c r="B29" s="97">
        <v>43034</v>
      </c>
      <c r="C29" s="97">
        <v>43034</v>
      </c>
      <c r="D29" s="97">
        <v>43034</v>
      </c>
      <c r="E29" t="s">
        <v>25</v>
      </c>
      <c r="F29" t="s">
        <v>34</v>
      </c>
      <c r="G29" t="s">
        <v>85</v>
      </c>
      <c r="H29" s="98">
        <v>3696</v>
      </c>
      <c r="I29" s="34">
        <f>IF(TbRegistroEntradas[[#This Row],[Data do Caixa Registrado]] = "",0,MONTH(TbRegistroEntradas[[#This Row],[Data do Caixa Registrado]]))</f>
        <v>10</v>
      </c>
      <c r="J29" s="34">
        <f>IF(TbRegistroEntradas[[#This Row],[Data do Caixa Registrado]] = "",0, YEAR(TbRegistroEntradas[[#This Row],[Data do Caixa Registrado]]))</f>
        <v>2017</v>
      </c>
      <c r="K29" s="34">
        <f>IF(TbRegistroEntradas[[#This Row],[Data da Competência]]="",0,MONTH(TbRegistroEntradas[[#This Row],[Data da Competência]]))</f>
        <v>10</v>
      </c>
      <c r="L29" s="34">
        <f>IF(TbRegistroEntradas[[#This Row],[Data da Competência]]="",0,YEAR(TbRegistroEntradas[[#This Row],[Data da Competência]]))</f>
        <v>2017</v>
      </c>
      <c r="M29" s="34">
        <f>IF(TbRegistroEntradas[[#This Row],[Data do Caixa Previsto]]="",0,MONTH(TbRegistroEntradas[[#This Row],[Data do Caixa Previsto]]))</f>
        <v>10</v>
      </c>
      <c r="N29" s="34">
        <f>IF(TbRegistroEntradas[[#This Row],[Data do Caixa Previsto]]="",0,YEAR(TbRegistroEntradas[[#This Row],[Data do Caixa Previsto]]))</f>
        <v>2017</v>
      </c>
      <c r="O29" s="34" t="str">
        <f ca="1">IF(AND(TbRegistroEntradas[[#This Row],[Data do Caixa Registrado]]="",TbRegistroEntradas[[#This Row],[Data do Caixa Previsto]] &lt; TODAY()),"Vencida","Não Vencida")</f>
        <v>Não Vencida</v>
      </c>
      <c r="P29" s="34" t="str">
        <f>IF(TbRegistroEntradas[[#This Row],[Data da Competência]]=TbRegistroEntradas[[#This Row],[Data do Caixa Previsto]],"Vista","Prazo")</f>
        <v>Vista</v>
      </c>
      <c r="Q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0" spans="2:17" ht="19.95" customHeight="1" x14ac:dyDescent="0.3">
      <c r="B30" s="97">
        <v>43052</v>
      </c>
      <c r="C30" s="97">
        <v>43038</v>
      </c>
      <c r="D30" s="97">
        <v>43052</v>
      </c>
      <c r="E30" t="s">
        <v>25</v>
      </c>
      <c r="F30" t="s">
        <v>33</v>
      </c>
      <c r="G30" t="s">
        <v>86</v>
      </c>
      <c r="H30" s="98">
        <v>4446</v>
      </c>
      <c r="I30" s="34">
        <f>IF(TbRegistroEntradas[[#This Row],[Data do Caixa Registrado]] = "",0,MONTH(TbRegistroEntradas[[#This Row],[Data do Caixa Registrado]]))</f>
        <v>11</v>
      </c>
      <c r="J30" s="34">
        <f>IF(TbRegistroEntradas[[#This Row],[Data do Caixa Registrado]] = "",0, YEAR(TbRegistroEntradas[[#This Row],[Data do Caixa Registrado]]))</f>
        <v>2017</v>
      </c>
      <c r="K30" s="34">
        <f>IF(TbRegistroEntradas[[#This Row],[Data da Competência]]="",0,MONTH(TbRegistroEntradas[[#This Row],[Data da Competência]]))</f>
        <v>10</v>
      </c>
      <c r="L30" s="34">
        <f>IF(TbRegistroEntradas[[#This Row],[Data da Competência]]="",0,YEAR(TbRegistroEntradas[[#This Row],[Data da Competência]]))</f>
        <v>2017</v>
      </c>
      <c r="M30" s="34">
        <f>IF(TbRegistroEntradas[[#This Row],[Data do Caixa Previsto]]="",0,MONTH(TbRegistroEntradas[[#This Row],[Data do Caixa Previsto]]))</f>
        <v>11</v>
      </c>
      <c r="N30" s="34">
        <f>IF(TbRegistroEntradas[[#This Row],[Data do Caixa Previsto]]="",0,YEAR(TbRegistroEntradas[[#This Row],[Data do Caixa Previsto]]))</f>
        <v>2017</v>
      </c>
      <c r="O30" s="34" t="str">
        <f ca="1">IF(AND(TbRegistroEntradas[[#This Row],[Data do Caixa Registrado]]="",TbRegistroEntradas[[#This Row],[Data do Caixa Previsto]] &lt; TODAY()),"Vencida","Não Vencida")</f>
        <v>Não Vencida</v>
      </c>
      <c r="P30" s="34" t="str">
        <f>IF(TbRegistroEntradas[[#This Row],[Data da Competência]]=TbRegistroEntradas[[#This Row],[Data do Caixa Previsto]],"Vista","Prazo")</f>
        <v>Prazo</v>
      </c>
      <c r="Q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1" spans="2:17" ht="19.95" customHeight="1" x14ac:dyDescent="0.3">
      <c r="B31" s="97" t="s">
        <v>68</v>
      </c>
      <c r="C31" s="97">
        <v>43040</v>
      </c>
      <c r="D31" s="97">
        <v>43057</v>
      </c>
      <c r="E31" t="s">
        <v>25</v>
      </c>
      <c r="F31" t="s">
        <v>33</v>
      </c>
      <c r="G31" t="s">
        <v>87</v>
      </c>
      <c r="H31" s="98">
        <v>1445</v>
      </c>
      <c r="I31" s="34">
        <f>IF(TbRegistroEntradas[[#This Row],[Data do Caixa Registrado]] = "",0,MONTH(TbRegistroEntradas[[#This Row],[Data do Caixa Registrado]]))</f>
        <v>0</v>
      </c>
      <c r="J31" s="34">
        <f>IF(TbRegistroEntradas[[#This Row],[Data do Caixa Registrado]] = "",0, YEAR(TbRegistroEntradas[[#This Row],[Data do Caixa Registrado]]))</f>
        <v>0</v>
      </c>
      <c r="K31" s="34">
        <f>IF(TbRegistroEntradas[[#This Row],[Data da Competência]]="",0,MONTH(TbRegistroEntradas[[#This Row],[Data da Competência]]))</f>
        <v>11</v>
      </c>
      <c r="L31" s="34">
        <f>IF(TbRegistroEntradas[[#This Row],[Data da Competência]]="",0,YEAR(TbRegistroEntradas[[#This Row],[Data da Competência]]))</f>
        <v>2017</v>
      </c>
      <c r="M31" s="34">
        <f>IF(TbRegistroEntradas[[#This Row],[Data do Caixa Previsto]]="",0,MONTH(TbRegistroEntradas[[#This Row],[Data do Caixa Previsto]]))</f>
        <v>11</v>
      </c>
      <c r="N31" s="34">
        <f>IF(TbRegistroEntradas[[#This Row],[Data do Caixa Previsto]]="",0,YEAR(TbRegistroEntradas[[#This Row],[Data do Caixa Previsto]]))</f>
        <v>2017</v>
      </c>
      <c r="O31" s="34" t="str">
        <f ca="1">IF(AND(TbRegistroEntradas[[#This Row],[Data do Caixa Registrado]]="",TbRegistroEntradas[[#This Row],[Data do Caixa Previsto]] &lt; TODAY()),"Vencida","Não Vencida")</f>
        <v>Vencida</v>
      </c>
      <c r="P31" s="34" t="str">
        <f>IF(TbRegistroEntradas[[#This Row],[Data da Competência]]=TbRegistroEntradas[[#This Row],[Data do Caixa Previsto]],"Vista","Prazo")</f>
        <v>Prazo</v>
      </c>
      <c r="Q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2728</v>
      </c>
    </row>
    <row r="32" spans="2:17" ht="19.95" customHeight="1" x14ac:dyDescent="0.3">
      <c r="B32" s="97">
        <v>43117</v>
      </c>
      <c r="C32" s="97">
        <v>43043</v>
      </c>
      <c r="D32" s="97">
        <v>43068</v>
      </c>
      <c r="E32" t="s">
        <v>25</v>
      </c>
      <c r="F32" t="s">
        <v>32</v>
      </c>
      <c r="G32" t="s">
        <v>88</v>
      </c>
      <c r="H32" s="98">
        <v>3559</v>
      </c>
      <c r="I32" s="34">
        <f>IF(TbRegistroEntradas[[#This Row],[Data do Caixa Registrado]] = "",0,MONTH(TbRegistroEntradas[[#This Row],[Data do Caixa Registrado]]))</f>
        <v>1</v>
      </c>
      <c r="J32" s="34">
        <f>IF(TbRegistroEntradas[[#This Row],[Data do Caixa Registrado]] = "",0, YEAR(TbRegistroEntradas[[#This Row],[Data do Caixa Registrado]]))</f>
        <v>2018</v>
      </c>
      <c r="K32" s="34">
        <f>IF(TbRegistroEntradas[[#This Row],[Data da Competência]]="",0,MONTH(TbRegistroEntradas[[#This Row],[Data da Competência]]))</f>
        <v>11</v>
      </c>
      <c r="L32" s="34">
        <f>IF(TbRegistroEntradas[[#This Row],[Data da Competência]]="",0,YEAR(TbRegistroEntradas[[#This Row],[Data da Competência]]))</f>
        <v>2017</v>
      </c>
      <c r="M32" s="34">
        <f>IF(TbRegistroEntradas[[#This Row],[Data do Caixa Previsto]]="",0,MONTH(TbRegistroEntradas[[#This Row],[Data do Caixa Previsto]]))</f>
        <v>11</v>
      </c>
      <c r="N32" s="34">
        <f>IF(TbRegistroEntradas[[#This Row],[Data do Caixa Previsto]]="",0,YEAR(TbRegistroEntradas[[#This Row],[Data do Caixa Previsto]]))</f>
        <v>2017</v>
      </c>
      <c r="O32" s="34" t="str">
        <f ca="1">IF(AND(TbRegistroEntradas[[#This Row],[Data do Caixa Registrado]]="",TbRegistroEntradas[[#This Row],[Data do Caixa Previsto]] &lt; TODAY()),"Vencida","Não Vencida")</f>
        <v>Não Vencida</v>
      </c>
      <c r="P32" s="34" t="str">
        <f>IF(TbRegistroEntradas[[#This Row],[Data da Competência]]=TbRegistroEntradas[[#This Row],[Data do Caixa Previsto]],"Vista","Prazo")</f>
        <v>Prazo</v>
      </c>
      <c r="Q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49</v>
      </c>
    </row>
    <row r="33" spans="2:17" ht="19.95" customHeight="1" x14ac:dyDescent="0.3">
      <c r="B33" s="97">
        <v>43047</v>
      </c>
      <c r="C33" s="97">
        <v>43047</v>
      </c>
      <c r="D33" s="97">
        <v>43047</v>
      </c>
      <c r="E33" t="s">
        <v>25</v>
      </c>
      <c r="F33" t="s">
        <v>34</v>
      </c>
      <c r="G33" t="s">
        <v>89</v>
      </c>
      <c r="H33" s="98">
        <v>547</v>
      </c>
      <c r="I33" s="34">
        <f>IF(TbRegistroEntradas[[#This Row],[Data do Caixa Registrado]] = "",0,MONTH(TbRegistroEntradas[[#This Row],[Data do Caixa Registrado]]))</f>
        <v>11</v>
      </c>
      <c r="J33" s="34">
        <f>IF(TbRegistroEntradas[[#This Row],[Data do Caixa Registrado]] = "",0, YEAR(TbRegistroEntradas[[#This Row],[Data do Caixa Registrado]]))</f>
        <v>2017</v>
      </c>
      <c r="K33" s="34">
        <f>IF(TbRegistroEntradas[[#This Row],[Data da Competência]]="",0,MONTH(TbRegistroEntradas[[#This Row],[Data da Competência]]))</f>
        <v>11</v>
      </c>
      <c r="L33" s="34">
        <f>IF(TbRegistroEntradas[[#This Row],[Data da Competência]]="",0,YEAR(TbRegistroEntradas[[#This Row],[Data da Competência]]))</f>
        <v>2017</v>
      </c>
      <c r="M33" s="34">
        <f>IF(TbRegistroEntradas[[#This Row],[Data do Caixa Previsto]]="",0,MONTH(TbRegistroEntradas[[#This Row],[Data do Caixa Previsto]]))</f>
        <v>11</v>
      </c>
      <c r="N33" s="34">
        <f>IF(TbRegistroEntradas[[#This Row],[Data do Caixa Previsto]]="",0,YEAR(TbRegistroEntradas[[#This Row],[Data do Caixa Previsto]]))</f>
        <v>2017</v>
      </c>
      <c r="O33" s="34" t="str">
        <f ca="1">IF(AND(TbRegistroEntradas[[#This Row],[Data do Caixa Registrado]]="",TbRegistroEntradas[[#This Row],[Data do Caixa Previsto]] &lt; TODAY()),"Vencida","Não Vencida")</f>
        <v>Não Vencida</v>
      </c>
      <c r="P33" s="34" t="str">
        <f>IF(TbRegistroEntradas[[#This Row],[Data da Competência]]=TbRegistroEntradas[[#This Row],[Data do Caixa Previsto]],"Vista","Prazo")</f>
        <v>Vista</v>
      </c>
      <c r="Q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4" spans="2:17" ht="19.95" customHeight="1" x14ac:dyDescent="0.3">
      <c r="B34" s="97">
        <v>43077</v>
      </c>
      <c r="C34" s="97">
        <v>43051</v>
      </c>
      <c r="D34" s="97">
        <v>43051</v>
      </c>
      <c r="E34" t="s">
        <v>25</v>
      </c>
      <c r="F34" t="s">
        <v>34</v>
      </c>
      <c r="G34" t="s">
        <v>90</v>
      </c>
      <c r="H34" s="98">
        <v>1221</v>
      </c>
      <c r="I34" s="34">
        <f>IF(TbRegistroEntradas[[#This Row],[Data do Caixa Registrado]] = "",0,MONTH(TbRegistroEntradas[[#This Row],[Data do Caixa Registrado]]))</f>
        <v>12</v>
      </c>
      <c r="J34" s="34">
        <f>IF(TbRegistroEntradas[[#This Row],[Data do Caixa Registrado]] = "",0, YEAR(TbRegistroEntradas[[#This Row],[Data do Caixa Registrado]]))</f>
        <v>2017</v>
      </c>
      <c r="K34" s="34">
        <f>IF(TbRegistroEntradas[[#This Row],[Data da Competência]]="",0,MONTH(TbRegistroEntradas[[#This Row],[Data da Competência]]))</f>
        <v>11</v>
      </c>
      <c r="L34" s="34">
        <f>IF(TbRegistroEntradas[[#This Row],[Data da Competência]]="",0,YEAR(TbRegistroEntradas[[#This Row],[Data da Competência]]))</f>
        <v>2017</v>
      </c>
      <c r="M34" s="34">
        <f>IF(TbRegistroEntradas[[#This Row],[Data do Caixa Previsto]]="",0,MONTH(TbRegistroEntradas[[#This Row],[Data do Caixa Previsto]]))</f>
        <v>11</v>
      </c>
      <c r="N34" s="34">
        <f>IF(TbRegistroEntradas[[#This Row],[Data do Caixa Previsto]]="",0,YEAR(TbRegistroEntradas[[#This Row],[Data do Caixa Previsto]]))</f>
        <v>2017</v>
      </c>
      <c r="O34" s="34" t="str">
        <f ca="1">IF(AND(TbRegistroEntradas[[#This Row],[Data do Caixa Registrado]]="",TbRegistroEntradas[[#This Row],[Data do Caixa Previsto]] &lt; TODAY()),"Vencida","Não Vencida")</f>
        <v>Não Vencida</v>
      </c>
      <c r="P34" s="34" t="str">
        <f>IF(TbRegistroEntradas[[#This Row],[Data da Competência]]=TbRegistroEntradas[[#This Row],[Data do Caixa Previsto]],"Vista","Prazo")</f>
        <v>Vista</v>
      </c>
      <c r="Q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</v>
      </c>
    </row>
    <row r="35" spans="2:17" ht="19.95" customHeight="1" x14ac:dyDescent="0.3">
      <c r="B35" s="97">
        <v>43101</v>
      </c>
      <c r="C35" s="97">
        <v>43053</v>
      </c>
      <c r="D35" s="97">
        <v>43101</v>
      </c>
      <c r="E35" t="s">
        <v>25</v>
      </c>
      <c r="F35" t="s">
        <v>33</v>
      </c>
      <c r="G35" t="s">
        <v>91</v>
      </c>
      <c r="H35" s="98">
        <v>4108</v>
      </c>
      <c r="I35" s="34">
        <f>IF(TbRegistroEntradas[[#This Row],[Data do Caixa Registrado]] = "",0,MONTH(TbRegistroEntradas[[#This Row],[Data do Caixa Registrado]]))</f>
        <v>1</v>
      </c>
      <c r="J35" s="34">
        <f>IF(TbRegistroEntradas[[#This Row],[Data do Caixa Registrado]] = "",0, YEAR(TbRegistroEntradas[[#This Row],[Data do Caixa Registrado]]))</f>
        <v>2018</v>
      </c>
      <c r="K35" s="34">
        <f>IF(TbRegistroEntradas[[#This Row],[Data da Competência]]="",0,MONTH(TbRegistroEntradas[[#This Row],[Data da Competência]]))</f>
        <v>11</v>
      </c>
      <c r="L35" s="34">
        <f>IF(TbRegistroEntradas[[#This Row],[Data da Competência]]="",0,YEAR(TbRegistroEntradas[[#This Row],[Data da Competência]]))</f>
        <v>2017</v>
      </c>
      <c r="M35" s="34">
        <f>IF(TbRegistroEntradas[[#This Row],[Data do Caixa Previsto]]="",0,MONTH(TbRegistroEntradas[[#This Row],[Data do Caixa Previsto]]))</f>
        <v>1</v>
      </c>
      <c r="N35" s="34">
        <f>IF(TbRegistroEntradas[[#This Row],[Data do Caixa Previsto]]="",0,YEAR(TbRegistroEntradas[[#This Row],[Data do Caixa Previsto]]))</f>
        <v>2018</v>
      </c>
      <c r="O35" s="34" t="str">
        <f ca="1">IF(AND(TbRegistroEntradas[[#This Row],[Data do Caixa Registrado]]="",TbRegistroEntradas[[#This Row],[Data do Caixa Previsto]] &lt; TODAY()),"Vencida","Não Vencida")</f>
        <v>Não Vencida</v>
      </c>
      <c r="P35" s="34" t="str">
        <f>IF(TbRegistroEntradas[[#This Row],[Data da Competência]]=TbRegistroEntradas[[#This Row],[Data do Caixa Previsto]],"Vista","Prazo")</f>
        <v>Prazo</v>
      </c>
      <c r="Q3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6" spans="2:17" ht="19.95" customHeight="1" x14ac:dyDescent="0.3">
      <c r="B36" s="97">
        <v>43055</v>
      </c>
      <c r="C36" s="97">
        <v>43055</v>
      </c>
      <c r="D36" s="97">
        <v>43055</v>
      </c>
      <c r="E36" t="s">
        <v>25</v>
      </c>
      <c r="F36" t="s">
        <v>34</v>
      </c>
      <c r="G36" t="s">
        <v>92</v>
      </c>
      <c r="H36" s="98">
        <v>3714</v>
      </c>
      <c r="I36" s="34">
        <f>IF(TbRegistroEntradas[[#This Row],[Data do Caixa Registrado]] = "",0,MONTH(TbRegistroEntradas[[#This Row],[Data do Caixa Registrado]]))</f>
        <v>11</v>
      </c>
      <c r="J36" s="34">
        <f>IF(TbRegistroEntradas[[#This Row],[Data do Caixa Registrado]] = "",0, YEAR(TbRegistroEntradas[[#This Row],[Data do Caixa Registrado]]))</f>
        <v>2017</v>
      </c>
      <c r="K36" s="34">
        <f>IF(TbRegistroEntradas[[#This Row],[Data da Competência]]="",0,MONTH(TbRegistroEntradas[[#This Row],[Data da Competência]]))</f>
        <v>11</v>
      </c>
      <c r="L36" s="34">
        <f>IF(TbRegistroEntradas[[#This Row],[Data da Competência]]="",0,YEAR(TbRegistroEntradas[[#This Row],[Data da Competência]]))</f>
        <v>2017</v>
      </c>
      <c r="M36" s="34">
        <f>IF(TbRegistroEntradas[[#This Row],[Data do Caixa Previsto]]="",0,MONTH(TbRegistroEntradas[[#This Row],[Data do Caixa Previsto]]))</f>
        <v>11</v>
      </c>
      <c r="N36" s="34">
        <f>IF(TbRegistroEntradas[[#This Row],[Data do Caixa Previsto]]="",0,YEAR(TbRegistroEntradas[[#This Row],[Data do Caixa Previsto]]))</f>
        <v>2017</v>
      </c>
      <c r="O36" s="34" t="str">
        <f ca="1">IF(AND(TbRegistroEntradas[[#This Row],[Data do Caixa Registrado]]="",TbRegistroEntradas[[#This Row],[Data do Caixa Previsto]] &lt; TODAY()),"Vencida","Não Vencida")</f>
        <v>Não Vencida</v>
      </c>
      <c r="P36" s="34" t="str">
        <f>IF(TbRegistroEntradas[[#This Row],[Data da Competência]]=TbRegistroEntradas[[#This Row],[Data do Caixa Previsto]],"Vista","Prazo")</f>
        <v>Vista</v>
      </c>
      <c r="Q3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7" spans="2:17" ht="19.95" customHeight="1" x14ac:dyDescent="0.3">
      <c r="B37" s="97" t="s">
        <v>68</v>
      </c>
      <c r="C37" s="97">
        <v>43057</v>
      </c>
      <c r="D37" s="97">
        <v>43101</v>
      </c>
      <c r="E37" t="s">
        <v>25</v>
      </c>
      <c r="F37" t="s">
        <v>31</v>
      </c>
      <c r="G37" t="s">
        <v>93</v>
      </c>
      <c r="H37" s="98">
        <v>4843</v>
      </c>
      <c r="I37" s="34">
        <f>IF(TbRegistroEntradas[[#This Row],[Data do Caixa Registrado]] = "",0,MONTH(TbRegistroEntradas[[#This Row],[Data do Caixa Registrado]]))</f>
        <v>0</v>
      </c>
      <c r="J37" s="34">
        <f>IF(TbRegistroEntradas[[#This Row],[Data do Caixa Registrado]] = "",0, YEAR(TbRegistroEntradas[[#This Row],[Data do Caixa Registrado]]))</f>
        <v>0</v>
      </c>
      <c r="K37" s="34">
        <f>IF(TbRegistroEntradas[[#This Row],[Data da Competência]]="",0,MONTH(TbRegistroEntradas[[#This Row],[Data da Competência]]))</f>
        <v>11</v>
      </c>
      <c r="L37" s="34">
        <f>IF(TbRegistroEntradas[[#This Row],[Data da Competência]]="",0,YEAR(TbRegistroEntradas[[#This Row],[Data da Competência]]))</f>
        <v>2017</v>
      </c>
      <c r="M37" s="34">
        <f>IF(TbRegistroEntradas[[#This Row],[Data do Caixa Previsto]]="",0,MONTH(TbRegistroEntradas[[#This Row],[Data do Caixa Previsto]]))</f>
        <v>1</v>
      </c>
      <c r="N37" s="34">
        <f>IF(TbRegistroEntradas[[#This Row],[Data do Caixa Previsto]]="",0,YEAR(TbRegistroEntradas[[#This Row],[Data do Caixa Previsto]]))</f>
        <v>2018</v>
      </c>
      <c r="O37" s="34" t="str">
        <f ca="1">IF(AND(TbRegistroEntradas[[#This Row],[Data do Caixa Registrado]]="",TbRegistroEntradas[[#This Row],[Data do Caixa Previsto]] &lt; TODAY()),"Vencida","Não Vencida")</f>
        <v>Vencida</v>
      </c>
      <c r="P37" s="34" t="str">
        <f>IF(TbRegistroEntradas[[#This Row],[Data da Competência]]=TbRegistroEntradas[[#This Row],[Data do Caixa Previsto]],"Vista","Prazo")</f>
        <v>Prazo</v>
      </c>
      <c r="Q3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2684</v>
      </c>
    </row>
    <row r="38" spans="2:17" ht="19.95" customHeight="1" x14ac:dyDescent="0.3">
      <c r="B38" s="97">
        <v>43090</v>
      </c>
      <c r="C38" s="97">
        <v>43058</v>
      </c>
      <c r="D38" s="97">
        <v>43090</v>
      </c>
      <c r="E38" t="s">
        <v>25</v>
      </c>
      <c r="F38" t="s">
        <v>35</v>
      </c>
      <c r="G38" t="s">
        <v>94</v>
      </c>
      <c r="H38" s="98">
        <v>4831</v>
      </c>
      <c r="I38" s="34">
        <f>IF(TbRegistroEntradas[[#This Row],[Data do Caixa Registrado]] = "",0,MONTH(TbRegistroEntradas[[#This Row],[Data do Caixa Registrado]]))</f>
        <v>12</v>
      </c>
      <c r="J38" s="34">
        <f>IF(TbRegistroEntradas[[#This Row],[Data do Caixa Registrado]] = "",0, YEAR(TbRegistroEntradas[[#This Row],[Data do Caixa Registrado]]))</f>
        <v>2017</v>
      </c>
      <c r="K38" s="34">
        <f>IF(TbRegistroEntradas[[#This Row],[Data da Competência]]="",0,MONTH(TbRegistroEntradas[[#This Row],[Data da Competência]]))</f>
        <v>11</v>
      </c>
      <c r="L38" s="34">
        <f>IF(TbRegistroEntradas[[#This Row],[Data da Competência]]="",0,YEAR(TbRegistroEntradas[[#This Row],[Data da Competência]]))</f>
        <v>2017</v>
      </c>
      <c r="M38" s="34">
        <f>IF(TbRegistroEntradas[[#This Row],[Data do Caixa Previsto]]="",0,MONTH(TbRegistroEntradas[[#This Row],[Data do Caixa Previsto]]))</f>
        <v>12</v>
      </c>
      <c r="N38" s="34">
        <f>IF(TbRegistroEntradas[[#This Row],[Data do Caixa Previsto]]="",0,YEAR(TbRegistroEntradas[[#This Row],[Data do Caixa Previsto]]))</f>
        <v>2017</v>
      </c>
      <c r="O38" s="34" t="str">
        <f ca="1">IF(AND(TbRegistroEntradas[[#This Row],[Data do Caixa Registrado]]="",TbRegistroEntradas[[#This Row],[Data do Caixa Previsto]] &lt; TODAY()),"Vencida","Não Vencida")</f>
        <v>Não Vencida</v>
      </c>
      <c r="P38" s="34" t="str">
        <f>IF(TbRegistroEntradas[[#This Row],[Data da Competência]]=TbRegistroEntradas[[#This Row],[Data do Caixa Previsto]],"Vista","Prazo")</f>
        <v>Prazo</v>
      </c>
      <c r="Q3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39" spans="2:17" ht="19.95" customHeight="1" x14ac:dyDescent="0.3">
      <c r="B39" s="97">
        <v>43059</v>
      </c>
      <c r="C39" s="97">
        <v>43059</v>
      </c>
      <c r="D39" s="97">
        <v>43059</v>
      </c>
      <c r="E39" t="s">
        <v>25</v>
      </c>
      <c r="F39" t="s">
        <v>34</v>
      </c>
      <c r="G39" t="s">
        <v>95</v>
      </c>
      <c r="H39" s="98">
        <v>2072</v>
      </c>
      <c r="I39" s="34">
        <f>IF(TbRegistroEntradas[[#This Row],[Data do Caixa Registrado]] = "",0,MONTH(TbRegistroEntradas[[#This Row],[Data do Caixa Registrado]]))</f>
        <v>11</v>
      </c>
      <c r="J39" s="34">
        <f>IF(TbRegistroEntradas[[#This Row],[Data do Caixa Registrado]] = "",0, YEAR(TbRegistroEntradas[[#This Row],[Data do Caixa Registrado]]))</f>
        <v>2017</v>
      </c>
      <c r="K39" s="34">
        <f>IF(TbRegistroEntradas[[#This Row],[Data da Competência]]="",0,MONTH(TbRegistroEntradas[[#This Row],[Data da Competência]]))</f>
        <v>11</v>
      </c>
      <c r="L39" s="34">
        <f>IF(TbRegistroEntradas[[#This Row],[Data da Competência]]="",0,YEAR(TbRegistroEntradas[[#This Row],[Data da Competência]]))</f>
        <v>2017</v>
      </c>
      <c r="M39" s="34">
        <f>IF(TbRegistroEntradas[[#This Row],[Data do Caixa Previsto]]="",0,MONTH(TbRegistroEntradas[[#This Row],[Data do Caixa Previsto]]))</f>
        <v>11</v>
      </c>
      <c r="N39" s="34">
        <f>IF(TbRegistroEntradas[[#This Row],[Data do Caixa Previsto]]="",0,YEAR(TbRegistroEntradas[[#This Row],[Data do Caixa Previsto]]))</f>
        <v>2017</v>
      </c>
      <c r="O39" s="34" t="str">
        <f ca="1">IF(AND(TbRegistroEntradas[[#This Row],[Data do Caixa Registrado]]="",TbRegistroEntradas[[#This Row],[Data do Caixa Previsto]] &lt; TODAY()),"Vencida","Não Vencida")</f>
        <v>Não Vencida</v>
      </c>
      <c r="P39" s="34" t="str">
        <f>IF(TbRegistroEntradas[[#This Row],[Data da Competência]]=TbRegistroEntradas[[#This Row],[Data do Caixa Previsto]],"Vista","Prazo")</f>
        <v>Vista</v>
      </c>
      <c r="Q3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0" spans="2:17" ht="19.95" customHeight="1" x14ac:dyDescent="0.3">
      <c r="B40" s="97">
        <v>43122</v>
      </c>
      <c r="C40" s="97">
        <v>43063</v>
      </c>
      <c r="D40" s="97">
        <v>43122</v>
      </c>
      <c r="E40" t="s">
        <v>25</v>
      </c>
      <c r="F40" t="s">
        <v>32</v>
      </c>
      <c r="G40" t="s">
        <v>96</v>
      </c>
      <c r="H40" s="98">
        <v>3992</v>
      </c>
      <c r="I40" s="34">
        <f>IF(TbRegistroEntradas[[#This Row],[Data do Caixa Registrado]] = "",0,MONTH(TbRegistroEntradas[[#This Row],[Data do Caixa Registrado]]))</f>
        <v>1</v>
      </c>
      <c r="J40" s="34">
        <f>IF(TbRegistroEntradas[[#This Row],[Data do Caixa Registrado]] = "",0, YEAR(TbRegistroEntradas[[#This Row],[Data do Caixa Registrado]]))</f>
        <v>2018</v>
      </c>
      <c r="K40" s="34">
        <f>IF(TbRegistroEntradas[[#This Row],[Data da Competência]]="",0,MONTH(TbRegistroEntradas[[#This Row],[Data da Competência]]))</f>
        <v>11</v>
      </c>
      <c r="L40" s="34">
        <f>IF(TbRegistroEntradas[[#This Row],[Data da Competência]]="",0,YEAR(TbRegistroEntradas[[#This Row],[Data da Competência]]))</f>
        <v>2017</v>
      </c>
      <c r="M40" s="34">
        <f>IF(TbRegistroEntradas[[#This Row],[Data do Caixa Previsto]]="",0,MONTH(TbRegistroEntradas[[#This Row],[Data do Caixa Previsto]]))</f>
        <v>1</v>
      </c>
      <c r="N40" s="34">
        <f>IF(TbRegistroEntradas[[#This Row],[Data do Caixa Previsto]]="",0,YEAR(TbRegistroEntradas[[#This Row],[Data do Caixa Previsto]]))</f>
        <v>2018</v>
      </c>
      <c r="O40" s="34" t="str">
        <f ca="1">IF(AND(TbRegistroEntradas[[#This Row],[Data do Caixa Registrado]]="",TbRegistroEntradas[[#This Row],[Data do Caixa Previsto]] &lt; TODAY()),"Vencida","Não Vencida")</f>
        <v>Não Vencida</v>
      </c>
      <c r="P40" s="34" t="str">
        <f>IF(TbRegistroEntradas[[#This Row],[Data da Competência]]=TbRegistroEntradas[[#This Row],[Data do Caixa Previsto]],"Vista","Prazo")</f>
        <v>Prazo</v>
      </c>
      <c r="Q4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1" spans="2:17" ht="19.95" customHeight="1" x14ac:dyDescent="0.3">
      <c r="B41" s="97">
        <v>43114</v>
      </c>
      <c r="C41" s="97">
        <v>43068</v>
      </c>
      <c r="D41" s="97">
        <v>43068</v>
      </c>
      <c r="E41" t="s">
        <v>25</v>
      </c>
      <c r="F41" t="s">
        <v>31</v>
      </c>
      <c r="G41" t="s">
        <v>97</v>
      </c>
      <c r="H41" s="98">
        <v>1284</v>
      </c>
      <c r="I41" s="34">
        <f>IF(TbRegistroEntradas[[#This Row],[Data do Caixa Registrado]] = "",0,MONTH(TbRegistroEntradas[[#This Row],[Data do Caixa Registrado]]))</f>
        <v>1</v>
      </c>
      <c r="J41" s="34">
        <f>IF(TbRegistroEntradas[[#This Row],[Data do Caixa Registrado]] = "",0, YEAR(TbRegistroEntradas[[#This Row],[Data do Caixa Registrado]]))</f>
        <v>2018</v>
      </c>
      <c r="K41" s="34">
        <f>IF(TbRegistroEntradas[[#This Row],[Data da Competência]]="",0,MONTH(TbRegistroEntradas[[#This Row],[Data da Competência]]))</f>
        <v>11</v>
      </c>
      <c r="L41" s="34">
        <f>IF(TbRegistroEntradas[[#This Row],[Data da Competência]]="",0,YEAR(TbRegistroEntradas[[#This Row],[Data da Competência]]))</f>
        <v>2017</v>
      </c>
      <c r="M41" s="34">
        <f>IF(TbRegistroEntradas[[#This Row],[Data do Caixa Previsto]]="",0,MONTH(TbRegistroEntradas[[#This Row],[Data do Caixa Previsto]]))</f>
        <v>11</v>
      </c>
      <c r="N41" s="34">
        <f>IF(TbRegistroEntradas[[#This Row],[Data do Caixa Previsto]]="",0,YEAR(TbRegistroEntradas[[#This Row],[Data do Caixa Previsto]]))</f>
        <v>2017</v>
      </c>
      <c r="O41" s="34" t="str">
        <f ca="1">IF(AND(TbRegistroEntradas[[#This Row],[Data do Caixa Registrado]]="",TbRegistroEntradas[[#This Row],[Data do Caixa Previsto]] &lt; TODAY()),"Vencida","Não Vencida")</f>
        <v>Não Vencida</v>
      </c>
      <c r="P41" s="34" t="str">
        <f>IF(TbRegistroEntradas[[#This Row],[Data da Competência]]=TbRegistroEntradas[[#This Row],[Data do Caixa Previsto]],"Vista","Prazo")</f>
        <v>Vista</v>
      </c>
      <c r="Q4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46</v>
      </c>
    </row>
    <row r="42" spans="2:17" ht="19.95" customHeight="1" x14ac:dyDescent="0.3">
      <c r="B42" s="97">
        <v>43073</v>
      </c>
      <c r="C42" s="97">
        <v>43073</v>
      </c>
      <c r="D42" s="97">
        <v>43073</v>
      </c>
      <c r="E42" t="s">
        <v>25</v>
      </c>
      <c r="F42" t="s">
        <v>32</v>
      </c>
      <c r="G42" t="s">
        <v>98</v>
      </c>
      <c r="H42" s="98">
        <v>4073</v>
      </c>
      <c r="I42" s="34">
        <f>IF(TbRegistroEntradas[[#This Row],[Data do Caixa Registrado]] = "",0,MONTH(TbRegistroEntradas[[#This Row],[Data do Caixa Registrado]]))</f>
        <v>12</v>
      </c>
      <c r="J42" s="34">
        <f>IF(TbRegistroEntradas[[#This Row],[Data do Caixa Registrado]] = "",0, YEAR(TbRegistroEntradas[[#This Row],[Data do Caixa Registrado]]))</f>
        <v>2017</v>
      </c>
      <c r="K42" s="34">
        <f>IF(TbRegistroEntradas[[#This Row],[Data da Competência]]="",0,MONTH(TbRegistroEntradas[[#This Row],[Data da Competência]]))</f>
        <v>12</v>
      </c>
      <c r="L42" s="34">
        <f>IF(TbRegistroEntradas[[#This Row],[Data da Competência]]="",0,YEAR(TbRegistroEntradas[[#This Row],[Data da Competência]]))</f>
        <v>2017</v>
      </c>
      <c r="M42" s="34">
        <f>IF(TbRegistroEntradas[[#This Row],[Data do Caixa Previsto]]="",0,MONTH(TbRegistroEntradas[[#This Row],[Data do Caixa Previsto]]))</f>
        <v>12</v>
      </c>
      <c r="N42" s="34">
        <f>IF(TbRegistroEntradas[[#This Row],[Data do Caixa Previsto]]="",0,YEAR(TbRegistroEntradas[[#This Row],[Data do Caixa Previsto]]))</f>
        <v>2017</v>
      </c>
      <c r="O42" s="34" t="str">
        <f ca="1">IF(AND(TbRegistroEntradas[[#This Row],[Data do Caixa Registrado]]="",TbRegistroEntradas[[#This Row],[Data do Caixa Previsto]] &lt; TODAY()),"Vencida","Não Vencida")</f>
        <v>Não Vencida</v>
      </c>
      <c r="P42" s="34" t="str">
        <f>IF(TbRegistroEntradas[[#This Row],[Data da Competência]]=TbRegistroEntradas[[#This Row],[Data do Caixa Previsto]],"Vista","Prazo")</f>
        <v>Vista</v>
      </c>
      <c r="Q4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3" spans="2:17" ht="19.95" customHeight="1" x14ac:dyDescent="0.3">
      <c r="B43" s="97">
        <v>43073</v>
      </c>
      <c r="C43" s="97">
        <v>43073</v>
      </c>
      <c r="D43" s="97">
        <v>43073</v>
      </c>
      <c r="E43" t="s">
        <v>25</v>
      </c>
      <c r="F43" t="s">
        <v>31</v>
      </c>
      <c r="G43" t="s">
        <v>99</v>
      </c>
      <c r="H43" s="98">
        <v>3008</v>
      </c>
      <c r="I43" s="34">
        <f>IF(TbRegistroEntradas[[#This Row],[Data do Caixa Registrado]] = "",0,MONTH(TbRegistroEntradas[[#This Row],[Data do Caixa Registrado]]))</f>
        <v>12</v>
      </c>
      <c r="J43" s="34">
        <f>IF(TbRegistroEntradas[[#This Row],[Data do Caixa Registrado]] = "",0, YEAR(TbRegistroEntradas[[#This Row],[Data do Caixa Registrado]]))</f>
        <v>2017</v>
      </c>
      <c r="K43" s="34">
        <f>IF(TbRegistroEntradas[[#This Row],[Data da Competência]]="",0,MONTH(TbRegistroEntradas[[#This Row],[Data da Competência]]))</f>
        <v>12</v>
      </c>
      <c r="L43" s="34">
        <f>IF(TbRegistroEntradas[[#This Row],[Data da Competência]]="",0,YEAR(TbRegistroEntradas[[#This Row],[Data da Competência]]))</f>
        <v>2017</v>
      </c>
      <c r="M43" s="34">
        <f>IF(TbRegistroEntradas[[#This Row],[Data do Caixa Previsto]]="",0,MONTH(TbRegistroEntradas[[#This Row],[Data do Caixa Previsto]]))</f>
        <v>12</v>
      </c>
      <c r="N43" s="34">
        <f>IF(TbRegistroEntradas[[#This Row],[Data do Caixa Previsto]]="",0,YEAR(TbRegistroEntradas[[#This Row],[Data do Caixa Previsto]]))</f>
        <v>2017</v>
      </c>
      <c r="O43" s="34" t="str">
        <f ca="1">IF(AND(TbRegistroEntradas[[#This Row],[Data do Caixa Registrado]]="",TbRegistroEntradas[[#This Row],[Data do Caixa Previsto]] &lt; TODAY()),"Vencida","Não Vencida")</f>
        <v>Não Vencida</v>
      </c>
      <c r="P43" s="34" t="str">
        <f>IF(TbRegistroEntradas[[#This Row],[Data da Competência]]=TbRegistroEntradas[[#This Row],[Data do Caixa Previsto]],"Vista","Prazo")</f>
        <v>Vista</v>
      </c>
      <c r="Q4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4" spans="2:17" ht="19.95" customHeight="1" x14ac:dyDescent="0.3">
      <c r="B44" s="97">
        <v>43103</v>
      </c>
      <c r="C44" s="97">
        <v>43080</v>
      </c>
      <c r="D44" s="97">
        <v>43080</v>
      </c>
      <c r="E44" t="s">
        <v>25</v>
      </c>
      <c r="F44" t="s">
        <v>31</v>
      </c>
      <c r="G44" t="s">
        <v>100</v>
      </c>
      <c r="H44" s="98">
        <v>1267</v>
      </c>
      <c r="I44" s="34">
        <f>IF(TbRegistroEntradas[[#This Row],[Data do Caixa Registrado]] = "",0,MONTH(TbRegistroEntradas[[#This Row],[Data do Caixa Registrado]]))</f>
        <v>1</v>
      </c>
      <c r="J44" s="34">
        <f>IF(TbRegistroEntradas[[#This Row],[Data do Caixa Registrado]] = "",0, YEAR(TbRegistroEntradas[[#This Row],[Data do Caixa Registrado]]))</f>
        <v>2018</v>
      </c>
      <c r="K44" s="34">
        <f>IF(TbRegistroEntradas[[#This Row],[Data da Competência]]="",0,MONTH(TbRegistroEntradas[[#This Row],[Data da Competência]]))</f>
        <v>12</v>
      </c>
      <c r="L44" s="34">
        <f>IF(TbRegistroEntradas[[#This Row],[Data da Competência]]="",0,YEAR(TbRegistroEntradas[[#This Row],[Data da Competência]]))</f>
        <v>2017</v>
      </c>
      <c r="M44" s="34">
        <f>IF(TbRegistroEntradas[[#This Row],[Data do Caixa Previsto]]="",0,MONTH(TbRegistroEntradas[[#This Row],[Data do Caixa Previsto]]))</f>
        <v>12</v>
      </c>
      <c r="N44" s="34">
        <f>IF(TbRegistroEntradas[[#This Row],[Data do Caixa Previsto]]="",0,YEAR(TbRegistroEntradas[[#This Row],[Data do Caixa Previsto]]))</f>
        <v>2017</v>
      </c>
      <c r="O44" s="34" t="str">
        <f ca="1">IF(AND(TbRegistroEntradas[[#This Row],[Data do Caixa Registrado]]="",TbRegistroEntradas[[#This Row],[Data do Caixa Previsto]] &lt; TODAY()),"Vencida","Não Vencida")</f>
        <v>Não Vencida</v>
      </c>
      <c r="P44" s="34" t="str">
        <f>IF(TbRegistroEntradas[[#This Row],[Data da Competência]]=TbRegistroEntradas[[#This Row],[Data do Caixa Previsto]],"Vista","Prazo")</f>
        <v>Vista</v>
      </c>
      <c r="Q4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</v>
      </c>
    </row>
    <row r="45" spans="2:17" ht="19.95" customHeight="1" x14ac:dyDescent="0.3">
      <c r="B45" s="97">
        <v>43103</v>
      </c>
      <c r="C45" s="97">
        <v>43082</v>
      </c>
      <c r="D45" s="97">
        <v>43103</v>
      </c>
      <c r="E45" t="s">
        <v>25</v>
      </c>
      <c r="F45" t="s">
        <v>31</v>
      </c>
      <c r="G45" t="s">
        <v>101</v>
      </c>
      <c r="H45" s="98">
        <v>284</v>
      </c>
      <c r="I45" s="34">
        <f>IF(TbRegistroEntradas[[#This Row],[Data do Caixa Registrado]] = "",0,MONTH(TbRegistroEntradas[[#This Row],[Data do Caixa Registrado]]))</f>
        <v>1</v>
      </c>
      <c r="J45" s="34">
        <f>IF(TbRegistroEntradas[[#This Row],[Data do Caixa Registrado]] = "",0, YEAR(TbRegistroEntradas[[#This Row],[Data do Caixa Registrado]]))</f>
        <v>2018</v>
      </c>
      <c r="K45" s="34">
        <f>IF(TbRegistroEntradas[[#This Row],[Data da Competência]]="",0,MONTH(TbRegistroEntradas[[#This Row],[Data da Competência]]))</f>
        <v>12</v>
      </c>
      <c r="L45" s="34">
        <f>IF(TbRegistroEntradas[[#This Row],[Data da Competência]]="",0,YEAR(TbRegistroEntradas[[#This Row],[Data da Competência]]))</f>
        <v>2017</v>
      </c>
      <c r="M45" s="34">
        <f>IF(TbRegistroEntradas[[#This Row],[Data do Caixa Previsto]]="",0,MONTH(TbRegistroEntradas[[#This Row],[Data do Caixa Previsto]]))</f>
        <v>1</v>
      </c>
      <c r="N45" s="34">
        <f>IF(TbRegistroEntradas[[#This Row],[Data do Caixa Previsto]]="",0,YEAR(TbRegistroEntradas[[#This Row],[Data do Caixa Previsto]]))</f>
        <v>2018</v>
      </c>
      <c r="O45" s="34" t="str">
        <f ca="1">IF(AND(TbRegistroEntradas[[#This Row],[Data do Caixa Registrado]]="",TbRegistroEntradas[[#This Row],[Data do Caixa Previsto]] &lt; TODAY()),"Vencida","Não Vencida")</f>
        <v>Não Vencida</v>
      </c>
      <c r="P45" s="34" t="str">
        <f>IF(TbRegistroEntradas[[#This Row],[Data da Competência]]=TbRegistroEntradas[[#This Row],[Data do Caixa Previsto]],"Vista","Prazo")</f>
        <v>Prazo</v>
      </c>
      <c r="Q4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6" spans="2:17" ht="19.95" customHeight="1" x14ac:dyDescent="0.3">
      <c r="B46" s="97">
        <v>43086</v>
      </c>
      <c r="C46" s="97">
        <v>43083</v>
      </c>
      <c r="D46" s="97">
        <v>43086</v>
      </c>
      <c r="E46" t="s">
        <v>25</v>
      </c>
      <c r="F46" t="s">
        <v>34</v>
      </c>
      <c r="G46" t="s">
        <v>102</v>
      </c>
      <c r="H46" s="98">
        <v>2046</v>
      </c>
      <c r="I46" s="34">
        <f>IF(TbRegistroEntradas[[#This Row],[Data do Caixa Registrado]] = "",0,MONTH(TbRegistroEntradas[[#This Row],[Data do Caixa Registrado]]))</f>
        <v>12</v>
      </c>
      <c r="J46" s="34">
        <f>IF(TbRegistroEntradas[[#This Row],[Data do Caixa Registrado]] = "",0, YEAR(TbRegistroEntradas[[#This Row],[Data do Caixa Registrado]]))</f>
        <v>2017</v>
      </c>
      <c r="K46" s="34">
        <f>IF(TbRegistroEntradas[[#This Row],[Data da Competência]]="",0,MONTH(TbRegistroEntradas[[#This Row],[Data da Competência]]))</f>
        <v>12</v>
      </c>
      <c r="L46" s="34">
        <f>IF(TbRegistroEntradas[[#This Row],[Data da Competência]]="",0,YEAR(TbRegistroEntradas[[#This Row],[Data da Competência]]))</f>
        <v>2017</v>
      </c>
      <c r="M46" s="34">
        <f>IF(TbRegistroEntradas[[#This Row],[Data do Caixa Previsto]]="",0,MONTH(TbRegistroEntradas[[#This Row],[Data do Caixa Previsto]]))</f>
        <v>12</v>
      </c>
      <c r="N46" s="34">
        <f>IF(TbRegistroEntradas[[#This Row],[Data do Caixa Previsto]]="",0,YEAR(TbRegistroEntradas[[#This Row],[Data do Caixa Previsto]]))</f>
        <v>2017</v>
      </c>
      <c r="O46" s="34" t="str">
        <f ca="1">IF(AND(TbRegistroEntradas[[#This Row],[Data do Caixa Registrado]]="",TbRegistroEntradas[[#This Row],[Data do Caixa Previsto]] &lt; TODAY()),"Vencida","Não Vencida")</f>
        <v>Não Vencida</v>
      </c>
      <c r="P46" s="34" t="str">
        <f>IF(TbRegistroEntradas[[#This Row],[Data da Competência]]=TbRegistroEntradas[[#This Row],[Data do Caixa Previsto]],"Vista","Prazo")</f>
        <v>Prazo</v>
      </c>
      <c r="Q4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7" spans="2:17" ht="19.95" customHeight="1" x14ac:dyDescent="0.3">
      <c r="B47" s="97">
        <v>43122</v>
      </c>
      <c r="C47" s="97">
        <v>43085</v>
      </c>
      <c r="D47" s="97">
        <v>43122</v>
      </c>
      <c r="E47" t="s">
        <v>25</v>
      </c>
      <c r="F47" t="s">
        <v>32</v>
      </c>
      <c r="G47" t="s">
        <v>103</v>
      </c>
      <c r="H47" s="98">
        <v>3880</v>
      </c>
      <c r="I47" s="34">
        <f>IF(TbRegistroEntradas[[#This Row],[Data do Caixa Registrado]] = "",0,MONTH(TbRegistroEntradas[[#This Row],[Data do Caixa Registrado]]))</f>
        <v>1</v>
      </c>
      <c r="J47" s="34">
        <f>IF(TbRegistroEntradas[[#This Row],[Data do Caixa Registrado]] = "",0, YEAR(TbRegistroEntradas[[#This Row],[Data do Caixa Registrado]]))</f>
        <v>2018</v>
      </c>
      <c r="K47" s="34">
        <f>IF(TbRegistroEntradas[[#This Row],[Data da Competência]]="",0,MONTH(TbRegistroEntradas[[#This Row],[Data da Competência]]))</f>
        <v>12</v>
      </c>
      <c r="L47" s="34">
        <f>IF(TbRegistroEntradas[[#This Row],[Data da Competência]]="",0,YEAR(TbRegistroEntradas[[#This Row],[Data da Competência]]))</f>
        <v>2017</v>
      </c>
      <c r="M47" s="34">
        <f>IF(TbRegistroEntradas[[#This Row],[Data do Caixa Previsto]]="",0,MONTH(TbRegistroEntradas[[#This Row],[Data do Caixa Previsto]]))</f>
        <v>1</v>
      </c>
      <c r="N47" s="34">
        <f>IF(TbRegistroEntradas[[#This Row],[Data do Caixa Previsto]]="",0,YEAR(TbRegistroEntradas[[#This Row],[Data do Caixa Previsto]]))</f>
        <v>2018</v>
      </c>
      <c r="O47" s="34" t="str">
        <f ca="1">IF(AND(TbRegistroEntradas[[#This Row],[Data do Caixa Registrado]]="",TbRegistroEntradas[[#This Row],[Data do Caixa Previsto]] &lt; TODAY()),"Vencida","Não Vencida")</f>
        <v>Não Vencida</v>
      </c>
      <c r="P47" s="34" t="str">
        <f>IF(TbRegistroEntradas[[#This Row],[Data da Competência]]=TbRegistroEntradas[[#This Row],[Data do Caixa Previsto]],"Vista","Prazo")</f>
        <v>Prazo</v>
      </c>
      <c r="Q4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8" spans="2:17" ht="19.95" customHeight="1" x14ac:dyDescent="0.3">
      <c r="B48" s="97">
        <v>43123</v>
      </c>
      <c r="C48" s="97">
        <v>43086</v>
      </c>
      <c r="D48" s="97">
        <v>43123</v>
      </c>
      <c r="E48" t="s">
        <v>25</v>
      </c>
      <c r="F48" t="s">
        <v>32</v>
      </c>
      <c r="G48" t="s">
        <v>104</v>
      </c>
      <c r="H48" s="98">
        <v>3149</v>
      </c>
      <c r="I48" s="34">
        <f>IF(TbRegistroEntradas[[#This Row],[Data do Caixa Registrado]] = "",0,MONTH(TbRegistroEntradas[[#This Row],[Data do Caixa Registrado]]))</f>
        <v>1</v>
      </c>
      <c r="J48" s="34">
        <f>IF(TbRegistroEntradas[[#This Row],[Data do Caixa Registrado]] = "",0, YEAR(TbRegistroEntradas[[#This Row],[Data do Caixa Registrado]]))</f>
        <v>2018</v>
      </c>
      <c r="K48" s="34">
        <f>IF(TbRegistroEntradas[[#This Row],[Data da Competência]]="",0,MONTH(TbRegistroEntradas[[#This Row],[Data da Competência]]))</f>
        <v>12</v>
      </c>
      <c r="L48" s="34">
        <f>IF(TbRegistroEntradas[[#This Row],[Data da Competência]]="",0,YEAR(TbRegistroEntradas[[#This Row],[Data da Competência]]))</f>
        <v>2017</v>
      </c>
      <c r="M48" s="34">
        <f>IF(TbRegistroEntradas[[#This Row],[Data do Caixa Previsto]]="",0,MONTH(TbRegistroEntradas[[#This Row],[Data do Caixa Previsto]]))</f>
        <v>1</v>
      </c>
      <c r="N48" s="34">
        <f>IF(TbRegistroEntradas[[#This Row],[Data do Caixa Previsto]]="",0,YEAR(TbRegistroEntradas[[#This Row],[Data do Caixa Previsto]]))</f>
        <v>2018</v>
      </c>
      <c r="O48" s="34" t="str">
        <f ca="1">IF(AND(TbRegistroEntradas[[#This Row],[Data do Caixa Registrado]]="",TbRegistroEntradas[[#This Row],[Data do Caixa Previsto]] &lt; TODAY()),"Vencida","Não Vencida")</f>
        <v>Não Vencida</v>
      </c>
      <c r="P48" s="34" t="str">
        <f>IF(TbRegistroEntradas[[#This Row],[Data da Competência]]=TbRegistroEntradas[[#This Row],[Data do Caixa Previsto]],"Vista","Prazo")</f>
        <v>Prazo</v>
      </c>
      <c r="Q4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49" spans="2:17" ht="19.95" customHeight="1" x14ac:dyDescent="0.3">
      <c r="B49" s="97">
        <v>43125</v>
      </c>
      <c r="C49" s="97">
        <v>43088</v>
      </c>
      <c r="D49" s="97">
        <v>43125</v>
      </c>
      <c r="E49" t="s">
        <v>25</v>
      </c>
      <c r="F49" t="s">
        <v>34</v>
      </c>
      <c r="G49" t="s">
        <v>105</v>
      </c>
      <c r="H49" s="98">
        <v>668</v>
      </c>
      <c r="I49" s="34">
        <f>IF(TbRegistroEntradas[[#This Row],[Data do Caixa Registrado]] = "",0,MONTH(TbRegistroEntradas[[#This Row],[Data do Caixa Registrado]]))</f>
        <v>1</v>
      </c>
      <c r="J49" s="34">
        <f>IF(TbRegistroEntradas[[#This Row],[Data do Caixa Registrado]] = "",0, YEAR(TbRegistroEntradas[[#This Row],[Data do Caixa Registrado]]))</f>
        <v>2018</v>
      </c>
      <c r="K49" s="34">
        <f>IF(TbRegistroEntradas[[#This Row],[Data da Competência]]="",0,MONTH(TbRegistroEntradas[[#This Row],[Data da Competência]]))</f>
        <v>12</v>
      </c>
      <c r="L49" s="34">
        <f>IF(TbRegistroEntradas[[#This Row],[Data da Competência]]="",0,YEAR(TbRegistroEntradas[[#This Row],[Data da Competência]]))</f>
        <v>2017</v>
      </c>
      <c r="M49" s="34">
        <f>IF(TbRegistroEntradas[[#This Row],[Data do Caixa Previsto]]="",0,MONTH(TbRegistroEntradas[[#This Row],[Data do Caixa Previsto]]))</f>
        <v>1</v>
      </c>
      <c r="N49" s="34">
        <f>IF(TbRegistroEntradas[[#This Row],[Data do Caixa Previsto]]="",0,YEAR(TbRegistroEntradas[[#This Row],[Data do Caixa Previsto]]))</f>
        <v>2018</v>
      </c>
      <c r="O49" s="34" t="str">
        <f ca="1">IF(AND(TbRegistroEntradas[[#This Row],[Data do Caixa Registrado]]="",TbRegistroEntradas[[#This Row],[Data do Caixa Previsto]] &lt; TODAY()),"Vencida","Não Vencida")</f>
        <v>Não Vencida</v>
      </c>
      <c r="P49" s="34" t="str">
        <f>IF(TbRegistroEntradas[[#This Row],[Data da Competência]]=TbRegistroEntradas[[#This Row],[Data do Caixa Previsto]],"Vista","Prazo")</f>
        <v>Prazo</v>
      </c>
      <c r="Q4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0" spans="2:17" ht="19.95" customHeight="1" x14ac:dyDescent="0.3">
      <c r="B50" s="97">
        <v>43089</v>
      </c>
      <c r="C50" s="97">
        <v>43089</v>
      </c>
      <c r="D50" s="97">
        <v>43089</v>
      </c>
      <c r="E50" t="s">
        <v>25</v>
      </c>
      <c r="F50" t="s">
        <v>35</v>
      </c>
      <c r="G50" t="s">
        <v>106</v>
      </c>
      <c r="H50" s="98">
        <v>3721</v>
      </c>
      <c r="I50" s="34">
        <f>IF(TbRegistroEntradas[[#This Row],[Data do Caixa Registrado]] = "",0,MONTH(TbRegistroEntradas[[#This Row],[Data do Caixa Registrado]]))</f>
        <v>12</v>
      </c>
      <c r="J50" s="34">
        <f>IF(TbRegistroEntradas[[#This Row],[Data do Caixa Registrado]] = "",0, YEAR(TbRegistroEntradas[[#This Row],[Data do Caixa Registrado]]))</f>
        <v>2017</v>
      </c>
      <c r="K50" s="34">
        <f>IF(TbRegistroEntradas[[#This Row],[Data da Competência]]="",0,MONTH(TbRegistroEntradas[[#This Row],[Data da Competência]]))</f>
        <v>12</v>
      </c>
      <c r="L50" s="34">
        <f>IF(TbRegistroEntradas[[#This Row],[Data da Competência]]="",0,YEAR(TbRegistroEntradas[[#This Row],[Data da Competência]]))</f>
        <v>2017</v>
      </c>
      <c r="M50" s="34">
        <f>IF(TbRegistroEntradas[[#This Row],[Data do Caixa Previsto]]="",0,MONTH(TbRegistroEntradas[[#This Row],[Data do Caixa Previsto]]))</f>
        <v>12</v>
      </c>
      <c r="N50" s="34">
        <f>IF(TbRegistroEntradas[[#This Row],[Data do Caixa Previsto]]="",0,YEAR(TbRegistroEntradas[[#This Row],[Data do Caixa Previsto]]))</f>
        <v>2017</v>
      </c>
      <c r="O50" s="34" t="str">
        <f ca="1">IF(AND(TbRegistroEntradas[[#This Row],[Data do Caixa Registrado]]="",TbRegistroEntradas[[#This Row],[Data do Caixa Previsto]] &lt; TODAY()),"Vencida","Não Vencida")</f>
        <v>Não Vencida</v>
      </c>
      <c r="P50" s="34" t="str">
        <f>IF(TbRegistroEntradas[[#This Row],[Data da Competência]]=TbRegistroEntradas[[#This Row],[Data do Caixa Previsto]],"Vista","Prazo")</f>
        <v>Vista</v>
      </c>
      <c r="Q5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1" spans="2:17" ht="19.95" customHeight="1" x14ac:dyDescent="0.3">
      <c r="B51" s="97">
        <v>43133</v>
      </c>
      <c r="C51" s="97">
        <v>43091</v>
      </c>
      <c r="D51" s="97">
        <v>43133</v>
      </c>
      <c r="E51" t="s">
        <v>25</v>
      </c>
      <c r="F51" t="s">
        <v>32</v>
      </c>
      <c r="G51" t="s">
        <v>107</v>
      </c>
      <c r="H51" s="98">
        <v>3114</v>
      </c>
      <c r="I51" s="34">
        <f>IF(TbRegistroEntradas[[#This Row],[Data do Caixa Registrado]] = "",0,MONTH(TbRegistroEntradas[[#This Row],[Data do Caixa Registrado]]))</f>
        <v>2</v>
      </c>
      <c r="J51" s="34">
        <f>IF(TbRegistroEntradas[[#This Row],[Data do Caixa Registrado]] = "",0, YEAR(TbRegistroEntradas[[#This Row],[Data do Caixa Registrado]]))</f>
        <v>2018</v>
      </c>
      <c r="K51" s="34">
        <f>IF(TbRegistroEntradas[[#This Row],[Data da Competência]]="",0,MONTH(TbRegistroEntradas[[#This Row],[Data da Competência]]))</f>
        <v>12</v>
      </c>
      <c r="L51" s="34">
        <f>IF(TbRegistroEntradas[[#This Row],[Data da Competência]]="",0,YEAR(TbRegistroEntradas[[#This Row],[Data da Competência]]))</f>
        <v>2017</v>
      </c>
      <c r="M51" s="34">
        <f>IF(TbRegistroEntradas[[#This Row],[Data do Caixa Previsto]]="",0,MONTH(TbRegistroEntradas[[#This Row],[Data do Caixa Previsto]]))</f>
        <v>2</v>
      </c>
      <c r="N51" s="34">
        <f>IF(TbRegistroEntradas[[#This Row],[Data do Caixa Previsto]]="",0,YEAR(TbRegistroEntradas[[#This Row],[Data do Caixa Previsto]]))</f>
        <v>2018</v>
      </c>
      <c r="O51" s="34" t="str">
        <f ca="1">IF(AND(TbRegistroEntradas[[#This Row],[Data do Caixa Registrado]]="",TbRegistroEntradas[[#This Row],[Data do Caixa Previsto]] &lt; TODAY()),"Vencida","Não Vencida")</f>
        <v>Não Vencida</v>
      </c>
      <c r="P51" s="34" t="str">
        <f>IF(TbRegistroEntradas[[#This Row],[Data da Competência]]=TbRegistroEntradas[[#This Row],[Data do Caixa Previsto]],"Vista","Prazo")</f>
        <v>Prazo</v>
      </c>
      <c r="Q5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2" spans="2:17" ht="19.95" customHeight="1" x14ac:dyDescent="0.3">
      <c r="B52" s="97">
        <v>43182</v>
      </c>
      <c r="C52" s="97">
        <v>43095</v>
      </c>
      <c r="D52" s="97">
        <v>43095</v>
      </c>
      <c r="E52" t="s">
        <v>25</v>
      </c>
      <c r="F52" t="s">
        <v>34</v>
      </c>
      <c r="G52" t="s">
        <v>108</v>
      </c>
      <c r="H52" s="98">
        <v>1436</v>
      </c>
      <c r="I52" s="34">
        <f>IF(TbRegistroEntradas[[#This Row],[Data do Caixa Registrado]] = "",0,MONTH(TbRegistroEntradas[[#This Row],[Data do Caixa Registrado]]))</f>
        <v>3</v>
      </c>
      <c r="J52" s="34">
        <f>IF(TbRegistroEntradas[[#This Row],[Data do Caixa Registrado]] = "",0, YEAR(TbRegistroEntradas[[#This Row],[Data do Caixa Registrado]]))</f>
        <v>2018</v>
      </c>
      <c r="K52" s="34">
        <f>IF(TbRegistroEntradas[[#This Row],[Data da Competência]]="",0,MONTH(TbRegistroEntradas[[#This Row],[Data da Competência]]))</f>
        <v>12</v>
      </c>
      <c r="L52" s="34">
        <f>IF(TbRegistroEntradas[[#This Row],[Data da Competência]]="",0,YEAR(TbRegistroEntradas[[#This Row],[Data da Competência]]))</f>
        <v>2017</v>
      </c>
      <c r="M52" s="34">
        <f>IF(TbRegistroEntradas[[#This Row],[Data do Caixa Previsto]]="",0,MONTH(TbRegistroEntradas[[#This Row],[Data do Caixa Previsto]]))</f>
        <v>12</v>
      </c>
      <c r="N52" s="34">
        <f>IF(TbRegistroEntradas[[#This Row],[Data do Caixa Previsto]]="",0,YEAR(TbRegistroEntradas[[#This Row],[Data do Caixa Previsto]]))</f>
        <v>2017</v>
      </c>
      <c r="O52" s="34" t="str">
        <f ca="1">IF(AND(TbRegistroEntradas[[#This Row],[Data do Caixa Registrado]]="",TbRegistroEntradas[[#This Row],[Data do Caixa Previsto]] &lt; TODAY()),"Vencida","Não Vencida")</f>
        <v>Não Vencida</v>
      </c>
      <c r="P52" s="34" t="str">
        <f>IF(TbRegistroEntradas[[#This Row],[Data da Competência]]=TbRegistroEntradas[[#This Row],[Data do Caixa Previsto]],"Vista","Prazo")</f>
        <v>Vista</v>
      </c>
      <c r="Q5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87</v>
      </c>
    </row>
    <row r="53" spans="2:17" ht="19.95" customHeight="1" x14ac:dyDescent="0.3">
      <c r="B53" s="97">
        <v>43101</v>
      </c>
      <c r="C53" s="97">
        <v>43099</v>
      </c>
      <c r="D53" s="97">
        <v>43101</v>
      </c>
      <c r="E53" t="s">
        <v>25</v>
      </c>
      <c r="F53" t="s">
        <v>34</v>
      </c>
      <c r="G53" t="s">
        <v>109</v>
      </c>
      <c r="H53" s="98">
        <v>3192</v>
      </c>
      <c r="I53" s="34">
        <f>IF(TbRegistroEntradas[[#This Row],[Data do Caixa Registrado]] = "",0,MONTH(TbRegistroEntradas[[#This Row],[Data do Caixa Registrado]]))</f>
        <v>1</v>
      </c>
      <c r="J53" s="34">
        <f>IF(TbRegistroEntradas[[#This Row],[Data do Caixa Registrado]] = "",0, YEAR(TbRegistroEntradas[[#This Row],[Data do Caixa Registrado]]))</f>
        <v>2018</v>
      </c>
      <c r="K53" s="34">
        <f>IF(TbRegistroEntradas[[#This Row],[Data da Competência]]="",0,MONTH(TbRegistroEntradas[[#This Row],[Data da Competência]]))</f>
        <v>12</v>
      </c>
      <c r="L53" s="34">
        <f>IF(TbRegistroEntradas[[#This Row],[Data da Competência]]="",0,YEAR(TbRegistroEntradas[[#This Row],[Data da Competência]]))</f>
        <v>2017</v>
      </c>
      <c r="M53" s="34">
        <f>IF(TbRegistroEntradas[[#This Row],[Data do Caixa Previsto]]="",0,MONTH(TbRegistroEntradas[[#This Row],[Data do Caixa Previsto]]))</f>
        <v>1</v>
      </c>
      <c r="N53" s="34">
        <f>IF(TbRegistroEntradas[[#This Row],[Data do Caixa Previsto]]="",0,YEAR(TbRegistroEntradas[[#This Row],[Data do Caixa Previsto]]))</f>
        <v>2018</v>
      </c>
      <c r="O53" s="34" t="str">
        <f ca="1">IF(AND(TbRegistroEntradas[[#This Row],[Data do Caixa Registrado]]="",TbRegistroEntradas[[#This Row],[Data do Caixa Previsto]] &lt; TODAY()),"Vencida","Não Vencida")</f>
        <v>Não Vencida</v>
      </c>
      <c r="P53" s="34" t="str">
        <f>IF(TbRegistroEntradas[[#This Row],[Data da Competência]]=TbRegistroEntradas[[#This Row],[Data do Caixa Previsto]],"Vista","Prazo")</f>
        <v>Prazo</v>
      </c>
      <c r="Q5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4" spans="2:17" ht="19.95" customHeight="1" x14ac:dyDescent="0.3">
      <c r="B54" s="97">
        <v>43144</v>
      </c>
      <c r="C54" s="97">
        <v>43100</v>
      </c>
      <c r="D54" s="97">
        <v>43144</v>
      </c>
      <c r="E54" t="s">
        <v>25</v>
      </c>
      <c r="F54" t="s">
        <v>35</v>
      </c>
      <c r="G54" t="s">
        <v>110</v>
      </c>
      <c r="H54" s="98">
        <v>2687</v>
      </c>
      <c r="I54" s="34">
        <f>IF(TbRegistroEntradas[[#This Row],[Data do Caixa Registrado]] = "",0,MONTH(TbRegistroEntradas[[#This Row],[Data do Caixa Registrado]]))</f>
        <v>2</v>
      </c>
      <c r="J54" s="34">
        <f>IF(TbRegistroEntradas[[#This Row],[Data do Caixa Registrado]] = "",0, YEAR(TbRegistroEntradas[[#This Row],[Data do Caixa Registrado]]))</f>
        <v>2018</v>
      </c>
      <c r="K54" s="34">
        <f>IF(TbRegistroEntradas[[#This Row],[Data da Competência]]="",0,MONTH(TbRegistroEntradas[[#This Row],[Data da Competência]]))</f>
        <v>12</v>
      </c>
      <c r="L54" s="34">
        <f>IF(TbRegistroEntradas[[#This Row],[Data da Competência]]="",0,YEAR(TbRegistroEntradas[[#This Row],[Data da Competência]]))</f>
        <v>2017</v>
      </c>
      <c r="M54" s="34">
        <f>IF(TbRegistroEntradas[[#This Row],[Data do Caixa Previsto]]="",0,MONTH(TbRegistroEntradas[[#This Row],[Data do Caixa Previsto]]))</f>
        <v>2</v>
      </c>
      <c r="N54" s="34">
        <f>IF(TbRegistroEntradas[[#This Row],[Data do Caixa Previsto]]="",0,YEAR(TbRegistroEntradas[[#This Row],[Data do Caixa Previsto]]))</f>
        <v>2018</v>
      </c>
      <c r="O54" s="34" t="str">
        <f ca="1">IF(AND(TbRegistroEntradas[[#This Row],[Data do Caixa Registrado]]="",TbRegistroEntradas[[#This Row],[Data do Caixa Previsto]] &lt; TODAY()),"Vencida","Não Vencida")</f>
        <v>Não Vencida</v>
      </c>
      <c r="P54" s="34" t="str">
        <f>IF(TbRegistroEntradas[[#This Row],[Data da Competência]]=TbRegistroEntradas[[#This Row],[Data do Caixa Previsto]],"Vista","Prazo")</f>
        <v>Prazo</v>
      </c>
      <c r="Q5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5" spans="2:17" ht="19.95" customHeight="1" x14ac:dyDescent="0.3">
      <c r="B55" s="97" t="s">
        <v>68</v>
      </c>
      <c r="C55" s="97">
        <v>43103</v>
      </c>
      <c r="D55" s="97">
        <v>43159</v>
      </c>
      <c r="E55" t="s">
        <v>25</v>
      </c>
      <c r="F55" t="s">
        <v>34</v>
      </c>
      <c r="G55" t="s">
        <v>111</v>
      </c>
      <c r="H55" s="98">
        <v>1561</v>
      </c>
      <c r="I55" s="34">
        <f>IF(TbRegistroEntradas[[#This Row],[Data do Caixa Registrado]] = "",0,MONTH(TbRegistroEntradas[[#This Row],[Data do Caixa Registrado]]))</f>
        <v>0</v>
      </c>
      <c r="J55" s="34">
        <f>IF(TbRegistroEntradas[[#This Row],[Data do Caixa Registrado]] = "",0, YEAR(TbRegistroEntradas[[#This Row],[Data do Caixa Registrado]]))</f>
        <v>0</v>
      </c>
      <c r="K55" s="34">
        <f>IF(TbRegistroEntradas[[#This Row],[Data da Competência]]="",0,MONTH(TbRegistroEntradas[[#This Row],[Data da Competência]]))</f>
        <v>1</v>
      </c>
      <c r="L55" s="34">
        <f>IF(TbRegistroEntradas[[#This Row],[Data da Competência]]="",0,YEAR(TbRegistroEntradas[[#This Row],[Data da Competência]]))</f>
        <v>2018</v>
      </c>
      <c r="M55" s="34">
        <f>IF(TbRegistroEntradas[[#This Row],[Data do Caixa Previsto]]="",0,MONTH(TbRegistroEntradas[[#This Row],[Data do Caixa Previsto]]))</f>
        <v>2</v>
      </c>
      <c r="N55" s="34">
        <f>IF(TbRegistroEntradas[[#This Row],[Data do Caixa Previsto]]="",0,YEAR(TbRegistroEntradas[[#This Row],[Data do Caixa Previsto]]))</f>
        <v>2018</v>
      </c>
      <c r="O55" s="34" t="str">
        <f ca="1">IF(AND(TbRegistroEntradas[[#This Row],[Data do Caixa Registrado]]="",TbRegistroEntradas[[#This Row],[Data do Caixa Previsto]] &lt; TODAY()),"Vencida","Não Vencida")</f>
        <v>Vencida</v>
      </c>
      <c r="P55" s="34" t="str">
        <f>IF(TbRegistroEntradas[[#This Row],[Data da Competência]]=TbRegistroEntradas[[#This Row],[Data do Caixa Previsto]],"Vista","Prazo")</f>
        <v>Prazo</v>
      </c>
      <c r="Q5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2626</v>
      </c>
    </row>
    <row r="56" spans="2:17" ht="19.95" customHeight="1" x14ac:dyDescent="0.3">
      <c r="B56" s="97">
        <v>43155</v>
      </c>
      <c r="C56" s="97">
        <v>43109</v>
      </c>
      <c r="D56" s="97">
        <v>43113</v>
      </c>
      <c r="E56" t="s">
        <v>25</v>
      </c>
      <c r="F56" t="s">
        <v>34</v>
      </c>
      <c r="G56" t="s">
        <v>112</v>
      </c>
      <c r="H56" s="98">
        <v>1573</v>
      </c>
      <c r="I56" s="34">
        <f>IF(TbRegistroEntradas[[#This Row],[Data do Caixa Registrado]] = "",0,MONTH(TbRegistroEntradas[[#This Row],[Data do Caixa Registrado]]))</f>
        <v>2</v>
      </c>
      <c r="J56" s="34">
        <f>IF(TbRegistroEntradas[[#This Row],[Data do Caixa Registrado]] = "",0, YEAR(TbRegistroEntradas[[#This Row],[Data do Caixa Registrado]]))</f>
        <v>2018</v>
      </c>
      <c r="K56" s="34">
        <f>IF(TbRegistroEntradas[[#This Row],[Data da Competência]]="",0,MONTH(TbRegistroEntradas[[#This Row],[Data da Competência]]))</f>
        <v>1</v>
      </c>
      <c r="L56" s="34">
        <f>IF(TbRegistroEntradas[[#This Row],[Data da Competência]]="",0,YEAR(TbRegistroEntradas[[#This Row],[Data da Competência]]))</f>
        <v>2018</v>
      </c>
      <c r="M56" s="34">
        <f>IF(TbRegistroEntradas[[#This Row],[Data do Caixa Previsto]]="",0,MONTH(TbRegistroEntradas[[#This Row],[Data do Caixa Previsto]]))</f>
        <v>1</v>
      </c>
      <c r="N56" s="34">
        <f>IF(TbRegistroEntradas[[#This Row],[Data do Caixa Previsto]]="",0,YEAR(TbRegistroEntradas[[#This Row],[Data do Caixa Previsto]]))</f>
        <v>2018</v>
      </c>
      <c r="O56" s="34" t="str">
        <f ca="1">IF(AND(TbRegistroEntradas[[#This Row],[Data do Caixa Registrado]]="",TbRegistroEntradas[[#This Row],[Data do Caixa Previsto]] &lt; TODAY()),"Vencida","Não Vencida")</f>
        <v>Não Vencida</v>
      </c>
      <c r="P56" s="34" t="str">
        <f>IF(TbRegistroEntradas[[#This Row],[Data da Competência]]=TbRegistroEntradas[[#This Row],[Data do Caixa Previsto]],"Vista","Prazo")</f>
        <v>Prazo</v>
      </c>
      <c r="Q5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42</v>
      </c>
    </row>
    <row r="57" spans="2:17" ht="19.95" customHeight="1" x14ac:dyDescent="0.3">
      <c r="B57" s="97">
        <v>43117</v>
      </c>
      <c r="C57" s="97">
        <v>43117</v>
      </c>
      <c r="D57" s="97">
        <v>43117</v>
      </c>
      <c r="E57" t="s">
        <v>25</v>
      </c>
      <c r="F57" t="s">
        <v>34</v>
      </c>
      <c r="G57" t="s">
        <v>113</v>
      </c>
      <c r="H57" s="98">
        <v>1364</v>
      </c>
      <c r="I57" s="34">
        <f>IF(TbRegistroEntradas[[#This Row],[Data do Caixa Registrado]] = "",0,MONTH(TbRegistroEntradas[[#This Row],[Data do Caixa Registrado]]))</f>
        <v>1</v>
      </c>
      <c r="J57" s="34">
        <f>IF(TbRegistroEntradas[[#This Row],[Data do Caixa Registrado]] = "",0, YEAR(TbRegistroEntradas[[#This Row],[Data do Caixa Registrado]]))</f>
        <v>2018</v>
      </c>
      <c r="K57" s="34">
        <f>IF(TbRegistroEntradas[[#This Row],[Data da Competência]]="",0,MONTH(TbRegistroEntradas[[#This Row],[Data da Competência]]))</f>
        <v>1</v>
      </c>
      <c r="L57" s="34">
        <f>IF(TbRegistroEntradas[[#This Row],[Data da Competência]]="",0,YEAR(TbRegistroEntradas[[#This Row],[Data da Competência]]))</f>
        <v>2018</v>
      </c>
      <c r="M57" s="34">
        <f>IF(TbRegistroEntradas[[#This Row],[Data do Caixa Previsto]]="",0,MONTH(TbRegistroEntradas[[#This Row],[Data do Caixa Previsto]]))</f>
        <v>1</v>
      </c>
      <c r="N57" s="34">
        <f>IF(TbRegistroEntradas[[#This Row],[Data do Caixa Previsto]]="",0,YEAR(TbRegistroEntradas[[#This Row],[Data do Caixa Previsto]]))</f>
        <v>2018</v>
      </c>
      <c r="O57" s="34" t="str">
        <f ca="1">IF(AND(TbRegistroEntradas[[#This Row],[Data do Caixa Registrado]]="",TbRegistroEntradas[[#This Row],[Data do Caixa Previsto]] &lt; TODAY()),"Vencida","Não Vencida")</f>
        <v>Não Vencida</v>
      </c>
      <c r="P57" s="34" t="str">
        <f>IF(TbRegistroEntradas[[#This Row],[Data da Competência]]=TbRegistroEntradas[[#This Row],[Data do Caixa Previsto]],"Vista","Prazo")</f>
        <v>Vista</v>
      </c>
      <c r="Q5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8" spans="2:17" ht="19.95" customHeight="1" x14ac:dyDescent="0.3">
      <c r="B58" s="97">
        <v>43166</v>
      </c>
      <c r="C58" s="97">
        <v>43121</v>
      </c>
      <c r="D58" s="97">
        <v>43166</v>
      </c>
      <c r="E58" t="s">
        <v>25</v>
      </c>
      <c r="F58" t="s">
        <v>35</v>
      </c>
      <c r="G58" t="s">
        <v>114</v>
      </c>
      <c r="H58" s="98">
        <v>783</v>
      </c>
      <c r="I58" s="34">
        <f>IF(TbRegistroEntradas[[#This Row],[Data do Caixa Registrado]] = "",0,MONTH(TbRegistroEntradas[[#This Row],[Data do Caixa Registrado]]))</f>
        <v>3</v>
      </c>
      <c r="J58" s="34">
        <f>IF(TbRegistroEntradas[[#This Row],[Data do Caixa Registrado]] = "",0, YEAR(TbRegistroEntradas[[#This Row],[Data do Caixa Registrado]]))</f>
        <v>2018</v>
      </c>
      <c r="K58" s="34">
        <f>IF(TbRegistroEntradas[[#This Row],[Data da Competência]]="",0,MONTH(TbRegistroEntradas[[#This Row],[Data da Competência]]))</f>
        <v>1</v>
      </c>
      <c r="L58" s="34">
        <f>IF(TbRegistroEntradas[[#This Row],[Data da Competência]]="",0,YEAR(TbRegistroEntradas[[#This Row],[Data da Competência]]))</f>
        <v>2018</v>
      </c>
      <c r="M58" s="34">
        <f>IF(TbRegistroEntradas[[#This Row],[Data do Caixa Previsto]]="",0,MONTH(TbRegistroEntradas[[#This Row],[Data do Caixa Previsto]]))</f>
        <v>3</v>
      </c>
      <c r="N58" s="34">
        <f>IF(TbRegistroEntradas[[#This Row],[Data do Caixa Previsto]]="",0,YEAR(TbRegistroEntradas[[#This Row],[Data do Caixa Previsto]]))</f>
        <v>2018</v>
      </c>
      <c r="O58" s="34" t="str">
        <f ca="1">IF(AND(TbRegistroEntradas[[#This Row],[Data do Caixa Registrado]]="",TbRegistroEntradas[[#This Row],[Data do Caixa Previsto]] &lt; TODAY()),"Vencida","Não Vencida")</f>
        <v>Não Vencida</v>
      </c>
      <c r="P58" s="34" t="str">
        <f>IF(TbRegistroEntradas[[#This Row],[Data da Competência]]=TbRegistroEntradas[[#This Row],[Data do Caixa Previsto]],"Vista","Prazo")</f>
        <v>Prazo</v>
      </c>
      <c r="Q5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59" spans="2:17" ht="19.95" customHeight="1" x14ac:dyDescent="0.3">
      <c r="B59" s="97">
        <v>43145</v>
      </c>
      <c r="C59" s="97">
        <v>43122</v>
      </c>
      <c r="D59" s="97">
        <v>43145</v>
      </c>
      <c r="E59" t="s">
        <v>25</v>
      </c>
      <c r="F59" t="s">
        <v>35</v>
      </c>
      <c r="G59" t="s">
        <v>115</v>
      </c>
      <c r="H59" s="98">
        <v>3928</v>
      </c>
      <c r="I59" s="34">
        <f>IF(TbRegistroEntradas[[#This Row],[Data do Caixa Registrado]] = "",0,MONTH(TbRegistroEntradas[[#This Row],[Data do Caixa Registrado]]))</f>
        <v>2</v>
      </c>
      <c r="J59" s="34">
        <f>IF(TbRegistroEntradas[[#This Row],[Data do Caixa Registrado]] = "",0, YEAR(TbRegistroEntradas[[#This Row],[Data do Caixa Registrado]]))</f>
        <v>2018</v>
      </c>
      <c r="K59" s="34">
        <f>IF(TbRegistroEntradas[[#This Row],[Data da Competência]]="",0,MONTH(TbRegistroEntradas[[#This Row],[Data da Competência]]))</f>
        <v>1</v>
      </c>
      <c r="L59" s="34">
        <f>IF(TbRegistroEntradas[[#This Row],[Data da Competência]]="",0,YEAR(TbRegistroEntradas[[#This Row],[Data da Competência]]))</f>
        <v>2018</v>
      </c>
      <c r="M59" s="34">
        <f>IF(TbRegistroEntradas[[#This Row],[Data do Caixa Previsto]]="",0,MONTH(TbRegistroEntradas[[#This Row],[Data do Caixa Previsto]]))</f>
        <v>2</v>
      </c>
      <c r="N59" s="34">
        <f>IF(TbRegistroEntradas[[#This Row],[Data do Caixa Previsto]]="",0,YEAR(TbRegistroEntradas[[#This Row],[Data do Caixa Previsto]]))</f>
        <v>2018</v>
      </c>
      <c r="O59" s="34" t="str">
        <f ca="1">IF(AND(TbRegistroEntradas[[#This Row],[Data do Caixa Registrado]]="",TbRegistroEntradas[[#This Row],[Data do Caixa Previsto]] &lt; TODAY()),"Vencida","Não Vencida")</f>
        <v>Não Vencida</v>
      </c>
      <c r="P59" s="34" t="str">
        <f>IF(TbRegistroEntradas[[#This Row],[Data da Competência]]=TbRegistroEntradas[[#This Row],[Data do Caixa Previsto]],"Vista","Prazo")</f>
        <v>Prazo</v>
      </c>
      <c r="Q5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0" spans="2:17" ht="19.95" customHeight="1" x14ac:dyDescent="0.3">
      <c r="B60" s="97">
        <v>43142</v>
      </c>
      <c r="C60" s="97">
        <v>43124</v>
      </c>
      <c r="D60" s="97">
        <v>43142</v>
      </c>
      <c r="E60" t="s">
        <v>25</v>
      </c>
      <c r="F60" t="s">
        <v>32</v>
      </c>
      <c r="G60" t="s">
        <v>116</v>
      </c>
      <c r="H60" s="98">
        <v>3843</v>
      </c>
      <c r="I60" s="34">
        <f>IF(TbRegistroEntradas[[#This Row],[Data do Caixa Registrado]] = "",0,MONTH(TbRegistroEntradas[[#This Row],[Data do Caixa Registrado]]))</f>
        <v>2</v>
      </c>
      <c r="J60" s="34">
        <f>IF(TbRegistroEntradas[[#This Row],[Data do Caixa Registrado]] = "",0, YEAR(TbRegistroEntradas[[#This Row],[Data do Caixa Registrado]]))</f>
        <v>2018</v>
      </c>
      <c r="K60" s="34">
        <f>IF(TbRegistroEntradas[[#This Row],[Data da Competência]]="",0,MONTH(TbRegistroEntradas[[#This Row],[Data da Competência]]))</f>
        <v>1</v>
      </c>
      <c r="L60" s="34">
        <f>IF(TbRegistroEntradas[[#This Row],[Data da Competência]]="",0,YEAR(TbRegistroEntradas[[#This Row],[Data da Competência]]))</f>
        <v>2018</v>
      </c>
      <c r="M60" s="34">
        <f>IF(TbRegistroEntradas[[#This Row],[Data do Caixa Previsto]]="",0,MONTH(TbRegistroEntradas[[#This Row],[Data do Caixa Previsto]]))</f>
        <v>2</v>
      </c>
      <c r="N60" s="34">
        <f>IF(TbRegistroEntradas[[#This Row],[Data do Caixa Previsto]]="",0,YEAR(TbRegistroEntradas[[#This Row],[Data do Caixa Previsto]]))</f>
        <v>2018</v>
      </c>
      <c r="O60" s="34" t="str">
        <f ca="1">IF(AND(TbRegistroEntradas[[#This Row],[Data do Caixa Registrado]]="",TbRegistroEntradas[[#This Row],[Data do Caixa Previsto]] &lt; TODAY()),"Vencida","Não Vencida")</f>
        <v>Não Vencida</v>
      </c>
      <c r="P60" s="34" t="str">
        <f>IF(TbRegistroEntradas[[#This Row],[Data da Competência]]=TbRegistroEntradas[[#This Row],[Data do Caixa Previsto]],"Vista","Prazo")</f>
        <v>Prazo</v>
      </c>
      <c r="Q6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1" spans="2:17" ht="19.95" customHeight="1" x14ac:dyDescent="0.3">
      <c r="B61" s="97">
        <v>43206</v>
      </c>
      <c r="C61" s="97">
        <v>43125</v>
      </c>
      <c r="D61" s="97">
        <v>43129</v>
      </c>
      <c r="E61" t="s">
        <v>25</v>
      </c>
      <c r="F61" t="s">
        <v>31</v>
      </c>
      <c r="G61" t="s">
        <v>117</v>
      </c>
      <c r="H61" s="98">
        <v>1864</v>
      </c>
      <c r="I61" s="34">
        <f>IF(TbRegistroEntradas[[#This Row],[Data do Caixa Registrado]] = "",0,MONTH(TbRegistroEntradas[[#This Row],[Data do Caixa Registrado]]))</f>
        <v>4</v>
      </c>
      <c r="J61" s="34">
        <f>IF(TbRegistroEntradas[[#This Row],[Data do Caixa Registrado]] = "",0, YEAR(TbRegistroEntradas[[#This Row],[Data do Caixa Registrado]]))</f>
        <v>2018</v>
      </c>
      <c r="K61" s="34">
        <f>IF(TbRegistroEntradas[[#This Row],[Data da Competência]]="",0,MONTH(TbRegistroEntradas[[#This Row],[Data da Competência]]))</f>
        <v>1</v>
      </c>
      <c r="L61" s="34">
        <f>IF(TbRegistroEntradas[[#This Row],[Data da Competência]]="",0,YEAR(TbRegistroEntradas[[#This Row],[Data da Competência]]))</f>
        <v>2018</v>
      </c>
      <c r="M61" s="34">
        <f>IF(TbRegistroEntradas[[#This Row],[Data do Caixa Previsto]]="",0,MONTH(TbRegistroEntradas[[#This Row],[Data do Caixa Previsto]]))</f>
        <v>1</v>
      </c>
      <c r="N61" s="34">
        <f>IF(TbRegistroEntradas[[#This Row],[Data do Caixa Previsto]]="",0,YEAR(TbRegistroEntradas[[#This Row],[Data do Caixa Previsto]]))</f>
        <v>2018</v>
      </c>
      <c r="O61" s="34" t="str">
        <f ca="1">IF(AND(TbRegistroEntradas[[#This Row],[Data do Caixa Registrado]]="",TbRegistroEntradas[[#This Row],[Data do Caixa Previsto]] &lt; TODAY()),"Vencida","Não Vencida")</f>
        <v>Não Vencida</v>
      </c>
      <c r="P61" s="34" t="str">
        <f>IF(TbRegistroEntradas[[#This Row],[Data da Competência]]=TbRegistroEntradas[[#This Row],[Data do Caixa Previsto]],"Vista","Prazo")</f>
        <v>Prazo</v>
      </c>
      <c r="Q6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77</v>
      </c>
    </row>
    <row r="62" spans="2:17" ht="19.95" customHeight="1" x14ac:dyDescent="0.3">
      <c r="B62" s="97">
        <v>43137</v>
      </c>
      <c r="C62" s="97">
        <v>43128</v>
      </c>
      <c r="D62" s="97">
        <v>43128</v>
      </c>
      <c r="E62" t="s">
        <v>25</v>
      </c>
      <c r="F62" t="s">
        <v>34</v>
      </c>
      <c r="G62" t="s">
        <v>118</v>
      </c>
      <c r="H62" s="98">
        <v>1184</v>
      </c>
      <c r="I62" s="34">
        <f>IF(TbRegistroEntradas[[#This Row],[Data do Caixa Registrado]] = "",0,MONTH(TbRegistroEntradas[[#This Row],[Data do Caixa Registrado]]))</f>
        <v>2</v>
      </c>
      <c r="J62" s="34">
        <f>IF(TbRegistroEntradas[[#This Row],[Data do Caixa Registrado]] = "",0, YEAR(TbRegistroEntradas[[#This Row],[Data do Caixa Registrado]]))</f>
        <v>2018</v>
      </c>
      <c r="K62" s="34">
        <f>IF(TbRegistroEntradas[[#This Row],[Data da Competência]]="",0,MONTH(TbRegistroEntradas[[#This Row],[Data da Competência]]))</f>
        <v>1</v>
      </c>
      <c r="L62" s="34">
        <f>IF(TbRegistroEntradas[[#This Row],[Data da Competência]]="",0,YEAR(TbRegistroEntradas[[#This Row],[Data da Competência]]))</f>
        <v>2018</v>
      </c>
      <c r="M62" s="34">
        <f>IF(TbRegistroEntradas[[#This Row],[Data do Caixa Previsto]]="",0,MONTH(TbRegistroEntradas[[#This Row],[Data do Caixa Previsto]]))</f>
        <v>1</v>
      </c>
      <c r="N62" s="34">
        <f>IF(TbRegistroEntradas[[#This Row],[Data do Caixa Previsto]]="",0,YEAR(TbRegistroEntradas[[#This Row],[Data do Caixa Previsto]]))</f>
        <v>2018</v>
      </c>
      <c r="O62" s="34" t="str">
        <f ca="1">IF(AND(TbRegistroEntradas[[#This Row],[Data do Caixa Registrado]]="",TbRegistroEntradas[[#This Row],[Data do Caixa Previsto]] &lt; TODAY()),"Vencida","Não Vencida")</f>
        <v>Não Vencida</v>
      </c>
      <c r="P62" s="34" t="str">
        <f>IF(TbRegistroEntradas[[#This Row],[Data da Competência]]=TbRegistroEntradas[[#This Row],[Data do Caixa Previsto]],"Vista","Prazo")</f>
        <v>Vista</v>
      </c>
      <c r="Q6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9</v>
      </c>
    </row>
    <row r="63" spans="2:17" ht="19.95" customHeight="1" x14ac:dyDescent="0.3">
      <c r="B63" s="97">
        <v>43161</v>
      </c>
      <c r="C63" s="97">
        <v>43129</v>
      </c>
      <c r="D63" s="97">
        <v>43161</v>
      </c>
      <c r="E63" t="s">
        <v>25</v>
      </c>
      <c r="F63" t="s">
        <v>34</v>
      </c>
      <c r="G63" t="s">
        <v>119</v>
      </c>
      <c r="H63" s="98">
        <v>4055</v>
      </c>
      <c r="I63" s="34">
        <f>IF(TbRegistroEntradas[[#This Row],[Data do Caixa Registrado]] = "",0,MONTH(TbRegistroEntradas[[#This Row],[Data do Caixa Registrado]]))</f>
        <v>3</v>
      </c>
      <c r="J63" s="34">
        <f>IF(TbRegistroEntradas[[#This Row],[Data do Caixa Registrado]] = "",0, YEAR(TbRegistroEntradas[[#This Row],[Data do Caixa Registrado]]))</f>
        <v>2018</v>
      </c>
      <c r="K63" s="34">
        <f>IF(TbRegistroEntradas[[#This Row],[Data da Competência]]="",0,MONTH(TbRegistroEntradas[[#This Row],[Data da Competência]]))</f>
        <v>1</v>
      </c>
      <c r="L63" s="34">
        <f>IF(TbRegistroEntradas[[#This Row],[Data da Competência]]="",0,YEAR(TbRegistroEntradas[[#This Row],[Data da Competência]]))</f>
        <v>2018</v>
      </c>
      <c r="M63" s="34">
        <f>IF(TbRegistroEntradas[[#This Row],[Data do Caixa Previsto]]="",0,MONTH(TbRegistroEntradas[[#This Row],[Data do Caixa Previsto]]))</f>
        <v>3</v>
      </c>
      <c r="N63" s="34">
        <f>IF(TbRegistroEntradas[[#This Row],[Data do Caixa Previsto]]="",0,YEAR(TbRegistroEntradas[[#This Row],[Data do Caixa Previsto]]))</f>
        <v>2018</v>
      </c>
      <c r="O63" s="34" t="str">
        <f ca="1">IF(AND(TbRegistroEntradas[[#This Row],[Data do Caixa Registrado]]="",TbRegistroEntradas[[#This Row],[Data do Caixa Previsto]] &lt; TODAY()),"Vencida","Não Vencida")</f>
        <v>Não Vencida</v>
      </c>
      <c r="P63" s="34" t="str">
        <f>IF(TbRegistroEntradas[[#This Row],[Data da Competência]]=TbRegistroEntradas[[#This Row],[Data do Caixa Previsto]],"Vista","Prazo")</f>
        <v>Prazo</v>
      </c>
      <c r="Q6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4" spans="2:17" ht="19.95" customHeight="1" x14ac:dyDescent="0.3">
      <c r="B64" s="97">
        <v>43178</v>
      </c>
      <c r="C64" s="97">
        <v>43130</v>
      </c>
      <c r="D64" s="97">
        <v>43178</v>
      </c>
      <c r="E64" t="s">
        <v>25</v>
      </c>
      <c r="F64" t="s">
        <v>34</v>
      </c>
      <c r="G64" t="s">
        <v>120</v>
      </c>
      <c r="H64" s="98">
        <v>427</v>
      </c>
      <c r="I64" s="34">
        <f>IF(TbRegistroEntradas[[#This Row],[Data do Caixa Registrado]] = "",0,MONTH(TbRegistroEntradas[[#This Row],[Data do Caixa Registrado]]))</f>
        <v>3</v>
      </c>
      <c r="J64" s="34">
        <f>IF(TbRegistroEntradas[[#This Row],[Data do Caixa Registrado]] = "",0, YEAR(TbRegistroEntradas[[#This Row],[Data do Caixa Registrado]]))</f>
        <v>2018</v>
      </c>
      <c r="K64" s="34">
        <f>IF(TbRegistroEntradas[[#This Row],[Data da Competência]]="",0,MONTH(TbRegistroEntradas[[#This Row],[Data da Competência]]))</f>
        <v>1</v>
      </c>
      <c r="L64" s="34">
        <f>IF(TbRegistroEntradas[[#This Row],[Data da Competência]]="",0,YEAR(TbRegistroEntradas[[#This Row],[Data da Competência]]))</f>
        <v>2018</v>
      </c>
      <c r="M64" s="34">
        <f>IF(TbRegistroEntradas[[#This Row],[Data do Caixa Previsto]]="",0,MONTH(TbRegistroEntradas[[#This Row],[Data do Caixa Previsto]]))</f>
        <v>3</v>
      </c>
      <c r="N64" s="34">
        <f>IF(TbRegistroEntradas[[#This Row],[Data do Caixa Previsto]]="",0,YEAR(TbRegistroEntradas[[#This Row],[Data do Caixa Previsto]]))</f>
        <v>2018</v>
      </c>
      <c r="O64" s="34" t="str">
        <f ca="1">IF(AND(TbRegistroEntradas[[#This Row],[Data do Caixa Registrado]]="",TbRegistroEntradas[[#This Row],[Data do Caixa Previsto]] &lt; TODAY()),"Vencida","Não Vencida")</f>
        <v>Não Vencida</v>
      </c>
      <c r="P64" s="34" t="str">
        <f>IF(TbRegistroEntradas[[#This Row],[Data da Competência]]=TbRegistroEntradas[[#This Row],[Data do Caixa Previsto]],"Vista","Prazo")</f>
        <v>Prazo</v>
      </c>
      <c r="Q6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5" spans="2:17" ht="19.95" customHeight="1" x14ac:dyDescent="0.3">
      <c r="B65" s="97">
        <v>43138</v>
      </c>
      <c r="C65" s="97">
        <v>43133</v>
      </c>
      <c r="D65" s="97">
        <v>43138</v>
      </c>
      <c r="E65" t="s">
        <v>25</v>
      </c>
      <c r="F65" t="s">
        <v>33</v>
      </c>
      <c r="G65" t="s">
        <v>121</v>
      </c>
      <c r="H65" s="98">
        <v>460</v>
      </c>
      <c r="I65" s="34">
        <f>IF(TbRegistroEntradas[[#This Row],[Data do Caixa Registrado]] = "",0,MONTH(TbRegistroEntradas[[#This Row],[Data do Caixa Registrado]]))</f>
        <v>2</v>
      </c>
      <c r="J65" s="34">
        <f>IF(TbRegistroEntradas[[#This Row],[Data do Caixa Registrado]] = "",0, YEAR(TbRegistroEntradas[[#This Row],[Data do Caixa Registrado]]))</f>
        <v>2018</v>
      </c>
      <c r="K65" s="34">
        <f>IF(TbRegistroEntradas[[#This Row],[Data da Competência]]="",0,MONTH(TbRegistroEntradas[[#This Row],[Data da Competência]]))</f>
        <v>2</v>
      </c>
      <c r="L65" s="34">
        <f>IF(TbRegistroEntradas[[#This Row],[Data da Competência]]="",0,YEAR(TbRegistroEntradas[[#This Row],[Data da Competência]]))</f>
        <v>2018</v>
      </c>
      <c r="M65" s="34">
        <f>IF(TbRegistroEntradas[[#This Row],[Data do Caixa Previsto]]="",0,MONTH(TbRegistroEntradas[[#This Row],[Data do Caixa Previsto]]))</f>
        <v>2</v>
      </c>
      <c r="N65" s="34">
        <f>IF(TbRegistroEntradas[[#This Row],[Data do Caixa Previsto]]="",0,YEAR(TbRegistroEntradas[[#This Row],[Data do Caixa Previsto]]))</f>
        <v>2018</v>
      </c>
      <c r="O65" s="34" t="str">
        <f ca="1">IF(AND(TbRegistroEntradas[[#This Row],[Data do Caixa Registrado]]="",TbRegistroEntradas[[#This Row],[Data do Caixa Previsto]] &lt; TODAY()),"Vencida","Não Vencida")</f>
        <v>Não Vencida</v>
      </c>
      <c r="P65" s="34" t="str">
        <f>IF(TbRegistroEntradas[[#This Row],[Data da Competência]]=TbRegistroEntradas[[#This Row],[Data do Caixa Previsto]],"Vista","Prazo")</f>
        <v>Prazo</v>
      </c>
      <c r="Q6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6" spans="2:17" ht="19.95" customHeight="1" x14ac:dyDescent="0.3">
      <c r="B66" s="97" t="s">
        <v>68</v>
      </c>
      <c r="C66" s="97">
        <v>43136</v>
      </c>
      <c r="D66" s="97">
        <v>43190</v>
      </c>
      <c r="E66" t="s">
        <v>25</v>
      </c>
      <c r="F66" t="s">
        <v>35</v>
      </c>
      <c r="G66" t="s">
        <v>122</v>
      </c>
      <c r="H66" s="98">
        <v>964</v>
      </c>
      <c r="I66" s="34">
        <f>IF(TbRegistroEntradas[[#This Row],[Data do Caixa Registrado]] = "",0,MONTH(TbRegistroEntradas[[#This Row],[Data do Caixa Registrado]]))</f>
        <v>0</v>
      </c>
      <c r="J66" s="34">
        <f>IF(TbRegistroEntradas[[#This Row],[Data do Caixa Registrado]] = "",0, YEAR(TbRegistroEntradas[[#This Row],[Data do Caixa Registrado]]))</f>
        <v>0</v>
      </c>
      <c r="K66" s="34">
        <f>IF(TbRegistroEntradas[[#This Row],[Data da Competência]]="",0,MONTH(TbRegistroEntradas[[#This Row],[Data da Competência]]))</f>
        <v>2</v>
      </c>
      <c r="L66" s="34">
        <f>IF(TbRegistroEntradas[[#This Row],[Data da Competência]]="",0,YEAR(TbRegistroEntradas[[#This Row],[Data da Competência]]))</f>
        <v>2018</v>
      </c>
      <c r="M66" s="34">
        <f>IF(TbRegistroEntradas[[#This Row],[Data do Caixa Previsto]]="",0,MONTH(TbRegistroEntradas[[#This Row],[Data do Caixa Previsto]]))</f>
        <v>3</v>
      </c>
      <c r="N66" s="34">
        <f>IF(TbRegistroEntradas[[#This Row],[Data do Caixa Previsto]]="",0,YEAR(TbRegistroEntradas[[#This Row],[Data do Caixa Previsto]]))</f>
        <v>2018</v>
      </c>
      <c r="O66" s="34" t="str">
        <f ca="1">IF(AND(TbRegistroEntradas[[#This Row],[Data do Caixa Registrado]]="",TbRegistroEntradas[[#This Row],[Data do Caixa Previsto]] &lt; TODAY()),"Vencida","Não Vencida")</f>
        <v>Vencida</v>
      </c>
      <c r="P66" s="34" t="str">
        <f>IF(TbRegistroEntradas[[#This Row],[Data da Competência]]=TbRegistroEntradas[[#This Row],[Data do Caixa Previsto]],"Vista","Prazo")</f>
        <v>Prazo</v>
      </c>
      <c r="Q6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2595</v>
      </c>
    </row>
    <row r="67" spans="2:17" ht="19.95" customHeight="1" x14ac:dyDescent="0.3">
      <c r="B67" s="97">
        <v>43145</v>
      </c>
      <c r="C67" s="97">
        <v>43140</v>
      </c>
      <c r="D67" s="97">
        <v>43145</v>
      </c>
      <c r="E67" t="s">
        <v>25</v>
      </c>
      <c r="F67" t="s">
        <v>34</v>
      </c>
      <c r="G67" t="s">
        <v>123</v>
      </c>
      <c r="H67" s="98">
        <v>3412</v>
      </c>
      <c r="I67" s="34">
        <f>IF(TbRegistroEntradas[[#This Row],[Data do Caixa Registrado]] = "",0,MONTH(TbRegistroEntradas[[#This Row],[Data do Caixa Registrado]]))</f>
        <v>2</v>
      </c>
      <c r="J67" s="34">
        <f>IF(TbRegistroEntradas[[#This Row],[Data do Caixa Registrado]] = "",0, YEAR(TbRegistroEntradas[[#This Row],[Data do Caixa Registrado]]))</f>
        <v>2018</v>
      </c>
      <c r="K67" s="34">
        <f>IF(TbRegistroEntradas[[#This Row],[Data da Competência]]="",0,MONTH(TbRegistroEntradas[[#This Row],[Data da Competência]]))</f>
        <v>2</v>
      </c>
      <c r="L67" s="34">
        <f>IF(TbRegistroEntradas[[#This Row],[Data da Competência]]="",0,YEAR(TbRegistroEntradas[[#This Row],[Data da Competência]]))</f>
        <v>2018</v>
      </c>
      <c r="M67" s="34">
        <f>IF(TbRegistroEntradas[[#This Row],[Data do Caixa Previsto]]="",0,MONTH(TbRegistroEntradas[[#This Row],[Data do Caixa Previsto]]))</f>
        <v>2</v>
      </c>
      <c r="N67" s="34">
        <f>IF(TbRegistroEntradas[[#This Row],[Data do Caixa Previsto]]="",0,YEAR(TbRegistroEntradas[[#This Row],[Data do Caixa Previsto]]))</f>
        <v>2018</v>
      </c>
      <c r="O67" s="34" t="str">
        <f ca="1">IF(AND(TbRegistroEntradas[[#This Row],[Data do Caixa Registrado]]="",TbRegistroEntradas[[#This Row],[Data do Caixa Previsto]] &lt; TODAY()),"Vencida","Não Vencida")</f>
        <v>Não Vencida</v>
      </c>
      <c r="P67" s="34" t="str">
        <f>IF(TbRegistroEntradas[[#This Row],[Data da Competência]]=TbRegistroEntradas[[#This Row],[Data do Caixa Previsto]],"Vista","Prazo")</f>
        <v>Prazo</v>
      </c>
      <c r="Q6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8" spans="2:17" ht="19.95" customHeight="1" x14ac:dyDescent="0.3">
      <c r="B68" s="97">
        <v>43146</v>
      </c>
      <c r="C68" s="97">
        <v>43142</v>
      </c>
      <c r="D68" s="97">
        <v>43146</v>
      </c>
      <c r="E68" t="s">
        <v>25</v>
      </c>
      <c r="F68" t="s">
        <v>32</v>
      </c>
      <c r="G68" t="s">
        <v>124</v>
      </c>
      <c r="H68" s="98">
        <v>3095</v>
      </c>
      <c r="I68" s="34">
        <f>IF(TbRegistroEntradas[[#This Row],[Data do Caixa Registrado]] = "",0,MONTH(TbRegistroEntradas[[#This Row],[Data do Caixa Registrado]]))</f>
        <v>2</v>
      </c>
      <c r="J68" s="34">
        <f>IF(TbRegistroEntradas[[#This Row],[Data do Caixa Registrado]] = "",0, YEAR(TbRegistroEntradas[[#This Row],[Data do Caixa Registrado]]))</f>
        <v>2018</v>
      </c>
      <c r="K68" s="34">
        <f>IF(TbRegistroEntradas[[#This Row],[Data da Competência]]="",0,MONTH(TbRegistroEntradas[[#This Row],[Data da Competência]]))</f>
        <v>2</v>
      </c>
      <c r="L68" s="34">
        <f>IF(TbRegistroEntradas[[#This Row],[Data da Competência]]="",0,YEAR(TbRegistroEntradas[[#This Row],[Data da Competência]]))</f>
        <v>2018</v>
      </c>
      <c r="M68" s="34">
        <f>IF(TbRegistroEntradas[[#This Row],[Data do Caixa Previsto]]="",0,MONTH(TbRegistroEntradas[[#This Row],[Data do Caixa Previsto]]))</f>
        <v>2</v>
      </c>
      <c r="N68" s="34">
        <f>IF(TbRegistroEntradas[[#This Row],[Data do Caixa Previsto]]="",0,YEAR(TbRegistroEntradas[[#This Row],[Data do Caixa Previsto]]))</f>
        <v>2018</v>
      </c>
      <c r="O68" s="34" t="str">
        <f ca="1">IF(AND(TbRegistroEntradas[[#This Row],[Data do Caixa Registrado]]="",TbRegistroEntradas[[#This Row],[Data do Caixa Previsto]] &lt; TODAY()),"Vencida","Não Vencida")</f>
        <v>Não Vencida</v>
      </c>
      <c r="P68" s="34" t="str">
        <f>IF(TbRegistroEntradas[[#This Row],[Data da Competência]]=TbRegistroEntradas[[#This Row],[Data do Caixa Previsto]],"Vista","Prazo")</f>
        <v>Prazo</v>
      </c>
      <c r="Q6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69" spans="2:17" ht="19.95" customHeight="1" x14ac:dyDescent="0.3">
      <c r="B69" s="97">
        <v>43193</v>
      </c>
      <c r="C69" s="97">
        <v>43148</v>
      </c>
      <c r="D69" s="97">
        <v>43193</v>
      </c>
      <c r="E69" t="s">
        <v>25</v>
      </c>
      <c r="F69" t="s">
        <v>33</v>
      </c>
      <c r="G69" t="s">
        <v>125</v>
      </c>
      <c r="H69" s="98">
        <v>1532</v>
      </c>
      <c r="I69" s="34">
        <f>IF(TbRegistroEntradas[[#This Row],[Data do Caixa Registrado]] = "",0,MONTH(TbRegistroEntradas[[#This Row],[Data do Caixa Registrado]]))</f>
        <v>4</v>
      </c>
      <c r="J69" s="34">
        <f>IF(TbRegistroEntradas[[#This Row],[Data do Caixa Registrado]] = "",0, YEAR(TbRegistroEntradas[[#This Row],[Data do Caixa Registrado]]))</f>
        <v>2018</v>
      </c>
      <c r="K69" s="34">
        <f>IF(TbRegistroEntradas[[#This Row],[Data da Competência]]="",0,MONTH(TbRegistroEntradas[[#This Row],[Data da Competência]]))</f>
        <v>2</v>
      </c>
      <c r="L69" s="34">
        <f>IF(TbRegistroEntradas[[#This Row],[Data da Competência]]="",0,YEAR(TbRegistroEntradas[[#This Row],[Data da Competência]]))</f>
        <v>2018</v>
      </c>
      <c r="M69" s="34">
        <f>IF(TbRegistroEntradas[[#This Row],[Data do Caixa Previsto]]="",0,MONTH(TbRegistroEntradas[[#This Row],[Data do Caixa Previsto]]))</f>
        <v>4</v>
      </c>
      <c r="N69" s="34">
        <f>IF(TbRegistroEntradas[[#This Row],[Data do Caixa Previsto]]="",0,YEAR(TbRegistroEntradas[[#This Row],[Data do Caixa Previsto]]))</f>
        <v>2018</v>
      </c>
      <c r="O69" s="34" t="str">
        <f ca="1">IF(AND(TbRegistroEntradas[[#This Row],[Data do Caixa Registrado]]="",TbRegistroEntradas[[#This Row],[Data do Caixa Previsto]] &lt; TODAY()),"Vencida","Não Vencida")</f>
        <v>Não Vencida</v>
      </c>
      <c r="P69" s="34" t="str">
        <f>IF(TbRegistroEntradas[[#This Row],[Data da Competência]]=TbRegistroEntradas[[#This Row],[Data do Caixa Previsto]],"Vista","Prazo")</f>
        <v>Prazo</v>
      </c>
      <c r="Q6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0" spans="2:17" ht="19.95" customHeight="1" x14ac:dyDescent="0.3">
      <c r="B70" s="97">
        <v>43193</v>
      </c>
      <c r="C70" s="97">
        <v>43151</v>
      </c>
      <c r="D70" s="97">
        <v>43193</v>
      </c>
      <c r="E70" t="s">
        <v>25</v>
      </c>
      <c r="F70" t="s">
        <v>33</v>
      </c>
      <c r="G70" t="s">
        <v>126</v>
      </c>
      <c r="H70" s="98">
        <v>3726</v>
      </c>
      <c r="I70" s="34">
        <f>IF(TbRegistroEntradas[[#This Row],[Data do Caixa Registrado]] = "",0,MONTH(TbRegistroEntradas[[#This Row],[Data do Caixa Registrado]]))</f>
        <v>4</v>
      </c>
      <c r="J70" s="34">
        <f>IF(TbRegistroEntradas[[#This Row],[Data do Caixa Registrado]] = "",0, YEAR(TbRegistroEntradas[[#This Row],[Data do Caixa Registrado]]))</f>
        <v>2018</v>
      </c>
      <c r="K70" s="34">
        <f>IF(TbRegistroEntradas[[#This Row],[Data da Competência]]="",0,MONTH(TbRegistroEntradas[[#This Row],[Data da Competência]]))</f>
        <v>2</v>
      </c>
      <c r="L70" s="34">
        <f>IF(TbRegistroEntradas[[#This Row],[Data da Competência]]="",0,YEAR(TbRegistroEntradas[[#This Row],[Data da Competência]]))</f>
        <v>2018</v>
      </c>
      <c r="M70" s="34">
        <f>IF(TbRegistroEntradas[[#This Row],[Data do Caixa Previsto]]="",0,MONTH(TbRegistroEntradas[[#This Row],[Data do Caixa Previsto]]))</f>
        <v>4</v>
      </c>
      <c r="N70" s="34">
        <f>IF(TbRegistroEntradas[[#This Row],[Data do Caixa Previsto]]="",0,YEAR(TbRegistroEntradas[[#This Row],[Data do Caixa Previsto]]))</f>
        <v>2018</v>
      </c>
      <c r="O70" s="34" t="str">
        <f ca="1">IF(AND(TbRegistroEntradas[[#This Row],[Data do Caixa Registrado]]="",TbRegistroEntradas[[#This Row],[Data do Caixa Previsto]] &lt; TODAY()),"Vencida","Não Vencida")</f>
        <v>Não Vencida</v>
      </c>
      <c r="P70" s="34" t="str">
        <f>IF(TbRegistroEntradas[[#This Row],[Data da Competência]]=TbRegistroEntradas[[#This Row],[Data do Caixa Previsto]],"Vista","Prazo")</f>
        <v>Prazo</v>
      </c>
      <c r="Q7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1" spans="2:17" ht="19.95" customHeight="1" x14ac:dyDescent="0.3">
      <c r="B71" s="97">
        <v>43154</v>
      </c>
      <c r="C71" s="97">
        <v>43154</v>
      </c>
      <c r="D71" s="97">
        <v>43154</v>
      </c>
      <c r="E71" t="s">
        <v>25</v>
      </c>
      <c r="F71" t="s">
        <v>34</v>
      </c>
      <c r="G71" t="s">
        <v>127</v>
      </c>
      <c r="H71" s="98">
        <v>4322</v>
      </c>
      <c r="I71" s="34">
        <f>IF(TbRegistroEntradas[[#This Row],[Data do Caixa Registrado]] = "",0,MONTH(TbRegistroEntradas[[#This Row],[Data do Caixa Registrado]]))</f>
        <v>2</v>
      </c>
      <c r="J71" s="34">
        <f>IF(TbRegistroEntradas[[#This Row],[Data do Caixa Registrado]] = "",0, YEAR(TbRegistroEntradas[[#This Row],[Data do Caixa Registrado]]))</f>
        <v>2018</v>
      </c>
      <c r="K71" s="34">
        <f>IF(TbRegistroEntradas[[#This Row],[Data da Competência]]="",0,MONTH(TbRegistroEntradas[[#This Row],[Data da Competência]]))</f>
        <v>2</v>
      </c>
      <c r="L71" s="34">
        <f>IF(TbRegistroEntradas[[#This Row],[Data da Competência]]="",0,YEAR(TbRegistroEntradas[[#This Row],[Data da Competência]]))</f>
        <v>2018</v>
      </c>
      <c r="M71" s="34">
        <f>IF(TbRegistroEntradas[[#This Row],[Data do Caixa Previsto]]="",0,MONTH(TbRegistroEntradas[[#This Row],[Data do Caixa Previsto]]))</f>
        <v>2</v>
      </c>
      <c r="N71" s="34">
        <f>IF(TbRegistroEntradas[[#This Row],[Data do Caixa Previsto]]="",0,YEAR(TbRegistroEntradas[[#This Row],[Data do Caixa Previsto]]))</f>
        <v>2018</v>
      </c>
      <c r="O71" s="34" t="str">
        <f ca="1">IF(AND(TbRegistroEntradas[[#This Row],[Data do Caixa Registrado]]="",TbRegistroEntradas[[#This Row],[Data do Caixa Previsto]] &lt; TODAY()),"Vencida","Não Vencida")</f>
        <v>Não Vencida</v>
      </c>
      <c r="P71" s="34" t="str">
        <f>IF(TbRegistroEntradas[[#This Row],[Data da Competência]]=TbRegistroEntradas[[#This Row],[Data do Caixa Previsto]],"Vista","Prazo")</f>
        <v>Vista</v>
      </c>
      <c r="Q7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2" spans="2:17" ht="19.95" customHeight="1" x14ac:dyDescent="0.3">
      <c r="B72" s="97" t="s">
        <v>68</v>
      </c>
      <c r="C72" s="97">
        <v>43156</v>
      </c>
      <c r="D72" s="97">
        <v>43205</v>
      </c>
      <c r="E72" t="s">
        <v>25</v>
      </c>
      <c r="F72" t="s">
        <v>32</v>
      </c>
      <c r="G72" t="s">
        <v>128</v>
      </c>
      <c r="H72" s="98">
        <v>3998</v>
      </c>
      <c r="I72" s="34">
        <f>IF(TbRegistroEntradas[[#This Row],[Data do Caixa Registrado]] = "",0,MONTH(TbRegistroEntradas[[#This Row],[Data do Caixa Registrado]]))</f>
        <v>0</v>
      </c>
      <c r="J72" s="34">
        <f>IF(TbRegistroEntradas[[#This Row],[Data do Caixa Registrado]] = "",0, YEAR(TbRegistroEntradas[[#This Row],[Data do Caixa Registrado]]))</f>
        <v>0</v>
      </c>
      <c r="K72" s="34">
        <f>IF(TbRegistroEntradas[[#This Row],[Data da Competência]]="",0,MONTH(TbRegistroEntradas[[#This Row],[Data da Competência]]))</f>
        <v>2</v>
      </c>
      <c r="L72" s="34">
        <f>IF(TbRegistroEntradas[[#This Row],[Data da Competência]]="",0,YEAR(TbRegistroEntradas[[#This Row],[Data da Competência]]))</f>
        <v>2018</v>
      </c>
      <c r="M72" s="34">
        <f>IF(TbRegistroEntradas[[#This Row],[Data do Caixa Previsto]]="",0,MONTH(TbRegistroEntradas[[#This Row],[Data do Caixa Previsto]]))</f>
        <v>4</v>
      </c>
      <c r="N72" s="34">
        <f>IF(TbRegistroEntradas[[#This Row],[Data do Caixa Previsto]]="",0,YEAR(TbRegistroEntradas[[#This Row],[Data do Caixa Previsto]]))</f>
        <v>2018</v>
      </c>
      <c r="O72" s="34" t="str">
        <f ca="1">IF(AND(TbRegistroEntradas[[#This Row],[Data do Caixa Registrado]]="",TbRegistroEntradas[[#This Row],[Data do Caixa Previsto]] &lt; TODAY()),"Vencida","Não Vencida")</f>
        <v>Vencida</v>
      </c>
      <c r="P72" s="34" t="str">
        <f>IF(TbRegistroEntradas[[#This Row],[Data da Competência]]=TbRegistroEntradas[[#This Row],[Data do Caixa Previsto]],"Vista","Prazo")</f>
        <v>Prazo</v>
      </c>
      <c r="Q7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2580</v>
      </c>
    </row>
    <row r="73" spans="2:17" ht="19.95" customHeight="1" x14ac:dyDescent="0.3">
      <c r="B73" s="97">
        <v>43246</v>
      </c>
      <c r="C73" s="97">
        <v>43158</v>
      </c>
      <c r="D73" s="97">
        <v>43188</v>
      </c>
      <c r="E73" t="s">
        <v>25</v>
      </c>
      <c r="F73" t="s">
        <v>32</v>
      </c>
      <c r="G73" t="s">
        <v>129</v>
      </c>
      <c r="H73" s="98">
        <v>3252</v>
      </c>
      <c r="I73" s="34">
        <f>IF(TbRegistroEntradas[[#This Row],[Data do Caixa Registrado]] = "",0,MONTH(TbRegistroEntradas[[#This Row],[Data do Caixa Registrado]]))</f>
        <v>5</v>
      </c>
      <c r="J73" s="34">
        <f>IF(TbRegistroEntradas[[#This Row],[Data do Caixa Registrado]] = "",0, YEAR(TbRegistroEntradas[[#This Row],[Data do Caixa Registrado]]))</f>
        <v>2018</v>
      </c>
      <c r="K73" s="34">
        <f>IF(TbRegistroEntradas[[#This Row],[Data da Competência]]="",0,MONTH(TbRegistroEntradas[[#This Row],[Data da Competência]]))</f>
        <v>2</v>
      </c>
      <c r="L73" s="34">
        <f>IF(TbRegistroEntradas[[#This Row],[Data da Competência]]="",0,YEAR(TbRegistroEntradas[[#This Row],[Data da Competência]]))</f>
        <v>2018</v>
      </c>
      <c r="M73" s="34">
        <f>IF(TbRegistroEntradas[[#This Row],[Data do Caixa Previsto]]="",0,MONTH(TbRegistroEntradas[[#This Row],[Data do Caixa Previsto]]))</f>
        <v>3</v>
      </c>
      <c r="N73" s="34">
        <f>IF(TbRegistroEntradas[[#This Row],[Data do Caixa Previsto]]="",0,YEAR(TbRegistroEntradas[[#This Row],[Data do Caixa Previsto]]))</f>
        <v>2018</v>
      </c>
      <c r="O73" s="34" t="str">
        <f ca="1">IF(AND(TbRegistroEntradas[[#This Row],[Data do Caixa Registrado]]="",TbRegistroEntradas[[#This Row],[Data do Caixa Previsto]] &lt; TODAY()),"Vencida","Não Vencida")</f>
        <v>Não Vencida</v>
      </c>
      <c r="P73" s="34" t="str">
        <f>IF(TbRegistroEntradas[[#This Row],[Data da Competência]]=TbRegistroEntradas[[#This Row],[Data do Caixa Previsto]],"Vista","Prazo")</f>
        <v>Prazo</v>
      </c>
      <c r="Q7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74" spans="2:17" ht="19.95" customHeight="1" x14ac:dyDescent="0.3">
      <c r="B74" s="97">
        <v>43169</v>
      </c>
      <c r="C74" s="97">
        <v>43160</v>
      </c>
      <c r="D74" s="97">
        <v>43169</v>
      </c>
      <c r="E74" t="s">
        <v>25</v>
      </c>
      <c r="F74" t="s">
        <v>33</v>
      </c>
      <c r="G74" t="s">
        <v>130</v>
      </c>
      <c r="H74" s="98">
        <v>3701</v>
      </c>
      <c r="I74" s="34">
        <f>IF(TbRegistroEntradas[[#This Row],[Data do Caixa Registrado]] = "",0,MONTH(TbRegistroEntradas[[#This Row],[Data do Caixa Registrado]]))</f>
        <v>3</v>
      </c>
      <c r="J74" s="34">
        <f>IF(TbRegistroEntradas[[#This Row],[Data do Caixa Registrado]] = "",0, YEAR(TbRegistroEntradas[[#This Row],[Data do Caixa Registrado]]))</f>
        <v>2018</v>
      </c>
      <c r="K74" s="34">
        <f>IF(TbRegistroEntradas[[#This Row],[Data da Competência]]="",0,MONTH(TbRegistroEntradas[[#This Row],[Data da Competência]]))</f>
        <v>3</v>
      </c>
      <c r="L74" s="34">
        <f>IF(TbRegistroEntradas[[#This Row],[Data da Competência]]="",0,YEAR(TbRegistroEntradas[[#This Row],[Data da Competência]]))</f>
        <v>2018</v>
      </c>
      <c r="M74" s="34">
        <f>IF(TbRegistroEntradas[[#This Row],[Data do Caixa Previsto]]="",0,MONTH(TbRegistroEntradas[[#This Row],[Data do Caixa Previsto]]))</f>
        <v>3</v>
      </c>
      <c r="N74" s="34">
        <f>IF(TbRegistroEntradas[[#This Row],[Data do Caixa Previsto]]="",0,YEAR(TbRegistroEntradas[[#This Row],[Data do Caixa Previsto]]))</f>
        <v>2018</v>
      </c>
      <c r="O74" s="34" t="str">
        <f ca="1">IF(AND(TbRegistroEntradas[[#This Row],[Data do Caixa Registrado]]="",TbRegistroEntradas[[#This Row],[Data do Caixa Previsto]] &lt; TODAY()),"Vencida","Não Vencida")</f>
        <v>Não Vencida</v>
      </c>
      <c r="P74" s="34" t="str">
        <f>IF(TbRegistroEntradas[[#This Row],[Data da Competência]]=TbRegistroEntradas[[#This Row],[Data do Caixa Previsto]],"Vista","Prazo")</f>
        <v>Prazo</v>
      </c>
      <c r="Q7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5" spans="2:17" ht="19.95" customHeight="1" x14ac:dyDescent="0.3">
      <c r="B75" s="97" t="s">
        <v>68</v>
      </c>
      <c r="C75" s="97">
        <v>43162</v>
      </c>
      <c r="D75" s="97">
        <v>43202</v>
      </c>
      <c r="E75" t="s">
        <v>25</v>
      </c>
      <c r="F75" t="s">
        <v>35</v>
      </c>
      <c r="G75" t="s">
        <v>131</v>
      </c>
      <c r="H75" s="98">
        <v>1977</v>
      </c>
      <c r="I75" s="34">
        <f>IF(TbRegistroEntradas[[#This Row],[Data do Caixa Registrado]] = "",0,MONTH(TbRegistroEntradas[[#This Row],[Data do Caixa Registrado]]))</f>
        <v>0</v>
      </c>
      <c r="J75" s="34">
        <f>IF(TbRegistroEntradas[[#This Row],[Data do Caixa Registrado]] = "",0, YEAR(TbRegistroEntradas[[#This Row],[Data do Caixa Registrado]]))</f>
        <v>0</v>
      </c>
      <c r="K75" s="34">
        <f>IF(TbRegistroEntradas[[#This Row],[Data da Competência]]="",0,MONTH(TbRegistroEntradas[[#This Row],[Data da Competência]]))</f>
        <v>3</v>
      </c>
      <c r="L75" s="34">
        <f>IF(TbRegistroEntradas[[#This Row],[Data da Competência]]="",0,YEAR(TbRegistroEntradas[[#This Row],[Data da Competência]]))</f>
        <v>2018</v>
      </c>
      <c r="M75" s="34">
        <f>IF(TbRegistroEntradas[[#This Row],[Data do Caixa Previsto]]="",0,MONTH(TbRegistroEntradas[[#This Row],[Data do Caixa Previsto]]))</f>
        <v>4</v>
      </c>
      <c r="N75" s="34">
        <f>IF(TbRegistroEntradas[[#This Row],[Data do Caixa Previsto]]="",0,YEAR(TbRegistroEntradas[[#This Row],[Data do Caixa Previsto]]))</f>
        <v>2018</v>
      </c>
      <c r="O75" s="34" t="str">
        <f ca="1">IF(AND(TbRegistroEntradas[[#This Row],[Data do Caixa Registrado]]="",TbRegistroEntradas[[#This Row],[Data do Caixa Previsto]] &lt; TODAY()),"Vencida","Não Vencida")</f>
        <v>Vencida</v>
      </c>
      <c r="P75" s="34" t="str">
        <f>IF(TbRegistroEntradas[[#This Row],[Data da Competência]]=TbRegistroEntradas[[#This Row],[Data do Caixa Previsto]],"Vista","Prazo")</f>
        <v>Prazo</v>
      </c>
      <c r="Q7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2583</v>
      </c>
    </row>
    <row r="76" spans="2:17" ht="19.95" customHeight="1" x14ac:dyDescent="0.3">
      <c r="B76" s="97">
        <v>43287</v>
      </c>
      <c r="C76" s="97">
        <v>43163</v>
      </c>
      <c r="D76" s="97">
        <v>43211</v>
      </c>
      <c r="E76" t="s">
        <v>25</v>
      </c>
      <c r="F76" t="s">
        <v>33</v>
      </c>
      <c r="G76" t="s">
        <v>132</v>
      </c>
      <c r="H76" s="98">
        <v>1217</v>
      </c>
      <c r="I76" s="34">
        <f>IF(TbRegistroEntradas[[#This Row],[Data do Caixa Registrado]] = "",0,MONTH(TbRegistroEntradas[[#This Row],[Data do Caixa Registrado]]))</f>
        <v>7</v>
      </c>
      <c r="J76" s="34">
        <f>IF(TbRegistroEntradas[[#This Row],[Data do Caixa Registrado]] = "",0, YEAR(TbRegistroEntradas[[#This Row],[Data do Caixa Registrado]]))</f>
        <v>2018</v>
      </c>
      <c r="K76" s="34">
        <f>IF(TbRegistroEntradas[[#This Row],[Data da Competência]]="",0,MONTH(TbRegistroEntradas[[#This Row],[Data da Competência]]))</f>
        <v>3</v>
      </c>
      <c r="L76" s="34">
        <f>IF(TbRegistroEntradas[[#This Row],[Data da Competência]]="",0,YEAR(TbRegistroEntradas[[#This Row],[Data da Competência]]))</f>
        <v>2018</v>
      </c>
      <c r="M76" s="34">
        <f>IF(TbRegistroEntradas[[#This Row],[Data do Caixa Previsto]]="",0,MONTH(TbRegistroEntradas[[#This Row],[Data do Caixa Previsto]]))</f>
        <v>4</v>
      </c>
      <c r="N76" s="34">
        <f>IF(TbRegistroEntradas[[#This Row],[Data do Caixa Previsto]]="",0,YEAR(TbRegistroEntradas[[#This Row],[Data do Caixa Previsto]]))</f>
        <v>2018</v>
      </c>
      <c r="O76" s="34" t="str">
        <f ca="1">IF(AND(TbRegistroEntradas[[#This Row],[Data do Caixa Registrado]]="",TbRegistroEntradas[[#This Row],[Data do Caixa Previsto]] &lt; TODAY()),"Vencida","Não Vencida")</f>
        <v>Não Vencida</v>
      </c>
      <c r="P76" s="34" t="str">
        <f>IF(TbRegistroEntradas[[#This Row],[Data da Competência]]=TbRegistroEntradas[[#This Row],[Data do Caixa Previsto]],"Vista","Prazo")</f>
        <v>Prazo</v>
      </c>
      <c r="Q7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76</v>
      </c>
    </row>
    <row r="77" spans="2:17" ht="19.95" customHeight="1" x14ac:dyDescent="0.3">
      <c r="B77" s="97">
        <v>43203</v>
      </c>
      <c r="C77" s="97">
        <v>43166</v>
      </c>
      <c r="D77" s="97">
        <v>43203</v>
      </c>
      <c r="E77" t="s">
        <v>25</v>
      </c>
      <c r="F77" t="s">
        <v>31</v>
      </c>
      <c r="G77" t="s">
        <v>133</v>
      </c>
      <c r="H77" s="98">
        <v>1660</v>
      </c>
      <c r="I77" s="34">
        <f>IF(TbRegistroEntradas[[#This Row],[Data do Caixa Registrado]] = "",0,MONTH(TbRegistroEntradas[[#This Row],[Data do Caixa Registrado]]))</f>
        <v>4</v>
      </c>
      <c r="J77" s="34">
        <f>IF(TbRegistroEntradas[[#This Row],[Data do Caixa Registrado]] = "",0, YEAR(TbRegistroEntradas[[#This Row],[Data do Caixa Registrado]]))</f>
        <v>2018</v>
      </c>
      <c r="K77" s="34">
        <f>IF(TbRegistroEntradas[[#This Row],[Data da Competência]]="",0,MONTH(TbRegistroEntradas[[#This Row],[Data da Competência]]))</f>
        <v>3</v>
      </c>
      <c r="L77" s="34">
        <f>IF(TbRegistroEntradas[[#This Row],[Data da Competência]]="",0,YEAR(TbRegistroEntradas[[#This Row],[Data da Competência]]))</f>
        <v>2018</v>
      </c>
      <c r="M77" s="34">
        <f>IF(TbRegistroEntradas[[#This Row],[Data do Caixa Previsto]]="",0,MONTH(TbRegistroEntradas[[#This Row],[Data do Caixa Previsto]]))</f>
        <v>4</v>
      </c>
      <c r="N77" s="34">
        <f>IF(TbRegistroEntradas[[#This Row],[Data do Caixa Previsto]]="",0,YEAR(TbRegistroEntradas[[#This Row],[Data do Caixa Previsto]]))</f>
        <v>2018</v>
      </c>
      <c r="O77" s="34" t="str">
        <f ca="1">IF(AND(TbRegistroEntradas[[#This Row],[Data do Caixa Registrado]]="",TbRegistroEntradas[[#This Row],[Data do Caixa Previsto]] &lt; TODAY()),"Vencida","Não Vencida")</f>
        <v>Não Vencida</v>
      </c>
      <c r="P77" s="34" t="str">
        <f>IF(TbRegistroEntradas[[#This Row],[Data da Competência]]=TbRegistroEntradas[[#This Row],[Data do Caixa Previsto]],"Vista","Prazo")</f>
        <v>Prazo</v>
      </c>
      <c r="Q7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8" spans="2:17" ht="19.95" customHeight="1" x14ac:dyDescent="0.3">
      <c r="B78" s="97">
        <v>43169</v>
      </c>
      <c r="C78" s="97">
        <v>43169</v>
      </c>
      <c r="D78" s="97">
        <v>43169</v>
      </c>
      <c r="E78" t="s">
        <v>25</v>
      </c>
      <c r="F78" t="s">
        <v>31</v>
      </c>
      <c r="G78" t="s">
        <v>134</v>
      </c>
      <c r="H78" s="98">
        <v>837</v>
      </c>
      <c r="I78" s="34">
        <f>IF(TbRegistroEntradas[[#This Row],[Data do Caixa Registrado]] = "",0,MONTH(TbRegistroEntradas[[#This Row],[Data do Caixa Registrado]]))</f>
        <v>3</v>
      </c>
      <c r="J78" s="34">
        <f>IF(TbRegistroEntradas[[#This Row],[Data do Caixa Registrado]] = "",0, YEAR(TbRegistroEntradas[[#This Row],[Data do Caixa Registrado]]))</f>
        <v>2018</v>
      </c>
      <c r="K78" s="34">
        <f>IF(TbRegistroEntradas[[#This Row],[Data da Competência]]="",0,MONTH(TbRegistroEntradas[[#This Row],[Data da Competência]]))</f>
        <v>3</v>
      </c>
      <c r="L78" s="34">
        <f>IF(TbRegistroEntradas[[#This Row],[Data da Competência]]="",0,YEAR(TbRegistroEntradas[[#This Row],[Data da Competência]]))</f>
        <v>2018</v>
      </c>
      <c r="M78" s="34">
        <f>IF(TbRegistroEntradas[[#This Row],[Data do Caixa Previsto]]="",0,MONTH(TbRegistroEntradas[[#This Row],[Data do Caixa Previsto]]))</f>
        <v>3</v>
      </c>
      <c r="N78" s="34">
        <f>IF(TbRegistroEntradas[[#This Row],[Data do Caixa Previsto]]="",0,YEAR(TbRegistroEntradas[[#This Row],[Data do Caixa Previsto]]))</f>
        <v>2018</v>
      </c>
      <c r="O78" s="34" t="str">
        <f ca="1">IF(AND(TbRegistroEntradas[[#This Row],[Data do Caixa Registrado]]="",TbRegistroEntradas[[#This Row],[Data do Caixa Previsto]] &lt; TODAY()),"Vencida","Não Vencida")</f>
        <v>Não Vencida</v>
      </c>
      <c r="P78" s="34" t="str">
        <f>IF(TbRegistroEntradas[[#This Row],[Data da Competência]]=TbRegistroEntradas[[#This Row],[Data do Caixa Previsto]],"Vista","Prazo")</f>
        <v>Vista</v>
      </c>
      <c r="Q7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79" spans="2:17" ht="19.95" customHeight="1" x14ac:dyDescent="0.3">
      <c r="B79" s="97">
        <v>43274</v>
      </c>
      <c r="C79" s="97">
        <v>43171</v>
      </c>
      <c r="D79" s="97">
        <v>43200</v>
      </c>
      <c r="E79" t="s">
        <v>25</v>
      </c>
      <c r="F79" t="s">
        <v>34</v>
      </c>
      <c r="G79" t="s">
        <v>135</v>
      </c>
      <c r="H79" s="98">
        <v>1838</v>
      </c>
      <c r="I79" s="34">
        <f>IF(TbRegistroEntradas[[#This Row],[Data do Caixa Registrado]] = "",0,MONTH(TbRegistroEntradas[[#This Row],[Data do Caixa Registrado]]))</f>
        <v>6</v>
      </c>
      <c r="J79" s="34">
        <f>IF(TbRegistroEntradas[[#This Row],[Data do Caixa Registrado]] = "",0, YEAR(TbRegistroEntradas[[#This Row],[Data do Caixa Registrado]]))</f>
        <v>2018</v>
      </c>
      <c r="K79" s="34">
        <f>IF(TbRegistroEntradas[[#This Row],[Data da Competência]]="",0,MONTH(TbRegistroEntradas[[#This Row],[Data da Competência]]))</f>
        <v>3</v>
      </c>
      <c r="L79" s="34">
        <f>IF(TbRegistroEntradas[[#This Row],[Data da Competência]]="",0,YEAR(TbRegistroEntradas[[#This Row],[Data da Competência]]))</f>
        <v>2018</v>
      </c>
      <c r="M79" s="34">
        <f>IF(TbRegistroEntradas[[#This Row],[Data do Caixa Previsto]]="",0,MONTH(TbRegistroEntradas[[#This Row],[Data do Caixa Previsto]]))</f>
        <v>4</v>
      </c>
      <c r="N79" s="34">
        <f>IF(TbRegistroEntradas[[#This Row],[Data do Caixa Previsto]]="",0,YEAR(TbRegistroEntradas[[#This Row],[Data do Caixa Previsto]]))</f>
        <v>2018</v>
      </c>
      <c r="O79" s="34" t="str">
        <f ca="1">IF(AND(TbRegistroEntradas[[#This Row],[Data do Caixa Registrado]]="",TbRegistroEntradas[[#This Row],[Data do Caixa Previsto]] &lt; TODAY()),"Vencida","Não Vencida")</f>
        <v>Não Vencida</v>
      </c>
      <c r="P79" s="34" t="str">
        <f>IF(TbRegistroEntradas[[#This Row],[Data da Competência]]=TbRegistroEntradas[[#This Row],[Data do Caixa Previsto]],"Vista","Prazo")</f>
        <v>Prazo</v>
      </c>
      <c r="Q7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74</v>
      </c>
    </row>
    <row r="80" spans="2:17" ht="19.95" customHeight="1" x14ac:dyDescent="0.3">
      <c r="B80" s="97">
        <v>43176</v>
      </c>
      <c r="C80" s="97">
        <v>43176</v>
      </c>
      <c r="D80" s="97">
        <v>43176</v>
      </c>
      <c r="E80" t="s">
        <v>25</v>
      </c>
      <c r="F80" t="s">
        <v>35</v>
      </c>
      <c r="G80" t="s">
        <v>136</v>
      </c>
      <c r="H80" s="98">
        <v>4471</v>
      </c>
      <c r="I80" s="34">
        <f>IF(TbRegistroEntradas[[#This Row],[Data do Caixa Registrado]] = "",0,MONTH(TbRegistroEntradas[[#This Row],[Data do Caixa Registrado]]))</f>
        <v>3</v>
      </c>
      <c r="J80" s="34">
        <f>IF(TbRegistroEntradas[[#This Row],[Data do Caixa Registrado]] = "",0, YEAR(TbRegistroEntradas[[#This Row],[Data do Caixa Registrado]]))</f>
        <v>2018</v>
      </c>
      <c r="K80" s="34">
        <f>IF(TbRegistroEntradas[[#This Row],[Data da Competência]]="",0,MONTH(TbRegistroEntradas[[#This Row],[Data da Competência]]))</f>
        <v>3</v>
      </c>
      <c r="L80" s="34">
        <f>IF(TbRegistroEntradas[[#This Row],[Data da Competência]]="",0,YEAR(TbRegistroEntradas[[#This Row],[Data da Competência]]))</f>
        <v>2018</v>
      </c>
      <c r="M80" s="34">
        <f>IF(TbRegistroEntradas[[#This Row],[Data do Caixa Previsto]]="",0,MONTH(TbRegistroEntradas[[#This Row],[Data do Caixa Previsto]]))</f>
        <v>3</v>
      </c>
      <c r="N80" s="34">
        <f>IF(TbRegistroEntradas[[#This Row],[Data do Caixa Previsto]]="",0,YEAR(TbRegistroEntradas[[#This Row],[Data do Caixa Previsto]]))</f>
        <v>2018</v>
      </c>
      <c r="O80" s="34" t="str">
        <f ca="1">IF(AND(TbRegistroEntradas[[#This Row],[Data do Caixa Registrado]]="",TbRegistroEntradas[[#This Row],[Data do Caixa Previsto]] &lt; TODAY()),"Vencida","Não Vencida")</f>
        <v>Não Vencida</v>
      </c>
      <c r="P80" s="34" t="str">
        <f>IF(TbRegistroEntradas[[#This Row],[Data da Competência]]=TbRegistroEntradas[[#This Row],[Data do Caixa Previsto]],"Vista","Prazo")</f>
        <v>Vista</v>
      </c>
      <c r="Q8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1" spans="2:17" ht="19.95" customHeight="1" x14ac:dyDescent="0.3">
      <c r="B81" s="97">
        <v>43177</v>
      </c>
      <c r="C81" s="97">
        <v>43177</v>
      </c>
      <c r="D81" s="97">
        <v>43177</v>
      </c>
      <c r="E81" t="s">
        <v>25</v>
      </c>
      <c r="F81" t="s">
        <v>34</v>
      </c>
      <c r="G81" t="s">
        <v>137</v>
      </c>
      <c r="H81" s="98">
        <v>3540</v>
      </c>
      <c r="I81" s="34">
        <f>IF(TbRegistroEntradas[[#This Row],[Data do Caixa Registrado]] = "",0,MONTH(TbRegistroEntradas[[#This Row],[Data do Caixa Registrado]]))</f>
        <v>3</v>
      </c>
      <c r="J81" s="34">
        <f>IF(TbRegistroEntradas[[#This Row],[Data do Caixa Registrado]] = "",0, YEAR(TbRegistroEntradas[[#This Row],[Data do Caixa Registrado]]))</f>
        <v>2018</v>
      </c>
      <c r="K81" s="34">
        <f>IF(TbRegistroEntradas[[#This Row],[Data da Competência]]="",0,MONTH(TbRegistroEntradas[[#This Row],[Data da Competência]]))</f>
        <v>3</v>
      </c>
      <c r="L81" s="34">
        <f>IF(TbRegistroEntradas[[#This Row],[Data da Competência]]="",0,YEAR(TbRegistroEntradas[[#This Row],[Data da Competência]]))</f>
        <v>2018</v>
      </c>
      <c r="M81" s="34">
        <f>IF(TbRegistroEntradas[[#This Row],[Data do Caixa Previsto]]="",0,MONTH(TbRegistroEntradas[[#This Row],[Data do Caixa Previsto]]))</f>
        <v>3</v>
      </c>
      <c r="N81" s="34">
        <f>IF(TbRegistroEntradas[[#This Row],[Data do Caixa Previsto]]="",0,YEAR(TbRegistroEntradas[[#This Row],[Data do Caixa Previsto]]))</f>
        <v>2018</v>
      </c>
      <c r="O81" s="34" t="str">
        <f ca="1">IF(AND(TbRegistroEntradas[[#This Row],[Data do Caixa Registrado]]="",TbRegistroEntradas[[#This Row],[Data do Caixa Previsto]] &lt; TODAY()),"Vencida","Não Vencida")</f>
        <v>Não Vencida</v>
      </c>
      <c r="P81" s="34" t="str">
        <f>IF(TbRegistroEntradas[[#This Row],[Data da Competência]]=TbRegistroEntradas[[#This Row],[Data do Caixa Previsto]],"Vista","Prazo")</f>
        <v>Vista</v>
      </c>
      <c r="Q8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2" spans="2:17" ht="19.95" customHeight="1" x14ac:dyDescent="0.3">
      <c r="B82" s="97">
        <v>43225</v>
      </c>
      <c r="C82" s="97">
        <v>43180</v>
      </c>
      <c r="D82" s="97">
        <v>43180</v>
      </c>
      <c r="E82" t="s">
        <v>25</v>
      </c>
      <c r="F82" t="s">
        <v>34</v>
      </c>
      <c r="G82" t="s">
        <v>138</v>
      </c>
      <c r="H82" s="98">
        <v>4606</v>
      </c>
      <c r="I82" s="34">
        <f>IF(TbRegistroEntradas[[#This Row],[Data do Caixa Registrado]] = "",0,MONTH(TbRegistroEntradas[[#This Row],[Data do Caixa Registrado]]))</f>
        <v>5</v>
      </c>
      <c r="J82" s="34">
        <f>IF(TbRegistroEntradas[[#This Row],[Data do Caixa Registrado]] = "",0, YEAR(TbRegistroEntradas[[#This Row],[Data do Caixa Registrado]]))</f>
        <v>2018</v>
      </c>
      <c r="K82" s="34">
        <f>IF(TbRegistroEntradas[[#This Row],[Data da Competência]]="",0,MONTH(TbRegistroEntradas[[#This Row],[Data da Competência]]))</f>
        <v>3</v>
      </c>
      <c r="L82" s="34">
        <f>IF(TbRegistroEntradas[[#This Row],[Data da Competência]]="",0,YEAR(TbRegistroEntradas[[#This Row],[Data da Competência]]))</f>
        <v>2018</v>
      </c>
      <c r="M82" s="34">
        <f>IF(TbRegistroEntradas[[#This Row],[Data do Caixa Previsto]]="",0,MONTH(TbRegistroEntradas[[#This Row],[Data do Caixa Previsto]]))</f>
        <v>3</v>
      </c>
      <c r="N82" s="34">
        <f>IF(TbRegistroEntradas[[#This Row],[Data do Caixa Previsto]]="",0,YEAR(TbRegistroEntradas[[#This Row],[Data do Caixa Previsto]]))</f>
        <v>2018</v>
      </c>
      <c r="O82" s="34" t="str">
        <f ca="1">IF(AND(TbRegistroEntradas[[#This Row],[Data do Caixa Registrado]]="",TbRegistroEntradas[[#This Row],[Data do Caixa Previsto]] &lt; TODAY()),"Vencida","Não Vencida")</f>
        <v>Não Vencida</v>
      </c>
      <c r="P82" s="34" t="str">
        <f>IF(TbRegistroEntradas[[#This Row],[Data da Competência]]=TbRegistroEntradas[[#This Row],[Data do Caixa Previsto]],"Vista","Prazo")</f>
        <v>Vista</v>
      </c>
      <c r="Q8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45</v>
      </c>
    </row>
    <row r="83" spans="2:17" ht="19.95" customHeight="1" x14ac:dyDescent="0.3">
      <c r="B83" s="97">
        <v>43199</v>
      </c>
      <c r="C83" s="97">
        <v>43182</v>
      </c>
      <c r="D83" s="97">
        <v>43199</v>
      </c>
      <c r="E83" t="s">
        <v>25</v>
      </c>
      <c r="F83" t="s">
        <v>32</v>
      </c>
      <c r="G83" t="s">
        <v>139</v>
      </c>
      <c r="H83" s="98">
        <v>2388</v>
      </c>
      <c r="I83" s="34">
        <f>IF(TbRegistroEntradas[[#This Row],[Data do Caixa Registrado]] = "",0,MONTH(TbRegistroEntradas[[#This Row],[Data do Caixa Registrado]]))</f>
        <v>4</v>
      </c>
      <c r="J83" s="34">
        <f>IF(TbRegistroEntradas[[#This Row],[Data do Caixa Registrado]] = "",0, YEAR(TbRegistroEntradas[[#This Row],[Data do Caixa Registrado]]))</f>
        <v>2018</v>
      </c>
      <c r="K83" s="34">
        <f>IF(TbRegistroEntradas[[#This Row],[Data da Competência]]="",0,MONTH(TbRegistroEntradas[[#This Row],[Data da Competência]]))</f>
        <v>3</v>
      </c>
      <c r="L83" s="34">
        <f>IF(TbRegistroEntradas[[#This Row],[Data da Competência]]="",0,YEAR(TbRegistroEntradas[[#This Row],[Data da Competência]]))</f>
        <v>2018</v>
      </c>
      <c r="M83" s="34">
        <f>IF(TbRegistroEntradas[[#This Row],[Data do Caixa Previsto]]="",0,MONTH(TbRegistroEntradas[[#This Row],[Data do Caixa Previsto]]))</f>
        <v>4</v>
      </c>
      <c r="N83" s="34">
        <f>IF(TbRegistroEntradas[[#This Row],[Data do Caixa Previsto]]="",0,YEAR(TbRegistroEntradas[[#This Row],[Data do Caixa Previsto]]))</f>
        <v>2018</v>
      </c>
      <c r="O83" s="34" t="str">
        <f ca="1">IF(AND(TbRegistroEntradas[[#This Row],[Data do Caixa Registrado]]="",TbRegistroEntradas[[#This Row],[Data do Caixa Previsto]] &lt; TODAY()),"Vencida","Não Vencida")</f>
        <v>Não Vencida</v>
      </c>
      <c r="P83" s="34" t="str">
        <f>IF(TbRegistroEntradas[[#This Row],[Data da Competência]]=TbRegistroEntradas[[#This Row],[Data do Caixa Previsto]],"Vista","Prazo")</f>
        <v>Prazo</v>
      </c>
      <c r="Q8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4" spans="2:17" ht="19.95" customHeight="1" x14ac:dyDescent="0.3">
      <c r="B84" s="97">
        <v>43187</v>
      </c>
      <c r="C84" s="97">
        <v>43184</v>
      </c>
      <c r="D84" s="97">
        <v>43187</v>
      </c>
      <c r="E84" t="s">
        <v>25</v>
      </c>
      <c r="F84" t="s">
        <v>31</v>
      </c>
      <c r="G84" t="s">
        <v>140</v>
      </c>
      <c r="H84" s="98">
        <v>2303</v>
      </c>
      <c r="I84" s="34">
        <f>IF(TbRegistroEntradas[[#This Row],[Data do Caixa Registrado]] = "",0,MONTH(TbRegistroEntradas[[#This Row],[Data do Caixa Registrado]]))</f>
        <v>3</v>
      </c>
      <c r="J84" s="34">
        <f>IF(TbRegistroEntradas[[#This Row],[Data do Caixa Registrado]] = "",0, YEAR(TbRegistroEntradas[[#This Row],[Data do Caixa Registrado]]))</f>
        <v>2018</v>
      </c>
      <c r="K84" s="34">
        <f>IF(TbRegistroEntradas[[#This Row],[Data da Competência]]="",0,MONTH(TbRegistroEntradas[[#This Row],[Data da Competência]]))</f>
        <v>3</v>
      </c>
      <c r="L84" s="34">
        <f>IF(TbRegistroEntradas[[#This Row],[Data da Competência]]="",0,YEAR(TbRegistroEntradas[[#This Row],[Data da Competência]]))</f>
        <v>2018</v>
      </c>
      <c r="M84" s="34">
        <f>IF(TbRegistroEntradas[[#This Row],[Data do Caixa Previsto]]="",0,MONTH(TbRegistroEntradas[[#This Row],[Data do Caixa Previsto]]))</f>
        <v>3</v>
      </c>
      <c r="N84" s="34">
        <f>IF(TbRegistroEntradas[[#This Row],[Data do Caixa Previsto]]="",0,YEAR(TbRegistroEntradas[[#This Row],[Data do Caixa Previsto]]))</f>
        <v>2018</v>
      </c>
      <c r="O84" s="34" t="str">
        <f ca="1">IF(AND(TbRegistroEntradas[[#This Row],[Data do Caixa Registrado]]="",TbRegistroEntradas[[#This Row],[Data do Caixa Previsto]] &lt; TODAY()),"Vencida","Não Vencida")</f>
        <v>Não Vencida</v>
      </c>
      <c r="P84" s="34" t="str">
        <f>IF(TbRegistroEntradas[[#This Row],[Data da Competência]]=TbRegistroEntradas[[#This Row],[Data do Caixa Previsto]],"Vista","Prazo")</f>
        <v>Prazo</v>
      </c>
      <c r="Q8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5" spans="2:17" ht="19.95" customHeight="1" x14ac:dyDescent="0.3">
      <c r="B85" s="97">
        <v>43257</v>
      </c>
      <c r="C85" s="97">
        <v>43187</v>
      </c>
      <c r="D85" s="97">
        <v>43205</v>
      </c>
      <c r="E85" t="s">
        <v>25</v>
      </c>
      <c r="F85" t="s">
        <v>35</v>
      </c>
      <c r="G85" t="s">
        <v>141</v>
      </c>
      <c r="H85" s="98">
        <v>1662</v>
      </c>
      <c r="I85" s="34">
        <f>IF(TbRegistroEntradas[[#This Row],[Data do Caixa Registrado]] = "",0,MONTH(TbRegistroEntradas[[#This Row],[Data do Caixa Registrado]]))</f>
        <v>6</v>
      </c>
      <c r="J85" s="34">
        <f>IF(TbRegistroEntradas[[#This Row],[Data do Caixa Registrado]] = "",0, YEAR(TbRegistroEntradas[[#This Row],[Data do Caixa Registrado]]))</f>
        <v>2018</v>
      </c>
      <c r="K85" s="34">
        <f>IF(TbRegistroEntradas[[#This Row],[Data da Competência]]="",0,MONTH(TbRegistroEntradas[[#This Row],[Data da Competência]]))</f>
        <v>3</v>
      </c>
      <c r="L85" s="34">
        <f>IF(TbRegistroEntradas[[#This Row],[Data da Competência]]="",0,YEAR(TbRegistroEntradas[[#This Row],[Data da Competência]]))</f>
        <v>2018</v>
      </c>
      <c r="M85" s="34">
        <f>IF(TbRegistroEntradas[[#This Row],[Data do Caixa Previsto]]="",0,MONTH(TbRegistroEntradas[[#This Row],[Data do Caixa Previsto]]))</f>
        <v>4</v>
      </c>
      <c r="N85" s="34">
        <f>IF(TbRegistroEntradas[[#This Row],[Data do Caixa Previsto]]="",0,YEAR(TbRegistroEntradas[[#This Row],[Data do Caixa Previsto]]))</f>
        <v>2018</v>
      </c>
      <c r="O85" s="34" t="str">
        <f ca="1">IF(AND(TbRegistroEntradas[[#This Row],[Data do Caixa Registrado]]="",TbRegistroEntradas[[#This Row],[Data do Caixa Previsto]] &lt; TODAY()),"Vencida","Não Vencida")</f>
        <v>Não Vencida</v>
      </c>
      <c r="P85" s="34" t="str">
        <f>IF(TbRegistroEntradas[[#This Row],[Data da Competência]]=TbRegistroEntradas[[#This Row],[Data do Caixa Previsto]],"Vista","Prazo")</f>
        <v>Prazo</v>
      </c>
      <c r="Q8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52</v>
      </c>
    </row>
    <row r="86" spans="2:17" ht="19.95" customHeight="1" x14ac:dyDescent="0.3">
      <c r="B86" s="97">
        <v>43214</v>
      </c>
      <c r="C86" s="97">
        <v>43189</v>
      </c>
      <c r="D86" s="97">
        <v>43189</v>
      </c>
      <c r="E86" t="s">
        <v>25</v>
      </c>
      <c r="F86" t="s">
        <v>32</v>
      </c>
      <c r="G86" t="s">
        <v>142</v>
      </c>
      <c r="H86" s="98">
        <v>3241</v>
      </c>
      <c r="I86" s="34">
        <f>IF(TbRegistroEntradas[[#This Row],[Data do Caixa Registrado]] = "",0,MONTH(TbRegistroEntradas[[#This Row],[Data do Caixa Registrado]]))</f>
        <v>4</v>
      </c>
      <c r="J86" s="34">
        <f>IF(TbRegistroEntradas[[#This Row],[Data do Caixa Registrado]] = "",0, YEAR(TbRegistroEntradas[[#This Row],[Data do Caixa Registrado]]))</f>
        <v>2018</v>
      </c>
      <c r="K86" s="34">
        <f>IF(TbRegistroEntradas[[#This Row],[Data da Competência]]="",0,MONTH(TbRegistroEntradas[[#This Row],[Data da Competência]]))</f>
        <v>3</v>
      </c>
      <c r="L86" s="34">
        <f>IF(TbRegistroEntradas[[#This Row],[Data da Competência]]="",0,YEAR(TbRegistroEntradas[[#This Row],[Data da Competência]]))</f>
        <v>2018</v>
      </c>
      <c r="M86" s="34">
        <f>IF(TbRegistroEntradas[[#This Row],[Data do Caixa Previsto]]="",0,MONTH(TbRegistroEntradas[[#This Row],[Data do Caixa Previsto]]))</f>
        <v>3</v>
      </c>
      <c r="N86" s="34">
        <f>IF(TbRegistroEntradas[[#This Row],[Data do Caixa Previsto]]="",0,YEAR(TbRegistroEntradas[[#This Row],[Data do Caixa Previsto]]))</f>
        <v>2018</v>
      </c>
      <c r="O86" s="34" t="str">
        <f ca="1">IF(AND(TbRegistroEntradas[[#This Row],[Data do Caixa Registrado]]="",TbRegistroEntradas[[#This Row],[Data do Caixa Previsto]] &lt; TODAY()),"Vencida","Não Vencida")</f>
        <v>Não Vencida</v>
      </c>
      <c r="P86" s="34" t="str">
        <f>IF(TbRegistroEntradas[[#This Row],[Data da Competência]]=TbRegistroEntradas[[#This Row],[Data do Caixa Previsto]],"Vista","Prazo")</f>
        <v>Vista</v>
      </c>
      <c r="Q8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</v>
      </c>
    </row>
    <row r="87" spans="2:17" ht="19.95" customHeight="1" x14ac:dyDescent="0.3">
      <c r="B87" s="97">
        <v>43306</v>
      </c>
      <c r="C87" s="97">
        <v>43190</v>
      </c>
      <c r="D87" s="97">
        <v>43228</v>
      </c>
      <c r="E87" t="s">
        <v>25</v>
      </c>
      <c r="F87" t="s">
        <v>35</v>
      </c>
      <c r="G87" t="s">
        <v>143</v>
      </c>
      <c r="H87" s="98">
        <v>4017</v>
      </c>
      <c r="I87" s="34">
        <f>IF(TbRegistroEntradas[[#This Row],[Data do Caixa Registrado]] = "",0,MONTH(TbRegistroEntradas[[#This Row],[Data do Caixa Registrado]]))</f>
        <v>7</v>
      </c>
      <c r="J87" s="34">
        <f>IF(TbRegistroEntradas[[#This Row],[Data do Caixa Registrado]] = "",0, YEAR(TbRegistroEntradas[[#This Row],[Data do Caixa Registrado]]))</f>
        <v>2018</v>
      </c>
      <c r="K87" s="34">
        <f>IF(TbRegistroEntradas[[#This Row],[Data da Competência]]="",0,MONTH(TbRegistroEntradas[[#This Row],[Data da Competência]]))</f>
        <v>3</v>
      </c>
      <c r="L87" s="34">
        <f>IF(TbRegistroEntradas[[#This Row],[Data da Competência]]="",0,YEAR(TbRegistroEntradas[[#This Row],[Data da Competência]]))</f>
        <v>2018</v>
      </c>
      <c r="M87" s="34">
        <f>IF(TbRegistroEntradas[[#This Row],[Data do Caixa Previsto]]="",0,MONTH(TbRegistroEntradas[[#This Row],[Data do Caixa Previsto]]))</f>
        <v>5</v>
      </c>
      <c r="N87" s="34">
        <f>IF(TbRegistroEntradas[[#This Row],[Data do Caixa Previsto]]="",0,YEAR(TbRegistroEntradas[[#This Row],[Data do Caixa Previsto]]))</f>
        <v>2018</v>
      </c>
      <c r="O87" s="34" t="str">
        <f ca="1">IF(AND(TbRegistroEntradas[[#This Row],[Data do Caixa Registrado]]="",TbRegistroEntradas[[#This Row],[Data do Caixa Previsto]] &lt; TODAY()),"Vencida","Não Vencida")</f>
        <v>Não Vencida</v>
      </c>
      <c r="P87" s="34" t="str">
        <f>IF(TbRegistroEntradas[[#This Row],[Data da Competência]]=TbRegistroEntradas[[#This Row],[Data do Caixa Previsto]],"Vista","Prazo")</f>
        <v>Prazo</v>
      </c>
      <c r="Q8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78</v>
      </c>
    </row>
    <row r="88" spans="2:17" ht="19.95" customHeight="1" x14ac:dyDescent="0.3">
      <c r="B88" s="97">
        <v>43193</v>
      </c>
      <c r="C88" s="97">
        <v>43193</v>
      </c>
      <c r="D88" s="97">
        <v>43193</v>
      </c>
      <c r="E88" t="s">
        <v>25</v>
      </c>
      <c r="F88" t="s">
        <v>34</v>
      </c>
      <c r="G88" t="s">
        <v>144</v>
      </c>
      <c r="H88" s="98">
        <v>3586</v>
      </c>
      <c r="I88" s="34">
        <f>IF(TbRegistroEntradas[[#This Row],[Data do Caixa Registrado]] = "",0,MONTH(TbRegistroEntradas[[#This Row],[Data do Caixa Registrado]]))</f>
        <v>4</v>
      </c>
      <c r="J88" s="34">
        <f>IF(TbRegistroEntradas[[#This Row],[Data do Caixa Registrado]] = "",0, YEAR(TbRegistroEntradas[[#This Row],[Data do Caixa Registrado]]))</f>
        <v>2018</v>
      </c>
      <c r="K88" s="34">
        <f>IF(TbRegistroEntradas[[#This Row],[Data da Competência]]="",0,MONTH(TbRegistroEntradas[[#This Row],[Data da Competência]]))</f>
        <v>4</v>
      </c>
      <c r="L88" s="34">
        <f>IF(TbRegistroEntradas[[#This Row],[Data da Competência]]="",0,YEAR(TbRegistroEntradas[[#This Row],[Data da Competência]]))</f>
        <v>2018</v>
      </c>
      <c r="M88" s="34">
        <f>IF(TbRegistroEntradas[[#This Row],[Data do Caixa Previsto]]="",0,MONTH(TbRegistroEntradas[[#This Row],[Data do Caixa Previsto]]))</f>
        <v>4</v>
      </c>
      <c r="N88" s="34">
        <f>IF(TbRegistroEntradas[[#This Row],[Data do Caixa Previsto]]="",0,YEAR(TbRegistroEntradas[[#This Row],[Data do Caixa Previsto]]))</f>
        <v>2018</v>
      </c>
      <c r="O88" s="34" t="str">
        <f ca="1">IF(AND(TbRegistroEntradas[[#This Row],[Data do Caixa Registrado]]="",TbRegistroEntradas[[#This Row],[Data do Caixa Previsto]] &lt; TODAY()),"Vencida","Não Vencida")</f>
        <v>Não Vencida</v>
      </c>
      <c r="P88" s="34" t="str">
        <f>IF(TbRegistroEntradas[[#This Row],[Data da Competência]]=TbRegistroEntradas[[#This Row],[Data do Caixa Previsto]],"Vista","Prazo")</f>
        <v>Vista</v>
      </c>
      <c r="Q8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89" spans="2:17" ht="19.95" customHeight="1" x14ac:dyDescent="0.3">
      <c r="B89" s="97">
        <v>43196</v>
      </c>
      <c r="C89" s="97">
        <v>43196</v>
      </c>
      <c r="D89" s="97">
        <v>43196</v>
      </c>
      <c r="E89" t="s">
        <v>25</v>
      </c>
      <c r="F89" t="s">
        <v>32</v>
      </c>
      <c r="G89" t="s">
        <v>145</v>
      </c>
      <c r="H89" s="98">
        <v>4467</v>
      </c>
      <c r="I89" s="34">
        <f>IF(TbRegistroEntradas[[#This Row],[Data do Caixa Registrado]] = "",0,MONTH(TbRegistroEntradas[[#This Row],[Data do Caixa Registrado]]))</f>
        <v>4</v>
      </c>
      <c r="J89" s="34">
        <f>IF(TbRegistroEntradas[[#This Row],[Data do Caixa Registrado]] = "",0, YEAR(TbRegistroEntradas[[#This Row],[Data do Caixa Registrado]]))</f>
        <v>2018</v>
      </c>
      <c r="K89" s="34">
        <f>IF(TbRegistroEntradas[[#This Row],[Data da Competência]]="",0,MONTH(TbRegistroEntradas[[#This Row],[Data da Competência]]))</f>
        <v>4</v>
      </c>
      <c r="L89" s="34">
        <f>IF(TbRegistroEntradas[[#This Row],[Data da Competência]]="",0,YEAR(TbRegistroEntradas[[#This Row],[Data da Competência]]))</f>
        <v>2018</v>
      </c>
      <c r="M89" s="34">
        <f>IF(TbRegistroEntradas[[#This Row],[Data do Caixa Previsto]]="",0,MONTH(TbRegistroEntradas[[#This Row],[Data do Caixa Previsto]]))</f>
        <v>4</v>
      </c>
      <c r="N89" s="34">
        <f>IF(TbRegistroEntradas[[#This Row],[Data do Caixa Previsto]]="",0,YEAR(TbRegistroEntradas[[#This Row],[Data do Caixa Previsto]]))</f>
        <v>2018</v>
      </c>
      <c r="O89" s="34" t="str">
        <f ca="1">IF(AND(TbRegistroEntradas[[#This Row],[Data do Caixa Registrado]]="",TbRegistroEntradas[[#This Row],[Data do Caixa Previsto]] &lt; TODAY()),"Vencida","Não Vencida")</f>
        <v>Não Vencida</v>
      </c>
      <c r="P89" s="34" t="str">
        <f>IF(TbRegistroEntradas[[#This Row],[Data da Competência]]=TbRegistroEntradas[[#This Row],[Data do Caixa Previsto]],"Vista","Prazo")</f>
        <v>Vista</v>
      </c>
      <c r="Q8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0" spans="2:17" ht="19.95" customHeight="1" x14ac:dyDescent="0.3">
      <c r="B90" s="97">
        <v>43251</v>
      </c>
      <c r="C90" s="97">
        <v>43199</v>
      </c>
      <c r="D90" s="97">
        <v>43251</v>
      </c>
      <c r="E90" t="s">
        <v>25</v>
      </c>
      <c r="F90" t="s">
        <v>34</v>
      </c>
      <c r="G90" t="s">
        <v>146</v>
      </c>
      <c r="H90" s="98">
        <v>4262</v>
      </c>
      <c r="I90" s="34">
        <f>IF(TbRegistroEntradas[[#This Row],[Data do Caixa Registrado]] = "",0,MONTH(TbRegistroEntradas[[#This Row],[Data do Caixa Registrado]]))</f>
        <v>5</v>
      </c>
      <c r="J90" s="34">
        <f>IF(TbRegistroEntradas[[#This Row],[Data do Caixa Registrado]] = "",0, YEAR(TbRegistroEntradas[[#This Row],[Data do Caixa Registrado]]))</f>
        <v>2018</v>
      </c>
      <c r="K90" s="34">
        <f>IF(TbRegistroEntradas[[#This Row],[Data da Competência]]="",0,MONTH(TbRegistroEntradas[[#This Row],[Data da Competência]]))</f>
        <v>4</v>
      </c>
      <c r="L90" s="34">
        <f>IF(TbRegistroEntradas[[#This Row],[Data da Competência]]="",0,YEAR(TbRegistroEntradas[[#This Row],[Data da Competência]]))</f>
        <v>2018</v>
      </c>
      <c r="M90" s="34">
        <f>IF(TbRegistroEntradas[[#This Row],[Data do Caixa Previsto]]="",0,MONTH(TbRegistroEntradas[[#This Row],[Data do Caixa Previsto]]))</f>
        <v>5</v>
      </c>
      <c r="N90" s="34">
        <f>IF(TbRegistroEntradas[[#This Row],[Data do Caixa Previsto]]="",0,YEAR(TbRegistroEntradas[[#This Row],[Data do Caixa Previsto]]))</f>
        <v>2018</v>
      </c>
      <c r="O90" s="34" t="str">
        <f ca="1">IF(AND(TbRegistroEntradas[[#This Row],[Data do Caixa Registrado]]="",TbRegistroEntradas[[#This Row],[Data do Caixa Previsto]] &lt; TODAY()),"Vencida","Não Vencida")</f>
        <v>Não Vencida</v>
      </c>
      <c r="P90" s="34" t="str">
        <f>IF(TbRegistroEntradas[[#This Row],[Data da Competência]]=TbRegistroEntradas[[#This Row],[Data do Caixa Previsto]],"Vista","Prazo")</f>
        <v>Prazo</v>
      </c>
      <c r="Q9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1" spans="2:17" ht="19.95" customHeight="1" x14ac:dyDescent="0.3">
      <c r="B91" s="97" t="s">
        <v>68</v>
      </c>
      <c r="C91" s="97">
        <v>43201</v>
      </c>
      <c r="D91" s="97">
        <v>43260</v>
      </c>
      <c r="E91" t="s">
        <v>25</v>
      </c>
      <c r="F91" t="s">
        <v>34</v>
      </c>
      <c r="G91" t="s">
        <v>147</v>
      </c>
      <c r="H91" s="98">
        <v>2593</v>
      </c>
      <c r="I91" s="34">
        <f>IF(TbRegistroEntradas[[#This Row],[Data do Caixa Registrado]] = "",0,MONTH(TbRegistroEntradas[[#This Row],[Data do Caixa Registrado]]))</f>
        <v>0</v>
      </c>
      <c r="J91" s="34">
        <f>IF(TbRegistroEntradas[[#This Row],[Data do Caixa Registrado]] = "",0, YEAR(TbRegistroEntradas[[#This Row],[Data do Caixa Registrado]]))</f>
        <v>0</v>
      </c>
      <c r="K91" s="34">
        <f>IF(TbRegistroEntradas[[#This Row],[Data da Competência]]="",0,MONTH(TbRegistroEntradas[[#This Row],[Data da Competência]]))</f>
        <v>4</v>
      </c>
      <c r="L91" s="34">
        <f>IF(TbRegistroEntradas[[#This Row],[Data da Competência]]="",0,YEAR(TbRegistroEntradas[[#This Row],[Data da Competência]]))</f>
        <v>2018</v>
      </c>
      <c r="M91" s="34">
        <f>IF(TbRegistroEntradas[[#This Row],[Data do Caixa Previsto]]="",0,MONTH(TbRegistroEntradas[[#This Row],[Data do Caixa Previsto]]))</f>
        <v>6</v>
      </c>
      <c r="N91" s="34">
        <f>IF(TbRegistroEntradas[[#This Row],[Data do Caixa Previsto]]="",0,YEAR(TbRegistroEntradas[[#This Row],[Data do Caixa Previsto]]))</f>
        <v>2018</v>
      </c>
      <c r="O91" s="34" t="str">
        <f ca="1">IF(AND(TbRegistroEntradas[[#This Row],[Data do Caixa Registrado]]="",TbRegistroEntradas[[#This Row],[Data do Caixa Previsto]] &lt; TODAY()),"Vencida","Não Vencida")</f>
        <v>Vencida</v>
      </c>
      <c r="P91" s="34" t="str">
        <f>IF(TbRegistroEntradas[[#This Row],[Data da Competência]]=TbRegistroEntradas[[#This Row],[Data do Caixa Previsto]],"Vista","Prazo")</f>
        <v>Prazo</v>
      </c>
      <c r="Q9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2525</v>
      </c>
    </row>
    <row r="92" spans="2:17" ht="19.95" customHeight="1" x14ac:dyDescent="0.3">
      <c r="B92" s="97">
        <v>43224</v>
      </c>
      <c r="C92" s="97">
        <v>43204</v>
      </c>
      <c r="D92" s="97">
        <v>43224</v>
      </c>
      <c r="E92" t="s">
        <v>25</v>
      </c>
      <c r="F92" t="s">
        <v>34</v>
      </c>
      <c r="G92" t="s">
        <v>148</v>
      </c>
      <c r="H92" s="98">
        <v>1885</v>
      </c>
      <c r="I92" s="34">
        <f>IF(TbRegistroEntradas[[#This Row],[Data do Caixa Registrado]] = "",0,MONTH(TbRegistroEntradas[[#This Row],[Data do Caixa Registrado]]))</f>
        <v>5</v>
      </c>
      <c r="J92" s="34">
        <f>IF(TbRegistroEntradas[[#This Row],[Data do Caixa Registrado]] = "",0, YEAR(TbRegistroEntradas[[#This Row],[Data do Caixa Registrado]]))</f>
        <v>2018</v>
      </c>
      <c r="K92" s="34">
        <f>IF(TbRegistroEntradas[[#This Row],[Data da Competência]]="",0,MONTH(TbRegistroEntradas[[#This Row],[Data da Competência]]))</f>
        <v>4</v>
      </c>
      <c r="L92" s="34">
        <f>IF(TbRegistroEntradas[[#This Row],[Data da Competência]]="",0,YEAR(TbRegistroEntradas[[#This Row],[Data da Competência]]))</f>
        <v>2018</v>
      </c>
      <c r="M92" s="34">
        <f>IF(TbRegistroEntradas[[#This Row],[Data do Caixa Previsto]]="",0,MONTH(TbRegistroEntradas[[#This Row],[Data do Caixa Previsto]]))</f>
        <v>5</v>
      </c>
      <c r="N92" s="34">
        <f>IF(TbRegistroEntradas[[#This Row],[Data do Caixa Previsto]]="",0,YEAR(TbRegistroEntradas[[#This Row],[Data do Caixa Previsto]]))</f>
        <v>2018</v>
      </c>
      <c r="O92" s="34" t="str">
        <f ca="1">IF(AND(TbRegistroEntradas[[#This Row],[Data do Caixa Registrado]]="",TbRegistroEntradas[[#This Row],[Data do Caixa Previsto]] &lt; TODAY()),"Vencida","Não Vencida")</f>
        <v>Não Vencida</v>
      </c>
      <c r="P92" s="34" t="str">
        <f>IF(TbRegistroEntradas[[#This Row],[Data da Competência]]=TbRegistroEntradas[[#This Row],[Data do Caixa Previsto]],"Vista","Prazo")</f>
        <v>Prazo</v>
      </c>
      <c r="Q9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3" spans="2:17" ht="19.95" customHeight="1" x14ac:dyDescent="0.3">
      <c r="B93" s="97">
        <v>43295</v>
      </c>
      <c r="C93" s="97">
        <v>43209</v>
      </c>
      <c r="D93" s="97">
        <v>43209</v>
      </c>
      <c r="E93" t="s">
        <v>25</v>
      </c>
      <c r="F93" t="s">
        <v>34</v>
      </c>
      <c r="G93" t="s">
        <v>149</v>
      </c>
      <c r="H93" s="98">
        <v>2224</v>
      </c>
      <c r="I93" s="34">
        <f>IF(TbRegistroEntradas[[#This Row],[Data do Caixa Registrado]] = "",0,MONTH(TbRegistroEntradas[[#This Row],[Data do Caixa Registrado]]))</f>
        <v>7</v>
      </c>
      <c r="J93" s="34">
        <f>IF(TbRegistroEntradas[[#This Row],[Data do Caixa Registrado]] = "",0, YEAR(TbRegistroEntradas[[#This Row],[Data do Caixa Registrado]]))</f>
        <v>2018</v>
      </c>
      <c r="K93" s="34">
        <f>IF(TbRegistroEntradas[[#This Row],[Data da Competência]]="",0,MONTH(TbRegistroEntradas[[#This Row],[Data da Competência]]))</f>
        <v>4</v>
      </c>
      <c r="L93" s="34">
        <f>IF(TbRegistroEntradas[[#This Row],[Data da Competência]]="",0,YEAR(TbRegistroEntradas[[#This Row],[Data da Competência]]))</f>
        <v>2018</v>
      </c>
      <c r="M93" s="34">
        <f>IF(TbRegistroEntradas[[#This Row],[Data do Caixa Previsto]]="",0,MONTH(TbRegistroEntradas[[#This Row],[Data do Caixa Previsto]]))</f>
        <v>4</v>
      </c>
      <c r="N93" s="34">
        <f>IF(TbRegistroEntradas[[#This Row],[Data do Caixa Previsto]]="",0,YEAR(TbRegistroEntradas[[#This Row],[Data do Caixa Previsto]]))</f>
        <v>2018</v>
      </c>
      <c r="O93" s="34" t="str">
        <f ca="1">IF(AND(TbRegistroEntradas[[#This Row],[Data do Caixa Registrado]]="",TbRegistroEntradas[[#This Row],[Data do Caixa Previsto]] &lt; TODAY()),"Vencida","Não Vencida")</f>
        <v>Não Vencida</v>
      </c>
      <c r="P93" s="34" t="str">
        <f>IF(TbRegistroEntradas[[#This Row],[Data da Competência]]=TbRegistroEntradas[[#This Row],[Data do Caixa Previsto]],"Vista","Prazo")</f>
        <v>Vista</v>
      </c>
      <c r="Q9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86</v>
      </c>
    </row>
    <row r="94" spans="2:17" ht="19.95" customHeight="1" x14ac:dyDescent="0.3">
      <c r="B94" s="97">
        <v>43234</v>
      </c>
      <c r="C94" s="97">
        <v>43213</v>
      </c>
      <c r="D94" s="97">
        <v>43234</v>
      </c>
      <c r="E94" t="s">
        <v>25</v>
      </c>
      <c r="F94" t="s">
        <v>34</v>
      </c>
      <c r="G94" t="s">
        <v>150</v>
      </c>
      <c r="H94" s="98">
        <v>3223</v>
      </c>
      <c r="I94" s="34">
        <f>IF(TbRegistroEntradas[[#This Row],[Data do Caixa Registrado]] = "",0,MONTH(TbRegistroEntradas[[#This Row],[Data do Caixa Registrado]]))</f>
        <v>5</v>
      </c>
      <c r="J94" s="34">
        <f>IF(TbRegistroEntradas[[#This Row],[Data do Caixa Registrado]] = "",0, YEAR(TbRegistroEntradas[[#This Row],[Data do Caixa Registrado]]))</f>
        <v>2018</v>
      </c>
      <c r="K94" s="34">
        <f>IF(TbRegistroEntradas[[#This Row],[Data da Competência]]="",0,MONTH(TbRegistroEntradas[[#This Row],[Data da Competência]]))</f>
        <v>4</v>
      </c>
      <c r="L94" s="34">
        <f>IF(TbRegistroEntradas[[#This Row],[Data da Competência]]="",0,YEAR(TbRegistroEntradas[[#This Row],[Data da Competência]]))</f>
        <v>2018</v>
      </c>
      <c r="M94" s="34">
        <f>IF(TbRegistroEntradas[[#This Row],[Data do Caixa Previsto]]="",0,MONTH(TbRegistroEntradas[[#This Row],[Data do Caixa Previsto]]))</f>
        <v>5</v>
      </c>
      <c r="N94" s="34">
        <f>IF(TbRegistroEntradas[[#This Row],[Data do Caixa Previsto]]="",0,YEAR(TbRegistroEntradas[[#This Row],[Data do Caixa Previsto]]))</f>
        <v>2018</v>
      </c>
      <c r="O94" s="34" t="str">
        <f ca="1">IF(AND(TbRegistroEntradas[[#This Row],[Data do Caixa Registrado]]="",TbRegistroEntradas[[#This Row],[Data do Caixa Previsto]] &lt; TODAY()),"Vencida","Não Vencida")</f>
        <v>Não Vencida</v>
      </c>
      <c r="P94" s="34" t="str">
        <f>IF(TbRegistroEntradas[[#This Row],[Data da Competência]]=TbRegistroEntradas[[#This Row],[Data do Caixa Previsto]],"Vista","Prazo")</f>
        <v>Prazo</v>
      </c>
      <c r="Q9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5" spans="2:17" ht="19.95" customHeight="1" x14ac:dyDescent="0.3">
      <c r="B95" s="97">
        <v>43216</v>
      </c>
      <c r="C95" s="97">
        <v>43216</v>
      </c>
      <c r="D95" s="97">
        <v>43216</v>
      </c>
      <c r="E95" t="s">
        <v>25</v>
      </c>
      <c r="F95" t="s">
        <v>33</v>
      </c>
      <c r="G95" t="s">
        <v>151</v>
      </c>
      <c r="H95" s="98">
        <v>3446</v>
      </c>
      <c r="I95" s="34">
        <f>IF(TbRegistroEntradas[[#This Row],[Data do Caixa Registrado]] = "",0,MONTH(TbRegistroEntradas[[#This Row],[Data do Caixa Registrado]]))</f>
        <v>4</v>
      </c>
      <c r="J95" s="34">
        <f>IF(TbRegistroEntradas[[#This Row],[Data do Caixa Registrado]] = "",0, YEAR(TbRegistroEntradas[[#This Row],[Data do Caixa Registrado]]))</f>
        <v>2018</v>
      </c>
      <c r="K95" s="34">
        <f>IF(TbRegistroEntradas[[#This Row],[Data da Competência]]="",0,MONTH(TbRegistroEntradas[[#This Row],[Data da Competência]]))</f>
        <v>4</v>
      </c>
      <c r="L95" s="34">
        <f>IF(TbRegistroEntradas[[#This Row],[Data da Competência]]="",0,YEAR(TbRegistroEntradas[[#This Row],[Data da Competência]]))</f>
        <v>2018</v>
      </c>
      <c r="M95" s="34">
        <f>IF(TbRegistroEntradas[[#This Row],[Data do Caixa Previsto]]="",0,MONTH(TbRegistroEntradas[[#This Row],[Data do Caixa Previsto]]))</f>
        <v>4</v>
      </c>
      <c r="N95" s="34">
        <f>IF(TbRegistroEntradas[[#This Row],[Data do Caixa Previsto]]="",0,YEAR(TbRegistroEntradas[[#This Row],[Data do Caixa Previsto]]))</f>
        <v>2018</v>
      </c>
      <c r="O95" s="34" t="str">
        <f ca="1">IF(AND(TbRegistroEntradas[[#This Row],[Data do Caixa Registrado]]="",TbRegistroEntradas[[#This Row],[Data do Caixa Previsto]] &lt; TODAY()),"Vencida","Não Vencida")</f>
        <v>Não Vencida</v>
      </c>
      <c r="P95" s="34" t="str">
        <f>IF(TbRegistroEntradas[[#This Row],[Data da Competência]]=TbRegistroEntradas[[#This Row],[Data do Caixa Previsto]],"Vista","Prazo")</f>
        <v>Vista</v>
      </c>
      <c r="Q9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6" spans="2:17" ht="19.95" customHeight="1" x14ac:dyDescent="0.3">
      <c r="B96" s="97">
        <v>43226</v>
      </c>
      <c r="C96" s="97">
        <v>43220</v>
      </c>
      <c r="D96" s="97">
        <v>43220</v>
      </c>
      <c r="E96" t="s">
        <v>25</v>
      </c>
      <c r="F96" t="s">
        <v>34</v>
      </c>
      <c r="G96" t="s">
        <v>152</v>
      </c>
      <c r="H96" s="98">
        <v>4540</v>
      </c>
      <c r="I96" s="34">
        <f>IF(TbRegistroEntradas[[#This Row],[Data do Caixa Registrado]] = "",0,MONTH(TbRegistroEntradas[[#This Row],[Data do Caixa Registrado]]))</f>
        <v>5</v>
      </c>
      <c r="J96" s="34">
        <f>IF(TbRegistroEntradas[[#This Row],[Data do Caixa Registrado]] = "",0, YEAR(TbRegistroEntradas[[#This Row],[Data do Caixa Registrado]]))</f>
        <v>2018</v>
      </c>
      <c r="K96" s="34">
        <f>IF(TbRegistroEntradas[[#This Row],[Data da Competência]]="",0,MONTH(TbRegistroEntradas[[#This Row],[Data da Competência]]))</f>
        <v>4</v>
      </c>
      <c r="L96" s="34">
        <f>IF(TbRegistroEntradas[[#This Row],[Data da Competência]]="",0,YEAR(TbRegistroEntradas[[#This Row],[Data da Competência]]))</f>
        <v>2018</v>
      </c>
      <c r="M96" s="34">
        <f>IF(TbRegistroEntradas[[#This Row],[Data do Caixa Previsto]]="",0,MONTH(TbRegistroEntradas[[#This Row],[Data do Caixa Previsto]]))</f>
        <v>4</v>
      </c>
      <c r="N96" s="34">
        <f>IF(TbRegistroEntradas[[#This Row],[Data do Caixa Previsto]]="",0,YEAR(TbRegistroEntradas[[#This Row],[Data do Caixa Previsto]]))</f>
        <v>2018</v>
      </c>
      <c r="O96" s="34" t="str">
        <f ca="1">IF(AND(TbRegistroEntradas[[#This Row],[Data do Caixa Registrado]]="",TbRegistroEntradas[[#This Row],[Data do Caixa Previsto]] &lt; TODAY()),"Vencida","Não Vencida")</f>
        <v>Não Vencida</v>
      </c>
      <c r="P96" s="34" t="str">
        <f>IF(TbRegistroEntradas[[#This Row],[Data da Competência]]=TbRegistroEntradas[[#This Row],[Data do Caixa Previsto]],"Vista","Prazo")</f>
        <v>Vista</v>
      </c>
      <c r="Q9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6</v>
      </c>
    </row>
    <row r="97" spans="2:17" ht="19.95" customHeight="1" x14ac:dyDescent="0.3">
      <c r="B97" s="97">
        <v>43283</v>
      </c>
      <c r="C97" s="97">
        <v>43228</v>
      </c>
      <c r="D97" s="97">
        <v>43283</v>
      </c>
      <c r="E97" t="s">
        <v>25</v>
      </c>
      <c r="F97" t="s">
        <v>35</v>
      </c>
      <c r="G97" t="s">
        <v>153</v>
      </c>
      <c r="H97" s="98">
        <v>3862</v>
      </c>
      <c r="I97" s="34">
        <f>IF(TbRegistroEntradas[[#This Row],[Data do Caixa Registrado]] = "",0,MONTH(TbRegistroEntradas[[#This Row],[Data do Caixa Registrado]]))</f>
        <v>7</v>
      </c>
      <c r="J97" s="34">
        <f>IF(TbRegistroEntradas[[#This Row],[Data do Caixa Registrado]] = "",0, YEAR(TbRegistroEntradas[[#This Row],[Data do Caixa Registrado]]))</f>
        <v>2018</v>
      </c>
      <c r="K97" s="34">
        <f>IF(TbRegistroEntradas[[#This Row],[Data da Competência]]="",0,MONTH(TbRegistroEntradas[[#This Row],[Data da Competência]]))</f>
        <v>5</v>
      </c>
      <c r="L97" s="34">
        <f>IF(TbRegistroEntradas[[#This Row],[Data da Competência]]="",0,YEAR(TbRegistroEntradas[[#This Row],[Data da Competência]]))</f>
        <v>2018</v>
      </c>
      <c r="M97" s="34">
        <f>IF(TbRegistroEntradas[[#This Row],[Data do Caixa Previsto]]="",0,MONTH(TbRegistroEntradas[[#This Row],[Data do Caixa Previsto]]))</f>
        <v>7</v>
      </c>
      <c r="N97" s="34">
        <f>IF(TbRegistroEntradas[[#This Row],[Data do Caixa Previsto]]="",0,YEAR(TbRegistroEntradas[[#This Row],[Data do Caixa Previsto]]))</f>
        <v>2018</v>
      </c>
      <c r="O97" s="34" t="str">
        <f ca="1">IF(AND(TbRegistroEntradas[[#This Row],[Data do Caixa Registrado]]="",TbRegistroEntradas[[#This Row],[Data do Caixa Previsto]] &lt; TODAY()),"Vencida","Não Vencida")</f>
        <v>Não Vencida</v>
      </c>
      <c r="P97" s="34" t="str">
        <f>IF(TbRegistroEntradas[[#This Row],[Data da Competência]]=TbRegistroEntradas[[#This Row],[Data do Caixa Previsto]],"Vista","Prazo")</f>
        <v>Prazo</v>
      </c>
      <c r="Q9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98" spans="2:17" ht="19.95" customHeight="1" x14ac:dyDescent="0.3">
      <c r="B98" s="97">
        <v>43311</v>
      </c>
      <c r="C98" s="97">
        <v>43231</v>
      </c>
      <c r="D98" s="97">
        <v>43279</v>
      </c>
      <c r="E98" t="s">
        <v>25</v>
      </c>
      <c r="F98" t="s">
        <v>33</v>
      </c>
      <c r="G98" t="s">
        <v>154</v>
      </c>
      <c r="H98" s="98">
        <v>611</v>
      </c>
      <c r="I98" s="34">
        <f>IF(TbRegistroEntradas[[#This Row],[Data do Caixa Registrado]] = "",0,MONTH(TbRegistroEntradas[[#This Row],[Data do Caixa Registrado]]))</f>
        <v>7</v>
      </c>
      <c r="J98" s="34">
        <f>IF(TbRegistroEntradas[[#This Row],[Data do Caixa Registrado]] = "",0, YEAR(TbRegistroEntradas[[#This Row],[Data do Caixa Registrado]]))</f>
        <v>2018</v>
      </c>
      <c r="K98" s="34">
        <f>IF(TbRegistroEntradas[[#This Row],[Data da Competência]]="",0,MONTH(TbRegistroEntradas[[#This Row],[Data da Competência]]))</f>
        <v>5</v>
      </c>
      <c r="L98" s="34">
        <f>IF(TbRegistroEntradas[[#This Row],[Data da Competência]]="",0,YEAR(TbRegistroEntradas[[#This Row],[Data da Competência]]))</f>
        <v>2018</v>
      </c>
      <c r="M98" s="34">
        <f>IF(TbRegistroEntradas[[#This Row],[Data do Caixa Previsto]]="",0,MONTH(TbRegistroEntradas[[#This Row],[Data do Caixa Previsto]]))</f>
        <v>6</v>
      </c>
      <c r="N98" s="34">
        <f>IF(TbRegistroEntradas[[#This Row],[Data do Caixa Previsto]]="",0,YEAR(TbRegistroEntradas[[#This Row],[Data do Caixa Previsto]]))</f>
        <v>2018</v>
      </c>
      <c r="O98" s="34" t="str">
        <f ca="1">IF(AND(TbRegistroEntradas[[#This Row],[Data do Caixa Registrado]]="",TbRegistroEntradas[[#This Row],[Data do Caixa Previsto]] &lt; TODAY()),"Vencida","Não Vencida")</f>
        <v>Não Vencida</v>
      </c>
      <c r="P98" s="34" t="str">
        <f>IF(TbRegistroEntradas[[#This Row],[Data da Competência]]=TbRegistroEntradas[[#This Row],[Data do Caixa Previsto]],"Vista","Prazo")</f>
        <v>Prazo</v>
      </c>
      <c r="Q9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32</v>
      </c>
    </row>
    <row r="99" spans="2:17" ht="19.95" customHeight="1" x14ac:dyDescent="0.3">
      <c r="B99" s="97">
        <v>43233</v>
      </c>
      <c r="C99" s="97">
        <v>43233</v>
      </c>
      <c r="D99" s="97">
        <v>43233</v>
      </c>
      <c r="E99" t="s">
        <v>25</v>
      </c>
      <c r="F99" t="s">
        <v>31</v>
      </c>
      <c r="G99" t="s">
        <v>155</v>
      </c>
      <c r="H99" s="98">
        <v>1486</v>
      </c>
      <c r="I99" s="34">
        <f>IF(TbRegistroEntradas[[#This Row],[Data do Caixa Registrado]] = "",0,MONTH(TbRegistroEntradas[[#This Row],[Data do Caixa Registrado]]))</f>
        <v>5</v>
      </c>
      <c r="J99" s="34">
        <f>IF(TbRegistroEntradas[[#This Row],[Data do Caixa Registrado]] = "",0, YEAR(TbRegistroEntradas[[#This Row],[Data do Caixa Registrado]]))</f>
        <v>2018</v>
      </c>
      <c r="K99" s="34">
        <f>IF(TbRegistroEntradas[[#This Row],[Data da Competência]]="",0,MONTH(TbRegistroEntradas[[#This Row],[Data da Competência]]))</f>
        <v>5</v>
      </c>
      <c r="L99" s="34">
        <f>IF(TbRegistroEntradas[[#This Row],[Data da Competência]]="",0,YEAR(TbRegistroEntradas[[#This Row],[Data da Competência]]))</f>
        <v>2018</v>
      </c>
      <c r="M99" s="34">
        <f>IF(TbRegistroEntradas[[#This Row],[Data do Caixa Previsto]]="",0,MONTH(TbRegistroEntradas[[#This Row],[Data do Caixa Previsto]]))</f>
        <v>5</v>
      </c>
      <c r="N99" s="34">
        <f>IF(TbRegistroEntradas[[#This Row],[Data do Caixa Previsto]]="",0,YEAR(TbRegistroEntradas[[#This Row],[Data do Caixa Previsto]]))</f>
        <v>2018</v>
      </c>
      <c r="O99" s="34" t="str">
        <f ca="1">IF(AND(TbRegistroEntradas[[#This Row],[Data do Caixa Registrado]]="",TbRegistroEntradas[[#This Row],[Data do Caixa Previsto]] &lt; TODAY()),"Vencida","Não Vencida")</f>
        <v>Não Vencida</v>
      </c>
      <c r="P99" s="34" t="str">
        <f>IF(TbRegistroEntradas[[#This Row],[Data da Competência]]=TbRegistroEntradas[[#This Row],[Data do Caixa Previsto]],"Vista","Prazo")</f>
        <v>Vista</v>
      </c>
      <c r="Q9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0" spans="2:17" ht="19.95" customHeight="1" x14ac:dyDescent="0.3">
      <c r="B100" s="97">
        <v>43252</v>
      </c>
      <c r="C100" s="97">
        <v>43241</v>
      </c>
      <c r="D100" s="97">
        <v>43252</v>
      </c>
      <c r="E100" t="s">
        <v>25</v>
      </c>
      <c r="F100" t="s">
        <v>34</v>
      </c>
      <c r="G100" t="s">
        <v>156</v>
      </c>
      <c r="H100" s="98">
        <v>4850</v>
      </c>
      <c r="I100" s="34">
        <f>IF(TbRegistroEntradas[[#This Row],[Data do Caixa Registrado]] = "",0,MONTH(TbRegistroEntradas[[#This Row],[Data do Caixa Registrado]]))</f>
        <v>6</v>
      </c>
      <c r="J100" s="34">
        <f>IF(TbRegistroEntradas[[#This Row],[Data do Caixa Registrado]] = "",0, YEAR(TbRegistroEntradas[[#This Row],[Data do Caixa Registrado]]))</f>
        <v>2018</v>
      </c>
      <c r="K100" s="34">
        <f>IF(TbRegistroEntradas[[#This Row],[Data da Competência]]="",0,MONTH(TbRegistroEntradas[[#This Row],[Data da Competência]]))</f>
        <v>5</v>
      </c>
      <c r="L100" s="34">
        <f>IF(TbRegistroEntradas[[#This Row],[Data da Competência]]="",0,YEAR(TbRegistroEntradas[[#This Row],[Data da Competência]]))</f>
        <v>2018</v>
      </c>
      <c r="M100" s="34">
        <f>IF(TbRegistroEntradas[[#This Row],[Data do Caixa Previsto]]="",0,MONTH(TbRegistroEntradas[[#This Row],[Data do Caixa Previsto]]))</f>
        <v>6</v>
      </c>
      <c r="N100" s="34">
        <f>IF(TbRegistroEntradas[[#This Row],[Data do Caixa Previsto]]="",0,YEAR(TbRegistroEntradas[[#This Row],[Data do Caixa Previsto]]))</f>
        <v>2018</v>
      </c>
      <c r="O100" s="34" t="str">
        <f ca="1">IF(AND(TbRegistroEntradas[[#This Row],[Data do Caixa Registrado]]="",TbRegistroEntradas[[#This Row],[Data do Caixa Previsto]] &lt; TODAY()),"Vencida","Não Vencida")</f>
        <v>Não Vencida</v>
      </c>
      <c r="P100" s="34" t="str">
        <f>IF(TbRegistroEntradas[[#This Row],[Data da Competência]]=TbRegistroEntradas[[#This Row],[Data do Caixa Previsto]],"Vista","Prazo")</f>
        <v>Prazo</v>
      </c>
      <c r="Q10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1" spans="2:17" ht="19.95" customHeight="1" x14ac:dyDescent="0.3">
      <c r="B101" s="97">
        <v>43275</v>
      </c>
      <c r="C101" s="97">
        <v>43244</v>
      </c>
      <c r="D101" s="97">
        <v>43275</v>
      </c>
      <c r="E101" t="s">
        <v>25</v>
      </c>
      <c r="F101" t="s">
        <v>31</v>
      </c>
      <c r="G101" t="s">
        <v>95</v>
      </c>
      <c r="H101" s="98">
        <v>3878</v>
      </c>
      <c r="I101" s="34">
        <f>IF(TbRegistroEntradas[[#This Row],[Data do Caixa Registrado]] = "",0,MONTH(TbRegistroEntradas[[#This Row],[Data do Caixa Registrado]]))</f>
        <v>6</v>
      </c>
      <c r="J101" s="34">
        <f>IF(TbRegistroEntradas[[#This Row],[Data do Caixa Registrado]] = "",0, YEAR(TbRegistroEntradas[[#This Row],[Data do Caixa Registrado]]))</f>
        <v>2018</v>
      </c>
      <c r="K101" s="34">
        <f>IF(TbRegistroEntradas[[#This Row],[Data da Competência]]="",0,MONTH(TbRegistroEntradas[[#This Row],[Data da Competência]]))</f>
        <v>5</v>
      </c>
      <c r="L101" s="34">
        <f>IF(TbRegistroEntradas[[#This Row],[Data da Competência]]="",0,YEAR(TbRegistroEntradas[[#This Row],[Data da Competência]]))</f>
        <v>2018</v>
      </c>
      <c r="M101" s="34">
        <f>IF(TbRegistroEntradas[[#This Row],[Data do Caixa Previsto]]="",0,MONTH(TbRegistroEntradas[[#This Row],[Data do Caixa Previsto]]))</f>
        <v>6</v>
      </c>
      <c r="N101" s="34">
        <f>IF(TbRegistroEntradas[[#This Row],[Data do Caixa Previsto]]="",0,YEAR(TbRegistroEntradas[[#This Row],[Data do Caixa Previsto]]))</f>
        <v>2018</v>
      </c>
      <c r="O101" s="34" t="str">
        <f ca="1">IF(AND(TbRegistroEntradas[[#This Row],[Data do Caixa Registrado]]="",TbRegistroEntradas[[#This Row],[Data do Caixa Previsto]] &lt; TODAY()),"Vencida","Não Vencida")</f>
        <v>Não Vencida</v>
      </c>
      <c r="P101" s="34" t="str">
        <f>IF(TbRegistroEntradas[[#This Row],[Data da Competência]]=TbRegistroEntradas[[#This Row],[Data do Caixa Previsto]],"Vista","Prazo")</f>
        <v>Prazo</v>
      </c>
      <c r="Q10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2" spans="2:17" ht="19.95" customHeight="1" x14ac:dyDescent="0.3">
      <c r="B102" s="97">
        <v>43275</v>
      </c>
      <c r="C102" s="97">
        <v>43249</v>
      </c>
      <c r="D102" s="97">
        <v>43275</v>
      </c>
      <c r="E102" t="s">
        <v>25</v>
      </c>
      <c r="F102" t="s">
        <v>31</v>
      </c>
      <c r="G102" t="s">
        <v>157</v>
      </c>
      <c r="H102" s="98">
        <v>976</v>
      </c>
      <c r="I102" s="34">
        <f>IF(TbRegistroEntradas[[#This Row],[Data do Caixa Registrado]] = "",0,MONTH(TbRegistroEntradas[[#This Row],[Data do Caixa Registrado]]))</f>
        <v>6</v>
      </c>
      <c r="J102" s="34">
        <f>IF(TbRegistroEntradas[[#This Row],[Data do Caixa Registrado]] = "",0, YEAR(TbRegistroEntradas[[#This Row],[Data do Caixa Registrado]]))</f>
        <v>2018</v>
      </c>
      <c r="K102" s="34">
        <f>IF(TbRegistroEntradas[[#This Row],[Data da Competência]]="",0,MONTH(TbRegistroEntradas[[#This Row],[Data da Competência]]))</f>
        <v>5</v>
      </c>
      <c r="L102" s="34">
        <f>IF(TbRegistroEntradas[[#This Row],[Data da Competência]]="",0,YEAR(TbRegistroEntradas[[#This Row],[Data da Competência]]))</f>
        <v>2018</v>
      </c>
      <c r="M102" s="34">
        <f>IF(TbRegistroEntradas[[#This Row],[Data do Caixa Previsto]]="",0,MONTH(TbRegistroEntradas[[#This Row],[Data do Caixa Previsto]]))</f>
        <v>6</v>
      </c>
      <c r="N102" s="34">
        <f>IF(TbRegistroEntradas[[#This Row],[Data do Caixa Previsto]]="",0,YEAR(TbRegistroEntradas[[#This Row],[Data do Caixa Previsto]]))</f>
        <v>2018</v>
      </c>
      <c r="O102" s="34" t="str">
        <f ca="1">IF(AND(TbRegistroEntradas[[#This Row],[Data do Caixa Registrado]]="",TbRegistroEntradas[[#This Row],[Data do Caixa Previsto]] &lt; TODAY()),"Vencida","Não Vencida")</f>
        <v>Não Vencida</v>
      </c>
      <c r="P102" s="34" t="str">
        <f>IF(TbRegistroEntradas[[#This Row],[Data da Competência]]=TbRegistroEntradas[[#This Row],[Data do Caixa Previsto]],"Vista","Prazo")</f>
        <v>Prazo</v>
      </c>
      <c r="Q10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3" spans="2:17" ht="19.95" customHeight="1" x14ac:dyDescent="0.3">
      <c r="B103" s="97">
        <v>43265</v>
      </c>
      <c r="C103" s="97">
        <v>43250</v>
      </c>
      <c r="D103" s="97">
        <v>43265</v>
      </c>
      <c r="E103" t="s">
        <v>25</v>
      </c>
      <c r="F103" t="s">
        <v>35</v>
      </c>
      <c r="G103" t="s">
        <v>158</v>
      </c>
      <c r="H103" s="98">
        <v>3346</v>
      </c>
      <c r="I103" s="34">
        <f>IF(TbRegistroEntradas[[#This Row],[Data do Caixa Registrado]] = "",0,MONTH(TbRegistroEntradas[[#This Row],[Data do Caixa Registrado]]))</f>
        <v>6</v>
      </c>
      <c r="J103" s="34">
        <f>IF(TbRegistroEntradas[[#This Row],[Data do Caixa Registrado]] = "",0, YEAR(TbRegistroEntradas[[#This Row],[Data do Caixa Registrado]]))</f>
        <v>2018</v>
      </c>
      <c r="K103" s="34">
        <f>IF(TbRegistroEntradas[[#This Row],[Data da Competência]]="",0,MONTH(TbRegistroEntradas[[#This Row],[Data da Competência]]))</f>
        <v>5</v>
      </c>
      <c r="L103" s="34">
        <f>IF(TbRegistroEntradas[[#This Row],[Data da Competência]]="",0,YEAR(TbRegistroEntradas[[#This Row],[Data da Competência]]))</f>
        <v>2018</v>
      </c>
      <c r="M103" s="34">
        <f>IF(TbRegistroEntradas[[#This Row],[Data do Caixa Previsto]]="",0,MONTH(TbRegistroEntradas[[#This Row],[Data do Caixa Previsto]]))</f>
        <v>6</v>
      </c>
      <c r="N103" s="34">
        <f>IF(TbRegistroEntradas[[#This Row],[Data do Caixa Previsto]]="",0,YEAR(TbRegistroEntradas[[#This Row],[Data do Caixa Previsto]]))</f>
        <v>2018</v>
      </c>
      <c r="O103" s="34" t="str">
        <f ca="1">IF(AND(TbRegistroEntradas[[#This Row],[Data do Caixa Registrado]]="",TbRegistroEntradas[[#This Row],[Data do Caixa Previsto]] &lt; TODAY()),"Vencida","Não Vencida")</f>
        <v>Não Vencida</v>
      </c>
      <c r="P103" s="34" t="str">
        <f>IF(TbRegistroEntradas[[#This Row],[Data da Competência]]=TbRegistroEntradas[[#This Row],[Data do Caixa Previsto]],"Vista","Prazo")</f>
        <v>Prazo</v>
      </c>
      <c r="Q10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4" spans="2:17" ht="19.95" customHeight="1" x14ac:dyDescent="0.3">
      <c r="B104" s="97">
        <v>43340</v>
      </c>
      <c r="C104" s="97">
        <v>43254</v>
      </c>
      <c r="D104" s="97">
        <v>43313</v>
      </c>
      <c r="E104" t="s">
        <v>25</v>
      </c>
      <c r="F104" t="s">
        <v>33</v>
      </c>
      <c r="G104" t="s">
        <v>159</v>
      </c>
      <c r="H104" s="98">
        <v>443</v>
      </c>
      <c r="I104" s="34">
        <f>IF(TbRegistroEntradas[[#This Row],[Data do Caixa Registrado]] = "",0,MONTH(TbRegistroEntradas[[#This Row],[Data do Caixa Registrado]]))</f>
        <v>8</v>
      </c>
      <c r="J104" s="34">
        <f>IF(TbRegistroEntradas[[#This Row],[Data do Caixa Registrado]] = "",0, YEAR(TbRegistroEntradas[[#This Row],[Data do Caixa Registrado]]))</f>
        <v>2018</v>
      </c>
      <c r="K104" s="34">
        <f>IF(TbRegistroEntradas[[#This Row],[Data da Competência]]="",0,MONTH(TbRegistroEntradas[[#This Row],[Data da Competência]]))</f>
        <v>6</v>
      </c>
      <c r="L104" s="34">
        <f>IF(TbRegistroEntradas[[#This Row],[Data da Competência]]="",0,YEAR(TbRegistroEntradas[[#This Row],[Data da Competência]]))</f>
        <v>2018</v>
      </c>
      <c r="M104" s="34">
        <f>IF(TbRegistroEntradas[[#This Row],[Data do Caixa Previsto]]="",0,MONTH(TbRegistroEntradas[[#This Row],[Data do Caixa Previsto]]))</f>
        <v>8</v>
      </c>
      <c r="N104" s="34">
        <f>IF(TbRegistroEntradas[[#This Row],[Data do Caixa Previsto]]="",0,YEAR(TbRegistroEntradas[[#This Row],[Data do Caixa Previsto]]))</f>
        <v>2018</v>
      </c>
      <c r="O104" s="34" t="str">
        <f ca="1">IF(AND(TbRegistroEntradas[[#This Row],[Data do Caixa Registrado]]="",TbRegistroEntradas[[#This Row],[Data do Caixa Previsto]] &lt; TODAY()),"Vencida","Não Vencida")</f>
        <v>Não Vencida</v>
      </c>
      <c r="P104" s="34" t="str">
        <f>IF(TbRegistroEntradas[[#This Row],[Data da Competência]]=TbRegistroEntradas[[#This Row],[Data do Caixa Previsto]],"Vista","Prazo")</f>
        <v>Prazo</v>
      </c>
      <c r="Q10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27</v>
      </c>
    </row>
    <row r="105" spans="2:17" ht="19.95" customHeight="1" x14ac:dyDescent="0.3">
      <c r="B105" s="97">
        <v>43255</v>
      </c>
      <c r="C105" s="97">
        <v>43255</v>
      </c>
      <c r="D105" s="97">
        <v>43255</v>
      </c>
      <c r="E105" t="s">
        <v>25</v>
      </c>
      <c r="F105" t="s">
        <v>33</v>
      </c>
      <c r="G105" t="s">
        <v>160</v>
      </c>
      <c r="H105" s="98">
        <v>2781</v>
      </c>
      <c r="I105" s="34">
        <f>IF(TbRegistroEntradas[[#This Row],[Data do Caixa Registrado]] = "",0,MONTH(TbRegistroEntradas[[#This Row],[Data do Caixa Registrado]]))</f>
        <v>6</v>
      </c>
      <c r="J105" s="34">
        <f>IF(TbRegistroEntradas[[#This Row],[Data do Caixa Registrado]] = "",0, YEAR(TbRegistroEntradas[[#This Row],[Data do Caixa Registrado]]))</f>
        <v>2018</v>
      </c>
      <c r="K105" s="34">
        <f>IF(TbRegistroEntradas[[#This Row],[Data da Competência]]="",0,MONTH(TbRegistroEntradas[[#This Row],[Data da Competência]]))</f>
        <v>6</v>
      </c>
      <c r="L105" s="34">
        <f>IF(TbRegistroEntradas[[#This Row],[Data da Competência]]="",0,YEAR(TbRegistroEntradas[[#This Row],[Data da Competência]]))</f>
        <v>2018</v>
      </c>
      <c r="M105" s="34">
        <f>IF(TbRegistroEntradas[[#This Row],[Data do Caixa Previsto]]="",0,MONTH(TbRegistroEntradas[[#This Row],[Data do Caixa Previsto]]))</f>
        <v>6</v>
      </c>
      <c r="N105" s="34">
        <f>IF(TbRegistroEntradas[[#This Row],[Data do Caixa Previsto]]="",0,YEAR(TbRegistroEntradas[[#This Row],[Data do Caixa Previsto]]))</f>
        <v>2018</v>
      </c>
      <c r="O105" s="34" t="str">
        <f ca="1">IF(AND(TbRegistroEntradas[[#This Row],[Data do Caixa Registrado]]="",TbRegistroEntradas[[#This Row],[Data do Caixa Previsto]] &lt; TODAY()),"Vencida","Não Vencida")</f>
        <v>Não Vencida</v>
      </c>
      <c r="P105" s="34" t="str">
        <f>IF(TbRegistroEntradas[[#This Row],[Data da Competência]]=TbRegistroEntradas[[#This Row],[Data do Caixa Previsto]],"Vista","Prazo")</f>
        <v>Vista</v>
      </c>
      <c r="Q10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6" spans="2:17" ht="19.95" customHeight="1" x14ac:dyDescent="0.3">
      <c r="B106" s="97">
        <v>43267</v>
      </c>
      <c r="C106" s="97">
        <v>43256</v>
      </c>
      <c r="D106" s="97">
        <v>43267</v>
      </c>
      <c r="E106" t="s">
        <v>25</v>
      </c>
      <c r="F106" t="s">
        <v>31</v>
      </c>
      <c r="G106" t="s">
        <v>161</v>
      </c>
      <c r="H106" s="98">
        <v>1875</v>
      </c>
      <c r="I106" s="34">
        <f>IF(TbRegistroEntradas[[#This Row],[Data do Caixa Registrado]] = "",0,MONTH(TbRegistroEntradas[[#This Row],[Data do Caixa Registrado]]))</f>
        <v>6</v>
      </c>
      <c r="J106" s="34">
        <f>IF(TbRegistroEntradas[[#This Row],[Data do Caixa Registrado]] = "",0, YEAR(TbRegistroEntradas[[#This Row],[Data do Caixa Registrado]]))</f>
        <v>2018</v>
      </c>
      <c r="K106" s="34">
        <f>IF(TbRegistroEntradas[[#This Row],[Data da Competência]]="",0,MONTH(TbRegistroEntradas[[#This Row],[Data da Competência]]))</f>
        <v>6</v>
      </c>
      <c r="L106" s="34">
        <f>IF(TbRegistroEntradas[[#This Row],[Data da Competência]]="",0,YEAR(TbRegistroEntradas[[#This Row],[Data da Competência]]))</f>
        <v>2018</v>
      </c>
      <c r="M106" s="34">
        <f>IF(TbRegistroEntradas[[#This Row],[Data do Caixa Previsto]]="",0,MONTH(TbRegistroEntradas[[#This Row],[Data do Caixa Previsto]]))</f>
        <v>6</v>
      </c>
      <c r="N106" s="34">
        <f>IF(TbRegistroEntradas[[#This Row],[Data do Caixa Previsto]]="",0,YEAR(TbRegistroEntradas[[#This Row],[Data do Caixa Previsto]]))</f>
        <v>2018</v>
      </c>
      <c r="O106" s="34" t="str">
        <f ca="1">IF(AND(TbRegistroEntradas[[#This Row],[Data do Caixa Registrado]]="",TbRegistroEntradas[[#This Row],[Data do Caixa Previsto]] &lt; TODAY()),"Vencida","Não Vencida")</f>
        <v>Não Vencida</v>
      </c>
      <c r="P106" s="34" t="str">
        <f>IF(TbRegistroEntradas[[#This Row],[Data da Competência]]=TbRegistroEntradas[[#This Row],[Data do Caixa Previsto]],"Vista","Prazo")</f>
        <v>Prazo</v>
      </c>
      <c r="Q10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7" spans="2:17" ht="19.95" customHeight="1" x14ac:dyDescent="0.3">
      <c r="B107" s="97">
        <v>43259</v>
      </c>
      <c r="C107" s="97">
        <v>43259</v>
      </c>
      <c r="D107" s="97">
        <v>43259</v>
      </c>
      <c r="E107" t="s">
        <v>25</v>
      </c>
      <c r="F107" t="s">
        <v>34</v>
      </c>
      <c r="G107" t="s">
        <v>162</v>
      </c>
      <c r="H107" s="98">
        <v>3134</v>
      </c>
      <c r="I107" s="34">
        <f>IF(TbRegistroEntradas[[#This Row],[Data do Caixa Registrado]] = "",0,MONTH(TbRegistroEntradas[[#This Row],[Data do Caixa Registrado]]))</f>
        <v>6</v>
      </c>
      <c r="J107" s="34">
        <f>IF(TbRegistroEntradas[[#This Row],[Data do Caixa Registrado]] = "",0, YEAR(TbRegistroEntradas[[#This Row],[Data do Caixa Registrado]]))</f>
        <v>2018</v>
      </c>
      <c r="K107" s="34">
        <f>IF(TbRegistroEntradas[[#This Row],[Data da Competência]]="",0,MONTH(TbRegistroEntradas[[#This Row],[Data da Competência]]))</f>
        <v>6</v>
      </c>
      <c r="L107" s="34">
        <f>IF(TbRegistroEntradas[[#This Row],[Data da Competência]]="",0,YEAR(TbRegistroEntradas[[#This Row],[Data da Competência]]))</f>
        <v>2018</v>
      </c>
      <c r="M107" s="34">
        <f>IF(TbRegistroEntradas[[#This Row],[Data do Caixa Previsto]]="",0,MONTH(TbRegistroEntradas[[#This Row],[Data do Caixa Previsto]]))</f>
        <v>6</v>
      </c>
      <c r="N107" s="34">
        <f>IF(TbRegistroEntradas[[#This Row],[Data do Caixa Previsto]]="",0,YEAR(TbRegistroEntradas[[#This Row],[Data do Caixa Previsto]]))</f>
        <v>2018</v>
      </c>
      <c r="O107" s="34" t="str">
        <f ca="1">IF(AND(TbRegistroEntradas[[#This Row],[Data do Caixa Registrado]]="",TbRegistroEntradas[[#This Row],[Data do Caixa Previsto]] &lt; TODAY()),"Vencida","Não Vencida")</f>
        <v>Não Vencida</v>
      </c>
      <c r="P107" s="34" t="str">
        <f>IF(TbRegistroEntradas[[#This Row],[Data da Competência]]=TbRegistroEntradas[[#This Row],[Data do Caixa Previsto]],"Vista","Prazo")</f>
        <v>Vista</v>
      </c>
      <c r="Q10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8" spans="2:17" ht="19.95" customHeight="1" x14ac:dyDescent="0.3">
      <c r="B108" s="97">
        <v>43276</v>
      </c>
      <c r="C108" s="97">
        <v>43261</v>
      </c>
      <c r="D108" s="97">
        <v>43276</v>
      </c>
      <c r="E108" t="s">
        <v>25</v>
      </c>
      <c r="F108" t="s">
        <v>32</v>
      </c>
      <c r="G108" t="s">
        <v>163</v>
      </c>
      <c r="H108" s="98">
        <v>2114</v>
      </c>
      <c r="I108" s="34">
        <f>IF(TbRegistroEntradas[[#This Row],[Data do Caixa Registrado]] = "",0,MONTH(TbRegistroEntradas[[#This Row],[Data do Caixa Registrado]]))</f>
        <v>6</v>
      </c>
      <c r="J108" s="34">
        <f>IF(TbRegistroEntradas[[#This Row],[Data do Caixa Registrado]] = "",0, YEAR(TbRegistroEntradas[[#This Row],[Data do Caixa Registrado]]))</f>
        <v>2018</v>
      </c>
      <c r="K108" s="34">
        <f>IF(TbRegistroEntradas[[#This Row],[Data da Competência]]="",0,MONTH(TbRegistroEntradas[[#This Row],[Data da Competência]]))</f>
        <v>6</v>
      </c>
      <c r="L108" s="34">
        <f>IF(TbRegistroEntradas[[#This Row],[Data da Competência]]="",0,YEAR(TbRegistroEntradas[[#This Row],[Data da Competência]]))</f>
        <v>2018</v>
      </c>
      <c r="M108" s="34">
        <f>IF(TbRegistroEntradas[[#This Row],[Data do Caixa Previsto]]="",0,MONTH(TbRegistroEntradas[[#This Row],[Data do Caixa Previsto]]))</f>
        <v>6</v>
      </c>
      <c r="N108" s="34">
        <f>IF(TbRegistroEntradas[[#This Row],[Data do Caixa Previsto]]="",0,YEAR(TbRegistroEntradas[[#This Row],[Data do Caixa Previsto]]))</f>
        <v>2018</v>
      </c>
      <c r="O108" s="34" t="str">
        <f ca="1">IF(AND(TbRegistroEntradas[[#This Row],[Data do Caixa Registrado]]="",TbRegistroEntradas[[#This Row],[Data do Caixa Previsto]] &lt; TODAY()),"Vencida","Não Vencida")</f>
        <v>Não Vencida</v>
      </c>
      <c r="P108" s="34" t="str">
        <f>IF(TbRegistroEntradas[[#This Row],[Data da Competência]]=TbRegistroEntradas[[#This Row],[Data do Caixa Previsto]],"Vista","Prazo")</f>
        <v>Prazo</v>
      </c>
      <c r="Q10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09" spans="2:17" ht="19.95" customHeight="1" x14ac:dyDescent="0.3">
      <c r="B109" s="97">
        <v>43320</v>
      </c>
      <c r="C109" s="97">
        <v>43264</v>
      </c>
      <c r="D109" s="97">
        <v>43320</v>
      </c>
      <c r="E109" t="s">
        <v>25</v>
      </c>
      <c r="F109" t="s">
        <v>31</v>
      </c>
      <c r="G109" t="s">
        <v>164</v>
      </c>
      <c r="H109" s="98">
        <v>4961</v>
      </c>
      <c r="I109" s="34">
        <f>IF(TbRegistroEntradas[[#This Row],[Data do Caixa Registrado]] = "",0,MONTH(TbRegistroEntradas[[#This Row],[Data do Caixa Registrado]]))</f>
        <v>8</v>
      </c>
      <c r="J109" s="34">
        <f>IF(TbRegistroEntradas[[#This Row],[Data do Caixa Registrado]] = "",0, YEAR(TbRegistroEntradas[[#This Row],[Data do Caixa Registrado]]))</f>
        <v>2018</v>
      </c>
      <c r="K109" s="34">
        <f>IF(TbRegistroEntradas[[#This Row],[Data da Competência]]="",0,MONTH(TbRegistroEntradas[[#This Row],[Data da Competência]]))</f>
        <v>6</v>
      </c>
      <c r="L109" s="34">
        <f>IF(TbRegistroEntradas[[#This Row],[Data da Competência]]="",0,YEAR(TbRegistroEntradas[[#This Row],[Data da Competência]]))</f>
        <v>2018</v>
      </c>
      <c r="M109" s="34">
        <f>IF(TbRegistroEntradas[[#This Row],[Data do Caixa Previsto]]="",0,MONTH(TbRegistroEntradas[[#This Row],[Data do Caixa Previsto]]))</f>
        <v>8</v>
      </c>
      <c r="N109" s="34">
        <f>IF(TbRegistroEntradas[[#This Row],[Data do Caixa Previsto]]="",0,YEAR(TbRegistroEntradas[[#This Row],[Data do Caixa Previsto]]))</f>
        <v>2018</v>
      </c>
      <c r="O109" s="34" t="str">
        <f ca="1">IF(AND(TbRegistroEntradas[[#This Row],[Data do Caixa Registrado]]="",TbRegistroEntradas[[#This Row],[Data do Caixa Previsto]] &lt; TODAY()),"Vencida","Não Vencida")</f>
        <v>Não Vencida</v>
      </c>
      <c r="P109" s="34" t="str">
        <f>IF(TbRegistroEntradas[[#This Row],[Data da Competência]]=TbRegistroEntradas[[#This Row],[Data do Caixa Previsto]],"Vista","Prazo")</f>
        <v>Prazo</v>
      </c>
      <c r="Q10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0" spans="2:17" ht="19.95" customHeight="1" x14ac:dyDescent="0.3">
      <c r="B110" s="97">
        <v>43303</v>
      </c>
      <c r="C110" s="97">
        <v>43265</v>
      </c>
      <c r="D110" s="97">
        <v>43303</v>
      </c>
      <c r="E110" t="s">
        <v>25</v>
      </c>
      <c r="F110" t="s">
        <v>34</v>
      </c>
      <c r="G110" t="s">
        <v>165</v>
      </c>
      <c r="H110" s="98">
        <v>909</v>
      </c>
      <c r="I110" s="34">
        <f>IF(TbRegistroEntradas[[#This Row],[Data do Caixa Registrado]] = "",0,MONTH(TbRegistroEntradas[[#This Row],[Data do Caixa Registrado]]))</f>
        <v>7</v>
      </c>
      <c r="J110" s="34">
        <f>IF(TbRegistroEntradas[[#This Row],[Data do Caixa Registrado]] = "",0, YEAR(TbRegistroEntradas[[#This Row],[Data do Caixa Registrado]]))</f>
        <v>2018</v>
      </c>
      <c r="K110" s="34">
        <f>IF(TbRegistroEntradas[[#This Row],[Data da Competência]]="",0,MONTH(TbRegistroEntradas[[#This Row],[Data da Competência]]))</f>
        <v>6</v>
      </c>
      <c r="L110" s="34">
        <f>IF(TbRegistroEntradas[[#This Row],[Data da Competência]]="",0,YEAR(TbRegistroEntradas[[#This Row],[Data da Competência]]))</f>
        <v>2018</v>
      </c>
      <c r="M110" s="34">
        <f>IF(TbRegistroEntradas[[#This Row],[Data do Caixa Previsto]]="",0,MONTH(TbRegistroEntradas[[#This Row],[Data do Caixa Previsto]]))</f>
        <v>7</v>
      </c>
      <c r="N110" s="34">
        <f>IF(TbRegistroEntradas[[#This Row],[Data do Caixa Previsto]]="",0,YEAR(TbRegistroEntradas[[#This Row],[Data do Caixa Previsto]]))</f>
        <v>2018</v>
      </c>
      <c r="O110" s="34" t="str">
        <f ca="1">IF(AND(TbRegistroEntradas[[#This Row],[Data do Caixa Registrado]]="",TbRegistroEntradas[[#This Row],[Data do Caixa Previsto]] &lt; TODAY()),"Vencida","Não Vencida")</f>
        <v>Não Vencida</v>
      </c>
      <c r="P110" s="34" t="str">
        <f>IF(TbRegistroEntradas[[#This Row],[Data da Competência]]=TbRegistroEntradas[[#This Row],[Data do Caixa Previsto]],"Vista","Prazo")</f>
        <v>Prazo</v>
      </c>
      <c r="Q1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1" spans="2:17" ht="19.95" customHeight="1" x14ac:dyDescent="0.3">
      <c r="B111" s="97">
        <v>43293</v>
      </c>
      <c r="C111" s="97">
        <v>43266</v>
      </c>
      <c r="D111" s="97">
        <v>43293</v>
      </c>
      <c r="E111" t="s">
        <v>25</v>
      </c>
      <c r="F111" t="s">
        <v>34</v>
      </c>
      <c r="G111" t="s">
        <v>166</v>
      </c>
      <c r="H111" s="98">
        <v>2197</v>
      </c>
      <c r="I111" s="34">
        <f>IF(TbRegistroEntradas[[#This Row],[Data do Caixa Registrado]] = "",0,MONTH(TbRegistroEntradas[[#This Row],[Data do Caixa Registrado]]))</f>
        <v>7</v>
      </c>
      <c r="J111" s="34">
        <f>IF(TbRegistroEntradas[[#This Row],[Data do Caixa Registrado]] = "",0, YEAR(TbRegistroEntradas[[#This Row],[Data do Caixa Registrado]]))</f>
        <v>2018</v>
      </c>
      <c r="K111" s="34">
        <f>IF(TbRegistroEntradas[[#This Row],[Data da Competência]]="",0,MONTH(TbRegistroEntradas[[#This Row],[Data da Competência]]))</f>
        <v>6</v>
      </c>
      <c r="L111" s="34">
        <f>IF(TbRegistroEntradas[[#This Row],[Data da Competência]]="",0,YEAR(TbRegistroEntradas[[#This Row],[Data da Competência]]))</f>
        <v>2018</v>
      </c>
      <c r="M111" s="34">
        <f>IF(TbRegistroEntradas[[#This Row],[Data do Caixa Previsto]]="",0,MONTH(TbRegistroEntradas[[#This Row],[Data do Caixa Previsto]]))</f>
        <v>7</v>
      </c>
      <c r="N111" s="34">
        <f>IF(TbRegistroEntradas[[#This Row],[Data do Caixa Previsto]]="",0,YEAR(TbRegistroEntradas[[#This Row],[Data do Caixa Previsto]]))</f>
        <v>2018</v>
      </c>
      <c r="O111" s="34" t="str">
        <f ca="1">IF(AND(TbRegistroEntradas[[#This Row],[Data do Caixa Registrado]]="",TbRegistroEntradas[[#This Row],[Data do Caixa Previsto]] &lt; TODAY()),"Vencida","Não Vencida")</f>
        <v>Não Vencida</v>
      </c>
      <c r="P111" s="34" t="str">
        <f>IF(TbRegistroEntradas[[#This Row],[Data da Competência]]=TbRegistroEntradas[[#This Row],[Data do Caixa Previsto]],"Vista","Prazo")</f>
        <v>Prazo</v>
      </c>
      <c r="Q1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2" spans="2:17" ht="19.95" customHeight="1" x14ac:dyDescent="0.3">
      <c r="B112" s="97">
        <v>43268</v>
      </c>
      <c r="C112" s="97">
        <v>43268</v>
      </c>
      <c r="D112" s="97">
        <v>43268</v>
      </c>
      <c r="E112" t="s">
        <v>25</v>
      </c>
      <c r="F112" t="s">
        <v>35</v>
      </c>
      <c r="G112" t="s">
        <v>167</v>
      </c>
      <c r="H112" s="98">
        <v>3045</v>
      </c>
      <c r="I112" s="34">
        <f>IF(TbRegistroEntradas[[#This Row],[Data do Caixa Registrado]] = "",0,MONTH(TbRegistroEntradas[[#This Row],[Data do Caixa Registrado]]))</f>
        <v>6</v>
      </c>
      <c r="J112" s="34">
        <f>IF(TbRegistroEntradas[[#This Row],[Data do Caixa Registrado]] = "",0, YEAR(TbRegistroEntradas[[#This Row],[Data do Caixa Registrado]]))</f>
        <v>2018</v>
      </c>
      <c r="K112" s="34">
        <f>IF(TbRegistroEntradas[[#This Row],[Data da Competência]]="",0,MONTH(TbRegistroEntradas[[#This Row],[Data da Competência]]))</f>
        <v>6</v>
      </c>
      <c r="L112" s="34">
        <f>IF(TbRegistroEntradas[[#This Row],[Data da Competência]]="",0,YEAR(TbRegistroEntradas[[#This Row],[Data da Competência]]))</f>
        <v>2018</v>
      </c>
      <c r="M112" s="34">
        <f>IF(TbRegistroEntradas[[#This Row],[Data do Caixa Previsto]]="",0,MONTH(TbRegistroEntradas[[#This Row],[Data do Caixa Previsto]]))</f>
        <v>6</v>
      </c>
      <c r="N112" s="34">
        <f>IF(TbRegistroEntradas[[#This Row],[Data do Caixa Previsto]]="",0,YEAR(TbRegistroEntradas[[#This Row],[Data do Caixa Previsto]]))</f>
        <v>2018</v>
      </c>
      <c r="O112" s="34" t="str">
        <f ca="1">IF(AND(TbRegistroEntradas[[#This Row],[Data do Caixa Registrado]]="",TbRegistroEntradas[[#This Row],[Data do Caixa Previsto]] &lt; TODAY()),"Vencida","Não Vencida")</f>
        <v>Não Vencida</v>
      </c>
      <c r="P112" s="34" t="str">
        <f>IF(TbRegistroEntradas[[#This Row],[Data da Competência]]=TbRegistroEntradas[[#This Row],[Data do Caixa Previsto]],"Vista","Prazo")</f>
        <v>Vista</v>
      </c>
      <c r="Q1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3" spans="2:17" ht="19.95" customHeight="1" x14ac:dyDescent="0.3">
      <c r="B113" s="97">
        <v>43326</v>
      </c>
      <c r="C113" s="97">
        <v>43272</v>
      </c>
      <c r="D113" s="97">
        <v>43309</v>
      </c>
      <c r="E113" t="s">
        <v>25</v>
      </c>
      <c r="F113" t="s">
        <v>35</v>
      </c>
      <c r="G113" t="s">
        <v>168</v>
      </c>
      <c r="H113" s="98">
        <v>460</v>
      </c>
      <c r="I113" s="34">
        <f>IF(TbRegistroEntradas[[#This Row],[Data do Caixa Registrado]] = "",0,MONTH(TbRegistroEntradas[[#This Row],[Data do Caixa Registrado]]))</f>
        <v>8</v>
      </c>
      <c r="J113" s="34">
        <f>IF(TbRegistroEntradas[[#This Row],[Data do Caixa Registrado]] = "",0, YEAR(TbRegistroEntradas[[#This Row],[Data do Caixa Registrado]]))</f>
        <v>2018</v>
      </c>
      <c r="K113" s="34">
        <f>IF(TbRegistroEntradas[[#This Row],[Data da Competência]]="",0,MONTH(TbRegistroEntradas[[#This Row],[Data da Competência]]))</f>
        <v>6</v>
      </c>
      <c r="L113" s="34">
        <f>IF(TbRegistroEntradas[[#This Row],[Data da Competência]]="",0,YEAR(TbRegistroEntradas[[#This Row],[Data da Competência]]))</f>
        <v>2018</v>
      </c>
      <c r="M113" s="34">
        <f>IF(TbRegistroEntradas[[#This Row],[Data do Caixa Previsto]]="",0,MONTH(TbRegistroEntradas[[#This Row],[Data do Caixa Previsto]]))</f>
        <v>7</v>
      </c>
      <c r="N113" s="34">
        <f>IF(TbRegistroEntradas[[#This Row],[Data do Caixa Previsto]]="",0,YEAR(TbRegistroEntradas[[#This Row],[Data do Caixa Previsto]]))</f>
        <v>2018</v>
      </c>
      <c r="O113" s="34" t="str">
        <f ca="1">IF(AND(TbRegistroEntradas[[#This Row],[Data do Caixa Registrado]]="",TbRegistroEntradas[[#This Row],[Data do Caixa Previsto]] &lt; TODAY()),"Vencida","Não Vencida")</f>
        <v>Não Vencida</v>
      </c>
      <c r="P113" s="34" t="str">
        <f>IF(TbRegistroEntradas[[#This Row],[Data da Competência]]=TbRegistroEntradas[[#This Row],[Data do Caixa Previsto]],"Vista","Prazo")</f>
        <v>Prazo</v>
      </c>
      <c r="Q1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17</v>
      </c>
    </row>
    <row r="114" spans="2:17" ht="19.95" customHeight="1" x14ac:dyDescent="0.3">
      <c r="B114" s="97">
        <v>43313</v>
      </c>
      <c r="C114" s="97">
        <v>43275</v>
      </c>
      <c r="D114" s="97">
        <v>43313</v>
      </c>
      <c r="E114" t="s">
        <v>25</v>
      </c>
      <c r="F114" t="s">
        <v>35</v>
      </c>
      <c r="G114" t="s">
        <v>169</v>
      </c>
      <c r="H114" s="98">
        <v>770</v>
      </c>
      <c r="I114" s="34">
        <f>IF(TbRegistroEntradas[[#This Row],[Data do Caixa Registrado]] = "",0,MONTH(TbRegistroEntradas[[#This Row],[Data do Caixa Registrado]]))</f>
        <v>8</v>
      </c>
      <c r="J114" s="34">
        <f>IF(TbRegistroEntradas[[#This Row],[Data do Caixa Registrado]] = "",0, YEAR(TbRegistroEntradas[[#This Row],[Data do Caixa Registrado]]))</f>
        <v>2018</v>
      </c>
      <c r="K114" s="34">
        <f>IF(TbRegistroEntradas[[#This Row],[Data da Competência]]="",0,MONTH(TbRegistroEntradas[[#This Row],[Data da Competência]]))</f>
        <v>6</v>
      </c>
      <c r="L114" s="34">
        <f>IF(TbRegistroEntradas[[#This Row],[Data da Competência]]="",0,YEAR(TbRegistroEntradas[[#This Row],[Data da Competência]]))</f>
        <v>2018</v>
      </c>
      <c r="M114" s="34">
        <f>IF(TbRegistroEntradas[[#This Row],[Data do Caixa Previsto]]="",0,MONTH(TbRegistroEntradas[[#This Row],[Data do Caixa Previsto]]))</f>
        <v>8</v>
      </c>
      <c r="N114" s="34">
        <f>IF(TbRegistroEntradas[[#This Row],[Data do Caixa Previsto]]="",0,YEAR(TbRegistroEntradas[[#This Row],[Data do Caixa Previsto]]))</f>
        <v>2018</v>
      </c>
      <c r="O114" s="34" t="str">
        <f ca="1">IF(AND(TbRegistroEntradas[[#This Row],[Data do Caixa Registrado]]="",TbRegistroEntradas[[#This Row],[Data do Caixa Previsto]] &lt; TODAY()),"Vencida","Não Vencida")</f>
        <v>Não Vencida</v>
      </c>
      <c r="P114" s="34" t="str">
        <f>IF(TbRegistroEntradas[[#This Row],[Data da Competência]]=TbRegistroEntradas[[#This Row],[Data do Caixa Previsto]],"Vista","Prazo")</f>
        <v>Prazo</v>
      </c>
      <c r="Q1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5" spans="2:17" ht="19.95" customHeight="1" x14ac:dyDescent="0.3">
      <c r="B115" s="97">
        <v>43317</v>
      </c>
      <c r="C115" s="97">
        <v>43276</v>
      </c>
      <c r="D115" s="97">
        <v>43317</v>
      </c>
      <c r="E115" t="s">
        <v>25</v>
      </c>
      <c r="F115" t="s">
        <v>34</v>
      </c>
      <c r="G115" t="s">
        <v>170</v>
      </c>
      <c r="H115" s="98">
        <v>3646</v>
      </c>
      <c r="I115" s="34">
        <f>IF(TbRegistroEntradas[[#This Row],[Data do Caixa Registrado]] = "",0,MONTH(TbRegistroEntradas[[#This Row],[Data do Caixa Registrado]]))</f>
        <v>8</v>
      </c>
      <c r="J115" s="34">
        <f>IF(TbRegistroEntradas[[#This Row],[Data do Caixa Registrado]] = "",0, YEAR(TbRegistroEntradas[[#This Row],[Data do Caixa Registrado]]))</f>
        <v>2018</v>
      </c>
      <c r="K115" s="34">
        <f>IF(TbRegistroEntradas[[#This Row],[Data da Competência]]="",0,MONTH(TbRegistroEntradas[[#This Row],[Data da Competência]]))</f>
        <v>6</v>
      </c>
      <c r="L115" s="34">
        <f>IF(TbRegistroEntradas[[#This Row],[Data da Competência]]="",0,YEAR(TbRegistroEntradas[[#This Row],[Data da Competência]]))</f>
        <v>2018</v>
      </c>
      <c r="M115" s="34">
        <f>IF(TbRegistroEntradas[[#This Row],[Data do Caixa Previsto]]="",0,MONTH(TbRegistroEntradas[[#This Row],[Data do Caixa Previsto]]))</f>
        <v>8</v>
      </c>
      <c r="N115" s="34">
        <f>IF(TbRegistroEntradas[[#This Row],[Data do Caixa Previsto]]="",0,YEAR(TbRegistroEntradas[[#This Row],[Data do Caixa Previsto]]))</f>
        <v>2018</v>
      </c>
      <c r="O115" s="34" t="str">
        <f ca="1">IF(AND(TbRegistroEntradas[[#This Row],[Data do Caixa Registrado]]="",TbRegistroEntradas[[#This Row],[Data do Caixa Previsto]] &lt; TODAY()),"Vencida","Não Vencida")</f>
        <v>Não Vencida</v>
      </c>
      <c r="P115" s="34" t="str">
        <f>IF(TbRegistroEntradas[[#This Row],[Data da Competência]]=TbRegistroEntradas[[#This Row],[Data do Caixa Previsto]],"Vista","Prazo")</f>
        <v>Prazo</v>
      </c>
      <c r="Q1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6" spans="2:17" ht="19.95" customHeight="1" x14ac:dyDescent="0.3">
      <c r="B116" s="97">
        <v>43328</v>
      </c>
      <c r="C116" s="97">
        <v>43280</v>
      </c>
      <c r="D116" s="97">
        <v>43328</v>
      </c>
      <c r="E116" t="s">
        <v>25</v>
      </c>
      <c r="F116" t="s">
        <v>34</v>
      </c>
      <c r="G116" t="s">
        <v>171</v>
      </c>
      <c r="H116" s="98">
        <v>2376</v>
      </c>
      <c r="I116" s="34">
        <f>IF(TbRegistroEntradas[[#This Row],[Data do Caixa Registrado]] = "",0,MONTH(TbRegistroEntradas[[#This Row],[Data do Caixa Registrado]]))</f>
        <v>8</v>
      </c>
      <c r="J116" s="34">
        <f>IF(TbRegistroEntradas[[#This Row],[Data do Caixa Registrado]] = "",0, YEAR(TbRegistroEntradas[[#This Row],[Data do Caixa Registrado]]))</f>
        <v>2018</v>
      </c>
      <c r="K116" s="34">
        <f>IF(TbRegistroEntradas[[#This Row],[Data da Competência]]="",0,MONTH(TbRegistroEntradas[[#This Row],[Data da Competência]]))</f>
        <v>6</v>
      </c>
      <c r="L116" s="34">
        <f>IF(TbRegistroEntradas[[#This Row],[Data da Competência]]="",0,YEAR(TbRegistroEntradas[[#This Row],[Data da Competência]]))</f>
        <v>2018</v>
      </c>
      <c r="M116" s="34">
        <f>IF(TbRegistroEntradas[[#This Row],[Data do Caixa Previsto]]="",0,MONTH(TbRegistroEntradas[[#This Row],[Data do Caixa Previsto]]))</f>
        <v>8</v>
      </c>
      <c r="N116" s="34">
        <f>IF(TbRegistroEntradas[[#This Row],[Data do Caixa Previsto]]="",0,YEAR(TbRegistroEntradas[[#This Row],[Data do Caixa Previsto]]))</f>
        <v>2018</v>
      </c>
      <c r="O116" s="34" t="str">
        <f ca="1">IF(AND(TbRegistroEntradas[[#This Row],[Data do Caixa Registrado]]="",TbRegistroEntradas[[#This Row],[Data do Caixa Previsto]] &lt; TODAY()),"Vencida","Não Vencida")</f>
        <v>Não Vencida</v>
      </c>
      <c r="P116" s="34" t="str">
        <f>IF(TbRegistroEntradas[[#This Row],[Data da Competência]]=TbRegistroEntradas[[#This Row],[Data do Caixa Previsto]],"Vista","Prazo")</f>
        <v>Prazo</v>
      </c>
      <c r="Q1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7" spans="2:17" ht="19.95" customHeight="1" x14ac:dyDescent="0.3">
      <c r="B117" s="97">
        <v>43398</v>
      </c>
      <c r="C117" s="97">
        <v>43284</v>
      </c>
      <c r="D117" s="97">
        <v>43310</v>
      </c>
      <c r="E117" t="s">
        <v>25</v>
      </c>
      <c r="F117" t="s">
        <v>34</v>
      </c>
      <c r="G117" t="s">
        <v>172</v>
      </c>
      <c r="H117" s="98">
        <v>3940</v>
      </c>
      <c r="I117" s="34">
        <f>IF(TbRegistroEntradas[[#This Row],[Data do Caixa Registrado]] = "",0,MONTH(TbRegistroEntradas[[#This Row],[Data do Caixa Registrado]]))</f>
        <v>10</v>
      </c>
      <c r="J117" s="34">
        <f>IF(TbRegistroEntradas[[#This Row],[Data do Caixa Registrado]] = "",0, YEAR(TbRegistroEntradas[[#This Row],[Data do Caixa Registrado]]))</f>
        <v>2018</v>
      </c>
      <c r="K117" s="34">
        <f>IF(TbRegistroEntradas[[#This Row],[Data da Competência]]="",0,MONTH(TbRegistroEntradas[[#This Row],[Data da Competência]]))</f>
        <v>7</v>
      </c>
      <c r="L117" s="34">
        <f>IF(TbRegistroEntradas[[#This Row],[Data da Competência]]="",0,YEAR(TbRegistroEntradas[[#This Row],[Data da Competência]]))</f>
        <v>2018</v>
      </c>
      <c r="M117" s="34">
        <f>IF(TbRegistroEntradas[[#This Row],[Data do Caixa Previsto]]="",0,MONTH(TbRegistroEntradas[[#This Row],[Data do Caixa Previsto]]))</f>
        <v>7</v>
      </c>
      <c r="N117" s="34">
        <f>IF(TbRegistroEntradas[[#This Row],[Data do Caixa Previsto]]="",0,YEAR(TbRegistroEntradas[[#This Row],[Data do Caixa Previsto]]))</f>
        <v>2018</v>
      </c>
      <c r="O117" s="34" t="str">
        <f ca="1">IF(AND(TbRegistroEntradas[[#This Row],[Data do Caixa Registrado]]="",TbRegistroEntradas[[#This Row],[Data do Caixa Previsto]] &lt; TODAY()),"Vencida","Não Vencida")</f>
        <v>Não Vencida</v>
      </c>
      <c r="P117" s="34" t="str">
        <f>IF(TbRegistroEntradas[[#This Row],[Data da Competência]]=TbRegistroEntradas[[#This Row],[Data do Caixa Previsto]],"Vista","Prazo")</f>
        <v>Prazo</v>
      </c>
      <c r="Q1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88</v>
      </c>
    </row>
    <row r="118" spans="2:17" ht="19.95" customHeight="1" x14ac:dyDescent="0.3">
      <c r="B118" s="97">
        <v>43343</v>
      </c>
      <c r="C118" s="97">
        <v>43285</v>
      </c>
      <c r="D118" s="97">
        <v>43343</v>
      </c>
      <c r="E118" t="s">
        <v>25</v>
      </c>
      <c r="F118" t="s">
        <v>34</v>
      </c>
      <c r="G118" t="s">
        <v>173</v>
      </c>
      <c r="H118" s="98">
        <v>1732</v>
      </c>
      <c r="I118" s="34">
        <f>IF(TbRegistroEntradas[[#This Row],[Data do Caixa Registrado]] = "",0,MONTH(TbRegistroEntradas[[#This Row],[Data do Caixa Registrado]]))</f>
        <v>8</v>
      </c>
      <c r="J118" s="34">
        <f>IF(TbRegistroEntradas[[#This Row],[Data do Caixa Registrado]] = "",0, YEAR(TbRegistroEntradas[[#This Row],[Data do Caixa Registrado]]))</f>
        <v>2018</v>
      </c>
      <c r="K118" s="34">
        <f>IF(TbRegistroEntradas[[#This Row],[Data da Competência]]="",0,MONTH(TbRegistroEntradas[[#This Row],[Data da Competência]]))</f>
        <v>7</v>
      </c>
      <c r="L118" s="34">
        <f>IF(TbRegistroEntradas[[#This Row],[Data da Competência]]="",0,YEAR(TbRegistroEntradas[[#This Row],[Data da Competência]]))</f>
        <v>2018</v>
      </c>
      <c r="M118" s="34">
        <f>IF(TbRegistroEntradas[[#This Row],[Data do Caixa Previsto]]="",0,MONTH(TbRegistroEntradas[[#This Row],[Data do Caixa Previsto]]))</f>
        <v>8</v>
      </c>
      <c r="N118" s="34">
        <f>IF(TbRegistroEntradas[[#This Row],[Data do Caixa Previsto]]="",0,YEAR(TbRegistroEntradas[[#This Row],[Data do Caixa Previsto]]))</f>
        <v>2018</v>
      </c>
      <c r="O118" s="34" t="str">
        <f ca="1">IF(AND(TbRegistroEntradas[[#This Row],[Data do Caixa Registrado]]="",TbRegistroEntradas[[#This Row],[Data do Caixa Previsto]] &lt; TODAY()),"Vencida","Não Vencida")</f>
        <v>Não Vencida</v>
      </c>
      <c r="P118" s="34" t="str">
        <f>IF(TbRegistroEntradas[[#This Row],[Data da Competência]]=TbRegistroEntradas[[#This Row],[Data do Caixa Previsto]],"Vista","Prazo")</f>
        <v>Prazo</v>
      </c>
      <c r="Q1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19" spans="2:17" ht="19.95" customHeight="1" x14ac:dyDescent="0.3">
      <c r="B119" s="97">
        <v>43316</v>
      </c>
      <c r="C119" s="97">
        <v>43286</v>
      </c>
      <c r="D119" s="97">
        <v>43316</v>
      </c>
      <c r="E119" t="s">
        <v>25</v>
      </c>
      <c r="F119" t="s">
        <v>33</v>
      </c>
      <c r="G119" t="s">
        <v>174</v>
      </c>
      <c r="H119" s="98">
        <v>1306</v>
      </c>
      <c r="I119" s="34">
        <f>IF(TbRegistroEntradas[[#This Row],[Data do Caixa Registrado]] = "",0,MONTH(TbRegistroEntradas[[#This Row],[Data do Caixa Registrado]]))</f>
        <v>8</v>
      </c>
      <c r="J119" s="34">
        <f>IF(TbRegistroEntradas[[#This Row],[Data do Caixa Registrado]] = "",0, YEAR(TbRegistroEntradas[[#This Row],[Data do Caixa Registrado]]))</f>
        <v>2018</v>
      </c>
      <c r="K119" s="34">
        <f>IF(TbRegistroEntradas[[#This Row],[Data da Competência]]="",0,MONTH(TbRegistroEntradas[[#This Row],[Data da Competência]]))</f>
        <v>7</v>
      </c>
      <c r="L119" s="34">
        <f>IF(TbRegistroEntradas[[#This Row],[Data da Competência]]="",0,YEAR(TbRegistroEntradas[[#This Row],[Data da Competência]]))</f>
        <v>2018</v>
      </c>
      <c r="M119" s="34">
        <f>IF(TbRegistroEntradas[[#This Row],[Data do Caixa Previsto]]="",0,MONTH(TbRegistroEntradas[[#This Row],[Data do Caixa Previsto]]))</f>
        <v>8</v>
      </c>
      <c r="N119" s="34">
        <f>IF(TbRegistroEntradas[[#This Row],[Data do Caixa Previsto]]="",0,YEAR(TbRegistroEntradas[[#This Row],[Data do Caixa Previsto]]))</f>
        <v>2018</v>
      </c>
      <c r="O119" s="34" t="str">
        <f ca="1">IF(AND(TbRegistroEntradas[[#This Row],[Data do Caixa Registrado]]="",TbRegistroEntradas[[#This Row],[Data do Caixa Previsto]] &lt; TODAY()),"Vencida","Não Vencida")</f>
        <v>Não Vencida</v>
      </c>
      <c r="P119" s="34" t="str">
        <f>IF(TbRegistroEntradas[[#This Row],[Data da Competência]]=TbRegistroEntradas[[#This Row],[Data do Caixa Previsto]],"Vista","Prazo")</f>
        <v>Prazo</v>
      </c>
      <c r="Q1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0" spans="2:17" ht="19.95" customHeight="1" x14ac:dyDescent="0.3">
      <c r="B120" s="97">
        <v>43336</v>
      </c>
      <c r="C120" s="97">
        <v>43288</v>
      </c>
      <c r="D120" s="97">
        <v>43336</v>
      </c>
      <c r="E120" t="s">
        <v>25</v>
      </c>
      <c r="F120" t="s">
        <v>32</v>
      </c>
      <c r="G120" t="s">
        <v>175</v>
      </c>
      <c r="H120" s="98">
        <v>3954</v>
      </c>
      <c r="I120" s="34">
        <f>IF(TbRegistroEntradas[[#This Row],[Data do Caixa Registrado]] = "",0,MONTH(TbRegistroEntradas[[#This Row],[Data do Caixa Registrado]]))</f>
        <v>8</v>
      </c>
      <c r="J120" s="34">
        <f>IF(TbRegistroEntradas[[#This Row],[Data do Caixa Registrado]] = "",0, YEAR(TbRegistroEntradas[[#This Row],[Data do Caixa Registrado]]))</f>
        <v>2018</v>
      </c>
      <c r="K120" s="34">
        <f>IF(TbRegistroEntradas[[#This Row],[Data da Competência]]="",0,MONTH(TbRegistroEntradas[[#This Row],[Data da Competência]]))</f>
        <v>7</v>
      </c>
      <c r="L120" s="34">
        <f>IF(TbRegistroEntradas[[#This Row],[Data da Competência]]="",0,YEAR(TbRegistroEntradas[[#This Row],[Data da Competência]]))</f>
        <v>2018</v>
      </c>
      <c r="M120" s="34">
        <f>IF(TbRegistroEntradas[[#This Row],[Data do Caixa Previsto]]="",0,MONTH(TbRegistroEntradas[[#This Row],[Data do Caixa Previsto]]))</f>
        <v>8</v>
      </c>
      <c r="N120" s="34">
        <f>IF(TbRegistroEntradas[[#This Row],[Data do Caixa Previsto]]="",0,YEAR(TbRegistroEntradas[[#This Row],[Data do Caixa Previsto]]))</f>
        <v>2018</v>
      </c>
      <c r="O120" s="34" t="str">
        <f ca="1">IF(AND(TbRegistroEntradas[[#This Row],[Data do Caixa Registrado]]="",TbRegistroEntradas[[#This Row],[Data do Caixa Previsto]] &lt; TODAY()),"Vencida","Não Vencida")</f>
        <v>Não Vencida</v>
      </c>
      <c r="P120" s="34" t="str">
        <f>IF(TbRegistroEntradas[[#This Row],[Data da Competência]]=TbRegistroEntradas[[#This Row],[Data do Caixa Previsto]],"Vista","Prazo")</f>
        <v>Prazo</v>
      </c>
      <c r="Q1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1" spans="2:17" ht="19.95" customHeight="1" x14ac:dyDescent="0.3">
      <c r="B121" s="97">
        <v>43323</v>
      </c>
      <c r="C121" s="97">
        <v>43292</v>
      </c>
      <c r="D121" s="97">
        <v>43323</v>
      </c>
      <c r="E121" t="s">
        <v>25</v>
      </c>
      <c r="F121" t="s">
        <v>35</v>
      </c>
      <c r="G121" t="s">
        <v>176</v>
      </c>
      <c r="H121" s="98">
        <v>4090</v>
      </c>
      <c r="I121" s="34">
        <f>IF(TbRegistroEntradas[[#This Row],[Data do Caixa Registrado]] = "",0,MONTH(TbRegistroEntradas[[#This Row],[Data do Caixa Registrado]]))</f>
        <v>8</v>
      </c>
      <c r="J121" s="34">
        <f>IF(TbRegistroEntradas[[#This Row],[Data do Caixa Registrado]] = "",0, YEAR(TbRegistroEntradas[[#This Row],[Data do Caixa Registrado]]))</f>
        <v>2018</v>
      </c>
      <c r="K121" s="34">
        <f>IF(TbRegistroEntradas[[#This Row],[Data da Competência]]="",0,MONTH(TbRegistroEntradas[[#This Row],[Data da Competência]]))</f>
        <v>7</v>
      </c>
      <c r="L121" s="34">
        <f>IF(TbRegistroEntradas[[#This Row],[Data da Competência]]="",0,YEAR(TbRegistroEntradas[[#This Row],[Data da Competência]]))</f>
        <v>2018</v>
      </c>
      <c r="M121" s="34">
        <f>IF(TbRegistroEntradas[[#This Row],[Data do Caixa Previsto]]="",0,MONTH(TbRegistroEntradas[[#This Row],[Data do Caixa Previsto]]))</f>
        <v>8</v>
      </c>
      <c r="N121" s="34">
        <f>IF(TbRegistroEntradas[[#This Row],[Data do Caixa Previsto]]="",0,YEAR(TbRegistroEntradas[[#This Row],[Data do Caixa Previsto]]))</f>
        <v>2018</v>
      </c>
      <c r="O121" s="34" t="str">
        <f ca="1">IF(AND(TbRegistroEntradas[[#This Row],[Data do Caixa Registrado]]="",TbRegistroEntradas[[#This Row],[Data do Caixa Previsto]] &lt; TODAY()),"Vencida","Não Vencida")</f>
        <v>Não Vencida</v>
      </c>
      <c r="P121" s="34" t="str">
        <f>IF(TbRegistroEntradas[[#This Row],[Data da Competência]]=TbRegistroEntradas[[#This Row],[Data do Caixa Previsto]],"Vista","Prazo")</f>
        <v>Prazo</v>
      </c>
      <c r="Q1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2" spans="2:17" ht="19.95" customHeight="1" x14ac:dyDescent="0.3">
      <c r="B122" s="97">
        <v>43311</v>
      </c>
      <c r="C122" s="97">
        <v>43293</v>
      </c>
      <c r="D122" s="97">
        <v>43311</v>
      </c>
      <c r="E122" t="s">
        <v>25</v>
      </c>
      <c r="F122" t="s">
        <v>31</v>
      </c>
      <c r="G122" t="s">
        <v>177</v>
      </c>
      <c r="H122" s="98">
        <v>2713</v>
      </c>
      <c r="I122" s="34">
        <f>IF(TbRegistroEntradas[[#This Row],[Data do Caixa Registrado]] = "",0,MONTH(TbRegistroEntradas[[#This Row],[Data do Caixa Registrado]]))</f>
        <v>7</v>
      </c>
      <c r="J122" s="34">
        <f>IF(TbRegistroEntradas[[#This Row],[Data do Caixa Registrado]] = "",0, YEAR(TbRegistroEntradas[[#This Row],[Data do Caixa Registrado]]))</f>
        <v>2018</v>
      </c>
      <c r="K122" s="34">
        <f>IF(TbRegistroEntradas[[#This Row],[Data da Competência]]="",0,MONTH(TbRegistroEntradas[[#This Row],[Data da Competência]]))</f>
        <v>7</v>
      </c>
      <c r="L122" s="34">
        <f>IF(TbRegistroEntradas[[#This Row],[Data da Competência]]="",0,YEAR(TbRegistroEntradas[[#This Row],[Data da Competência]]))</f>
        <v>2018</v>
      </c>
      <c r="M122" s="34">
        <f>IF(TbRegistroEntradas[[#This Row],[Data do Caixa Previsto]]="",0,MONTH(TbRegistroEntradas[[#This Row],[Data do Caixa Previsto]]))</f>
        <v>7</v>
      </c>
      <c r="N122" s="34">
        <f>IF(TbRegistroEntradas[[#This Row],[Data do Caixa Previsto]]="",0,YEAR(TbRegistroEntradas[[#This Row],[Data do Caixa Previsto]]))</f>
        <v>2018</v>
      </c>
      <c r="O122" s="34" t="str">
        <f ca="1">IF(AND(TbRegistroEntradas[[#This Row],[Data do Caixa Registrado]]="",TbRegistroEntradas[[#This Row],[Data do Caixa Previsto]] &lt; TODAY()),"Vencida","Não Vencida")</f>
        <v>Não Vencida</v>
      </c>
      <c r="P122" s="34" t="str">
        <f>IF(TbRegistroEntradas[[#This Row],[Data da Competência]]=TbRegistroEntradas[[#This Row],[Data do Caixa Previsto]],"Vista","Prazo")</f>
        <v>Prazo</v>
      </c>
      <c r="Q1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3" spans="2:17" ht="19.95" customHeight="1" x14ac:dyDescent="0.3">
      <c r="B123" s="97">
        <v>43302</v>
      </c>
      <c r="C123" s="97">
        <v>43297</v>
      </c>
      <c r="D123" s="97">
        <v>43302</v>
      </c>
      <c r="E123" t="s">
        <v>25</v>
      </c>
      <c r="F123" t="s">
        <v>34</v>
      </c>
      <c r="G123" t="s">
        <v>178</v>
      </c>
      <c r="H123" s="98">
        <v>3482</v>
      </c>
      <c r="I123" s="34">
        <f>IF(TbRegistroEntradas[[#This Row],[Data do Caixa Registrado]] = "",0,MONTH(TbRegistroEntradas[[#This Row],[Data do Caixa Registrado]]))</f>
        <v>7</v>
      </c>
      <c r="J123" s="34">
        <f>IF(TbRegistroEntradas[[#This Row],[Data do Caixa Registrado]] = "",0, YEAR(TbRegistroEntradas[[#This Row],[Data do Caixa Registrado]]))</f>
        <v>2018</v>
      </c>
      <c r="K123" s="34">
        <f>IF(TbRegistroEntradas[[#This Row],[Data da Competência]]="",0,MONTH(TbRegistroEntradas[[#This Row],[Data da Competência]]))</f>
        <v>7</v>
      </c>
      <c r="L123" s="34">
        <f>IF(TbRegistroEntradas[[#This Row],[Data da Competência]]="",0,YEAR(TbRegistroEntradas[[#This Row],[Data da Competência]]))</f>
        <v>2018</v>
      </c>
      <c r="M123" s="34">
        <f>IF(TbRegistroEntradas[[#This Row],[Data do Caixa Previsto]]="",0,MONTH(TbRegistroEntradas[[#This Row],[Data do Caixa Previsto]]))</f>
        <v>7</v>
      </c>
      <c r="N123" s="34">
        <f>IF(TbRegistroEntradas[[#This Row],[Data do Caixa Previsto]]="",0,YEAR(TbRegistroEntradas[[#This Row],[Data do Caixa Previsto]]))</f>
        <v>2018</v>
      </c>
      <c r="O123" s="34" t="str">
        <f ca="1">IF(AND(TbRegistroEntradas[[#This Row],[Data do Caixa Registrado]]="",TbRegistroEntradas[[#This Row],[Data do Caixa Previsto]] &lt; TODAY()),"Vencida","Não Vencida")</f>
        <v>Não Vencida</v>
      </c>
      <c r="P123" s="34" t="str">
        <f>IF(TbRegistroEntradas[[#This Row],[Data da Competência]]=TbRegistroEntradas[[#This Row],[Data do Caixa Previsto]],"Vista","Prazo")</f>
        <v>Prazo</v>
      </c>
      <c r="Q1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4" spans="2:17" ht="19.95" customHeight="1" x14ac:dyDescent="0.3">
      <c r="B124" s="97" t="s">
        <v>68</v>
      </c>
      <c r="C124" s="97">
        <v>43299</v>
      </c>
      <c r="D124" s="97">
        <v>43346</v>
      </c>
      <c r="E124" t="s">
        <v>25</v>
      </c>
      <c r="F124" t="s">
        <v>34</v>
      </c>
      <c r="G124" t="s">
        <v>179</v>
      </c>
      <c r="H124" s="98">
        <v>2071</v>
      </c>
      <c r="I124" s="34">
        <f>IF(TbRegistroEntradas[[#This Row],[Data do Caixa Registrado]] = "",0,MONTH(TbRegistroEntradas[[#This Row],[Data do Caixa Registrado]]))</f>
        <v>0</v>
      </c>
      <c r="J124" s="34">
        <f>IF(TbRegistroEntradas[[#This Row],[Data do Caixa Registrado]] = "",0, YEAR(TbRegistroEntradas[[#This Row],[Data do Caixa Registrado]]))</f>
        <v>0</v>
      </c>
      <c r="K124" s="34">
        <f>IF(TbRegistroEntradas[[#This Row],[Data da Competência]]="",0,MONTH(TbRegistroEntradas[[#This Row],[Data da Competência]]))</f>
        <v>7</v>
      </c>
      <c r="L124" s="34">
        <f>IF(TbRegistroEntradas[[#This Row],[Data da Competência]]="",0,YEAR(TbRegistroEntradas[[#This Row],[Data da Competência]]))</f>
        <v>2018</v>
      </c>
      <c r="M124" s="34">
        <f>IF(TbRegistroEntradas[[#This Row],[Data do Caixa Previsto]]="",0,MONTH(TbRegistroEntradas[[#This Row],[Data do Caixa Previsto]]))</f>
        <v>9</v>
      </c>
      <c r="N124" s="34">
        <f>IF(TbRegistroEntradas[[#This Row],[Data do Caixa Previsto]]="",0,YEAR(TbRegistroEntradas[[#This Row],[Data do Caixa Previsto]]))</f>
        <v>2018</v>
      </c>
      <c r="O124" s="34" t="str">
        <f ca="1">IF(AND(TbRegistroEntradas[[#This Row],[Data do Caixa Registrado]]="",TbRegistroEntradas[[#This Row],[Data do Caixa Previsto]] &lt; TODAY()),"Vencida","Não Vencida")</f>
        <v>Vencida</v>
      </c>
      <c r="P124" s="34" t="str">
        <f>IF(TbRegistroEntradas[[#This Row],[Data da Competência]]=TbRegistroEntradas[[#This Row],[Data do Caixa Previsto]],"Vista","Prazo")</f>
        <v>Prazo</v>
      </c>
      <c r="Q1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2439</v>
      </c>
    </row>
    <row r="125" spans="2:17" ht="19.95" customHeight="1" x14ac:dyDescent="0.3">
      <c r="B125" s="97" t="s">
        <v>68</v>
      </c>
      <c r="C125" s="97">
        <v>43304</v>
      </c>
      <c r="D125" s="97">
        <v>43304</v>
      </c>
      <c r="E125" t="s">
        <v>25</v>
      </c>
      <c r="F125" t="s">
        <v>35</v>
      </c>
      <c r="G125" t="s">
        <v>180</v>
      </c>
      <c r="H125" s="98">
        <v>4258</v>
      </c>
      <c r="I125" s="34">
        <f>IF(TbRegistroEntradas[[#This Row],[Data do Caixa Registrado]] = "",0,MONTH(TbRegistroEntradas[[#This Row],[Data do Caixa Registrado]]))</f>
        <v>0</v>
      </c>
      <c r="J125" s="34">
        <f>IF(TbRegistroEntradas[[#This Row],[Data do Caixa Registrado]] = "",0, YEAR(TbRegistroEntradas[[#This Row],[Data do Caixa Registrado]]))</f>
        <v>0</v>
      </c>
      <c r="K125" s="34">
        <f>IF(TbRegistroEntradas[[#This Row],[Data da Competência]]="",0,MONTH(TbRegistroEntradas[[#This Row],[Data da Competência]]))</f>
        <v>7</v>
      </c>
      <c r="L125" s="34">
        <f>IF(TbRegistroEntradas[[#This Row],[Data da Competência]]="",0,YEAR(TbRegistroEntradas[[#This Row],[Data da Competência]]))</f>
        <v>2018</v>
      </c>
      <c r="M125" s="34">
        <f>IF(TbRegistroEntradas[[#This Row],[Data do Caixa Previsto]]="",0,MONTH(TbRegistroEntradas[[#This Row],[Data do Caixa Previsto]]))</f>
        <v>7</v>
      </c>
      <c r="N125" s="34">
        <f>IF(TbRegistroEntradas[[#This Row],[Data do Caixa Previsto]]="",0,YEAR(TbRegistroEntradas[[#This Row],[Data do Caixa Previsto]]))</f>
        <v>2018</v>
      </c>
      <c r="O125" s="34" t="str">
        <f ca="1">IF(AND(TbRegistroEntradas[[#This Row],[Data do Caixa Registrado]]="",TbRegistroEntradas[[#This Row],[Data do Caixa Previsto]] &lt; TODAY()),"Vencida","Não Vencida")</f>
        <v>Vencida</v>
      </c>
      <c r="P125" s="34" t="str">
        <f>IF(TbRegistroEntradas[[#This Row],[Data da Competência]]=TbRegistroEntradas[[#This Row],[Data do Caixa Previsto]],"Vista","Prazo")</f>
        <v>Vista</v>
      </c>
      <c r="Q1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2481</v>
      </c>
    </row>
    <row r="126" spans="2:17" ht="19.95" customHeight="1" x14ac:dyDescent="0.3">
      <c r="B126" s="97">
        <v>43350</v>
      </c>
      <c r="C126" s="97">
        <v>43306</v>
      </c>
      <c r="D126" s="97">
        <v>43350</v>
      </c>
      <c r="E126" t="s">
        <v>25</v>
      </c>
      <c r="F126" t="s">
        <v>32</v>
      </c>
      <c r="G126" t="s">
        <v>181</v>
      </c>
      <c r="H126" s="98">
        <v>4383</v>
      </c>
      <c r="I126" s="34">
        <f>IF(TbRegistroEntradas[[#This Row],[Data do Caixa Registrado]] = "",0,MONTH(TbRegistroEntradas[[#This Row],[Data do Caixa Registrado]]))</f>
        <v>9</v>
      </c>
      <c r="J126" s="34">
        <f>IF(TbRegistroEntradas[[#This Row],[Data do Caixa Registrado]] = "",0, YEAR(TbRegistroEntradas[[#This Row],[Data do Caixa Registrado]]))</f>
        <v>2018</v>
      </c>
      <c r="K126" s="34">
        <f>IF(TbRegistroEntradas[[#This Row],[Data da Competência]]="",0,MONTH(TbRegistroEntradas[[#This Row],[Data da Competência]]))</f>
        <v>7</v>
      </c>
      <c r="L126" s="34">
        <f>IF(TbRegistroEntradas[[#This Row],[Data da Competência]]="",0,YEAR(TbRegistroEntradas[[#This Row],[Data da Competência]]))</f>
        <v>2018</v>
      </c>
      <c r="M126" s="34">
        <f>IF(TbRegistroEntradas[[#This Row],[Data do Caixa Previsto]]="",0,MONTH(TbRegistroEntradas[[#This Row],[Data do Caixa Previsto]]))</f>
        <v>9</v>
      </c>
      <c r="N126" s="34">
        <f>IF(TbRegistroEntradas[[#This Row],[Data do Caixa Previsto]]="",0,YEAR(TbRegistroEntradas[[#This Row],[Data do Caixa Previsto]]))</f>
        <v>2018</v>
      </c>
      <c r="O126" s="34" t="str">
        <f ca="1">IF(AND(TbRegistroEntradas[[#This Row],[Data do Caixa Registrado]]="",TbRegistroEntradas[[#This Row],[Data do Caixa Previsto]] &lt; TODAY()),"Vencida","Não Vencida")</f>
        <v>Não Vencida</v>
      </c>
      <c r="P126" s="34" t="str">
        <f>IF(TbRegistroEntradas[[#This Row],[Data da Competência]]=TbRegistroEntradas[[#This Row],[Data do Caixa Previsto]],"Vista","Prazo")</f>
        <v>Prazo</v>
      </c>
      <c r="Q1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27" spans="2:17" ht="19.95" customHeight="1" x14ac:dyDescent="0.3">
      <c r="B127" s="97" t="s">
        <v>68</v>
      </c>
      <c r="C127" s="97">
        <v>43310</v>
      </c>
      <c r="D127" s="97">
        <v>43310</v>
      </c>
      <c r="E127" t="s">
        <v>25</v>
      </c>
      <c r="F127" t="s">
        <v>34</v>
      </c>
      <c r="G127" t="s">
        <v>182</v>
      </c>
      <c r="H127" s="98">
        <v>1369</v>
      </c>
      <c r="I127" s="34">
        <f>IF(TbRegistroEntradas[[#This Row],[Data do Caixa Registrado]] = "",0,MONTH(TbRegistroEntradas[[#This Row],[Data do Caixa Registrado]]))</f>
        <v>0</v>
      </c>
      <c r="J127" s="34">
        <f>IF(TbRegistroEntradas[[#This Row],[Data do Caixa Registrado]] = "",0, YEAR(TbRegistroEntradas[[#This Row],[Data do Caixa Registrado]]))</f>
        <v>0</v>
      </c>
      <c r="K127" s="34">
        <f>IF(TbRegistroEntradas[[#This Row],[Data da Competência]]="",0,MONTH(TbRegistroEntradas[[#This Row],[Data da Competência]]))</f>
        <v>7</v>
      </c>
      <c r="L127" s="34">
        <f>IF(TbRegistroEntradas[[#This Row],[Data da Competência]]="",0,YEAR(TbRegistroEntradas[[#This Row],[Data da Competência]]))</f>
        <v>2018</v>
      </c>
      <c r="M127" s="34">
        <f>IF(TbRegistroEntradas[[#This Row],[Data do Caixa Previsto]]="",0,MONTH(TbRegistroEntradas[[#This Row],[Data do Caixa Previsto]]))</f>
        <v>7</v>
      </c>
      <c r="N127" s="34">
        <f>IF(TbRegistroEntradas[[#This Row],[Data do Caixa Previsto]]="",0,YEAR(TbRegistroEntradas[[#This Row],[Data do Caixa Previsto]]))</f>
        <v>2018</v>
      </c>
      <c r="O127" s="34" t="str">
        <f ca="1">IF(AND(TbRegistroEntradas[[#This Row],[Data do Caixa Registrado]]="",TbRegistroEntradas[[#This Row],[Data do Caixa Previsto]] &lt; TODAY()),"Vencida","Não Vencida")</f>
        <v>Vencida</v>
      </c>
      <c r="P127" s="34" t="str">
        <f>IF(TbRegistroEntradas[[#This Row],[Data da Competência]]=TbRegistroEntradas[[#This Row],[Data do Caixa Previsto]],"Vista","Prazo")</f>
        <v>Vista</v>
      </c>
      <c r="Q1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2475</v>
      </c>
    </row>
    <row r="128" spans="2:17" ht="19.95" customHeight="1" x14ac:dyDescent="0.3">
      <c r="B128" s="97">
        <v>43409</v>
      </c>
      <c r="C128" s="97">
        <v>43315</v>
      </c>
      <c r="D128" s="97">
        <v>43357</v>
      </c>
      <c r="E128" t="s">
        <v>25</v>
      </c>
      <c r="F128" t="s">
        <v>34</v>
      </c>
      <c r="G128" t="s">
        <v>183</v>
      </c>
      <c r="H128" s="98">
        <v>331</v>
      </c>
      <c r="I128" s="34">
        <f>IF(TbRegistroEntradas[[#This Row],[Data do Caixa Registrado]] = "",0,MONTH(TbRegistroEntradas[[#This Row],[Data do Caixa Registrado]]))</f>
        <v>11</v>
      </c>
      <c r="J128" s="34">
        <f>IF(TbRegistroEntradas[[#This Row],[Data do Caixa Registrado]] = "",0, YEAR(TbRegistroEntradas[[#This Row],[Data do Caixa Registrado]]))</f>
        <v>2018</v>
      </c>
      <c r="K128" s="34">
        <f>IF(TbRegistroEntradas[[#This Row],[Data da Competência]]="",0,MONTH(TbRegistroEntradas[[#This Row],[Data da Competência]]))</f>
        <v>8</v>
      </c>
      <c r="L128" s="34">
        <f>IF(TbRegistroEntradas[[#This Row],[Data da Competência]]="",0,YEAR(TbRegistroEntradas[[#This Row],[Data da Competência]]))</f>
        <v>2018</v>
      </c>
      <c r="M128" s="34">
        <f>IF(TbRegistroEntradas[[#This Row],[Data do Caixa Previsto]]="",0,MONTH(TbRegistroEntradas[[#This Row],[Data do Caixa Previsto]]))</f>
        <v>9</v>
      </c>
      <c r="N128" s="34">
        <f>IF(TbRegistroEntradas[[#This Row],[Data do Caixa Previsto]]="",0,YEAR(TbRegistroEntradas[[#This Row],[Data do Caixa Previsto]]))</f>
        <v>2018</v>
      </c>
      <c r="O128" s="34" t="str">
        <f ca="1">IF(AND(TbRegistroEntradas[[#This Row],[Data do Caixa Registrado]]="",TbRegistroEntradas[[#This Row],[Data do Caixa Previsto]] &lt; TODAY()),"Vencida","Não Vencida")</f>
        <v>Não Vencida</v>
      </c>
      <c r="P128" s="34" t="str">
        <f>IF(TbRegistroEntradas[[#This Row],[Data da Competência]]=TbRegistroEntradas[[#This Row],[Data do Caixa Previsto]],"Vista","Prazo")</f>
        <v>Prazo</v>
      </c>
      <c r="Q1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52</v>
      </c>
    </row>
    <row r="129" spans="2:17" ht="19.95" customHeight="1" x14ac:dyDescent="0.3">
      <c r="B129" s="97">
        <v>43368</v>
      </c>
      <c r="C129" s="97">
        <v>43318</v>
      </c>
      <c r="D129" s="97">
        <v>43318</v>
      </c>
      <c r="E129" t="s">
        <v>25</v>
      </c>
      <c r="F129" t="s">
        <v>34</v>
      </c>
      <c r="G129" t="s">
        <v>184</v>
      </c>
      <c r="H129" s="98">
        <v>3031</v>
      </c>
      <c r="I129" s="34">
        <f>IF(TbRegistroEntradas[[#This Row],[Data do Caixa Registrado]] = "",0,MONTH(TbRegistroEntradas[[#This Row],[Data do Caixa Registrado]]))</f>
        <v>9</v>
      </c>
      <c r="J129" s="34">
        <f>IF(TbRegistroEntradas[[#This Row],[Data do Caixa Registrado]] = "",0, YEAR(TbRegistroEntradas[[#This Row],[Data do Caixa Registrado]]))</f>
        <v>2018</v>
      </c>
      <c r="K129" s="34">
        <f>IF(TbRegistroEntradas[[#This Row],[Data da Competência]]="",0,MONTH(TbRegistroEntradas[[#This Row],[Data da Competência]]))</f>
        <v>8</v>
      </c>
      <c r="L129" s="34">
        <f>IF(TbRegistroEntradas[[#This Row],[Data da Competência]]="",0,YEAR(TbRegistroEntradas[[#This Row],[Data da Competência]]))</f>
        <v>2018</v>
      </c>
      <c r="M129" s="34">
        <f>IF(TbRegistroEntradas[[#This Row],[Data do Caixa Previsto]]="",0,MONTH(TbRegistroEntradas[[#This Row],[Data do Caixa Previsto]]))</f>
        <v>8</v>
      </c>
      <c r="N129" s="34">
        <f>IF(TbRegistroEntradas[[#This Row],[Data do Caixa Previsto]]="",0,YEAR(TbRegistroEntradas[[#This Row],[Data do Caixa Previsto]]))</f>
        <v>2018</v>
      </c>
      <c r="O129" s="34" t="str">
        <f ca="1">IF(AND(TbRegistroEntradas[[#This Row],[Data do Caixa Registrado]]="",TbRegistroEntradas[[#This Row],[Data do Caixa Previsto]] &lt; TODAY()),"Vencida","Não Vencida")</f>
        <v>Não Vencida</v>
      </c>
      <c r="P129" s="34" t="str">
        <f>IF(TbRegistroEntradas[[#This Row],[Data da Competência]]=TbRegistroEntradas[[#This Row],[Data do Caixa Previsto]],"Vista","Prazo")</f>
        <v>Vista</v>
      </c>
      <c r="Q1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50</v>
      </c>
    </row>
    <row r="130" spans="2:17" ht="19.95" customHeight="1" x14ac:dyDescent="0.3">
      <c r="B130" s="97">
        <v>43341</v>
      </c>
      <c r="C130" s="97">
        <v>43321</v>
      </c>
      <c r="D130" s="97">
        <v>43341</v>
      </c>
      <c r="E130" t="s">
        <v>25</v>
      </c>
      <c r="F130" t="s">
        <v>32</v>
      </c>
      <c r="G130" t="s">
        <v>185</v>
      </c>
      <c r="H130" s="98">
        <v>1200</v>
      </c>
      <c r="I130" s="34">
        <f>IF(TbRegistroEntradas[[#This Row],[Data do Caixa Registrado]] = "",0,MONTH(TbRegistroEntradas[[#This Row],[Data do Caixa Registrado]]))</f>
        <v>8</v>
      </c>
      <c r="J130" s="34">
        <f>IF(TbRegistroEntradas[[#This Row],[Data do Caixa Registrado]] = "",0, YEAR(TbRegistroEntradas[[#This Row],[Data do Caixa Registrado]]))</f>
        <v>2018</v>
      </c>
      <c r="K130" s="34">
        <f>IF(TbRegistroEntradas[[#This Row],[Data da Competência]]="",0,MONTH(TbRegistroEntradas[[#This Row],[Data da Competência]]))</f>
        <v>8</v>
      </c>
      <c r="L130" s="34">
        <f>IF(TbRegistroEntradas[[#This Row],[Data da Competência]]="",0,YEAR(TbRegistroEntradas[[#This Row],[Data da Competência]]))</f>
        <v>2018</v>
      </c>
      <c r="M130" s="34">
        <f>IF(TbRegistroEntradas[[#This Row],[Data do Caixa Previsto]]="",0,MONTH(TbRegistroEntradas[[#This Row],[Data do Caixa Previsto]]))</f>
        <v>8</v>
      </c>
      <c r="N130" s="34">
        <f>IF(TbRegistroEntradas[[#This Row],[Data do Caixa Previsto]]="",0,YEAR(TbRegistroEntradas[[#This Row],[Data do Caixa Previsto]]))</f>
        <v>2018</v>
      </c>
      <c r="O130" s="34" t="str">
        <f ca="1">IF(AND(TbRegistroEntradas[[#This Row],[Data do Caixa Registrado]]="",TbRegistroEntradas[[#This Row],[Data do Caixa Previsto]] &lt; TODAY()),"Vencida","Não Vencida")</f>
        <v>Não Vencida</v>
      </c>
      <c r="P130" s="34" t="str">
        <f>IF(TbRegistroEntradas[[#This Row],[Data da Competência]]=TbRegistroEntradas[[#This Row],[Data do Caixa Previsto]],"Vista","Prazo")</f>
        <v>Prazo</v>
      </c>
      <c r="Q1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1" spans="2:17" ht="19.95" customHeight="1" x14ac:dyDescent="0.3">
      <c r="B131" s="97">
        <v>43323</v>
      </c>
      <c r="C131" s="97">
        <v>43323</v>
      </c>
      <c r="D131" s="97">
        <v>43323</v>
      </c>
      <c r="E131" t="s">
        <v>25</v>
      </c>
      <c r="F131" t="s">
        <v>32</v>
      </c>
      <c r="G131" t="s">
        <v>186</v>
      </c>
      <c r="H131" s="98">
        <v>405</v>
      </c>
      <c r="I131" s="34">
        <f>IF(TbRegistroEntradas[[#This Row],[Data do Caixa Registrado]] = "",0,MONTH(TbRegistroEntradas[[#This Row],[Data do Caixa Registrado]]))</f>
        <v>8</v>
      </c>
      <c r="J131" s="34">
        <f>IF(TbRegistroEntradas[[#This Row],[Data do Caixa Registrado]] = "",0, YEAR(TbRegistroEntradas[[#This Row],[Data do Caixa Registrado]]))</f>
        <v>2018</v>
      </c>
      <c r="K131" s="34">
        <f>IF(TbRegistroEntradas[[#This Row],[Data da Competência]]="",0,MONTH(TbRegistroEntradas[[#This Row],[Data da Competência]]))</f>
        <v>8</v>
      </c>
      <c r="L131" s="34">
        <f>IF(TbRegistroEntradas[[#This Row],[Data da Competência]]="",0,YEAR(TbRegistroEntradas[[#This Row],[Data da Competência]]))</f>
        <v>2018</v>
      </c>
      <c r="M131" s="34">
        <f>IF(TbRegistroEntradas[[#This Row],[Data do Caixa Previsto]]="",0,MONTH(TbRegistroEntradas[[#This Row],[Data do Caixa Previsto]]))</f>
        <v>8</v>
      </c>
      <c r="N131" s="34">
        <f>IF(TbRegistroEntradas[[#This Row],[Data do Caixa Previsto]]="",0,YEAR(TbRegistroEntradas[[#This Row],[Data do Caixa Previsto]]))</f>
        <v>2018</v>
      </c>
      <c r="O131" s="34" t="str">
        <f ca="1">IF(AND(TbRegistroEntradas[[#This Row],[Data do Caixa Registrado]]="",TbRegistroEntradas[[#This Row],[Data do Caixa Previsto]] &lt; TODAY()),"Vencida","Não Vencida")</f>
        <v>Não Vencida</v>
      </c>
      <c r="P131" s="34" t="str">
        <f>IF(TbRegistroEntradas[[#This Row],[Data da Competência]]=TbRegistroEntradas[[#This Row],[Data do Caixa Previsto]],"Vista","Prazo")</f>
        <v>Vista</v>
      </c>
      <c r="Q1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2" spans="2:17" ht="19.95" customHeight="1" x14ac:dyDescent="0.3">
      <c r="B132" s="97">
        <v>43360</v>
      </c>
      <c r="C132" s="97">
        <v>43326</v>
      </c>
      <c r="D132" s="97">
        <v>43360</v>
      </c>
      <c r="E132" t="s">
        <v>25</v>
      </c>
      <c r="F132" t="s">
        <v>31</v>
      </c>
      <c r="G132" t="s">
        <v>152</v>
      </c>
      <c r="H132" s="98">
        <v>3080</v>
      </c>
      <c r="I132" s="34">
        <f>IF(TbRegistroEntradas[[#This Row],[Data do Caixa Registrado]] = "",0,MONTH(TbRegistroEntradas[[#This Row],[Data do Caixa Registrado]]))</f>
        <v>9</v>
      </c>
      <c r="J132" s="34">
        <f>IF(TbRegistroEntradas[[#This Row],[Data do Caixa Registrado]] = "",0, YEAR(TbRegistroEntradas[[#This Row],[Data do Caixa Registrado]]))</f>
        <v>2018</v>
      </c>
      <c r="K132" s="34">
        <f>IF(TbRegistroEntradas[[#This Row],[Data da Competência]]="",0,MONTH(TbRegistroEntradas[[#This Row],[Data da Competência]]))</f>
        <v>8</v>
      </c>
      <c r="L132" s="34">
        <f>IF(TbRegistroEntradas[[#This Row],[Data da Competência]]="",0,YEAR(TbRegistroEntradas[[#This Row],[Data da Competência]]))</f>
        <v>2018</v>
      </c>
      <c r="M132" s="34">
        <f>IF(TbRegistroEntradas[[#This Row],[Data do Caixa Previsto]]="",0,MONTH(TbRegistroEntradas[[#This Row],[Data do Caixa Previsto]]))</f>
        <v>9</v>
      </c>
      <c r="N132" s="34">
        <f>IF(TbRegistroEntradas[[#This Row],[Data do Caixa Previsto]]="",0,YEAR(TbRegistroEntradas[[#This Row],[Data do Caixa Previsto]]))</f>
        <v>2018</v>
      </c>
      <c r="O132" s="34" t="str">
        <f ca="1">IF(AND(TbRegistroEntradas[[#This Row],[Data do Caixa Registrado]]="",TbRegistroEntradas[[#This Row],[Data do Caixa Previsto]] &lt; TODAY()),"Vencida","Não Vencida")</f>
        <v>Não Vencida</v>
      </c>
      <c r="P132" s="34" t="str">
        <f>IF(TbRegistroEntradas[[#This Row],[Data da Competência]]=TbRegistroEntradas[[#This Row],[Data do Caixa Previsto]],"Vista","Prazo")</f>
        <v>Prazo</v>
      </c>
      <c r="Q1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3" spans="2:17" ht="19.95" customHeight="1" x14ac:dyDescent="0.3">
      <c r="B133" s="97">
        <v>43329</v>
      </c>
      <c r="C133" s="97">
        <v>43329</v>
      </c>
      <c r="D133" s="97">
        <v>43329</v>
      </c>
      <c r="E133" t="s">
        <v>25</v>
      </c>
      <c r="F133" t="s">
        <v>34</v>
      </c>
      <c r="G133" t="s">
        <v>187</v>
      </c>
      <c r="H133" s="98">
        <v>2137</v>
      </c>
      <c r="I133" s="34">
        <f>IF(TbRegistroEntradas[[#This Row],[Data do Caixa Registrado]] = "",0,MONTH(TbRegistroEntradas[[#This Row],[Data do Caixa Registrado]]))</f>
        <v>8</v>
      </c>
      <c r="J133" s="34">
        <f>IF(TbRegistroEntradas[[#This Row],[Data do Caixa Registrado]] = "",0, YEAR(TbRegistroEntradas[[#This Row],[Data do Caixa Registrado]]))</f>
        <v>2018</v>
      </c>
      <c r="K133" s="34">
        <f>IF(TbRegistroEntradas[[#This Row],[Data da Competência]]="",0,MONTH(TbRegistroEntradas[[#This Row],[Data da Competência]]))</f>
        <v>8</v>
      </c>
      <c r="L133" s="34">
        <f>IF(TbRegistroEntradas[[#This Row],[Data da Competência]]="",0,YEAR(TbRegistroEntradas[[#This Row],[Data da Competência]]))</f>
        <v>2018</v>
      </c>
      <c r="M133" s="34">
        <f>IF(TbRegistroEntradas[[#This Row],[Data do Caixa Previsto]]="",0,MONTH(TbRegistroEntradas[[#This Row],[Data do Caixa Previsto]]))</f>
        <v>8</v>
      </c>
      <c r="N133" s="34">
        <f>IF(TbRegistroEntradas[[#This Row],[Data do Caixa Previsto]]="",0,YEAR(TbRegistroEntradas[[#This Row],[Data do Caixa Previsto]]))</f>
        <v>2018</v>
      </c>
      <c r="O133" s="34" t="str">
        <f ca="1">IF(AND(TbRegistroEntradas[[#This Row],[Data do Caixa Registrado]]="",TbRegistroEntradas[[#This Row],[Data do Caixa Previsto]] &lt; TODAY()),"Vencida","Não Vencida")</f>
        <v>Não Vencida</v>
      </c>
      <c r="P133" s="34" t="str">
        <f>IF(TbRegistroEntradas[[#This Row],[Data da Competência]]=TbRegistroEntradas[[#This Row],[Data do Caixa Previsto]],"Vista","Prazo")</f>
        <v>Vista</v>
      </c>
      <c r="Q1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4" spans="2:17" ht="19.95" customHeight="1" x14ac:dyDescent="0.3">
      <c r="B134" s="97">
        <v>43336</v>
      </c>
      <c r="C134" s="97">
        <v>43336</v>
      </c>
      <c r="D134" s="97">
        <v>43336</v>
      </c>
      <c r="E134" t="s">
        <v>25</v>
      </c>
      <c r="F134" t="s">
        <v>35</v>
      </c>
      <c r="G134" t="s">
        <v>188</v>
      </c>
      <c r="H134" s="98">
        <v>4287</v>
      </c>
      <c r="I134" s="34">
        <f>IF(TbRegistroEntradas[[#This Row],[Data do Caixa Registrado]] = "",0,MONTH(TbRegistroEntradas[[#This Row],[Data do Caixa Registrado]]))</f>
        <v>8</v>
      </c>
      <c r="J134" s="34">
        <f>IF(TbRegistroEntradas[[#This Row],[Data do Caixa Registrado]] = "",0, YEAR(TbRegistroEntradas[[#This Row],[Data do Caixa Registrado]]))</f>
        <v>2018</v>
      </c>
      <c r="K134" s="34">
        <f>IF(TbRegistroEntradas[[#This Row],[Data da Competência]]="",0,MONTH(TbRegistroEntradas[[#This Row],[Data da Competência]]))</f>
        <v>8</v>
      </c>
      <c r="L134" s="34">
        <f>IF(TbRegistroEntradas[[#This Row],[Data da Competência]]="",0,YEAR(TbRegistroEntradas[[#This Row],[Data da Competência]]))</f>
        <v>2018</v>
      </c>
      <c r="M134" s="34">
        <f>IF(TbRegistroEntradas[[#This Row],[Data do Caixa Previsto]]="",0,MONTH(TbRegistroEntradas[[#This Row],[Data do Caixa Previsto]]))</f>
        <v>8</v>
      </c>
      <c r="N134" s="34">
        <f>IF(TbRegistroEntradas[[#This Row],[Data do Caixa Previsto]]="",0,YEAR(TbRegistroEntradas[[#This Row],[Data do Caixa Previsto]]))</f>
        <v>2018</v>
      </c>
      <c r="O134" s="34" t="str">
        <f ca="1">IF(AND(TbRegistroEntradas[[#This Row],[Data do Caixa Registrado]]="",TbRegistroEntradas[[#This Row],[Data do Caixa Previsto]] &lt; TODAY()),"Vencida","Não Vencida")</f>
        <v>Não Vencida</v>
      </c>
      <c r="P134" s="34" t="str">
        <f>IF(TbRegistroEntradas[[#This Row],[Data da Competência]]=TbRegistroEntradas[[#This Row],[Data do Caixa Previsto]],"Vista","Prazo")</f>
        <v>Vista</v>
      </c>
      <c r="Q1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5" spans="2:17" ht="19.95" customHeight="1" x14ac:dyDescent="0.3">
      <c r="B135" s="97">
        <v>43475</v>
      </c>
      <c r="C135" s="97">
        <v>43338</v>
      </c>
      <c r="D135" s="97">
        <v>43395</v>
      </c>
      <c r="E135" t="s">
        <v>25</v>
      </c>
      <c r="F135" t="s">
        <v>35</v>
      </c>
      <c r="G135" t="s">
        <v>189</v>
      </c>
      <c r="H135" s="98">
        <v>4857</v>
      </c>
      <c r="I135" s="34">
        <f>IF(TbRegistroEntradas[[#This Row],[Data do Caixa Registrado]] = "",0,MONTH(TbRegistroEntradas[[#This Row],[Data do Caixa Registrado]]))</f>
        <v>1</v>
      </c>
      <c r="J135" s="34">
        <f>IF(TbRegistroEntradas[[#This Row],[Data do Caixa Registrado]] = "",0, YEAR(TbRegistroEntradas[[#This Row],[Data do Caixa Registrado]]))</f>
        <v>2019</v>
      </c>
      <c r="K135" s="34">
        <f>IF(TbRegistroEntradas[[#This Row],[Data da Competência]]="",0,MONTH(TbRegistroEntradas[[#This Row],[Data da Competência]]))</f>
        <v>8</v>
      </c>
      <c r="L135" s="34">
        <f>IF(TbRegistroEntradas[[#This Row],[Data da Competência]]="",0,YEAR(TbRegistroEntradas[[#This Row],[Data da Competência]]))</f>
        <v>2018</v>
      </c>
      <c r="M135" s="34">
        <f>IF(TbRegistroEntradas[[#This Row],[Data do Caixa Previsto]]="",0,MONTH(TbRegistroEntradas[[#This Row],[Data do Caixa Previsto]]))</f>
        <v>10</v>
      </c>
      <c r="N135" s="34">
        <f>IF(TbRegistroEntradas[[#This Row],[Data do Caixa Previsto]]="",0,YEAR(TbRegistroEntradas[[#This Row],[Data do Caixa Previsto]]))</f>
        <v>2018</v>
      </c>
      <c r="O135" s="34" t="str">
        <f ca="1">IF(AND(TbRegistroEntradas[[#This Row],[Data do Caixa Registrado]]="",TbRegistroEntradas[[#This Row],[Data do Caixa Previsto]] &lt; TODAY()),"Vencida","Não Vencida")</f>
        <v>Não Vencida</v>
      </c>
      <c r="P135" s="34" t="str">
        <f>IF(TbRegistroEntradas[[#This Row],[Data da Competência]]=TbRegistroEntradas[[#This Row],[Data do Caixa Previsto]],"Vista","Prazo")</f>
        <v>Prazo</v>
      </c>
      <c r="Q13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80</v>
      </c>
    </row>
    <row r="136" spans="2:17" ht="19.95" customHeight="1" x14ac:dyDescent="0.3">
      <c r="B136" s="97">
        <v>43393</v>
      </c>
      <c r="C136" s="97">
        <v>43342</v>
      </c>
      <c r="D136" s="97">
        <v>43393</v>
      </c>
      <c r="E136" t="s">
        <v>25</v>
      </c>
      <c r="F136" t="s">
        <v>34</v>
      </c>
      <c r="G136" t="s">
        <v>190</v>
      </c>
      <c r="H136" s="98">
        <v>507</v>
      </c>
      <c r="I136" s="34">
        <f>IF(TbRegistroEntradas[[#This Row],[Data do Caixa Registrado]] = "",0,MONTH(TbRegistroEntradas[[#This Row],[Data do Caixa Registrado]]))</f>
        <v>10</v>
      </c>
      <c r="J136" s="34">
        <f>IF(TbRegistroEntradas[[#This Row],[Data do Caixa Registrado]] = "",0, YEAR(TbRegistroEntradas[[#This Row],[Data do Caixa Registrado]]))</f>
        <v>2018</v>
      </c>
      <c r="K136" s="34">
        <f>IF(TbRegistroEntradas[[#This Row],[Data da Competência]]="",0,MONTH(TbRegistroEntradas[[#This Row],[Data da Competência]]))</f>
        <v>8</v>
      </c>
      <c r="L136" s="34">
        <f>IF(TbRegistroEntradas[[#This Row],[Data da Competência]]="",0,YEAR(TbRegistroEntradas[[#This Row],[Data da Competência]]))</f>
        <v>2018</v>
      </c>
      <c r="M136" s="34">
        <f>IF(TbRegistroEntradas[[#This Row],[Data do Caixa Previsto]]="",0,MONTH(TbRegistroEntradas[[#This Row],[Data do Caixa Previsto]]))</f>
        <v>10</v>
      </c>
      <c r="N136" s="34">
        <f>IF(TbRegistroEntradas[[#This Row],[Data do Caixa Previsto]]="",0,YEAR(TbRegistroEntradas[[#This Row],[Data do Caixa Previsto]]))</f>
        <v>2018</v>
      </c>
      <c r="O136" s="34" t="str">
        <f ca="1">IF(AND(TbRegistroEntradas[[#This Row],[Data do Caixa Registrado]]="",TbRegistroEntradas[[#This Row],[Data do Caixa Previsto]] &lt; TODAY()),"Vencida","Não Vencida")</f>
        <v>Não Vencida</v>
      </c>
      <c r="P136" s="34" t="str">
        <f>IF(TbRegistroEntradas[[#This Row],[Data da Competência]]=TbRegistroEntradas[[#This Row],[Data do Caixa Previsto]],"Vista","Prazo")</f>
        <v>Prazo</v>
      </c>
      <c r="Q13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7" spans="2:17" ht="19.95" customHeight="1" x14ac:dyDescent="0.3">
      <c r="B137" s="97">
        <v>43405</v>
      </c>
      <c r="C137" s="97">
        <v>43343</v>
      </c>
      <c r="D137" s="97">
        <v>43354</v>
      </c>
      <c r="E137" t="s">
        <v>25</v>
      </c>
      <c r="F137" t="s">
        <v>32</v>
      </c>
      <c r="G137" t="s">
        <v>191</v>
      </c>
      <c r="H137" s="98">
        <v>2467</v>
      </c>
      <c r="I137" s="34">
        <f>IF(TbRegistroEntradas[[#This Row],[Data do Caixa Registrado]] = "",0,MONTH(TbRegistroEntradas[[#This Row],[Data do Caixa Registrado]]))</f>
        <v>11</v>
      </c>
      <c r="J137" s="34">
        <f>IF(TbRegistroEntradas[[#This Row],[Data do Caixa Registrado]] = "",0, YEAR(TbRegistroEntradas[[#This Row],[Data do Caixa Registrado]]))</f>
        <v>2018</v>
      </c>
      <c r="K137" s="34">
        <f>IF(TbRegistroEntradas[[#This Row],[Data da Competência]]="",0,MONTH(TbRegistroEntradas[[#This Row],[Data da Competência]]))</f>
        <v>8</v>
      </c>
      <c r="L137" s="34">
        <f>IF(TbRegistroEntradas[[#This Row],[Data da Competência]]="",0,YEAR(TbRegistroEntradas[[#This Row],[Data da Competência]]))</f>
        <v>2018</v>
      </c>
      <c r="M137" s="34">
        <f>IF(TbRegistroEntradas[[#This Row],[Data do Caixa Previsto]]="",0,MONTH(TbRegistroEntradas[[#This Row],[Data do Caixa Previsto]]))</f>
        <v>9</v>
      </c>
      <c r="N137" s="34">
        <f>IF(TbRegistroEntradas[[#This Row],[Data do Caixa Previsto]]="",0,YEAR(TbRegistroEntradas[[#This Row],[Data do Caixa Previsto]]))</f>
        <v>2018</v>
      </c>
      <c r="O137" s="34" t="str">
        <f ca="1">IF(AND(TbRegistroEntradas[[#This Row],[Data do Caixa Registrado]]="",TbRegistroEntradas[[#This Row],[Data do Caixa Previsto]] &lt; TODAY()),"Vencida","Não Vencida")</f>
        <v>Não Vencida</v>
      </c>
      <c r="P137" s="34" t="str">
        <f>IF(TbRegistroEntradas[[#This Row],[Data da Competência]]=TbRegistroEntradas[[#This Row],[Data do Caixa Previsto]],"Vista","Prazo")</f>
        <v>Prazo</v>
      </c>
      <c r="Q13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51</v>
      </c>
    </row>
    <row r="138" spans="2:17" ht="19.95" customHeight="1" x14ac:dyDescent="0.3">
      <c r="B138" s="97">
        <v>43370</v>
      </c>
      <c r="C138" s="97">
        <v>43344</v>
      </c>
      <c r="D138" s="97">
        <v>43370</v>
      </c>
      <c r="E138" t="s">
        <v>25</v>
      </c>
      <c r="F138" t="s">
        <v>34</v>
      </c>
      <c r="G138" t="s">
        <v>192</v>
      </c>
      <c r="H138" s="98">
        <v>4253</v>
      </c>
      <c r="I138" s="34">
        <f>IF(TbRegistroEntradas[[#This Row],[Data do Caixa Registrado]] = "",0,MONTH(TbRegistroEntradas[[#This Row],[Data do Caixa Registrado]]))</f>
        <v>9</v>
      </c>
      <c r="J138" s="34">
        <f>IF(TbRegistroEntradas[[#This Row],[Data do Caixa Registrado]] = "",0, YEAR(TbRegistroEntradas[[#This Row],[Data do Caixa Registrado]]))</f>
        <v>2018</v>
      </c>
      <c r="K138" s="34">
        <f>IF(TbRegistroEntradas[[#This Row],[Data da Competência]]="",0,MONTH(TbRegistroEntradas[[#This Row],[Data da Competência]]))</f>
        <v>9</v>
      </c>
      <c r="L138" s="34">
        <f>IF(TbRegistroEntradas[[#This Row],[Data da Competência]]="",0,YEAR(TbRegistroEntradas[[#This Row],[Data da Competência]]))</f>
        <v>2018</v>
      </c>
      <c r="M138" s="34">
        <f>IF(TbRegistroEntradas[[#This Row],[Data do Caixa Previsto]]="",0,MONTH(TbRegistroEntradas[[#This Row],[Data do Caixa Previsto]]))</f>
        <v>9</v>
      </c>
      <c r="N138" s="34">
        <f>IF(TbRegistroEntradas[[#This Row],[Data do Caixa Previsto]]="",0,YEAR(TbRegistroEntradas[[#This Row],[Data do Caixa Previsto]]))</f>
        <v>2018</v>
      </c>
      <c r="O138" s="34" t="str">
        <f ca="1">IF(AND(TbRegistroEntradas[[#This Row],[Data do Caixa Registrado]]="",TbRegistroEntradas[[#This Row],[Data do Caixa Previsto]] &lt; TODAY()),"Vencida","Não Vencida")</f>
        <v>Não Vencida</v>
      </c>
      <c r="P138" s="34" t="str">
        <f>IF(TbRegistroEntradas[[#This Row],[Data da Competência]]=TbRegistroEntradas[[#This Row],[Data do Caixa Previsto]],"Vista","Prazo")</f>
        <v>Prazo</v>
      </c>
      <c r="Q13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39" spans="2:17" ht="19.95" customHeight="1" x14ac:dyDescent="0.3">
      <c r="B139" s="97">
        <v>43350</v>
      </c>
      <c r="C139" s="97">
        <v>43350</v>
      </c>
      <c r="D139" s="97">
        <v>43350</v>
      </c>
      <c r="E139" t="s">
        <v>25</v>
      </c>
      <c r="F139" t="s">
        <v>35</v>
      </c>
      <c r="G139" t="s">
        <v>193</v>
      </c>
      <c r="H139" s="98">
        <v>2391</v>
      </c>
      <c r="I139" s="34">
        <f>IF(TbRegistroEntradas[[#This Row],[Data do Caixa Registrado]] = "",0,MONTH(TbRegistroEntradas[[#This Row],[Data do Caixa Registrado]]))</f>
        <v>9</v>
      </c>
      <c r="J139" s="34">
        <f>IF(TbRegistroEntradas[[#This Row],[Data do Caixa Registrado]] = "",0, YEAR(TbRegistroEntradas[[#This Row],[Data do Caixa Registrado]]))</f>
        <v>2018</v>
      </c>
      <c r="K139" s="34">
        <f>IF(TbRegistroEntradas[[#This Row],[Data da Competência]]="",0,MONTH(TbRegistroEntradas[[#This Row],[Data da Competência]]))</f>
        <v>9</v>
      </c>
      <c r="L139" s="34">
        <f>IF(TbRegistroEntradas[[#This Row],[Data da Competência]]="",0,YEAR(TbRegistroEntradas[[#This Row],[Data da Competência]]))</f>
        <v>2018</v>
      </c>
      <c r="M139" s="34">
        <f>IF(TbRegistroEntradas[[#This Row],[Data do Caixa Previsto]]="",0,MONTH(TbRegistroEntradas[[#This Row],[Data do Caixa Previsto]]))</f>
        <v>9</v>
      </c>
      <c r="N139" s="34">
        <f>IF(TbRegistroEntradas[[#This Row],[Data do Caixa Previsto]]="",0,YEAR(TbRegistroEntradas[[#This Row],[Data do Caixa Previsto]]))</f>
        <v>2018</v>
      </c>
      <c r="O139" s="34" t="str">
        <f ca="1">IF(AND(TbRegistroEntradas[[#This Row],[Data do Caixa Registrado]]="",TbRegistroEntradas[[#This Row],[Data do Caixa Previsto]] &lt; TODAY()),"Vencida","Não Vencida")</f>
        <v>Não Vencida</v>
      </c>
      <c r="P139" s="34" t="str">
        <f>IF(TbRegistroEntradas[[#This Row],[Data da Competência]]=TbRegistroEntradas[[#This Row],[Data do Caixa Previsto]],"Vista","Prazo")</f>
        <v>Vista</v>
      </c>
      <c r="Q13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0" spans="2:17" ht="19.95" customHeight="1" x14ac:dyDescent="0.3">
      <c r="B140" s="97">
        <v>43365</v>
      </c>
      <c r="C140" s="97">
        <v>43352</v>
      </c>
      <c r="D140" s="97">
        <v>43365</v>
      </c>
      <c r="E140" t="s">
        <v>25</v>
      </c>
      <c r="F140" t="s">
        <v>34</v>
      </c>
      <c r="G140" t="s">
        <v>194</v>
      </c>
      <c r="H140" s="98">
        <v>3669</v>
      </c>
      <c r="I140" s="34">
        <f>IF(TbRegistroEntradas[[#This Row],[Data do Caixa Registrado]] = "",0,MONTH(TbRegistroEntradas[[#This Row],[Data do Caixa Registrado]]))</f>
        <v>9</v>
      </c>
      <c r="J140" s="34">
        <f>IF(TbRegistroEntradas[[#This Row],[Data do Caixa Registrado]] = "",0, YEAR(TbRegistroEntradas[[#This Row],[Data do Caixa Registrado]]))</f>
        <v>2018</v>
      </c>
      <c r="K140" s="34">
        <f>IF(TbRegistroEntradas[[#This Row],[Data da Competência]]="",0,MONTH(TbRegistroEntradas[[#This Row],[Data da Competência]]))</f>
        <v>9</v>
      </c>
      <c r="L140" s="34">
        <f>IF(TbRegistroEntradas[[#This Row],[Data da Competência]]="",0,YEAR(TbRegistroEntradas[[#This Row],[Data da Competência]]))</f>
        <v>2018</v>
      </c>
      <c r="M140" s="34">
        <f>IF(TbRegistroEntradas[[#This Row],[Data do Caixa Previsto]]="",0,MONTH(TbRegistroEntradas[[#This Row],[Data do Caixa Previsto]]))</f>
        <v>9</v>
      </c>
      <c r="N140" s="34">
        <f>IF(TbRegistroEntradas[[#This Row],[Data do Caixa Previsto]]="",0,YEAR(TbRegistroEntradas[[#This Row],[Data do Caixa Previsto]]))</f>
        <v>2018</v>
      </c>
      <c r="O140" s="34" t="str">
        <f ca="1">IF(AND(TbRegistroEntradas[[#This Row],[Data do Caixa Registrado]]="",TbRegistroEntradas[[#This Row],[Data do Caixa Previsto]] &lt; TODAY()),"Vencida","Não Vencida")</f>
        <v>Não Vencida</v>
      </c>
      <c r="P140" s="34" t="str">
        <f>IF(TbRegistroEntradas[[#This Row],[Data da Competência]]=TbRegistroEntradas[[#This Row],[Data do Caixa Previsto]],"Vista","Prazo")</f>
        <v>Prazo</v>
      </c>
      <c r="Q14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1" spans="2:17" ht="19.95" customHeight="1" x14ac:dyDescent="0.3">
      <c r="B141" s="97">
        <v>43383</v>
      </c>
      <c r="C141" s="97">
        <v>43355</v>
      </c>
      <c r="D141" s="97">
        <v>43383</v>
      </c>
      <c r="E141" t="s">
        <v>25</v>
      </c>
      <c r="F141" t="s">
        <v>34</v>
      </c>
      <c r="G141" t="s">
        <v>195</v>
      </c>
      <c r="H141" s="98">
        <v>1207</v>
      </c>
      <c r="I141" s="34">
        <f>IF(TbRegistroEntradas[[#This Row],[Data do Caixa Registrado]] = "",0,MONTH(TbRegistroEntradas[[#This Row],[Data do Caixa Registrado]]))</f>
        <v>10</v>
      </c>
      <c r="J141" s="34">
        <f>IF(TbRegistroEntradas[[#This Row],[Data do Caixa Registrado]] = "",0, YEAR(TbRegistroEntradas[[#This Row],[Data do Caixa Registrado]]))</f>
        <v>2018</v>
      </c>
      <c r="K141" s="34">
        <f>IF(TbRegistroEntradas[[#This Row],[Data da Competência]]="",0,MONTH(TbRegistroEntradas[[#This Row],[Data da Competência]]))</f>
        <v>9</v>
      </c>
      <c r="L141" s="34">
        <f>IF(TbRegistroEntradas[[#This Row],[Data da Competência]]="",0,YEAR(TbRegistroEntradas[[#This Row],[Data da Competência]]))</f>
        <v>2018</v>
      </c>
      <c r="M141" s="34">
        <f>IF(TbRegistroEntradas[[#This Row],[Data do Caixa Previsto]]="",0,MONTH(TbRegistroEntradas[[#This Row],[Data do Caixa Previsto]]))</f>
        <v>10</v>
      </c>
      <c r="N141" s="34">
        <f>IF(TbRegistroEntradas[[#This Row],[Data do Caixa Previsto]]="",0,YEAR(TbRegistroEntradas[[#This Row],[Data do Caixa Previsto]]))</f>
        <v>2018</v>
      </c>
      <c r="O141" s="34" t="str">
        <f ca="1">IF(AND(TbRegistroEntradas[[#This Row],[Data do Caixa Registrado]]="",TbRegistroEntradas[[#This Row],[Data do Caixa Previsto]] &lt; TODAY()),"Vencida","Não Vencida")</f>
        <v>Não Vencida</v>
      </c>
      <c r="P141" s="34" t="str">
        <f>IF(TbRegistroEntradas[[#This Row],[Data da Competência]]=TbRegistroEntradas[[#This Row],[Data do Caixa Previsto]],"Vista","Prazo")</f>
        <v>Prazo</v>
      </c>
      <c r="Q14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2" spans="2:17" ht="19.95" customHeight="1" x14ac:dyDescent="0.3">
      <c r="B142" s="97">
        <v>43412</v>
      </c>
      <c r="C142" s="97">
        <v>43361</v>
      </c>
      <c r="D142" s="97">
        <v>43412</v>
      </c>
      <c r="E142" t="s">
        <v>25</v>
      </c>
      <c r="F142" t="s">
        <v>32</v>
      </c>
      <c r="G142" t="s">
        <v>196</v>
      </c>
      <c r="H142" s="98">
        <v>2539</v>
      </c>
      <c r="I142" s="34">
        <f>IF(TbRegistroEntradas[[#This Row],[Data do Caixa Registrado]] = "",0,MONTH(TbRegistroEntradas[[#This Row],[Data do Caixa Registrado]]))</f>
        <v>11</v>
      </c>
      <c r="J142" s="34">
        <f>IF(TbRegistroEntradas[[#This Row],[Data do Caixa Registrado]] = "",0, YEAR(TbRegistroEntradas[[#This Row],[Data do Caixa Registrado]]))</f>
        <v>2018</v>
      </c>
      <c r="K142" s="34">
        <f>IF(TbRegistroEntradas[[#This Row],[Data da Competência]]="",0,MONTH(TbRegistroEntradas[[#This Row],[Data da Competência]]))</f>
        <v>9</v>
      </c>
      <c r="L142" s="34">
        <f>IF(TbRegistroEntradas[[#This Row],[Data da Competência]]="",0,YEAR(TbRegistroEntradas[[#This Row],[Data da Competência]]))</f>
        <v>2018</v>
      </c>
      <c r="M142" s="34">
        <f>IF(TbRegistroEntradas[[#This Row],[Data do Caixa Previsto]]="",0,MONTH(TbRegistroEntradas[[#This Row],[Data do Caixa Previsto]]))</f>
        <v>11</v>
      </c>
      <c r="N142" s="34">
        <f>IF(TbRegistroEntradas[[#This Row],[Data do Caixa Previsto]]="",0,YEAR(TbRegistroEntradas[[#This Row],[Data do Caixa Previsto]]))</f>
        <v>2018</v>
      </c>
      <c r="O142" s="34" t="str">
        <f ca="1">IF(AND(TbRegistroEntradas[[#This Row],[Data do Caixa Registrado]]="",TbRegistroEntradas[[#This Row],[Data do Caixa Previsto]] &lt; TODAY()),"Vencida","Não Vencida")</f>
        <v>Não Vencida</v>
      </c>
      <c r="P142" s="34" t="str">
        <f>IF(TbRegistroEntradas[[#This Row],[Data da Competência]]=TbRegistroEntradas[[#This Row],[Data do Caixa Previsto]],"Vista","Prazo")</f>
        <v>Prazo</v>
      </c>
      <c r="Q14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3" spans="2:17" ht="19.95" customHeight="1" x14ac:dyDescent="0.3">
      <c r="B143" s="97">
        <v>43374</v>
      </c>
      <c r="C143" s="97">
        <v>43363</v>
      </c>
      <c r="D143" s="97">
        <v>43374</v>
      </c>
      <c r="E143" t="s">
        <v>25</v>
      </c>
      <c r="F143" t="s">
        <v>33</v>
      </c>
      <c r="G143" t="s">
        <v>197</v>
      </c>
      <c r="H143" s="98">
        <v>2895</v>
      </c>
      <c r="I143" s="34">
        <f>IF(TbRegistroEntradas[[#This Row],[Data do Caixa Registrado]] = "",0,MONTH(TbRegistroEntradas[[#This Row],[Data do Caixa Registrado]]))</f>
        <v>10</v>
      </c>
      <c r="J143" s="34">
        <f>IF(TbRegistroEntradas[[#This Row],[Data do Caixa Registrado]] = "",0, YEAR(TbRegistroEntradas[[#This Row],[Data do Caixa Registrado]]))</f>
        <v>2018</v>
      </c>
      <c r="K143" s="34">
        <f>IF(TbRegistroEntradas[[#This Row],[Data da Competência]]="",0,MONTH(TbRegistroEntradas[[#This Row],[Data da Competência]]))</f>
        <v>9</v>
      </c>
      <c r="L143" s="34">
        <f>IF(TbRegistroEntradas[[#This Row],[Data da Competência]]="",0,YEAR(TbRegistroEntradas[[#This Row],[Data da Competência]]))</f>
        <v>2018</v>
      </c>
      <c r="M143" s="34">
        <f>IF(TbRegistroEntradas[[#This Row],[Data do Caixa Previsto]]="",0,MONTH(TbRegistroEntradas[[#This Row],[Data do Caixa Previsto]]))</f>
        <v>10</v>
      </c>
      <c r="N143" s="34">
        <f>IF(TbRegistroEntradas[[#This Row],[Data do Caixa Previsto]]="",0,YEAR(TbRegistroEntradas[[#This Row],[Data do Caixa Previsto]]))</f>
        <v>2018</v>
      </c>
      <c r="O143" s="34" t="str">
        <f ca="1">IF(AND(TbRegistroEntradas[[#This Row],[Data do Caixa Registrado]]="",TbRegistroEntradas[[#This Row],[Data do Caixa Previsto]] &lt; TODAY()),"Vencida","Não Vencida")</f>
        <v>Não Vencida</v>
      </c>
      <c r="P143" s="34" t="str">
        <f>IF(TbRegistroEntradas[[#This Row],[Data da Competência]]=TbRegistroEntradas[[#This Row],[Data do Caixa Previsto]],"Vista","Prazo")</f>
        <v>Prazo</v>
      </c>
      <c r="Q14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4" spans="2:17" ht="19.95" customHeight="1" x14ac:dyDescent="0.3">
      <c r="B144" s="97">
        <v>43422</v>
      </c>
      <c r="C144" s="97">
        <v>43364</v>
      </c>
      <c r="D144" s="97">
        <v>43364</v>
      </c>
      <c r="E144" t="s">
        <v>25</v>
      </c>
      <c r="F144" t="s">
        <v>34</v>
      </c>
      <c r="G144" t="s">
        <v>198</v>
      </c>
      <c r="H144" s="98">
        <v>2106</v>
      </c>
      <c r="I144" s="34">
        <f>IF(TbRegistroEntradas[[#This Row],[Data do Caixa Registrado]] = "",0,MONTH(TbRegistroEntradas[[#This Row],[Data do Caixa Registrado]]))</f>
        <v>11</v>
      </c>
      <c r="J144" s="34">
        <f>IF(TbRegistroEntradas[[#This Row],[Data do Caixa Registrado]] = "",0, YEAR(TbRegistroEntradas[[#This Row],[Data do Caixa Registrado]]))</f>
        <v>2018</v>
      </c>
      <c r="K144" s="34">
        <f>IF(TbRegistroEntradas[[#This Row],[Data da Competência]]="",0,MONTH(TbRegistroEntradas[[#This Row],[Data da Competência]]))</f>
        <v>9</v>
      </c>
      <c r="L144" s="34">
        <f>IF(TbRegistroEntradas[[#This Row],[Data da Competência]]="",0,YEAR(TbRegistroEntradas[[#This Row],[Data da Competência]]))</f>
        <v>2018</v>
      </c>
      <c r="M144" s="34">
        <f>IF(TbRegistroEntradas[[#This Row],[Data do Caixa Previsto]]="",0,MONTH(TbRegistroEntradas[[#This Row],[Data do Caixa Previsto]]))</f>
        <v>9</v>
      </c>
      <c r="N144" s="34">
        <f>IF(TbRegistroEntradas[[#This Row],[Data do Caixa Previsto]]="",0,YEAR(TbRegistroEntradas[[#This Row],[Data do Caixa Previsto]]))</f>
        <v>2018</v>
      </c>
      <c r="O144" s="34" t="str">
        <f ca="1">IF(AND(TbRegistroEntradas[[#This Row],[Data do Caixa Registrado]]="",TbRegistroEntradas[[#This Row],[Data do Caixa Previsto]] &lt; TODAY()),"Vencida","Não Vencida")</f>
        <v>Não Vencida</v>
      </c>
      <c r="P144" s="34" t="str">
        <f>IF(TbRegistroEntradas[[#This Row],[Data da Competência]]=TbRegistroEntradas[[#This Row],[Data do Caixa Previsto]],"Vista","Prazo")</f>
        <v>Vista</v>
      </c>
      <c r="Q14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145" spans="2:17" ht="19.95" customHeight="1" x14ac:dyDescent="0.3">
      <c r="B145" s="97">
        <v>43405</v>
      </c>
      <c r="C145" s="97">
        <v>43366</v>
      </c>
      <c r="D145" s="97">
        <v>43405</v>
      </c>
      <c r="E145" t="s">
        <v>25</v>
      </c>
      <c r="F145" t="s">
        <v>33</v>
      </c>
      <c r="G145" t="s">
        <v>199</v>
      </c>
      <c r="H145" s="98">
        <v>3742</v>
      </c>
      <c r="I145" s="34">
        <f>IF(TbRegistroEntradas[[#This Row],[Data do Caixa Registrado]] = "",0,MONTH(TbRegistroEntradas[[#This Row],[Data do Caixa Registrado]]))</f>
        <v>11</v>
      </c>
      <c r="J145" s="34">
        <f>IF(TbRegistroEntradas[[#This Row],[Data do Caixa Registrado]] = "",0, YEAR(TbRegistroEntradas[[#This Row],[Data do Caixa Registrado]]))</f>
        <v>2018</v>
      </c>
      <c r="K145" s="34">
        <f>IF(TbRegistroEntradas[[#This Row],[Data da Competência]]="",0,MONTH(TbRegistroEntradas[[#This Row],[Data da Competência]]))</f>
        <v>9</v>
      </c>
      <c r="L145" s="34">
        <f>IF(TbRegistroEntradas[[#This Row],[Data da Competência]]="",0,YEAR(TbRegistroEntradas[[#This Row],[Data da Competência]]))</f>
        <v>2018</v>
      </c>
      <c r="M145" s="34">
        <f>IF(TbRegistroEntradas[[#This Row],[Data do Caixa Previsto]]="",0,MONTH(TbRegistroEntradas[[#This Row],[Data do Caixa Previsto]]))</f>
        <v>11</v>
      </c>
      <c r="N145" s="34">
        <f>IF(TbRegistroEntradas[[#This Row],[Data do Caixa Previsto]]="",0,YEAR(TbRegistroEntradas[[#This Row],[Data do Caixa Previsto]]))</f>
        <v>2018</v>
      </c>
      <c r="O145" s="34" t="str">
        <f ca="1">IF(AND(TbRegistroEntradas[[#This Row],[Data do Caixa Registrado]]="",TbRegistroEntradas[[#This Row],[Data do Caixa Previsto]] &lt; TODAY()),"Vencida","Não Vencida")</f>
        <v>Não Vencida</v>
      </c>
      <c r="P145" s="34" t="str">
        <f>IF(TbRegistroEntradas[[#This Row],[Data da Competência]]=TbRegistroEntradas[[#This Row],[Data do Caixa Previsto]],"Vista","Prazo")</f>
        <v>Prazo</v>
      </c>
      <c r="Q14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6" spans="2:17" ht="19.95" customHeight="1" x14ac:dyDescent="0.3">
      <c r="B146" s="97">
        <v>43369</v>
      </c>
      <c r="C146" s="97">
        <v>43369</v>
      </c>
      <c r="D146" s="97">
        <v>43369</v>
      </c>
      <c r="E146" t="s">
        <v>25</v>
      </c>
      <c r="F146" t="s">
        <v>32</v>
      </c>
      <c r="G146" t="s">
        <v>200</v>
      </c>
      <c r="H146" s="98">
        <v>3222</v>
      </c>
      <c r="I146" s="34">
        <f>IF(TbRegistroEntradas[[#This Row],[Data do Caixa Registrado]] = "",0,MONTH(TbRegistroEntradas[[#This Row],[Data do Caixa Registrado]]))</f>
        <v>9</v>
      </c>
      <c r="J146" s="34">
        <f>IF(TbRegistroEntradas[[#This Row],[Data do Caixa Registrado]] = "",0, YEAR(TbRegistroEntradas[[#This Row],[Data do Caixa Registrado]]))</f>
        <v>2018</v>
      </c>
      <c r="K146" s="34">
        <f>IF(TbRegistroEntradas[[#This Row],[Data da Competência]]="",0,MONTH(TbRegistroEntradas[[#This Row],[Data da Competência]]))</f>
        <v>9</v>
      </c>
      <c r="L146" s="34">
        <f>IF(TbRegistroEntradas[[#This Row],[Data da Competência]]="",0,YEAR(TbRegistroEntradas[[#This Row],[Data da Competência]]))</f>
        <v>2018</v>
      </c>
      <c r="M146" s="34">
        <f>IF(TbRegistroEntradas[[#This Row],[Data do Caixa Previsto]]="",0,MONTH(TbRegistroEntradas[[#This Row],[Data do Caixa Previsto]]))</f>
        <v>9</v>
      </c>
      <c r="N146" s="34">
        <f>IF(TbRegistroEntradas[[#This Row],[Data do Caixa Previsto]]="",0,YEAR(TbRegistroEntradas[[#This Row],[Data do Caixa Previsto]]))</f>
        <v>2018</v>
      </c>
      <c r="O146" s="34" t="str">
        <f ca="1">IF(AND(TbRegistroEntradas[[#This Row],[Data do Caixa Registrado]]="",TbRegistroEntradas[[#This Row],[Data do Caixa Previsto]] &lt; TODAY()),"Vencida","Não Vencida")</f>
        <v>Não Vencida</v>
      </c>
      <c r="P146" s="34" t="str">
        <f>IF(TbRegistroEntradas[[#This Row],[Data da Competência]]=TbRegistroEntradas[[#This Row],[Data do Caixa Previsto]],"Vista","Prazo")</f>
        <v>Vista</v>
      </c>
      <c r="Q14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7" spans="2:17" ht="19.95" customHeight="1" x14ac:dyDescent="0.3">
      <c r="B147" s="97">
        <v>43392</v>
      </c>
      <c r="C147" s="97">
        <v>43374</v>
      </c>
      <c r="D147" s="97">
        <v>43392</v>
      </c>
      <c r="E147" t="s">
        <v>25</v>
      </c>
      <c r="F147" t="s">
        <v>34</v>
      </c>
      <c r="G147" t="s">
        <v>201</v>
      </c>
      <c r="H147" s="98">
        <v>673</v>
      </c>
      <c r="I147" s="34">
        <f>IF(TbRegistroEntradas[[#This Row],[Data do Caixa Registrado]] = "",0,MONTH(TbRegistroEntradas[[#This Row],[Data do Caixa Registrado]]))</f>
        <v>10</v>
      </c>
      <c r="J147" s="34">
        <f>IF(TbRegistroEntradas[[#This Row],[Data do Caixa Registrado]] = "",0, YEAR(TbRegistroEntradas[[#This Row],[Data do Caixa Registrado]]))</f>
        <v>2018</v>
      </c>
      <c r="K147" s="34">
        <f>IF(TbRegistroEntradas[[#This Row],[Data da Competência]]="",0,MONTH(TbRegistroEntradas[[#This Row],[Data da Competência]]))</f>
        <v>10</v>
      </c>
      <c r="L147" s="34">
        <f>IF(TbRegistroEntradas[[#This Row],[Data da Competência]]="",0,YEAR(TbRegistroEntradas[[#This Row],[Data da Competência]]))</f>
        <v>2018</v>
      </c>
      <c r="M147" s="34">
        <f>IF(TbRegistroEntradas[[#This Row],[Data do Caixa Previsto]]="",0,MONTH(TbRegistroEntradas[[#This Row],[Data do Caixa Previsto]]))</f>
        <v>10</v>
      </c>
      <c r="N147" s="34">
        <f>IF(TbRegistroEntradas[[#This Row],[Data do Caixa Previsto]]="",0,YEAR(TbRegistroEntradas[[#This Row],[Data do Caixa Previsto]]))</f>
        <v>2018</v>
      </c>
      <c r="O147" s="34" t="str">
        <f ca="1">IF(AND(TbRegistroEntradas[[#This Row],[Data do Caixa Registrado]]="",TbRegistroEntradas[[#This Row],[Data do Caixa Previsto]] &lt; TODAY()),"Vencida","Não Vencida")</f>
        <v>Não Vencida</v>
      </c>
      <c r="P147" s="34" t="str">
        <f>IF(TbRegistroEntradas[[#This Row],[Data da Competência]]=TbRegistroEntradas[[#This Row],[Data do Caixa Previsto]],"Vista","Prazo")</f>
        <v>Prazo</v>
      </c>
      <c r="Q14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8" spans="2:17" ht="19.95" customHeight="1" x14ac:dyDescent="0.3">
      <c r="B148" s="97">
        <v>43399</v>
      </c>
      <c r="C148" s="97">
        <v>43378</v>
      </c>
      <c r="D148" s="97">
        <v>43399</v>
      </c>
      <c r="E148" t="s">
        <v>25</v>
      </c>
      <c r="F148" t="s">
        <v>31</v>
      </c>
      <c r="G148" t="s">
        <v>202</v>
      </c>
      <c r="H148" s="98">
        <v>4922</v>
      </c>
      <c r="I148" s="34">
        <f>IF(TbRegistroEntradas[[#This Row],[Data do Caixa Registrado]] = "",0,MONTH(TbRegistroEntradas[[#This Row],[Data do Caixa Registrado]]))</f>
        <v>10</v>
      </c>
      <c r="J148" s="34">
        <f>IF(TbRegistroEntradas[[#This Row],[Data do Caixa Registrado]] = "",0, YEAR(TbRegistroEntradas[[#This Row],[Data do Caixa Registrado]]))</f>
        <v>2018</v>
      </c>
      <c r="K148" s="34">
        <f>IF(TbRegistroEntradas[[#This Row],[Data da Competência]]="",0,MONTH(TbRegistroEntradas[[#This Row],[Data da Competência]]))</f>
        <v>10</v>
      </c>
      <c r="L148" s="34">
        <f>IF(TbRegistroEntradas[[#This Row],[Data da Competência]]="",0,YEAR(TbRegistroEntradas[[#This Row],[Data da Competência]]))</f>
        <v>2018</v>
      </c>
      <c r="M148" s="34">
        <f>IF(TbRegistroEntradas[[#This Row],[Data do Caixa Previsto]]="",0,MONTH(TbRegistroEntradas[[#This Row],[Data do Caixa Previsto]]))</f>
        <v>10</v>
      </c>
      <c r="N148" s="34">
        <f>IF(TbRegistroEntradas[[#This Row],[Data do Caixa Previsto]]="",0,YEAR(TbRegistroEntradas[[#This Row],[Data do Caixa Previsto]]))</f>
        <v>2018</v>
      </c>
      <c r="O148" s="34" t="str">
        <f ca="1">IF(AND(TbRegistroEntradas[[#This Row],[Data do Caixa Registrado]]="",TbRegistroEntradas[[#This Row],[Data do Caixa Previsto]] &lt; TODAY()),"Vencida","Não Vencida")</f>
        <v>Não Vencida</v>
      </c>
      <c r="P148" s="34" t="str">
        <f>IF(TbRegistroEntradas[[#This Row],[Data da Competência]]=TbRegistroEntradas[[#This Row],[Data do Caixa Previsto]],"Vista","Prazo")</f>
        <v>Prazo</v>
      </c>
      <c r="Q14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49" spans="2:17" ht="19.95" customHeight="1" x14ac:dyDescent="0.3">
      <c r="B149" s="97">
        <v>43432</v>
      </c>
      <c r="C149" s="97">
        <v>43382</v>
      </c>
      <c r="D149" s="97">
        <v>43432</v>
      </c>
      <c r="E149" t="s">
        <v>25</v>
      </c>
      <c r="F149" t="s">
        <v>35</v>
      </c>
      <c r="G149" t="s">
        <v>203</v>
      </c>
      <c r="H149" s="98">
        <v>1688</v>
      </c>
      <c r="I149" s="34">
        <f>IF(TbRegistroEntradas[[#This Row],[Data do Caixa Registrado]] = "",0,MONTH(TbRegistroEntradas[[#This Row],[Data do Caixa Registrado]]))</f>
        <v>11</v>
      </c>
      <c r="J149" s="34">
        <f>IF(TbRegistroEntradas[[#This Row],[Data do Caixa Registrado]] = "",0, YEAR(TbRegistroEntradas[[#This Row],[Data do Caixa Registrado]]))</f>
        <v>2018</v>
      </c>
      <c r="K149" s="34">
        <f>IF(TbRegistroEntradas[[#This Row],[Data da Competência]]="",0,MONTH(TbRegistroEntradas[[#This Row],[Data da Competência]]))</f>
        <v>10</v>
      </c>
      <c r="L149" s="34">
        <f>IF(TbRegistroEntradas[[#This Row],[Data da Competência]]="",0,YEAR(TbRegistroEntradas[[#This Row],[Data da Competência]]))</f>
        <v>2018</v>
      </c>
      <c r="M149" s="34">
        <f>IF(TbRegistroEntradas[[#This Row],[Data do Caixa Previsto]]="",0,MONTH(TbRegistroEntradas[[#This Row],[Data do Caixa Previsto]]))</f>
        <v>11</v>
      </c>
      <c r="N149" s="34">
        <f>IF(TbRegistroEntradas[[#This Row],[Data do Caixa Previsto]]="",0,YEAR(TbRegistroEntradas[[#This Row],[Data do Caixa Previsto]]))</f>
        <v>2018</v>
      </c>
      <c r="O149" s="34" t="str">
        <f ca="1">IF(AND(TbRegistroEntradas[[#This Row],[Data do Caixa Registrado]]="",TbRegistroEntradas[[#This Row],[Data do Caixa Previsto]] &lt; TODAY()),"Vencida","Não Vencida")</f>
        <v>Não Vencida</v>
      </c>
      <c r="P149" s="34" t="str">
        <f>IF(TbRegistroEntradas[[#This Row],[Data da Competência]]=TbRegistroEntradas[[#This Row],[Data do Caixa Previsto]],"Vista","Prazo")</f>
        <v>Prazo</v>
      </c>
      <c r="Q14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0" spans="2:17" ht="19.95" customHeight="1" x14ac:dyDescent="0.3">
      <c r="B150" s="97">
        <v>43382</v>
      </c>
      <c r="C150" s="97">
        <v>43382</v>
      </c>
      <c r="D150" s="97">
        <v>43382</v>
      </c>
      <c r="E150" t="s">
        <v>25</v>
      </c>
      <c r="F150" t="s">
        <v>35</v>
      </c>
      <c r="G150" t="s">
        <v>204</v>
      </c>
      <c r="H150" s="98">
        <v>979</v>
      </c>
      <c r="I150" s="34">
        <f>IF(TbRegistroEntradas[[#This Row],[Data do Caixa Registrado]] = "",0,MONTH(TbRegistroEntradas[[#This Row],[Data do Caixa Registrado]]))</f>
        <v>10</v>
      </c>
      <c r="J150" s="34">
        <f>IF(TbRegistroEntradas[[#This Row],[Data do Caixa Registrado]] = "",0, YEAR(TbRegistroEntradas[[#This Row],[Data do Caixa Registrado]]))</f>
        <v>2018</v>
      </c>
      <c r="K150" s="34">
        <f>IF(TbRegistroEntradas[[#This Row],[Data da Competência]]="",0,MONTH(TbRegistroEntradas[[#This Row],[Data da Competência]]))</f>
        <v>10</v>
      </c>
      <c r="L150" s="34">
        <f>IF(TbRegistroEntradas[[#This Row],[Data da Competência]]="",0,YEAR(TbRegistroEntradas[[#This Row],[Data da Competência]]))</f>
        <v>2018</v>
      </c>
      <c r="M150" s="34">
        <f>IF(TbRegistroEntradas[[#This Row],[Data do Caixa Previsto]]="",0,MONTH(TbRegistroEntradas[[#This Row],[Data do Caixa Previsto]]))</f>
        <v>10</v>
      </c>
      <c r="N150" s="34">
        <f>IF(TbRegistroEntradas[[#This Row],[Data do Caixa Previsto]]="",0,YEAR(TbRegistroEntradas[[#This Row],[Data do Caixa Previsto]]))</f>
        <v>2018</v>
      </c>
      <c r="O150" s="34" t="str">
        <f ca="1">IF(AND(TbRegistroEntradas[[#This Row],[Data do Caixa Registrado]]="",TbRegistroEntradas[[#This Row],[Data do Caixa Previsto]] &lt; TODAY()),"Vencida","Não Vencida")</f>
        <v>Não Vencida</v>
      </c>
      <c r="P150" s="34" t="str">
        <f>IF(TbRegistroEntradas[[#This Row],[Data da Competência]]=TbRegistroEntradas[[#This Row],[Data do Caixa Previsto]],"Vista","Prazo")</f>
        <v>Vista</v>
      </c>
      <c r="Q15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1" spans="2:17" ht="19.95" customHeight="1" x14ac:dyDescent="0.3">
      <c r="B151" s="97">
        <v>43400</v>
      </c>
      <c r="C151" s="97">
        <v>43387</v>
      </c>
      <c r="D151" s="97">
        <v>43400</v>
      </c>
      <c r="E151" t="s">
        <v>25</v>
      </c>
      <c r="F151" t="s">
        <v>34</v>
      </c>
      <c r="G151" t="s">
        <v>205</v>
      </c>
      <c r="H151" s="98">
        <v>3744</v>
      </c>
      <c r="I151" s="34">
        <f>IF(TbRegistroEntradas[[#This Row],[Data do Caixa Registrado]] = "",0,MONTH(TbRegistroEntradas[[#This Row],[Data do Caixa Registrado]]))</f>
        <v>10</v>
      </c>
      <c r="J151" s="34">
        <f>IF(TbRegistroEntradas[[#This Row],[Data do Caixa Registrado]] = "",0, YEAR(TbRegistroEntradas[[#This Row],[Data do Caixa Registrado]]))</f>
        <v>2018</v>
      </c>
      <c r="K151" s="34">
        <f>IF(TbRegistroEntradas[[#This Row],[Data da Competência]]="",0,MONTH(TbRegistroEntradas[[#This Row],[Data da Competência]]))</f>
        <v>10</v>
      </c>
      <c r="L151" s="34">
        <f>IF(TbRegistroEntradas[[#This Row],[Data da Competência]]="",0,YEAR(TbRegistroEntradas[[#This Row],[Data da Competência]]))</f>
        <v>2018</v>
      </c>
      <c r="M151" s="34">
        <f>IF(TbRegistroEntradas[[#This Row],[Data do Caixa Previsto]]="",0,MONTH(TbRegistroEntradas[[#This Row],[Data do Caixa Previsto]]))</f>
        <v>10</v>
      </c>
      <c r="N151" s="34">
        <f>IF(TbRegistroEntradas[[#This Row],[Data do Caixa Previsto]]="",0,YEAR(TbRegistroEntradas[[#This Row],[Data do Caixa Previsto]]))</f>
        <v>2018</v>
      </c>
      <c r="O151" s="34" t="str">
        <f ca="1">IF(AND(TbRegistroEntradas[[#This Row],[Data do Caixa Registrado]]="",TbRegistroEntradas[[#This Row],[Data do Caixa Previsto]] &lt; TODAY()),"Vencida","Não Vencida")</f>
        <v>Não Vencida</v>
      </c>
      <c r="P151" s="34" t="str">
        <f>IF(TbRegistroEntradas[[#This Row],[Data da Competência]]=TbRegistroEntradas[[#This Row],[Data do Caixa Previsto]],"Vista","Prazo")</f>
        <v>Prazo</v>
      </c>
      <c r="Q15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2" spans="2:17" ht="19.95" customHeight="1" x14ac:dyDescent="0.3">
      <c r="B152" s="97" t="s">
        <v>68</v>
      </c>
      <c r="C152" s="97">
        <v>43389</v>
      </c>
      <c r="D152" s="97">
        <v>43438</v>
      </c>
      <c r="E152" t="s">
        <v>25</v>
      </c>
      <c r="F152" t="s">
        <v>35</v>
      </c>
      <c r="G152" t="s">
        <v>206</v>
      </c>
      <c r="H152" s="98">
        <v>4061</v>
      </c>
      <c r="I152" s="34">
        <f>IF(TbRegistroEntradas[[#This Row],[Data do Caixa Registrado]] = "",0,MONTH(TbRegistroEntradas[[#This Row],[Data do Caixa Registrado]]))</f>
        <v>0</v>
      </c>
      <c r="J152" s="34">
        <f>IF(TbRegistroEntradas[[#This Row],[Data do Caixa Registrado]] = "",0, YEAR(TbRegistroEntradas[[#This Row],[Data do Caixa Registrado]]))</f>
        <v>0</v>
      </c>
      <c r="K152" s="34">
        <f>IF(TbRegistroEntradas[[#This Row],[Data da Competência]]="",0,MONTH(TbRegistroEntradas[[#This Row],[Data da Competência]]))</f>
        <v>10</v>
      </c>
      <c r="L152" s="34">
        <f>IF(TbRegistroEntradas[[#This Row],[Data da Competência]]="",0,YEAR(TbRegistroEntradas[[#This Row],[Data da Competência]]))</f>
        <v>2018</v>
      </c>
      <c r="M152" s="34">
        <f>IF(TbRegistroEntradas[[#This Row],[Data do Caixa Previsto]]="",0,MONTH(TbRegistroEntradas[[#This Row],[Data do Caixa Previsto]]))</f>
        <v>12</v>
      </c>
      <c r="N152" s="34">
        <f>IF(TbRegistroEntradas[[#This Row],[Data do Caixa Previsto]]="",0,YEAR(TbRegistroEntradas[[#This Row],[Data do Caixa Previsto]]))</f>
        <v>2018</v>
      </c>
      <c r="O152" s="34" t="str">
        <f ca="1">IF(AND(TbRegistroEntradas[[#This Row],[Data do Caixa Registrado]]="",TbRegistroEntradas[[#This Row],[Data do Caixa Previsto]] &lt; TODAY()),"Vencida","Não Vencida")</f>
        <v>Vencida</v>
      </c>
      <c r="P152" s="34" t="str">
        <f>IF(TbRegistroEntradas[[#This Row],[Data da Competência]]=TbRegistroEntradas[[#This Row],[Data do Caixa Previsto]],"Vista","Prazo")</f>
        <v>Prazo</v>
      </c>
      <c r="Q15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2347</v>
      </c>
    </row>
    <row r="153" spans="2:17" ht="19.95" customHeight="1" x14ac:dyDescent="0.3">
      <c r="B153" s="97">
        <v>43435</v>
      </c>
      <c r="C153" s="97">
        <v>43394</v>
      </c>
      <c r="D153" s="97">
        <v>43435</v>
      </c>
      <c r="E153" t="s">
        <v>25</v>
      </c>
      <c r="F153" t="s">
        <v>32</v>
      </c>
      <c r="G153" t="s">
        <v>207</v>
      </c>
      <c r="H153" s="98">
        <v>4404</v>
      </c>
      <c r="I153" s="34">
        <f>IF(TbRegistroEntradas[[#This Row],[Data do Caixa Registrado]] = "",0,MONTH(TbRegistroEntradas[[#This Row],[Data do Caixa Registrado]]))</f>
        <v>12</v>
      </c>
      <c r="J153" s="34">
        <f>IF(TbRegistroEntradas[[#This Row],[Data do Caixa Registrado]] = "",0, YEAR(TbRegistroEntradas[[#This Row],[Data do Caixa Registrado]]))</f>
        <v>2018</v>
      </c>
      <c r="K153" s="34">
        <f>IF(TbRegistroEntradas[[#This Row],[Data da Competência]]="",0,MONTH(TbRegistroEntradas[[#This Row],[Data da Competência]]))</f>
        <v>10</v>
      </c>
      <c r="L153" s="34">
        <f>IF(TbRegistroEntradas[[#This Row],[Data da Competência]]="",0,YEAR(TbRegistroEntradas[[#This Row],[Data da Competência]]))</f>
        <v>2018</v>
      </c>
      <c r="M153" s="34">
        <f>IF(TbRegistroEntradas[[#This Row],[Data do Caixa Previsto]]="",0,MONTH(TbRegistroEntradas[[#This Row],[Data do Caixa Previsto]]))</f>
        <v>12</v>
      </c>
      <c r="N153" s="34">
        <f>IF(TbRegistroEntradas[[#This Row],[Data do Caixa Previsto]]="",0,YEAR(TbRegistroEntradas[[#This Row],[Data do Caixa Previsto]]))</f>
        <v>2018</v>
      </c>
      <c r="O153" s="34" t="str">
        <f ca="1">IF(AND(TbRegistroEntradas[[#This Row],[Data do Caixa Registrado]]="",TbRegistroEntradas[[#This Row],[Data do Caixa Previsto]] &lt; TODAY()),"Vencida","Não Vencida")</f>
        <v>Não Vencida</v>
      </c>
      <c r="P153" s="34" t="str">
        <f>IF(TbRegistroEntradas[[#This Row],[Data da Competência]]=TbRegistroEntradas[[#This Row],[Data do Caixa Previsto]],"Vista","Prazo")</f>
        <v>Prazo</v>
      </c>
      <c r="Q15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4" spans="2:17" ht="19.95" customHeight="1" x14ac:dyDescent="0.3">
      <c r="B154" s="97">
        <v>43424</v>
      </c>
      <c r="C154" s="97">
        <v>43398</v>
      </c>
      <c r="D154" s="97">
        <v>43419</v>
      </c>
      <c r="E154" t="s">
        <v>25</v>
      </c>
      <c r="F154" t="s">
        <v>34</v>
      </c>
      <c r="G154" t="s">
        <v>208</v>
      </c>
      <c r="H154" s="98">
        <v>2429</v>
      </c>
      <c r="I154" s="34">
        <f>IF(TbRegistroEntradas[[#This Row],[Data do Caixa Registrado]] = "",0,MONTH(TbRegistroEntradas[[#This Row],[Data do Caixa Registrado]]))</f>
        <v>11</v>
      </c>
      <c r="J154" s="34">
        <f>IF(TbRegistroEntradas[[#This Row],[Data do Caixa Registrado]] = "",0, YEAR(TbRegistroEntradas[[#This Row],[Data do Caixa Registrado]]))</f>
        <v>2018</v>
      </c>
      <c r="K154" s="34">
        <f>IF(TbRegistroEntradas[[#This Row],[Data da Competência]]="",0,MONTH(TbRegistroEntradas[[#This Row],[Data da Competência]]))</f>
        <v>10</v>
      </c>
      <c r="L154" s="34">
        <f>IF(TbRegistroEntradas[[#This Row],[Data da Competência]]="",0,YEAR(TbRegistroEntradas[[#This Row],[Data da Competência]]))</f>
        <v>2018</v>
      </c>
      <c r="M154" s="34">
        <f>IF(TbRegistroEntradas[[#This Row],[Data do Caixa Previsto]]="",0,MONTH(TbRegistroEntradas[[#This Row],[Data do Caixa Previsto]]))</f>
        <v>11</v>
      </c>
      <c r="N154" s="34">
        <f>IF(TbRegistroEntradas[[#This Row],[Data do Caixa Previsto]]="",0,YEAR(TbRegistroEntradas[[#This Row],[Data do Caixa Previsto]]))</f>
        <v>2018</v>
      </c>
      <c r="O154" s="34" t="str">
        <f ca="1">IF(AND(TbRegistroEntradas[[#This Row],[Data do Caixa Registrado]]="",TbRegistroEntradas[[#This Row],[Data do Caixa Previsto]] &lt; TODAY()),"Vencida","Não Vencida")</f>
        <v>Não Vencida</v>
      </c>
      <c r="P154" s="34" t="str">
        <f>IF(TbRegistroEntradas[[#This Row],[Data da Competência]]=TbRegistroEntradas[[#This Row],[Data do Caixa Previsto]],"Vista","Prazo")</f>
        <v>Prazo</v>
      </c>
      <c r="Q15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</v>
      </c>
    </row>
    <row r="155" spans="2:17" ht="19.95" customHeight="1" x14ac:dyDescent="0.3">
      <c r="B155" s="97">
        <v>43398</v>
      </c>
      <c r="C155" s="97">
        <v>43398</v>
      </c>
      <c r="D155" s="97">
        <v>43398</v>
      </c>
      <c r="E155" t="s">
        <v>25</v>
      </c>
      <c r="F155" t="s">
        <v>32</v>
      </c>
      <c r="G155" t="s">
        <v>209</v>
      </c>
      <c r="H155" s="98">
        <v>2713</v>
      </c>
      <c r="I155" s="34">
        <f>IF(TbRegistroEntradas[[#This Row],[Data do Caixa Registrado]] = "",0,MONTH(TbRegistroEntradas[[#This Row],[Data do Caixa Registrado]]))</f>
        <v>10</v>
      </c>
      <c r="J155" s="34">
        <f>IF(TbRegistroEntradas[[#This Row],[Data do Caixa Registrado]] = "",0, YEAR(TbRegistroEntradas[[#This Row],[Data do Caixa Registrado]]))</f>
        <v>2018</v>
      </c>
      <c r="K155" s="34">
        <f>IF(TbRegistroEntradas[[#This Row],[Data da Competência]]="",0,MONTH(TbRegistroEntradas[[#This Row],[Data da Competência]]))</f>
        <v>10</v>
      </c>
      <c r="L155" s="34">
        <f>IF(TbRegistroEntradas[[#This Row],[Data da Competência]]="",0,YEAR(TbRegistroEntradas[[#This Row],[Data da Competência]]))</f>
        <v>2018</v>
      </c>
      <c r="M155" s="34">
        <f>IF(TbRegistroEntradas[[#This Row],[Data do Caixa Previsto]]="",0,MONTH(TbRegistroEntradas[[#This Row],[Data do Caixa Previsto]]))</f>
        <v>10</v>
      </c>
      <c r="N155" s="34">
        <f>IF(TbRegistroEntradas[[#This Row],[Data do Caixa Previsto]]="",0,YEAR(TbRegistroEntradas[[#This Row],[Data do Caixa Previsto]]))</f>
        <v>2018</v>
      </c>
      <c r="O155" s="34" t="str">
        <f ca="1">IF(AND(TbRegistroEntradas[[#This Row],[Data do Caixa Registrado]]="",TbRegistroEntradas[[#This Row],[Data do Caixa Previsto]] &lt; TODAY()),"Vencida","Não Vencida")</f>
        <v>Não Vencida</v>
      </c>
      <c r="P155" s="34" t="str">
        <f>IF(TbRegistroEntradas[[#This Row],[Data da Competência]]=TbRegistroEntradas[[#This Row],[Data do Caixa Previsto]],"Vista","Prazo")</f>
        <v>Vista</v>
      </c>
      <c r="Q15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6" spans="2:17" ht="19.95" customHeight="1" x14ac:dyDescent="0.3">
      <c r="B156" s="97" t="s">
        <v>68</v>
      </c>
      <c r="C156" s="97">
        <v>43403</v>
      </c>
      <c r="D156" s="97">
        <v>43403</v>
      </c>
      <c r="E156" t="s">
        <v>25</v>
      </c>
      <c r="F156" t="s">
        <v>34</v>
      </c>
      <c r="G156" t="s">
        <v>210</v>
      </c>
      <c r="H156" s="98">
        <v>3787</v>
      </c>
      <c r="I156" s="34">
        <f>IF(TbRegistroEntradas[[#This Row],[Data do Caixa Registrado]] = "",0,MONTH(TbRegistroEntradas[[#This Row],[Data do Caixa Registrado]]))</f>
        <v>0</v>
      </c>
      <c r="J156" s="34">
        <f>IF(TbRegistroEntradas[[#This Row],[Data do Caixa Registrado]] = "",0, YEAR(TbRegistroEntradas[[#This Row],[Data do Caixa Registrado]]))</f>
        <v>0</v>
      </c>
      <c r="K156" s="34">
        <f>IF(TbRegistroEntradas[[#This Row],[Data da Competência]]="",0,MONTH(TbRegistroEntradas[[#This Row],[Data da Competência]]))</f>
        <v>10</v>
      </c>
      <c r="L156" s="34">
        <f>IF(TbRegistroEntradas[[#This Row],[Data da Competência]]="",0,YEAR(TbRegistroEntradas[[#This Row],[Data da Competência]]))</f>
        <v>2018</v>
      </c>
      <c r="M156" s="34">
        <f>IF(TbRegistroEntradas[[#This Row],[Data do Caixa Previsto]]="",0,MONTH(TbRegistroEntradas[[#This Row],[Data do Caixa Previsto]]))</f>
        <v>10</v>
      </c>
      <c r="N156" s="34">
        <f>IF(TbRegistroEntradas[[#This Row],[Data do Caixa Previsto]]="",0,YEAR(TbRegistroEntradas[[#This Row],[Data do Caixa Previsto]]))</f>
        <v>2018</v>
      </c>
      <c r="O156" s="34" t="str">
        <f ca="1">IF(AND(TbRegistroEntradas[[#This Row],[Data do Caixa Registrado]]="",TbRegistroEntradas[[#This Row],[Data do Caixa Previsto]] &lt; TODAY()),"Vencida","Não Vencida")</f>
        <v>Vencida</v>
      </c>
      <c r="P156" s="34" t="str">
        <f>IF(TbRegistroEntradas[[#This Row],[Data da Competência]]=TbRegistroEntradas[[#This Row],[Data do Caixa Previsto]],"Vista","Prazo")</f>
        <v>Vista</v>
      </c>
      <c r="Q15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2382</v>
      </c>
    </row>
    <row r="157" spans="2:17" ht="19.95" customHeight="1" x14ac:dyDescent="0.3">
      <c r="B157" s="97">
        <v>43442</v>
      </c>
      <c r="C157" s="97">
        <v>43408</v>
      </c>
      <c r="D157" s="97">
        <v>43442</v>
      </c>
      <c r="E157" t="s">
        <v>25</v>
      </c>
      <c r="F157" t="s">
        <v>33</v>
      </c>
      <c r="G157" t="s">
        <v>211</v>
      </c>
      <c r="H157" s="98">
        <v>1820</v>
      </c>
      <c r="I157" s="34">
        <f>IF(TbRegistroEntradas[[#This Row],[Data do Caixa Registrado]] = "",0,MONTH(TbRegistroEntradas[[#This Row],[Data do Caixa Registrado]]))</f>
        <v>12</v>
      </c>
      <c r="J157" s="34">
        <f>IF(TbRegistroEntradas[[#This Row],[Data do Caixa Registrado]] = "",0, YEAR(TbRegistroEntradas[[#This Row],[Data do Caixa Registrado]]))</f>
        <v>2018</v>
      </c>
      <c r="K157" s="34">
        <f>IF(TbRegistroEntradas[[#This Row],[Data da Competência]]="",0,MONTH(TbRegistroEntradas[[#This Row],[Data da Competência]]))</f>
        <v>11</v>
      </c>
      <c r="L157" s="34">
        <f>IF(TbRegistroEntradas[[#This Row],[Data da Competência]]="",0,YEAR(TbRegistroEntradas[[#This Row],[Data da Competência]]))</f>
        <v>2018</v>
      </c>
      <c r="M157" s="34">
        <f>IF(TbRegistroEntradas[[#This Row],[Data do Caixa Previsto]]="",0,MONTH(TbRegistroEntradas[[#This Row],[Data do Caixa Previsto]]))</f>
        <v>12</v>
      </c>
      <c r="N157" s="34">
        <f>IF(TbRegistroEntradas[[#This Row],[Data do Caixa Previsto]]="",0,YEAR(TbRegistroEntradas[[#This Row],[Data do Caixa Previsto]]))</f>
        <v>2018</v>
      </c>
      <c r="O157" s="34" t="str">
        <f ca="1">IF(AND(TbRegistroEntradas[[#This Row],[Data do Caixa Registrado]]="",TbRegistroEntradas[[#This Row],[Data do Caixa Previsto]] &lt; TODAY()),"Vencida","Não Vencida")</f>
        <v>Não Vencida</v>
      </c>
      <c r="P157" s="34" t="str">
        <f>IF(TbRegistroEntradas[[#This Row],[Data da Competência]]=TbRegistroEntradas[[#This Row],[Data do Caixa Previsto]],"Vista","Prazo")</f>
        <v>Prazo</v>
      </c>
      <c r="Q15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8" spans="2:17" ht="19.95" customHeight="1" x14ac:dyDescent="0.3">
      <c r="B158" s="97">
        <v>43431</v>
      </c>
      <c r="C158" s="97">
        <v>43412</v>
      </c>
      <c r="D158" s="97">
        <v>43431</v>
      </c>
      <c r="E158" t="s">
        <v>25</v>
      </c>
      <c r="F158" t="s">
        <v>34</v>
      </c>
      <c r="G158" t="s">
        <v>212</v>
      </c>
      <c r="H158" s="98">
        <v>4135</v>
      </c>
      <c r="I158" s="34">
        <f>IF(TbRegistroEntradas[[#This Row],[Data do Caixa Registrado]] = "",0,MONTH(TbRegistroEntradas[[#This Row],[Data do Caixa Registrado]]))</f>
        <v>11</v>
      </c>
      <c r="J158" s="34">
        <f>IF(TbRegistroEntradas[[#This Row],[Data do Caixa Registrado]] = "",0, YEAR(TbRegistroEntradas[[#This Row],[Data do Caixa Registrado]]))</f>
        <v>2018</v>
      </c>
      <c r="K158" s="34">
        <f>IF(TbRegistroEntradas[[#This Row],[Data da Competência]]="",0,MONTH(TbRegistroEntradas[[#This Row],[Data da Competência]]))</f>
        <v>11</v>
      </c>
      <c r="L158" s="34">
        <f>IF(TbRegistroEntradas[[#This Row],[Data da Competência]]="",0,YEAR(TbRegistroEntradas[[#This Row],[Data da Competência]]))</f>
        <v>2018</v>
      </c>
      <c r="M158" s="34">
        <f>IF(TbRegistroEntradas[[#This Row],[Data do Caixa Previsto]]="",0,MONTH(TbRegistroEntradas[[#This Row],[Data do Caixa Previsto]]))</f>
        <v>11</v>
      </c>
      <c r="N158" s="34">
        <f>IF(TbRegistroEntradas[[#This Row],[Data do Caixa Previsto]]="",0,YEAR(TbRegistroEntradas[[#This Row],[Data do Caixa Previsto]]))</f>
        <v>2018</v>
      </c>
      <c r="O158" s="34" t="str">
        <f ca="1">IF(AND(TbRegistroEntradas[[#This Row],[Data do Caixa Registrado]]="",TbRegistroEntradas[[#This Row],[Data do Caixa Previsto]] &lt; TODAY()),"Vencida","Não Vencida")</f>
        <v>Não Vencida</v>
      </c>
      <c r="P158" s="34" t="str">
        <f>IF(TbRegistroEntradas[[#This Row],[Data da Competência]]=TbRegistroEntradas[[#This Row],[Data do Caixa Previsto]],"Vista","Prazo")</f>
        <v>Prazo</v>
      </c>
      <c r="Q15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59" spans="2:17" ht="19.95" customHeight="1" x14ac:dyDescent="0.3">
      <c r="B159" s="97">
        <v>43421</v>
      </c>
      <c r="C159" s="97">
        <v>43415</v>
      </c>
      <c r="D159" s="97">
        <v>43421</v>
      </c>
      <c r="E159" t="s">
        <v>25</v>
      </c>
      <c r="F159" t="s">
        <v>34</v>
      </c>
      <c r="G159" t="s">
        <v>213</v>
      </c>
      <c r="H159" s="98">
        <v>3902</v>
      </c>
      <c r="I159" s="34">
        <f>IF(TbRegistroEntradas[[#This Row],[Data do Caixa Registrado]] = "",0,MONTH(TbRegistroEntradas[[#This Row],[Data do Caixa Registrado]]))</f>
        <v>11</v>
      </c>
      <c r="J159" s="34">
        <f>IF(TbRegistroEntradas[[#This Row],[Data do Caixa Registrado]] = "",0, YEAR(TbRegistroEntradas[[#This Row],[Data do Caixa Registrado]]))</f>
        <v>2018</v>
      </c>
      <c r="K159" s="34">
        <f>IF(TbRegistroEntradas[[#This Row],[Data da Competência]]="",0,MONTH(TbRegistroEntradas[[#This Row],[Data da Competência]]))</f>
        <v>11</v>
      </c>
      <c r="L159" s="34">
        <f>IF(TbRegistroEntradas[[#This Row],[Data da Competência]]="",0,YEAR(TbRegistroEntradas[[#This Row],[Data da Competência]]))</f>
        <v>2018</v>
      </c>
      <c r="M159" s="34">
        <f>IF(TbRegistroEntradas[[#This Row],[Data do Caixa Previsto]]="",0,MONTH(TbRegistroEntradas[[#This Row],[Data do Caixa Previsto]]))</f>
        <v>11</v>
      </c>
      <c r="N159" s="34">
        <f>IF(TbRegistroEntradas[[#This Row],[Data do Caixa Previsto]]="",0,YEAR(TbRegistroEntradas[[#This Row],[Data do Caixa Previsto]]))</f>
        <v>2018</v>
      </c>
      <c r="O159" s="34" t="str">
        <f ca="1">IF(AND(TbRegistroEntradas[[#This Row],[Data do Caixa Registrado]]="",TbRegistroEntradas[[#This Row],[Data do Caixa Previsto]] &lt; TODAY()),"Vencida","Não Vencida")</f>
        <v>Não Vencida</v>
      </c>
      <c r="P159" s="34" t="str">
        <f>IF(TbRegistroEntradas[[#This Row],[Data da Competência]]=TbRegistroEntradas[[#This Row],[Data do Caixa Previsto]],"Vista","Prazo")</f>
        <v>Prazo</v>
      </c>
      <c r="Q15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0" spans="2:17" ht="19.95" customHeight="1" x14ac:dyDescent="0.3">
      <c r="B160" s="97">
        <v>43418</v>
      </c>
      <c r="C160" s="97">
        <v>43418</v>
      </c>
      <c r="D160" s="97">
        <v>43418</v>
      </c>
      <c r="E160" t="s">
        <v>25</v>
      </c>
      <c r="F160" t="s">
        <v>34</v>
      </c>
      <c r="G160" t="s">
        <v>214</v>
      </c>
      <c r="H160" s="98">
        <v>4319</v>
      </c>
      <c r="I160" s="34">
        <f>IF(TbRegistroEntradas[[#This Row],[Data do Caixa Registrado]] = "",0,MONTH(TbRegistroEntradas[[#This Row],[Data do Caixa Registrado]]))</f>
        <v>11</v>
      </c>
      <c r="J160" s="34">
        <f>IF(TbRegistroEntradas[[#This Row],[Data do Caixa Registrado]] = "",0, YEAR(TbRegistroEntradas[[#This Row],[Data do Caixa Registrado]]))</f>
        <v>2018</v>
      </c>
      <c r="K160" s="34">
        <f>IF(TbRegistroEntradas[[#This Row],[Data da Competência]]="",0,MONTH(TbRegistroEntradas[[#This Row],[Data da Competência]]))</f>
        <v>11</v>
      </c>
      <c r="L160" s="34">
        <f>IF(TbRegistroEntradas[[#This Row],[Data da Competência]]="",0,YEAR(TbRegistroEntradas[[#This Row],[Data da Competência]]))</f>
        <v>2018</v>
      </c>
      <c r="M160" s="34">
        <f>IF(TbRegistroEntradas[[#This Row],[Data do Caixa Previsto]]="",0,MONTH(TbRegistroEntradas[[#This Row],[Data do Caixa Previsto]]))</f>
        <v>11</v>
      </c>
      <c r="N160" s="34">
        <f>IF(TbRegistroEntradas[[#This Row],[Data do Caixa Previsto]]="",0,YEAR(TbRegistroEntradas[[#This Row],[Data do Caixa Previsto]]))</f>
        <v>2018</v>
      </c>
      <c r="O160" s="34" t="str">
        <f ca="1">IF(AND(TbRegistroEntradas[[#This Row],[Data do Caixa Registrado]]="",TbRegistroEntradas[[#This Row],[Data do Caixa Previsto]] &lt; TODAY()),"Vencida","Não Vencida")</f>
        <v>Não Vencida</v>
      </c>
      <c r="P160" s="34" t="str">
        <f>IF(TbRegistroEntradas[[#This Row],[Data da Competência]]=TbRegistroEntradas[[#This Row],[Data do Caixa Previsto]],"Vista","Prazo")</f>
        <v>Vista</v>
      </c>
      <c r="Q16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1" spans="2:17" ht="19.95" customHeight="1" x14ac:dyDescent="0.3">
      <c r="B161" s="97">
        <v>43537</v>
      </c>
      <c r="C161" s="97">
        <v>43421</v>
      </c>
      <c r="D161" s="97">
        <v>43464</v>
      </c>
      <c r="E161" t="s">
        <v>25</v>
      </c>
      <c r="F161" t="s">
        <v>32</v>
      </c>
      <c r="G161" t="s">
        <v>215</v>
      </c>
      <c r="H161" s="98">
        <v>3068</v>
      </c>
      <c r="I161" s="34">
        <f>IF(TbRegistroEntradas[[#This Row],[Data do Caixa Registrado]] = "",0,MONTH(TbRegistroEntradas[[#This Row],[Data do Caixa Registrado]]))</f>
        <v>3</v>
      </c>
      <c r="J161" s="34">
        <f>IF(TbRegistroEntradas[[#This Row],[Data do Caixa Registrado]] = "",0, YEAR(TbRegistroEntradas[[#This Row],[Data do Caixa Registrado]]))</f>
        <v>2019</v>
      </c>
      <c r="K161" s="34">
        <f>IF(TbRegistroEntradas[[#This Row],[Data da Competência]]="",0,MONTH(TbRegistroEntradas[[#This Row],[Data da Competência]]))</f>
        <v>11</v>
      </c>
      <c r="L161" s="34">
        <f>IF(TbRegistroEntradas[[#This Row],[Data da Competência]]="",0,YEAR(TbRegistroEntradas[[#This Row],[Data da Competência]]))</f>
        <v>2018</v>
      </c>
      <c r="M161" s="34">
        <f>IF(TbRegistroEntradas[[#This Row],[Data do Caixa Previsto]]="",0,MONTH(TbRegistroEntradas[[#This Row],[Data do Caixa Previsto]]))</f>
        <v>12</v>
      </c>
      <c r="N161" s="34">
        <f>IF(TbRegistroEntradas[[#This Row],[Data do Caixa Previsto]]="",0,YEAR(TbRegistroEntradas[[#This Row],[Data do Caixa Previsto]]))</f>
        <v>2018</v>
      </c>
      <c r="O161" s="34" t="str">
        <f ca="1">IF(AND(TbRegistroEntradas[[#This Row],[Data do Caixa Registrado]]="",TbRegistroEntradas[[#This Row],[Data do Caixa Previsto]] &lt; TODAY()),"Vencida","Não Vencida")</f>
        <v>Não Vencida</v>
      </c>
      <c r="P161" s="34" t="str">
        <f>IF(TbRegistroEntradas[[#This Row],[Data da Competência]]=TbRegistroEntradas[[#This Row],[Data do Caixa Previsto]],"Vista","Prazo")</f>
        <v>Prazo</v>
      </c>
      <c r="Q16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73</v>
      </c>
    </row>
    <row r="162" spans="2:17" ht="19.95" customHeight="1" x14ac:dyDescent="0.3">
      <c r="B162" s="97">
        <v>43425</v>
      </c>
      <c r="C162" s="97">
        <v>43425</v>
      </c>
      <c r="D162" s="97">
        <v>43425</v>
      </c>
      <c r="E162" t="s">
        <v>25</v>
      </c>
      <c r="F162" t="s">
        <v>34</v>
      </c>
      <c r="G162" t="s">
        <v>216</v>
      </c>
      <c r="H162" s="98">
        <v>1880</v>
      </c>
      <c r="I162" s="34">
        <f>IF(TbRegistroEntradas[[#This Row],[Data do Caixa Registrado]] = "",0,MONTH(TbRegistroEntradas[[#This Row],[Data do Caixa Registrado]]))</f>
        <v>11</v>
      </c>
      <c r="J162" s="34">
        <f>IF(TbRegistroEntradas[[#This Row],[Data do Caixa Registrado]] = "",0, YEAR(TbRegistroEntradas[[#This Row],[Data do Caixa Registrado]]))</f>
        <v>2018</v>
      </c>
      <c r="K162" s="34">
        <f>IF(TbRegistroEntradas[[#This Row],[Data da Competência]]="",0,MONTH(TbRegistroEntradas[[#This Row],[Data da Competência]]))</f>
        <v>11</v>
      </c>
      <c r="L162" s="34">
        <f>IF(TbRegistroEntradas[[#This Row],[Data da Competência]]="",0,YEAR(TbRegistroEntradas[[#This Row],[Data da Competência]]))</f>
        <v>2018</v>
      </c>
      <c r="M162" s="34">
        <f>IF(TbRegistroEntradas[[#This Row],[Data do Caixa Previsto]]="",0,MONTH(TbRegistroEntradas[[#This Row],[Data do Caixa Previsto]]))</f>
        <v>11</v>
      </c>
      <c r="N162" s="34">
        <f>IF(TbRegistroEntradas[[#This Row],[Data do Caixa Previsto]]="",0,YEAR(TbRegistroEntradas[[#This Row],[Data do Caixa Previsto]]))</f>
        <v>2018</v>
      </c>
      <c r="O162" s="34" t="str">
        <f ca="1">IF(AND(TbRegistroEntradas[[#This Row],[Data do Caixa Registrado]]="",TbRegistroEntradas[[#This Row],[Data do Caixa Previsto]] &lt; TODAY()),"Vencida","Não Vencida")</f>
        <v>Não Vencida</v>
      </c>
      <c r="P162" s="34" t="str">
        <f>IF(TbRegistroEntradas[[#This Row],[Data da Competência]]=TbRegistroEntradas[[#This Row],[Data do Caixa Previsto]],"Vista","Prazo")</f>
        <v>Vista</v>
      </c>
      <c r="Q16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3" spans="2:17" ht="19.95" customHeight="1" x14ac:dyDescent="0.3">
      <c r="B163" s="97">
        <v>43465</v>
      </c>
      <c r="C163" s="97">
        <v>43427</v>
      </c>
      <c r="D163" s="97">
        <v>43465</v>
      </c>
      <c r="E163" t="s">
        <v>25</v>
      </c>
      <c r="F163" t="s">
        <v>34</v>
      </c>
      <c r="G163" t="s">
        <v>217</v>
      </c>
      <c r="H163" s="98">
        <v>1414</v>
      </c>
      <c r="I163" s="34">
        <f>IF(TbRegistroEntradas[[#This Row],[Data do Caixa Registrado]] = "",0,MONTH(TbRegistroEntradas[[#This Row],[Data do Caixa Registrado]]))</f>
        <v>12</v>
      </c>
      <c r="J163" s="34">
        <f>IF(TbRegistroEntradas[[#This Row],[Data do Caixa Registrado]] = "",0, YEAR(TbRegistroEntradas[[#This Row],[Data do Caixa Registrado]]))</f>
        <v>2018</v>
      </c>
      <c r="K163" s="34">
        <f>IF(TbRegistroEntradas[[#This Row],[Data da Competência]]="",0,MONTH(TbRegistroEntradas[[#This Row],[Data da Competência]]))</f>
        <v>11</v>
      </c>
      <c r="L163" s="34">
        <f>IF(TbRegistroEntradas[[#This Row],[Data da Competência]]="",0,YEAR(TbRegistroEntradas[[#This Row],[Data da Competência]]))</f>
        <v>2018</v>
      </c>
      <c r="M163" s="34">
        <f>IF(TbRegistroEntradas[[#This Row],[Data do Caixa Previsto]]="",0,MONTH(TbRegistroEntradas[[#This Row],[Data do Caixa Previsto]]))</f>
        <v>12</v>
      </c>
      <c r="N163" s="34">
        <f>IF(TbRegistroEntradas[[#This Row],[Data do Caixa Previsto]]="",0,YEAR(TbRegistroEntradas[[#This Row],[Data do Caixa Previsto]]))</f>
        <v>2018</v>
      </c>
      <c r="O163" s="34" t="str">
        <f ca="1">IF(AND(TbRegistroEntradas[[#This Row],[Data do Caixa Registrado]]="",TbRegistroEntradas[[#This Row],[Data do Caixa Previsto]] &lt; TODAY()),"Vencida","Não Vencida")</f>
        <v>Não Vencida</v>
      </c>
      <c r="P163" s="34" t="str">
        <f>IF(TbRegistroEntradas[[#This Row],[Data da Competência]]=TbRegistroEntradas[[#This Row],[Data do Caixa Previsto]],"Vista","Prazo")</f>
        <v>Prazo</v>
      </c>
      <c r="Q16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4" spans="2:17" ht="19.95" customHeight="1" x14ac:dyDescent="0.3">
      <c r="B164" s="97">
        <v>43457</v>
      </c>
      <c r="C164" s="97">
        <v>43430</v>
      </c>
      <c r="D164" s="97">
        <v>43447</v>
      </c>
      <c r="E164" t="s">
        <v>25</v>
      </c>
      <c r="F164" t="s">
        <v>31</v>
      </c>
      <c r="G164" t="s">
        <v>218</v>
      </c>
      <c r="H164" s="98">
        <v>919</v>
      </c>
      <c r="I164" s="34">
        <f>IF(TbRegistroEntradas[[#This Row],[Data do Caixa Registrado]] = "",0,MONTH(TbRegistroEntradas[[#This Row],[Data do Caixa Registrado]]))</f>
        <v>12</v>
      </c>
      <c r="J164" s="34">
        <f>IF(TbRegistroEntradas[[#This Row],[Data do Caixa Registrado]] = "",0, YEAR(TbRegistroEntradas[[#This Row],[Data do Caixa Registrado]]))</f>
        <v>2018</v>
      </c>
      <c r="K164" s="34">
        <f>IF(TbRegistroEntradas[[#This Row],[Data da Competência]]="",0,MONTH(TbRegistroEntradas[[#This Row],[Data da Competência]]))</f>
        <v>11</v>
      </c>
      <c r="L164" s="34">
        <f>IF(TbRegistroEntradas[[#This Row],[Data da Competência]]="",0,YEAR(TbRegistroEntradas[[#This Row],[Data da Competência]]))</f>
        <v>2018</v>
      </c>
      <c r="M164" s="34">
        <f>IF(TbRegistroEntradas[[#This Row],[Data do Caixa Previsto]]="",0,MONTH(TbRegistroEntradas[[#This Row],[Data do Caixa Previsto]]))</f>
        <v>12</v>
      </c>
      <c r="N164" s="34">
        <f>IF(TbRegistroEntradas[[#This Row],[Data do Caixa Previsto]]="",0,YEAR(TbRegistroEntradas[[#This Row],[Data do Caixa Previsto]]))</f>
        <v>2018</v>
      </c>
      <c r="O164" s="34" t="str">
        <f ca="1">IF(AND(TbRegistroEntradas[[#This Row],[Data do Caixa Registrado]]="",TbRegistroEntradas[[#This Row],[Data do Caixa Previsto]] &lt; TODAY()),"Vencida","Não Vencida")</f>
        <v>Não Vencida</v>
      </c>
      <c r="P164" s="34" t="str">
        <f>IF(TbRegistroEntradas[[#This Row],[Data da Competência]]=TbRegistroEntradas[[#This Row],[Data do Caixa Previsto]],"Vista","Prazo")</f>
        <v>Prazo</v>
      </c>
      <c r="Q16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10</v>
      </c>
    </row>
    <row r="165" spans="2:17" ht="19.95" customHeight="1" x14ac:dyDescent="0.3">
      <c r="B165" s="97">
        <v>43431</v>
      </c>
      <c r="C165" s="97">
        <v>43431</v>
      </c>
      <c r="D165" s="97">
        <v>43431</v>
      </c>
      <c r="E165" t="s">
        <v>25</v>
      </c>
      <c r="F165" t="s">
        <v>34</v>
      </c>
      <c r="G165" t="s">
        <v>219</v>
      </c>
      <c r="H165" s="98">
        <v>4801</v>
      </c>
      <c r="I165" s="34">
        <f>IF(TbRegistroEntradas[[#This Row],[Data do Caixa Registrado]] = "",0,MONTH(TbRegistroEntradas[[#This Row],[Data do Caixa Registrado]]))</f>
        <v>11</v>
      </c>
      <c r="J165" s="34">
        <f>IF(TbRegistroEntradas[[#This Row],[Data do Caixa Registrado]] = "",0, YEAR(TbRegistroEntradas[[#This Row],[Data do Caixa Registrado]]))</f>
        <v>2018</v>
      </c>
      <c r="K165" s="34">
        <f>IF(TbRegistroEntradas[[#This Row],[Data da Competência]]="",0,MONTH(TbRegistroEntradas[[#This Row],[Data da Competência]]))</f>
        <v>11</v>
      </c>
      <c r="L165" s="34">
        <f>IF(TbRegistroEntradas[[#This Row],[Data da Competência]]="",0,YEAR(TbRegistroEntradas[[#This Row],[Data da Competência]]))</f>
        <v>2018</v>
      </c>
      <c r="M165" s="34">
        <f>IF(TbRegistroEntradas[[#This Row],[Data do Caixa Previsto]]="",0,MONTH(TbRegistroEntradas[[#This Row],[Data do Caixa Previsto]]))</f>
        <v>11</v>
      </c>
      <c r="N165" s="34">
        <f>IF(TbRegistroEntradas[[#This Row],[Data do Caixa Previsto]]="",0,YEAR(TbRegistroEntradas[[#This Row],[Data do Caixa Previsto]]))</f>
        <v>2018</v>
      </c>
      <c r="O165" s="34" t="str">
        <f ca="1">IF(AND(TbRegistroEntradas[[#This Row],[Data do Caixa Registrado]]="",TbRegistroEntradas[[#This Row],[Data do Caixa Previsto]] &lt; TODAY()),"Vencida","Não Vencida")</f>
        <v>Não Vencida</v>
      </c>
      <c r="P165" s="34" t="str">
        <f>IF(TbRegistroEntradas[[#This Row],[Data da Competência]]=TbRegistroEntradas[[#This Row],[Data do Caixa Previsto]],"Vista","Prazo")</f>
        <v>Vista</v>
      </c>
      <c r="Q16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6" spans="2:17" ht="19.95" customHeight="1" x14ac:dyDescent="0.3">
      <c r="B166" s="97">
        <v>43434</v>
      </c>
      <c r="C166" s="97">
        <v>43434</v>
      </c>
      <c r="D166" s="97">
        <v>43434</v>
      </c>
      <c r="E166" t="s">
        <v>25</v>
      </c>
      <c r="F166" t="s">
        <v>35</v>
      </c>
      <c r="G166" t="s">
        <v>220</v>
      </c>
      <c r="H166" s="98">
        <v>4639</v>
      </c>
      <c r="I166" s="34">
        <f>IF(TbRegistroEntradas[[#This Row],[Data do Caixa Registrado]] = "",0,MONTH(TbRegistroEntradas[[#This Row],[Data do Caixa Registrado]]))</f>
        <v>11</v>
      </c>
      <c r="J166" s="34">
        <f>IF(TbRegistroEntradas[[#This Row],[Data do Caixa Registrado]] = "",0, YEAR(TbRegistroEntradas[[#This Row],[Data do Caixa Registrado]]))</f>
        <v>2018</v>
      </c>
      <c r="K166" s="34">
        <f>IF(TbRegistroEntradas[[#This Row],[Data da Competência]]="",0,MONTH(TbRegistroEntradas[[#This Row],[Data da Competência]]))</f>
        <v>11</v>
      </c>
      <c r="L166" s="34">
        <f>IF(TbRegistroEntradas[[#This Row],[Data da Competência]]="",0,YEAR(TbRegistroEntradas[[#This Row],[Data da Competência]]))</f>
        <v>2018</v>
      </c>
      <c r="M166" s="34">
        <f>IF(TbRegistroEntradas[[#This Row],[Data do Caixa Previsto]]="",0,MONTH(TbRegistroEntradas[[#This Row],[Data do Caixa Previsto]]))</f>
        <v>11</v>
      </c>
      <c r="N166" s="34">
        <f>IF(TbRegistroEntradas[[#This Row],[Data do Caixa Previsto]]="",0,YEAR(TbRegistroEntradas[[#This Row],[Data do Caixa Previsto]]))</f>
        <v>2018</v>
      </c>
      <c r="O166" s="34" t="str">
        <f ca="1">IF(AND(TbRegistroEntradas[[#This Row],[Data do Caixa Registrado]]="",TbRegistroEntradas[[#This Row],[Data do Caixa Previsto]] &lt; TODAY()),"Vencida","Não Vencida")</f>
        <v>Não Vencida</v>
      </c>
      <c r="P166" s="34" t="str">
        <f>IF(TbRegistroEntradas[[#This Row],[Data da Competência]]=TbRegistroEntradas[[#This Row],[Data do Caixa Previsto]],"Vista","Prazo")</f>
        <v>Vista</v>
      </c>
      <c r="Q16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67" spans="2:17" ht="19.95" customHeight="1" x14ac:dyDescent="0.3">
      <c r="B167" s="97" t="s">
        <v>68</v>
      </c>
      <c r="C167" s="97">
        <v>43440</v>
      </c>
      <c r="D167" s="97">
        <v>43487</v>
      </c>
      <c r="E167" t="s">
        <v>25</v>
      </c>
      <c r="F167" t="s">
        <v>34</v>
      </c>
      <c r="G167" t="s">
        <v>221</v>
      </c>
      <c r="H167" s="98">
        <v>1209</v>
      </c>
      <c r="I167" s="34">
        <f>IF(TbRegistroEntradas[[#This Row],[Data do Caixa Registrado]] = "",0,MONTH(TbRegistroEntradas[[#This Row],[Data do Caixa Registrado]]))</f>
        <v>0</v>
      </c>
      <c r="J167" s="34">
        <f>IF(TbRegistroEntradas[[#This Row],[Data do Caixa Registrado]] = "",0, YEAR(TbRegistroEntradas[[#This Row],[Data do Caixa Registrado]]))</f>
        <v>0</v>
      </c>
      <c r="K167" s="34">
        <f>IF(TbRegistroEntradas[[#This Row],[Data da Competência]]="",0,MONTH(TbRegistroEntradas[[#This Row],[Data da Competência]]))</f>
        <v>12</v>
      </c>
      <c r="L167" s="34">
        <f>IF(TbRegistroEntradas[[#This Row],[Data da Competência]]="",0,YEAR(TbRegistroEntradas[[#This Row],[Data da Competência]]))</f>
        <v>2018</v>
      </c>
      <c r="M167" s="34">
        <f>IF(TbRegistroEntradas[[#This Row],[Data do Caixa Previsto]]="",0,MONTH(TbRegistroEntradas[[#This Row],[Data do Caixa Previsto]]))</f>
        <v>1</v>
      </c>
      <c r="N167" s="34">
        <f>IF(TbRegistroEntradas[[#This Row],[Data do Caixa Previsto]]="",0,YEAR(TbRegistroEntradas[[#This Row],[Data do Caixa Previsto]]))</f>
        <v>2019</v>
      </c>
      <c r="O167" s="34" t="str">
        <f ca="1">IF(AND(TbRegistroEntradas[[#This Row],[Data do Caixa Registrado]]="",TbRegistroEntradas[[#This Row],[Data do Caixa Previsto]] &lt; TODAY()),"Vencida","Não Vencida")</f>
        <v>Vencida</v>
      </c>
      <c r="P167" s="34" t="str">
        <f>IF(TbRegistroEntradas[[#This Row],[Data da Competência]]=TbRegistroEntradas[[#This Row],[Data do Caixa Previsto]],"Vista","Prazo")</f>
        <v>Prazo</v>
      </c>
      <c r="Q16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2298</v>
      </c>
    </row>
    <row r="168" spans="2:17" ht="19.95" customHeight="1" x14ac:dyDescent="0.3">
      <c r="B168" s="97">
        <v>43560</v>
      </c>
      <c r="C168" s="97">
        <v>43444</v>
      </c>
      <c r="D168" s="97">
        <v>43477</v>
      </c>
      <c r="E168" t="s">
        <v>25</v>
      </c>
      <c r="F168" t="s">
        <v>35</v>
      </c>
      <c r="G168" t="s">
        <v>222</v>
      </c>
      <c r="H168" s="98">
        <v>483</v>
      </c>
      <c r="I168" s="34">
        <f>IF(TbRegistroEntradas[[#This Row],[Data do Caixa Registrado]] = "",0,MONTH(TbRegistroEntradas[[#This Row],[Data do Caixa Registrado]]))</f>
        <v>4</v>
      </c>
      <c r="J168" s="34">
        <f>IF(TbRegistroEntradas[[#This Row],[Data do Caixa Registrado]] = "",0, YEAR(TbRegistroEntradas[[#This Row],[Data do Caixa Registrado]]))</f>
        <v>2019</v>
      </c>
      <c r="K168" s="34">
        <f>IF(TbRegistroEntradas[[#This Row],[Data da Competência]]="",0,MONTH(TbRegistroEntradas[[#This Row],[Data da Competência]]))</f>
        <v>12</v>
      </c>
      <c r="L168" s="34">
        <f>IF(TbRegistroEntradas[[#This Row],[Data da Competência]]="",0,YEAR(TbRegistroEntradas[[#This Row],[Data da Competência]]))</f>
        <v>2018</v>
      </c>
      <c r="M168" s="34">
        <f>IF(TbRegistroEntradas[[#This Row],[Data do Caixa Previsto]]="",0,MONTH(TbRegistroEntradas[[#This Row],[Data do Caixa Previsto]]))</f>
        <v>1</v>
      </c>
      <c r="N168" s="34">
        <f>IF(TbRegistroEntradas[[#This Row],[Data do Caixa Previsto]]="",0,YEAR(TbRegistroEntradas[[#This Row],[Data do Caixa Previsto]]))</f>
        <v>2019</v>
      </c>
      <c r="O168" s="34" t="str">
        <f ca="1">IF(AND(TbRegistroEntradas[[#This Row],[Data do Caixa Registrado]]="",TbRegistroEntradas[[#This Row],[Data do Caixa Previsto]] &lt; TODAY()),"Vencida","Não Vencida")</f>
        <v>Não Vencida</v>
      </c>
      <c r="P168" s="34" t="str">
        <f>IF(TbRegistroEntradas[[#This Row],[Data da Competência]]=TbRegistroEntradas[[#This Row],[Data do Caixa Previsto]],"Vista","Prazo")</f>
        <v>Prazo</v>
      </c>
      <c r="Q16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83</v>
      </c>
    </row>
    <row r="169" spans="2:17" ht="19.95" customHeight="1" x14ac:dyDescent="0.3">
      <c r="B169" s="97">
        <v>43503</v>
      </c>
      <c r="C169" s="97">
        <v>43451</v>
      </c>
      <c r="D169" s="97">
        <v>43469</v>
      </c>
      <c r="E169" t="s">
        <v>25</v>
      </c>
      <c r="F169" t="s">
        <v>34</v>
      </c>
      <c r="G169" t="s">
        <v>223</v>
      </c>
      <c r="H169" s="98">
        <v>373</v>
      </c>
      <c r="I169" s="34">
        <f>IF(TbRegistroEntradas[[#This Row],[Data do Caixa Registrado]] = "",0,MONTH(TbRegistroEntradas[[#This Row],[Data do Caixa Registrado]]))</f>
        <v>2</v>
      </c>
      <c r="J169" s="34">
        <f>IF(TbRegistroEntradas[[#This Row],[Data do Caixa Registrado]] = "",0, YEAR(TbRegistroEntradas[[#This Row],[Data do Caixa Registrado]]))</f>
        <v>2019</v>
      </c>
      <c r="K169" s="34">
        <f>IF(TbRegistroEntradas[[#This Row],[Data da Competência]]="",0,MONTH(TbRegistroEntradas[[#This Row],[Data da Competência]]))</f>
        <v>12</v>
      </c>
      <c r="L169" s="34">
        <f>IF(TbRegistroEntradas[[#This Row],[Data da Competência]]="",0,YEAR(TbRegistroEntradas[[#This Row],[Data da Competência]]))</f>
        <v>2018</v>
      </c>
      <c r="M169" s="34">
        <f>IF(TbRegistroEntradas[[#This Row],[Data do Caixa Previsto]]="",0,MONTH(TbRegistroEntradas[[#This Row],[Data do Caixa Previsto]]))</f>
        <v>1</v>
      </c>
      <c r="N169" s="34">
        <f>IF(TbRegistroEntradas[[#This Row],[Data do Caixa Previsto]]="",0,YEAR(TbRegistroEntradas[[#This Row],[Data do Caixa Previsto]]))</f>
        <v>2019</v>
      </c>
      <c r="O169" s="34" t="str">
        <f ca="1">IF(AND(TbRegistroEntradas[[#This Row],[Data do Caixa Registrado]]="",TbRegistroEntradas[[#This Row],[Data do Caixa Previsto]] &lt; TODAY()),"Vencida","Não Vencida")</f>
        <v>Não Vencida</v>
      </c>
      <c r="P169" s="34" t="str">
        <f>IF(TbRegistroEntradas[[#This Row],[Data da Competência]]=TbRegistroEntradas[[#This Row],[Data do Caixa Previsto]],"Vista","Prazo")</f>
        <v>Prazo</v>
      </c>
      <c r="Q16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34</v>
      </c>
    </row>
    <row r="170" spans="2:17" ht="19.95" customHeight="1" x14ac:dyDescent="0.3">
      <c r="B170" s="97">
        <v>43459</v>
      </c>
      <c r="C170" s="97">
        <v>43454</v>
      </c>
      <c r="D170" s="97">
        <v>43459</v>
      </c>
      <c r="E170" t="s">
        <v>25</v>
      </c>
      <c r="F170" t="s">
        <v>32</v>
      </c>
      <c r="G170" t="s">
        <v>224</v>
      </c>
      <c r="H170" s="98">
        <v>2088</v>
      </c>
      <c r="I170" s="34">
        <f>IF(TbRegistroEntradas[[#This Row],[Data do Caixa Registrado]] = "",0,MONTH(TbRegistroEntradas[[#This Row],[Data do Caixa Registrado]]))</f>
        <v>12</v>
      </c>
      <c r="J170" s="34">
        <f>IF(TbRegistroEntradas[[#This Row],[Data do Caixa Registrado]] = "",0, YEAR(TbRegistroEntradas[[#This Row],[Data do Caixa Registrado]]))</f>
        <v>2018</v>
      </c>
      <c r="K170" s="34">
        <f>IF(TbRegistroEntradas[[#This Row],[Data da Competência]]="",0,MONTH(TbRegistroEntradas[[#This Row],[Data da Competência]]))</f>
        <v>12</v>
      </c>
      <c r="L170" s="34">
        <f>IF(TbRegistroEntradas[[#This Row],[Data da Competência]]="",0,YEAR(TbRegistroEntradas[[#This Row],[Data da Competência]]))</f>
        <v>2018</v>
      </c>
      <c r="M170" s="34">
        <f>IF(TbRegistroEntradas[[#This Row],[Data do Caixa Previsto]]="",0,MONTH(TbRegistroEntradas[[#This Row],[Data do Caixa Previsto]]))</f>
        <v>12</v>
      </c>
      <c r="N170" s="34">
        <f>IF(TbRegistroEntradas[[#This Row],[Data do Caixa Previsto]]="",0,YEAR(TbRegistroEntradas[[#This Row],[Data do Caixa Previsto]]))</f>
        <v>2018</v>
      </c>
      <c r="O170" s="34" t="str">
        <f ca="1">IF(AND(TbRegistroEntradas[[#This Row],[Data do Caixa Registrado]]="",TbRegistroEntradas[[#This Row],[Data do Caixa Previsto]] &lt; TODAY()),"Vencida","Não Vencida")</f>
        <v>Não Vencida</v>
      </c>
      <c r="P170" s="34" t="str">
        <f>IF(TbRegistroEntradas[[#This Row],[Data da Competência]]=TbRegistroEntradas[[#This Row],[Data do Caixa Previsto]],"Vista","Prazo")</f>
        <v>Prazo</v>
      </c>
      <c r="Q17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1" spans="2:17" ht="19.95" customHeight="1" x14ac:dyDescent="0.3">
      <c r="B171" s="97">
        <v>43497</v>
      </c>
      <c r="C171" s="97">
        <v>43455</v>
      </c>
      <c r="D171" s="97">
        <v>43497</v>
      </c>
      <c r="E171" t="s">
        <v>25</v>
      </c>
      <c r="F171" t="s">
        <v>35</v>
      </c>
      <c r="G171" t="s">
        <v>225</v>
      </c>
      <c r="H171" s="98">
        <v>1168</v>
      </c>
      <c r="I171" s="34">
        <f>IF(TbRegistroEntradas[[#This Row],[Data do Caixa Registrado]] = "",0,MONTH(TbRegistroEntradas[[#This Row],[Data do Caixa Registrado]]))</f>
        <v>2</v>
      </c>
      <c r="J171" s="34">
        <f>IF(TbRegistroEntradas[[#This Row],[Data do Caixa Registrado]] = "",0, YEAR(TbRegistroEntradas[[#This Row],[Data do Caixa Registrado]]))</f>
        <v>2019</v>
      </c>
      <c r="K171" s="34">
        <f>IF(TbRegistroEntradas[[#This Row],[Data da Competência]]="",0,MONTH(TbRegistroEntradas[[#This Row],[Data da Competência]]))</f>
        <v>12</v>
      </c>
      <c r="L171" s="34">
        <f>IF(TbRegistroEntradas[[#This Row],[Data da Competência]]="",0,YEAR(TbRegistroEntradas[[#This Row],[Data da Competência]]))</f>
        <v>2018</v>
      </c>
      <c r="M171" s="34">
        <f>IF(TbRegistroEntradas[[#This Row],[Data do Caixa Previsto]]="",0,MONTH(TbRegistroEntradas[[#This Row],[Data do Caixa Previsto]]))</f>
        <v>2</v>
      </c>
      <c r="N171" s="34">
        <f>IF(TbRegistroEntradas[[#This Row],[Data do Caixa Previsto]]="",0,YEAR(TbRegistroEntradas[[#This Row],[Data do Caixa Previsto]]))</f>
        <v>2019</v>
      </c>
      <c r="O171" s="34" t="str">
        <f ca="1">IF(AND(TbRegistroEntradas[[#This Row],[Data do Caixa Registrado]]="",TbRegistroEntradas[[#This Row],[Data do Caixa Previsto]] &lt; TODAY()),"Vencida","Não Vencida")</f>
        <v>Não Vencida</v>
      </c>
      <c r="P171" s="34" t="str">
        <f>IF(TbRegistroEntradas[[#This Row],[Data da Competência]]=TbRegistroEntradas[[#This Row],[Data do Caixa Previsto]],"Vista","Prazo")</f>
        <v>Prazo</v>
      </c>
      <c r="Q17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2" spans="2:17" ht="19.95" customHeight="1" x14ac:dyDescent="0.3">
      <c r="B172" s="97">
        <v>43457</v>
      </c>
      <c r="C172" s="97">
        <v>43457</v>
      </c>
      <c r="D172" s="97">
        <v>43457</v>
      </c>
      <c r="E172" t="s">
        <v>25</v>
      </c>
      <c r="F172" t="s">
        <v>35</v>
      </c>
      <c r="G172" t="s">
        <v>226</v>
      </c>
      <c r="H172" s="98">
        <v>4429</v>
      </c>
      <c r="I172" s="34">
        <f>IF(TbRegistroEntradas[[#This Row],[Data do Caixa Registrado]] = "",0,MONTH(TbRegistroEntradas[[#This Row],[Data do Caixa Registrado]]))</f>
        <v>12</v>
      </c>
      <c r="J172" s="34">
        <f>IF(TbRegistroEntradas[[#This Row],[Data do Caixa Registrado]] = "",0, YEAR(TbRegistroEntradas[[#This Row],[Data do Caixa Registrado]]))</f>
        <v>2018</v>
      </c>
      <c r="K172" s="34">
        <f>IF(TbRegistroEntradas[[#This Row],[Data da Competência]]="",0,MONTH(TbRegistroEntradas[[#This Row],[Data da Competência]]))</f>
        <v>12</v>
      </c>
      <c r="L172" s="34">
        <f>IF(TbRegistroEntradas[[#This Row],[Data da Competência]]="",0,YEAR(TbRegistroEntradas[[#This Row],[Data da Competência]]))</f>
        <v>2018</v>
      </c>
      <c r="M172" s="34">
        <f>IF(TbRegistroEntradas[[#This Row],[Data do Caixa Previsto]]="",0,MONTH(TbRegistroEntradas[[#This Row],[Data do Caixa Previsto]]))</f>
        <v>12</v>
      </c>
      <c r="N172" s="34">
        <f>IF(TbRegistroEntradas[[#This Row],[Data do Caixa Previsto]]="",0,YEAR(TbRegistroEntradas[[#This Row],[Data do Caixa Previsto]]))</f>
        <v>2018</v>
      </c>
      <c r="O172" s="34" t="str">
        <f ca="1">IF(AND(TbRegistroEntradas[[#This Row],[Data do Caixa Registrado]]="",TbRegistroEntradas[[#This Row],[Data do Caixa Previsto]] &lt; TODAY()),"Vencida","Não Vencida")</f>
        <v>Não Vencida</v>
      </c>
      <c r="P172" s="34" t="str">
        <f>IF(TbRegistroEntradas[[#This Row],[Data da Competência]]=TbRegistroEntradas[[#This Row],[Data do Caixa Previsto]],"Vista","Prazo")</f>
        <v>Vista</v>
      </c>
      <c r="Q17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3" spans="2:17" ht="19.95" customHeight="1" x14ac:dyDescent="0.3">
      <c r="B173" s="97">
        <v>43519</v>
      </c>
      <c r="C173" s="97">
        <v>43462</v>
      </c>
      <c r="D173" s="97">
        <v>43519</v>
      </c>
      <c r="E173" t="s">
        <v>25</v>
      </c>
      <c r="F173" t="s">
        <v>34</v>
      </c>
      <c r="G173" t="s">
        <v>227</v>
      </c>
      <c r="H173" s="98">
        <v>4955</v>
      </c>
      <c r="I173" s="34">
        <f>IF(TbRegistroEntradas[[#This Row],[Data do Caixa Registrado]] = "",0,MONTH(TbRegistroEntradas[[#This Row],[Data do Caixa Registrado]]))</f>
        <v>2</v>
      </c>
      <c r="J173" s="34">
        <f>IF(TbRegistroEntradas[[#This Row],[Data do Caixa Registrado]] = "",0, YEAR(TbRegistroEntradas[[#This Row],[Data do Caixa Registrado]]))</f>
        <v>2019</v>
      </c>
      <c r="K173" s="34">
        <f>IF(TbRegistroEntradas[[#This Row],[Data da Competência]]="",0,MONTH(TbRegistroEntradas[[#This Row],[Data da Competência]]))</f>
        <v>12</v>
      </c>
      <c r="L173" s="34">
        <f>IF(TbRegistroEntradas[[#This Row],[Data da Competência]]="",0,YEAR(TbRegistroEntradas[[#This Row],[Data da Competência]]))</f>
        <v>2018</v>
      </c>
      <c r="M173" s="34">
        <f>IF(TbRegistroEntradas[[#This Row],[Data do Caixa Previsto]]="",0,MONTH(TbRegistroEntradas[[#This Row],[Data do Caixa Previsto]]))</f>
        <v>2</v>
      </c>
      <c r="N173" s="34">
        <f>IF(TbRegistroEntradas[[#This Row],[Data do Caixa Previsto]]="",0,YEAR(TbRegistroEntradas[[#This Row],[Data do Caixa Previsto]]))</f>
        <v>2019</v>
      </c>
      <c r="O173" s="34" t="str">
        <f ca="1">IF(AND(TbRegistroEntradas[[#This Row],[Data do Caixa Registrado]]="",TbRegistroEntradas[[#This Row],[Data do Caixa Previsto]] &lt; TODAY()),"Vencida","Não Vencida")</f>
        <v>Não Vencida</v>
      </c>
      <c r="P173" s="34" t="str">
        <f>IF(TbRegistroEntradas[[#This Row],[Data da Competência]]=TbRegistroEntradas[[#This Row],[Data do Caixa Previsto]],"Vista","Prazo")</f>
        <v>Prazo</v>
      </c>
      <c r="Q17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4" spans="2:17" ht="19.95" customHeight="1" x14ac:dyDescent="0.3">
      <c r="B174" s="97">
        <v>43483</v>
      </c>
      <c r="C174" s="97">
        <v>43465</v>
      </c>
      <c r="D174" s="97">
        <v>43483</v>
      </c>
      <c r="E174" t="s">
        <v>25</v>
      </c>
      <c r="F174" t="s">
        <v>34</v>
      </c>
      <c r="G174" t="s">
        <v>228</v>
      </c>
      <c r="H174" s="98">
        <v>3201</v>
      </c>
      <c r="I174" s="34">
        <f>IF(TbRegistroEntradas[[#This Row],[Data do Caixa Registrado]] = "",0,MONTH(TbRegistroEntradas[[#This Row],[Data do Caixa Registrado]]))</f>
        <v>1</v>
      </c>
      <c r="J174" s="34">
        <f>IF(TbRegistroEntradas[[#This Row],[Data do Caixa Registrado]] = "",0, YEAR(TbRegistroEntradas[[#This Row],[Data do Caixa Registrado]]))</f>
        <v>2019</v>
      </c>
      <c r="K174" s="34">
        <f>IF(TbRegistroEntradas[[#This Row],[Data da Competência]]="",0,MONTH(TbRegistroEntradas[[#This Row],[Data da Competência]]))</f>
        <v>12</v>
      </c>
      <c r="L174" s="34">
        <f>IF(TbRegistroEntradas[[#This Row],[Data da Competência]]="",0,YEAR(TbRegistroEntradas[[#This Row],[Data da Competência]]))</f>
        <v>2018</v>
      </c>
      <c r="M174" s="34">
        <f>IF(TbRegistroEntradas[[#This Row],[Data do Caixa Previsto]]="",0,MONTH(TbRegistroEntradas[[#This Row],[Data do Caixa Previsto]]))</f>
        <v>1</v>
      </c>
      <c r="N174" s="34">
        <f>IF(TbRegistroEntradas[[#This Row],[Data do Caixa Previsto]]="",0,YEAR(TbRegistroEntradas[[#This Row],[Data do Caixa Previsto]]))</f>
        <v>2019</v>
      </c>
      <c r="O174" s="34" t="str">
        <f ca="1">IF(AND(TbRegistroEntradas[[#This Row],[Data do Caixa Registrado]]="",TbRegistroEntradas[[#This Row],[Data do Caixa Previsto]] &lt; TODAY()),"Vencida","Não Vencida")</f>
        <v>Não Vencida</v>
      </c>
      <c r="P174" s="34" t="str">
        <f>IF(TbRegistroEntradas[[#This Row],[Data da Competência]]=TbRegistroEntradas[[#This Row],[Data do Caixa Previsto]],"Vista","Prazo")</f>
        <v>Prazo</v>
      </c>
      <c r="Q17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5" spans="2:17" ht="19.95" customHeight="1" x14ac:dyDescent="0.3">
      <c r="B175" s="97">
        <v>43511</v>
      </c>
      <c r="C175" s="97">
        <v>43469</v>
      </c>
      <c r="D175" s="97">
        <v>43511</v>
      </c>
      <c r="E175" t="s">
        <v>25</v>
      </c>
      <c r="F175" t="s">
        <v>33</v>
      </c>
      <c r="G175" t="s">
        <v>229</v>
      </c>
      <c r="H175" s="98">
        <v>3007</v>
      </c>
      <c r="I175" s="34">
        <f>IF(TbRegistroEntradas[[#This Row],[Data do Caixa Registrado]] = "",0,MONTH(TbRegistroEntradas[[#This Row],[Data do Caixa Registrado]]))</f>
        <v>2</v>
      </c>
      <c r="J175" s="34">
        <f>IF(TbRegistroEntradas[[#This Row],[Data do Caixa Registrado]] = "",0, YEAR(TbRegistroEntradas[[#This Row],[Data do Caixa Registrado]]))</f>
        <v>2019</v>
      </c>
      <c r="K175" s="34">
        <f>IF(TbRegistroEntradas[[#This Row],[Data da Competência]]="",0,MONTH(TbRegistroEntradas[[#This Row],[Data da Competência]]))</f>
        <v>1</v>
      </c>
      <c r="L175" s="34">
        <f>IF(TbRegistroEntradas[[#This Row],[Data da Competência]]="",0,YEAR(TbRegistroEntradas[[#This Row],[Data da Competência]]))</f>
        <v>2019</v>
      </c>
      <c r="M175" s="34">
        <f>IF(TbRegistroEntradas[[#This Row],[Data do Caixa Previsto]]="",0,MONTH(TbRegistroEntradas[[#This Row],[Data do Caixa Previsto]]))</f>
        <v>2</v>
      </c>
      <c r="N175" s="34">
        <f>IF(TbRegistroEntradas[[#This Row],[Data do Caixa Previsto]]="",0,YEAR(TbRegistroEntradas[[#This Row],[Data do Caixa Previsto]]))</f>
        <v>2019</v>
      </c>
      <c r="O175" s="34" t="str">
        <f ca="1">IF(AND(TbRegistroEntradas[[#This Row],[Data do Caixa Registrado]]="",TbRegistroEntradas[[#This Row],[Data do Caixa Previsto]] &lt; TODAY()),"Vencida","Não Vencida")</f>
        <v>Não Vencida</v>
      </c>
      <c r="P175" s="34" t="str">
        <f>IF(TbRegistroEntradas[[#This Row],[Data da Competência]]=TbRegistroEntradas[[#This Row],[Data do Caixa Previsto]],"Vista","Prazo")</f>
        <v>Prazo</v>
      </c>
      <c r="Q17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6" spans="2:17" ht="19.95" customHeight="1" x14ac:dyDescent="0.3">
      <c r="B176" s="97">
        <v>43473</v>
      </c>
      <c r="C176" s="97">
        <v>43473</v>
      </c>
      <c r="D176" s="97">
        <v>43473</v>
      </c>
      <c r="E176" t="s">
        <v>25</v>
      </c>
      <c r="F176" t="s">
        <v>35</v>
      </c>
      <c r="G176" t="s">
        <v>230</v>
      </c>
      <c r="H176" s="98">
        <v>900</v>
      </c>
      <c r="I176" s="34">
        <f>IF(TbRegistroEntradas[[#This Row],[Data do Caixa Registrado]] = "",0,MONTH(TbRegistroEntradas[[#This Row],[Data do Caixa Registrado]]))</f>
        <v>1</v>
      </c>
      <c r="J176" s="34">
        <f>IF(TbRegistroEntradas[[#This Row],[Data do Caixa Registrado]] = "",0, YEAR(TbRegistroEntradas[[#This Row],[Data do Caixa Registrado]]))</f>
        <v>2019</v>
      </c>
      <c r="K176" s="34">
        <f>IF(TbRegistroEntradas[[#This Row],[Data da Competência]]="",0,MONTH(TbRegistroEntradas[[#This Row],[Data da Competência]]))</f>
        <v>1</v>
      </c>
      <c r="L176" s="34">
        <f>IF(TbRegistroEntradas[[#This Row],[Data da Competência]]="",0,YEAR(TbRegistroEntradas[[#This Row],[Data da Competência]]))</f>
        <v>2019</v>
      </c>
      <c r="M176" s="34">
        <f>IF(TbRegistroEntradas[[#This Row],[Data do Caixa Previsto]]="",0,MONTH(TbRegistroEntradas[[#This Row],[Data do Caixa Previsto]]))</f>
        <v>1</v>
      </c>
      <c r="N176" s="34">
        <f>IF(TbRegistroEntradas[[#This Row],[Data do Caixa Previsto]]="",0,YEAR(TbRegistroEntradas[[#This Row],[Data do Caixa Previsto]]))</f>
        <v>2019</v>
      </c>
      <c r="O176" s="34" t="str">
        <f ca="1">IF(AND(TbRegistroEntradas[[#This Row],[Data do Caixa Registrado]]="",TbRegistroEntradas[[#This Row],[Data do Caixa Previsto]] &lt; TODAY()),"Vencida","Não Vencida")</f>
        <v>Não Vencida</v>
      </c>
      <c r="P176" s="34" t="str">
        <f>IF(TbRegistroEntradas[[#This Row],[Data da Competência]]=TbRegistroEntradas[[#This Row],[Data do Caixa Previsto]],"Vista","Prazo")</f>
        <v>Vista</v>
      </c>
      <c r="Q17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7" spans="2:17" ht="19.95" customHeight="1" x14ac:dyDescent="0.3">
      <c r="B177" s="97">
        <v>43478</v>
      </c>
      <c r="C177" s="97">
        <v>43478</v>
      </c>
      <c r="D177" s="97">
        <v>43478</v>
      </c>
      <c r="E177" t="s">
        <v>25</v>
      </c>
      <c r="F177" t="s">
        <v>34</v>
      </c>
      <c r="G177" t="s">
        <v>231</v>
      </c>
      <c r="H177" s="98">
        <v>2970</v>
      </c>
      <c r="I177" s="34">
        <f>IF(TbRegistroEntradas[[#This Row],[Data do Caixa Registrado]] = "",0,MONTH(TbRegistroEntradas[[#This Row],[Data do Caixa Registrado]]))</f>
        <v>1</v>
      </c>
      <c r="J177" s="34">
        <f>IF(TbRegistroEntradas[[#This Row],[Data do Caixa Registrado]] = "",0, YEAR(TbRegistroEntradas[[#This Row],[Data do Caixa Registrado]]))</f>
        <v>2019</v>
      </c>
      <c r="K177" s="34">
        <f>IF(TbRegistroEntradas[[#This Row],[Data da Competência]]="",0,MONTH(TbRegistroEntradas[[#This Row],[Data da Competência]]))</f>
        <v>1</v>
      </c>
      <c r="L177" s="34">
        <f>IF(TbRegistroEntradas[[#This Row],[Data da Competência]]="",0,YEAR(TbRegistroEntradas[[#This Row],[Data da Competência]]))</f>
        <v>2019</v>
      </c>
      <c r="M177" s="34">
        <f>IF(TbRegistroEntradas[[#This Row],[Data do Caixa Previsto]]="",0,MONTH(TbRegistroEntradas[[#This Row],[Data do Caixa Previsto]]))</f>
        <v>1</v>
      </c>
      <c r="N177" s="34">
        <f>IF(TbRegistroEntradas[[#This Row],[Data do Caixa Previsto]]="",0,YEAR(TbRegistroEntradas[[#This Row],[Data do Caixa Previsto]]))</f>
        <v>2019</v>
      </c>
      <c r="O177" s="34" t="str">
        <f ca="1">IF(AND(TbRegistroEntradas[[#This Row],[Data do Caixa Registrado]]="",TbRegistroEntradas[[#This Row],[Data do Caixa Previsto]] &lt; TODAY()),"Vencida","Não Vencida")</f>
        <v>Não Vencida</v>
      </c>
      <c r="P177" s="34" t="str">
        <f>IF(TbRegistroEntradas[[#This Row],[Data da Competência]]=TbRegistroEntradas[[#This Row],[Data do Caixa Previsto]],"Vista","Prazo")</f>
        <v>Vista</v>
      </c>
      <c r="Q17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8" spans="2:17" ht="19.95" customHeight="1" x14ac:dyDescent="0.3">
      <c r="B178" s="97">
        <v>43538</v>
      </c>
      <c r="C178" s="97">
        <v>43482</v>
      </c>
      <c r="D178" s="97">
        <v>43538</v>
      </c>
      <c r="E178" t="s">
        <v>25</v>
      </c>
      <c r="F178" t="s">
        <v>31</v>
      </c>
      <c r="G178" t="s">
        <v>232</v>
      </c>
      <c r="H178" s="98">
        <v>4993</v>
      </c>
      <c r="I178" s="34">
        <f>IF(TbRegistroEntradas[[#This Row],[Data do Caixa Registrado]] = "",0,MONTH(TbRegistroEntradas[[#This Row],[Data do Caixa Registrado]]))</f>
        <v>3</v>
      </c>
      <c r="J178" s="34">
        <f>IF(TbRegistroEntradas[[#This Row],[Data do Caixa Registrado]] = "",0, YEAR(TbRegistroEntradas[[#This Row],[Data do Caixa Registrado]]))</f>
        <v>2019</v>
      </c>
      <c r="K178" s="34">
        <f>IF(TbRegistroEntradas[[#This Row],[Data da Competência]]="",0,MONTH(TbRegistroEntradas[[#This Row],[Data da Competência]]))</f>
        <v>1</v>
      </c>
      <c r="L178" s="34">
        <f>IF(TbRegistroEntradas[[#This Row],[Data da Competência]]="",0,YEAR(TbRegistroEntradas[[#This Row],[Data da Competência]]))</f>
        <v>2019</v>
      </c>
      <c r="M178" s="34">
        <f>IF(TbRegistroEntradas[[#This Row],[Data do Caixa Previsto]]="",0,MONTH(TbRegistroEntradas[[#This Row],[Data do Caixa Previsto]]))</f>
        <v>3</v>
      </c>
      <c r="N178" s="34">
        <f>IF(TbRegistroEntradas[[#This Row],[Data do Caixa Previsto]]="",0,YEAR(TbRegistroEntradas[[#This Row],[Data do Caixa Previsto]]))</f>
        <v>2019</v>
      </c>
      <c r="O178" s="34" t="str">
        <f ca="1">IF(AND(TbRegistroEntradas[[#This Row],[Data do Caixa Registrado]]="",TbRegistroEntradas[[#This Row],[Data do Caixa Previsto]] &lt; TODAY()),"Vencida","Não Vencida")</f>
        <v>Não Vencida</v>
      </c>
      <c r="P178" s="34" t="str">
        <f>IF(TbRegistroEntradas[[#This Row],[Data da Competência]]=TbRegistroEntradas[[#This Row],[Data do Caixa Previsto]],"Vista","Prazo")</f>
        <v>Prazo</v>
      </c>
      <c r="Q17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79" spans="2:17" ht="19.95" customHeight="1" x14ac:dyDescent="0.3">
      <c r="B179" s="97">
        <v>43485</v>
      </c>
      <c r="C179" s="97">
        <v>43485</v>
      </c>
      <c r="D179" s="97">
        <v>43485</v>
      </c>
      <c r="E179" t="s">
        <v>25</v>
      </c>
      <c r="F179" t="s">
        <v>35</v>
      </c>
      <c r="G179" t="s">
        <v>233</v>
      </c>
      <c r="H179" s="98">
        <v>1664</v>
      </c>
      <c r="I179" s="34">
        <f>IF(TbRegistroEntradas[[#This Row],[Data do Caixa Registrado]] = "",0,MONTH(TbRegistroEntradas[[#This Row],[Data do Caixa Registrado]]))</f>
        <v>1</v>
      </c>
      <c r="J179" s="34">
        <f>IF(TbRegistroEntradas[[#This Row],[Data do Caixa Registrado]] = "",0, YEAR(TbRegistroEntradas[[#This Row],[Data do Caixa Registrado]]))</f>
        <v>2019</v>
      </c>
      <c r="K179" s="34">
        <f>IF(TbRegistroEntradas[[#This Row],[Data da Competência]]="",0,MONTH(TbRegistroEntradas[[#This Row],[Data da Competência]]))</f>
        <v>1</v>
      </c>
      <c r="L179" s="34">
        <f>IF(TbRegistroEntradas[[#This Row],[Data da Competência]]="",0,YEAR(TbRegistroEntradas[[#This Row],[Data da Competência]]))</f>
        <v>2019</v>
      </c>
      <c r="M179" s="34">
        <f>IF(TbRegistroEntradas[[#This Row],[Data do Caixa Previsto]]="",0,MONTH(TbRegistroEntradas[[#This Row],[Data do Caixa Previsto]]))</f>
        <v>1</v>
      </c>
      <c r="N179" s="34">
        <f>IF(TbRegistroEntradas[[#This Row],[Data do Caixa Previsto]]="",0,YEAR(TbRegistroEntradas[[#This Row],[Data do Caixa Previsto]]))</f>
        <v>2019</v>
      </c>
      <c r="O179" s="34" t="str">
        <f ca="1">IF(AND(TbRegistroEntradas[[#This Row],[Data do Caixa Registrado]]="",TbRegistroEntradas[[#This Row],[Data do Caixa Previsto]] &lt; TODAY()),"Vencida","Não Vencida")</f>
        <v>Não Vencida</v>
      </c>
      <c r="P179" s="34" t="str">
        <f>IF(TbRegistroEntradas[[#This Row],[Data da Competência]]=TbRegistroEntradas[[#This Row],[Data do Caixa Previsto]],"Vista","Prazo")</f>
        <v>Vista</v>
      </c>
      <c r="Q17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0" spans="2:17" ht="19.95" customHeight="1" x14ac:dyDescent="0.3">
      <c r="B180" s="97" t="s">
        <v>68</v>
      </c>
      <c r="C180" s="97">
        <v>43486</v>
      </c>
      <c r="D180" s="97">
        <v>43522</v>
      </c>
      <c r="E180" t="s">
        <v>25</v>
      </c>
      <c r="F180" t="s">
        <v>34</v>
      </c>
      <c r="G180" t="s">
        <v>234</v>
      </c>
      <c r="H180" s="98">
        <v>1815</v>
      </c>
      <c r="I180" s="34">
        <f>IF(TbRegistroEntradas[[#This Row],[Data do Caixa Registrado]] = "",0,MONTH(TbRegistroEntradas[[#This Row],[Data do Caixa Registrado]]))</f>
        <v>0</v>
      </c>
      <c r="J180" s="34">
        <f>IF(TbRegistroEntradas[[#This Row],[Data do Caixa Registrado]] = "",0, YEAR(TbRegistroEntradas[[#This Row],[Data do Caixa Registrado]]))</f>
        <v>0</v>
      </c>
      <c r="K180" s="34">
        <f>IF(TbRegistroEntradas[[#This Row],[Data da Competência]]="",0,MONTH(TbRegistroEntradas[[#This Row],[Data da Competência]]))</f>
        <v>1</v>
      </c>
      <c r="L180" s="34">
        <f>IF(TbRegistroEntradas[[#This Row],[Data da Competência]]="",0,YEAR(TbRegistroEntradas[[#This Row],[Data da Competência]]))</f>
        <v>2019</v>
      </c>
      <c r="M180" s="34">
        <f>IF(TbRegistroEntradas[[#This Row],[Data do Caixa Previsto]]="",0,MONTH(TbRegistroEntradas[[#This Row],[Data do Caixa Previsto]]))</f>
        <v>2</v>
      </c>
      <c r="N180" s="34">
        <f>IF(TbRegistroEntradas[[#This Row],[Data do Caixa Previsto]]="",0,YEAR(TbRegistroEntradas[[#This Row],[Data do Caixa Previsto]]))</f>
        <v>2019</v>
      </c>
      <c r="O180" s="34" t="str">
        <f ca="1">IF(AND(TbRegistroEntradas[[#This Row],[Data do Caixa Registrado]]="",TbRegistroEntradas[[#This Row],[Data do Caixa Previsto]] &lt; TODAY()),"Vencida","Não Vencida")</f>
        <v>Vencida</v>
      </c>
      <c r="P180" s="34" t="str">
        <f>IF(TbRegistroEntradas[[#This Row],[Data da Competência]]=TbRegistroEntradas[[#This Row],[Data do Caixa Previsto]],"Vista","Prazo")</f>
        <v>Prazo</v>
      </c>
      <c r="Q18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2263</v>
      </c>
    </row>
    <row r="181" spans="2:17" ht="19.95" customHeight="1" x14ac:dyDescent="0.3">
      <c r="B181" s="97">
        <v>43505</v>
      </c>
      <c r="C181" s="97">
        <v>43488</v>
      </c>
      <c r="D181" s="97">
        <v>43505</v>
      </c>
      <c r="E181" t="s">
        <v>25</v>
      </c>
      <c r="F181" t="s">
        <v>33</v>
      </c>
      <c r="G181" t="s">
        <v>235</v>
      </c>
      <c r="H181" s="98">
        <v>3752</v>
      </c>
      <c r="I181" s="34">
        <f>IF(TbRegistroEntradas[[#This Row],[Data do Caixa Registrado]] = "",0,MONTH(TbRegistroEntradas[[#This Row],[Data do Caixa Registrado]]))</f>
        <v>2</v>
      </c>
      <c r="J181" s="34">
        <f>IF(TbRegistroEntradas[[#This Row],[Data do Caixa Registrado]] = "",0, YEAR(TbRegistroEntradas[[#This Row],[Data do Caixa Registrado]]))</f>
        <v>2019</v>
      </c>
      <c r="K181" s="34">
        <f>IF(TbRegistroEntradas[[#This Row],[Data da Competência]]="",0,MONTH(TbRegistroEntradas[[#This Row],[Data da Competência]]))</f>
        <v>1</v>
      </c>
      <c r="L181" s="34">
        <f>IF(TbRegistroEntradas[[#This Row],[Data da Competência]]="",0,YEAR(TbRegistroEntradas[[#This Row],[Data da Competência]]))</f>
        <v>2019</v>
      </c>
      <c r="M181" s="34">
        <f>IF(TbRegistroEntradas[[#This Row],[Data do Caixa Previsto]]="",0,MONTH(TbRegistroEntradas[[#This Row],[Data do Caixa Previsto]]))</f>
        <v>2</v>
      </c>
      <c r="N181" s="34">
        <f>IF(TbRegistroEntradas[[#This Row],[Data do Caixa Previsto]]="",0,YEAR(TbRegistroEntradas[[#This Row],[Data do Caixa Previsto]]))</f>
        <v>2019</v>
      </c>
      <c r="O181" s="34" t="str">
        <f ca="1">IF(AND(TbRegistroEntradas[[#This Row],[Data do Caixa Registrado]]="",TbRegistroEntradas[[#This Row],[Data do Caixa Previsto]] &lt; TODAY()),"Vencida","Não Vencida")</f>
        <v>Não Vencida</v>
      </c>
      <c r="P181" s="34" t="str">
        <f>IF(TbRegistroEntradas[[#This Row],[Data da Competência]]=TbRegistroEntradas[[#This Row],[Data do Caixa Previsto]],"Vista","Prazo")</f>
        <v>Prazo</v>
      </c>
      <c r="Q18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2" spans="2:17" ht="19.95" customHeight="1" x14ac:dyDescent="0.3">
      <c r="B182" s="97" t="s">
        <v>68</v>
      </c>
      <c r="C182" s="97">
        <v>43492</v>
      </c>
      <c r="D182" s="97">
        <v>43513</v>
      </c>
      <c r="E182" t="s">
        <v>25</v>
      </c>
      <c r="F182" t="s">
        <v>34</v>
      </c>
      <c r="G182" t="s">
        <v>236</v>
      </c>
      <c r="H182" s="98">
        <v>177</v>
      </c>
      <c r="I182" s="34">
        <f>IF(TbRegistroEntradas[[#This Row],[Data do Caixa Registrado]] = "",0,MONTH(TbRegistroEntradas[[#This Row],[Data do Caixa Registrado]]))</f>
        <v>0</v>
      </c>
      <c r="J182" s="34">
        <f>IF(TbRegistroEntradas[[#This Row],[Data do Caixa Registrado]] = "",0, YEAR(TbRegistroEntradas[[#This Row],[Data do Caixa Registrado]]))</f>
        <v>0</v>
      </c>
      <c r="K182" s="34">
        <f>IF(TbRegistroEntradas[[#This Row],[Data da Competência]]="",0,MONTH(TbRegistroEntradas[[#This Row],[Data da Competência]]))</f>
        <v>1</v>
      </c>
      <c r="L182" s="34">
        <f>IF(TbRegistroEntradas[[#This Row],[Data da Competência]]="",0,YEAR(TbRegistroEntradas[[#This Row],[Data da Competência]]))</f>
        <v>2019</v>
      </c>
      <c r="M182" s="34">
        <f>IF(TbRegistroEntradas[[#This Row],[Data do Caixa Previsto]]="",0,MONTH(TbRegistroEntradas[[#This Row],[Data do Caixa Previsto]]))</f>
        <v>2</v>
      </c>
      <c r="N182" s="34">
        <f>IF(TbRegistroEntradas[[#This Row],[Data do Caixa Previsto]]="",0,YEAR(TbRegistroEntradas[[#This Row],[Data do Caixa Previsto]]))</f>
        <v>2019</v>
      </c>
      <c r="O182" s="34" t="str">
        <f ca="1">IF(AND(TbRegistroEntradas[[#This Row],[Data do Caixa Registrado]]="",TbRegistroEntradas[[#This Row],[Data do Caixa Previsto]] &lt; TODAY()),"Vencida","Não Vencida")</f>
        <v>Vencida</v>
      </c>
      <c r="P182" s="34" t="str">
        <f>IF(TbRegistroEntradas[[#This Row],[Data da Competência]]=TbRegistroEntradas[[#This Row],[Data do Caixa Previsto]],"Vista","Prazo")</f>
        <v>Prazo</v>
      </c>
      <c r="Q18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2272</v>
      </c>
    </row>
    <row r="183" spans="2:17" ht="19.95" customHeight="1" x14ac:dyDescent="0.3">
      <c r="B183" s="97">
        <v>43494</v>
      </c>
      <c r="C183" s="97">
        <v>43494</v>
      </c>
      <c r="D183" s="97">
        <v>43494</v>
      </c>
      <c r="E183" t="s">
        <v>25</v>
      </c>
      <c r="F183" t="s">
        <v>34</v>
      </c>
      <c r="G183" t="s">
        <v>237</v>
      </c>
      <c r="H183" s="98">
        <v>3619</v>
      </c>
      <c r="I183" s="34">
        <f>IF(TbRegistroEntradas[[#This Row],[Data do Caixa Registrado]] = "",0,MONTH(TbRegistroEntradas[[#This Row],[Data do Caixa Registrado]]))</f>
        <v>1</v>
      </c>
      <c r="J183" s="34">
        <f>IF(TbRegistroEntradas[[#This Row],[Data do Caixa Registrado]] = "",0, YEAR(TbRegistroEntradas[[#This Row],[Data do Caixa Registrado]]))</f>
        <v>2019</v>
      </c>
      <c r="K183" s="34">
        <f>IF(TbRegistroEntradas[[#This Row],[Data da Competência]]="",0,MONTH(TbRegistroEntradas[[#This Row],[Data da Competência]]))</f>
        <v>1</v>
      </c>
      <c r="L183" s="34">
        <f>IF(TbRegistroEntradas[[#This Row],[Data da Competência]]="",0,YEAR(TbRegistroEntradas[[#This Row],[Data da Competência]]))</f>
        <v>2019</v>
      </c>
      <c r="M183" s="34">
        <f>IF(TbRegistroEntradas[[#This Row],[Data do Caixa Previsto]]="",0,MONTH(TbRegistroEntradas[[#This Row],[Data do Caixa Previsto]]))</f>
        <v>1</v>
      </c>
      <c r="N183" s="34">
        <f>IF(TbRegistroEntradas[[#This Row],[Data do Caixa Previsto]]="",0,YEAR(TbRegistroEntradas[[#This Row],[Data do Caixa Previsto]]))</f>
        <v>2019</v>
      </c>
      <c r="O183" s="34" t="str">
        <f ca="1">IF(AND(TbRegistroEntradas[[#This Row],[Data do Caixa Registrado]]="",TbRegistroEntradas[[#This Row],[Data do Caixa Previsto]] &lt; TODAY()),"Vencida","Não Vencida")</f>
        <v>Não Vencida</v>
      </c>
      <c r="P183" s="34" t="str">
        <f>IF(TbRegistroEntradas[[#This Row],[Data da Competência]]=TbRegistroEntradas[[#This Row],[Data do Caixa Previsto]],"Vista","Prazo")</f>
        <v>Vista</v>
      </c>
      <c r="Q18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4" spans="2:17" ht="19.95" customHeight="1" x14ac:dyDescent="0.3">
      <c r="B184" s="97">
        <v>43535</v>
      </c>
      <c r="C184" s="97">
        <v>43498</v>
      </c>
      <c r="D184" s="97">
        <v>43534</v>
      </c>
      <c r="E184" t="s">
        <v>25</v>
      </c>
      <c r="F184" t="s">
        <v>33</v>
      </c>
      <c r="G184" t="s">
        <v>238</v>
      </c>
      <c r="H184" s="98">
        <v>4030</v>
      </c>
      <c r="I184" s="34">
        <f>IF(TbRegistroEntradas[[#This Row],[Data do Caixa Registrado]] = "",0,MONTH(TbRegistroEntradas[[#This Row],[Data do Caixa Registrado]]))</f>
        <v>3</v>
      </c>
      <c r="J184" s="34">
        <f>IF(TbRegistroEntradas[[#This Row],[Data do Caixa Registrado]] = "",0, YEAR(TbRegistroEntradas[[#This Row],[Data do Caixa Registrado]]))</f>
        <v>2019</v>
      </c>
      <c r="K184" s="34">
        <f>IF(TbRegistroEntradas[[#This Row],[Data da Competência]]="",0,MONTH(TbRegistroEntradas[[#This Row],[Data da Competência]]))</f>
        <v>2</v>
      </c>
      <c r="L184" s="34">
        <f>IF(TbRegistroEntradas[[#This Row],[Data da Competência]]="",0,YEAR(TbRegistroEntradas[[#This Row],[Data da Competência]]))</f>
        <v>2019</v>
      </c>
      <c r="M184" s="34">
        <f>IF(TbRegistroEntradas[[#This Row],[Data do Caixa Previsto]]="",0,MONTH(TbRegistroEntradas[[#This Row],[Data do Caixa Previsto]]))</f>
        <v>3</v>
      </c>
      <c r="N184" s="34">
        <f>IF(TbRegistroEntradas[[#This Row],[Data do Caixa Previsto]]="",0,YEAR(TbRegistroEntradas[[#This Row],[Data do Caixa Previsto]]))</f>
        <v>2019</v>
      </c>
      <c r="O184" s="34" t="str">
        <f ca="1">IF(AND(TbRegistroEntradas[[#This Row],[Data do Caixa Registrado]]="",TbRegistroEntradas[[#This Row],[Data do Caixa Previsto]] &lt; TODAY()),"Vencida","Não Vencida")</f>
        <v>Não Vencida</v>
      </c>
      <c r="P184" s="34" t="str">
        <f>IF(TbRegistroEntradas[[#This Row],[Data da Competência]]=TbRegistroEntradas[[#This Row],[Data do Caixa Previsto]],"Vista","Prazo")</f>
        <v>Prazo</v>
      </c>
      <c r="Q18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</v>
      </c>
    </row>
    <row r="185" spans="2:17" ht="19.95" customHeight="1" x14ac:dyDescent="0.3">
      <c r="B185" s="97">
        <v>43512</v>
      </c>
      <c r="C185" s="97">
        <v>43501</v>
      </c>
      <c r="D185" s="97">
        <v>43512</v>
      </c>
      <c r="E185" t="s">
        <v>25</v>
      </c>
      <c r="F185" t="s">
        <v>33</v>
      </c>
      <c r="G185" t="s">
        <v>239</v>
      </c>
      <c r="H185" s="98">
        <v>4157</v>
      </c>
      <c r="I185" s="34">
        <f>IF(TbRegistroEntradas[[#This Row],[Data do Caixa Registrado]] = "",0,MONTH(TbRegistroEntradas[[#This Row],[Data do Caixa Registrado]]))</f>
        <v>2</v>
      </c>
      <c r="J185" s="34">
        <f>IF(TbRegistroEntradas[[#This Row],[Data do Caixa Registrado]] = "",0, YEAR(TbRegistroEntradas[[#This Row],[Data do Caixa Registrado]]))</f>
        <v>2019</v>
      </c>
      <c r="K185" s="34">
        <f>IF(TbRegistroEntradas[[#This Row],[Data da Competência]]="",0,MONTH(TbRegistroEntradas[[#This Row],[Data da Competência]]))</f>
        <v>2</v>
      </c>
      <c r="L185" s="34">
        <f>IF(TbRegistroEntradas[[#This Row],[Data da Competência]]="",0,YEAR(TbRegistroEntradas[[#This Row],[Data da Competência]]))</f>
        <v>2019</v>
      </c>
      <c r="M185" s="34">
        <f>IF(TbRegistroEntradas[[#This Row],[Data do Caixa Previsto]]="",0,MONTH(TbRegistroEntradas[[#This Row],[Data do Caixa Previsto]]))</f>
        <v>2</v>
      </c>
      <c r="N185" s="34">
        <f>IF(TbRegistroEntradas[[#This Row],[Data do Caixa Previsto]]="",0,YEAR(TbRegistroEntradas[[#This Row],[Data do Caixa Previsto]]))</f>
        <v>2019</v>
      </c>
      <c r="O185" s="34" t="str">
        <f ca="1">IF(AND(TbRegistroEntradas[[#This Row],[Data do Caixa Registrado]]="",TbRegistroEntradas[[#This Row],[Data do Caixa Previsto]] &lt; TODAY()),"Vencida","Não Vencida")</f>
        <v>Não Vencida</v>
      </c>
      <c r="P185" s="34" t="str">
        <f>IF(TbRegistroEntradas[[#This Row],[Data da Competência]]=TbRegistroEntradas[[#This Row],[Data do Caixa Previsto]],"Vista","Prazo")</f>
        <v>Prazo</v>
      </c>
      <c r="Q18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6" spans="2:17" ht="19.95" customHeight="1" x14ac:dyDescent="0.3">
      <c r="B186" s="97">
        <v>43532</v>
      </c>
      <c r="C186" s="97">
        <v>43502</v>
      </c>
      <c r="D186" s="97">
        <v>43532</v>
      </c>
      <c r="E186" t="s">
        <v>25</v>
      </c>
      <c r="F186" t="s">
        <v>32</v>
      </c>
      <c r="G186" t="s">
        <v>240</v>
      </c>
      <c r="H186" s="98">
        <v>1417</v>
      </c>
      <c r="I186" s="34">
        <f>IF(TbRegistroEntradas[[#This Row],[Data do Caixa Registrado]] = "",0,MONTH(TbRegistroEntradas[[#This Row],[Data do Caixa Registrado]]))</f>
        <v>3</v>
      </c>
      <c r="J186" s="34">
        <f>IF(TbRegistroEntradas[[#This Row],[Data do Caixa Registrado]] = "",0, YEAR(TbRegistroEntradas[[#This Row],[Data do Caixa Registrado]]))</f>
        <v>2019</v>
      </c>
      <c r="K186" s="34">
        <f>IF(TbRegistroEntradas[[#This Row],[Data da Competência]]="",0,MONTH(TbRegistroEntradas[[#This Row],[Data da Competência]]))</f>
        <v>2</v>
      </c>
      <c r="L186" s="34">
        <f>IF(TbRegistroEntradas[[#This Row],[Data da Competência]]="",0,YEAR(TbRegistroEntradas[[#This Row],[Data da Competência]]))</f>
        <v>2019</v>
      </c>
      <c r="M186" s="34">
        <f>IF(TbRegistroEntradas[[#This Row],[Data do Caixa Previsto]]="",0,MONTH(TbRegistroEntradas[[#This Row],[Data do Caixa Previsto]]))</f>
        <v>3</v>
      </c>
      <c r="N186" s="34">
        <f>IF(TbRegistroEntradas[[#This Row],[Data do Caixa Previsto]]="",0,YEAR(TbRegistroEntradas[[#This Row],[Data do Caixa Previsto]]))</f>
        <v>2019</v>
      </c>
      <c r="O186" s="34" t="str">
        <f ca="1">IF(AND(TbRegistroEntradas[[#This Row],[Data do Caixa Registrado]]="",TbRegistroEntradas[[#This Row],[Data do Caixa Previsto]] &lt; TODAY()),"Vencida","Não Vencida")</f>
        <v>Não Vencida</v>
      </c>
      <c r="P186" s="34" t="str">
        <f>IF(TbRegistroEntradas[[#This Row],[Data da Competência]]=TbRegistroEntradas[[#This Row],[Data do Caixa Previsto]],"Vista","Prazo")</f>
        <v>Prazo</v>
      </c>
      <c r="Q18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7" spans="2:17" ht="19.95" customHeight="1" x14ac:dyDescent="0.3">
      <c r="B187" s="97">
        <v>43540</v>
      </c>
      <c r="C187" s="97">
        <v>43505</v>
      </c>
      <c r="D187" s="97">
        <v>43540</v>
      </c>
      <c r="E187" t="s">
        <v>25</v>
      </c>
      <c r="F187" t="s">
        <v>35</v>
      </c>
      <c r="G187" t="s">
        <v>241</v>
      </c>
      <c r="H187" s="98">
        <v>1117</v>
      </c>
      <c r="I187" s="34">
        <f>IF(TbRegistroEntradas[[#This Row],[Data do Caixa Registrado]] = "",0,MONTH(TbRegistroEntradas[[#This Row],[Data do Caixa Registrado]]))</f>
        <v>3</v>
      </c>
      <c r="J187" s="34">
        <f>IF(TbRegistroEntradas[[#This Row],[Data do Caixa Registrado]] = "",0, YEAR(TbRegistroEntradas[[#This Row],[Data do Caixa Registrado]]))</f>
        <v>2019</v>
      </c>
      <c r="K187" s="34">
        <f>IF(TbRegistroEntradas[[#This Row],[Data da Competência]]="",0,MONTH(TbRegistroEntradas[[#This Row],[Data da Competência]]))</f>
        <v>2</v>
      </c>
      <c r="L187" s="34">
        <f>IF(TbRegistroEntradas[[#This Row],[Data da Competência]]="",0,YEAR(TbRegistroEntradas[[#This Row],[Data da Competência]]))</f>
        <v>2019</v>
      </c>
      <c r="M187" s="34">
        <f>IF(TbRegistroEntradas[[#This Row],[Data do Caixa Previsto]]="",0,MONTH(TbRegistroEntradas[[#This Row],[Data do Caixa Previsto]]))</f>
        <v>3</v>
      </c>
      <c r="N187" s="34">
        <f>IF(TbRegistroEntradas[[#This Row],[Data do Caixa Previsto]]="",0,YEAR(TbRegistroEntradas[[#This Row],[Data do Caixa Previsto]]))</f>
        <v>2019</v>
      </c>
      <c r="O187" s="34" t="str">
        <f ca="1">IF(AND(TbRegistroEntradas[[#This Row],[Data do Caixa Registrado]]="",TbRegistroEntradas[[#This Row],[Data do Caixa Previsto]] &lt; TODAY()),"Vencida","Não Vencida")</f>
        <v>Não Vencida</v>
      </c>
      <c r="P187" s="34" t="str">
        <f>IF(TbRegistroEntradas[[#This Row],[Data da Competência]]=TbRegistroEntradas[[#This Row],[Data do Caixa Previsto]],"Vista","Prazo")</f>
        <v>Prazo</v>
      </c>
      <c r="Q18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8" spans="2:17" ht="19.95" customHeight="1" x14ac:dyDescent="0.3">
      <c r="B188" s="97">
        <v>43541</v>
      </c>
      <c r="C188" s="97">
        <v>43506</v>
      </c>
      <c r="D188" s="97">
        <v>43541</v>
      </c>
      <c r="E188" t="s">
        <v>25</v>
      </c>
      <c r="F188" t="s">
        <v>31</v>
      </c>
      <c r="G188" t="s">
        <v>242</v>
      </c>
      <c r="H188" s="98">
        <v>4461</v>
      </c>
      <c r="I188" s="34">
        <f>IF(TbRegistroEntradas[[#This Row],[Data do Caixa Registrado]] = "",0,MONTH(TbRegistroEntradas[[#This Row],[Data do Caixa Registrado]]))</f>
        <v>3</v>
      </c>
      <c r="J188" s="34">
        <f>IF(TbRegistroEntradas[[#This Row],[Data do Caixa Registrado]] = "",0, YEAR(TbRegistroEntradas[[#This Row],[Data do Caixa Registrado]]))</f>
        <v>2019</v>
      </c>
      <c r="K188" s="34">
        <f>IF(TbRegistroEntradas[[#This Row],[Data da Competência]]="",0,MONTH(TbRegistroEntradas[[#This Row],[Data da Competência]]))</f>
        <v>2</v>
      </c>
      <c r="L188" s="34">
        <f>IF(TbRegistroEntradas[[#This Row],[Data da Competência]]="",0,YEAR(TbRegistroEntradas[[#This Row],[Data da Competência]]))</f>
        <v>2019</v>
      </c>
      <c r="M188" s="34">
        <f>IF(TbRegistroEntradas[[#This Row],[Data do Caixa Previsto]]="",0,MONTH(TbRegistroEntradas[[#This Row],[Data do Caixa Previsto]]))</f>
        <v>3</v>
      </c>
      <c r="N188" s="34">
        <f>IF(TbRegistroEntradas[[#This Row],[Data do Caixa Previsto]]="",0,YEAR(TbRegistroEntradas[[#This Row],[Data do Caixa Previsto]]))</f>
        <v>2019</v>
      </c>
      <c r="O188" s="34" t="str">
        <f ca="1">IF(AND(TbRegistroEntradas[[#This Row],[Data do Caixa Registrado]]="",TbRegistroEntradas[[#This Row],[Data do Caixa Previsto]] &lt; TODAY()),"Vencida","Não Vencida")</f>
        <v>Não Vencida</v>
      </c>
      <c r="P188" s="34" t="str">
        <f>IF(TbRegistroEntradas[[#This Row],[Data da Competência]]=TbRegistroEntradas[[#This Row],[Data do Caixa Previsto]],"Vista","Prazo")</f>
        <v>Prazo</v>
      </c>
      <c r="Q18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89" spans="2:17" ht="19.95" customHeight="1" x14ac:dyDescent="0.3">
      <c r="B189" s="97">
        <v>43549</v>
      </c>
      <c r="C189" s="97">
        <v>43508</v>
      </c>
      <c r="D189" s="97">
        <v>43508</v>
      </c>
      <c r="E189" t="s">
        <v>25</v>
      </c>
      <c r="F189" t="s">
        <v>34</v>
      </c>
      <c r="G189" t="s">
        <v>243</v>
      </c>
      <c r="H189" s="98">
        <v>3732</v>
      </c>
      <c r="I189" s="34">
        <f>IF(TbRegistroEntradas[[#This Row],[Data do Caixa Registrado]] = "",0,MONTH(TbRegistroEntradas[[#This Row],[Data do Caixa Registrado]]))</f>
        <v>3</v>
      </c>
      <c r="J189" s="34">
        <f>IF(TbRegistroEntradas[[#This Row],[Data do Caixa Registrado]] = "",0, YEAR(TbRegistroEntradas[[#This Row],[Data do Caixa Registrado]]))</f>
        <v>2019</v>
      </c>
      <c r="K189" s="34">
        <f>IF(TbRegistroEntradas[[#This Row],[Data da Competência]]="",0,MONTH(TbRegistroEntradas[[#This Row],[Data da Competência]]))</f>
        <v>2</v>
      </c>
      <c r="L189" s="34">
        <f>IF(TbRegistroEntradas[[#This Row],[Data da Competência]]="",0,YEAR(TbRegistroEntradas[[#This Row],[Data da Competência]]))</f>
        <v>2019</v>
      </c>
      <c r="M189" s="34">
        <f>IF(TbRegistroEntradas[[#This Row],[Data do Caixa Previsto]]="",0,MONTH(TbRegistroEntradas[[#This Row],[Data do Caixa Previsto]]))</f>
        <v>2</v>
      </c>
      <c r="N189" s="34">
        <f>IF(TbRegistroEntradas[[#This Row],[Data do Caixa Previsto]]="",0,YEAR(TbRegistroEntradas[[#This Row],[Data do Caixa Previsto]]))</f>
        <v>2019</v>
      </c>
      <c r="O189" s="34" t="str">
        <f ca="1">IF(AND(TbRegistroEntradas[[#This Row],[Data do Caixa Registrado]]="",TbRegistroEntradas[[#This Row],[Data do Caixa Previsto]] &lt; TODAY()),"Vencida","Não Vencida")</f>
        <v>Não Vencida</v>
      </c>
      <c r="P189" s="34" t="str">
        <f>IF(TbRegistroEntradas[[#This Row],[Data da Competência]]=TbRegistroEntradas[[#This Row],[Data do Caixa Previsto]],"Vista","Prazo")</f>
        <v>Vista</v>
      </c>
      <c r="Q18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41</v>
      </c>
    </row>
    <row r="190" spans="2:17" ht="19.95" customHeight="1" x14ac:dyDescent="0.3">
      <c r="B190" s="97">
        <v>43509</v>
      </c>
      <c r="C190" s="97">
        <v>43509</v>
      </c>
      <c r="D190" s="97">
        <v>43509</v>
      </c>
      <c r="E190" t="s">
        <v>25</v>
      </c>
      <c r="F190" t="s">
        <v>35</v>
      </c>
      <c r="G190" t="s">
        <v>244</v>
      </c>
      <c r="H190" s="98">
        <v>2024</v>
      </c>
      <c r="I190" s="34">
        <f>IF(TbRegistroEntradas[[#This Row],[Data do Caixa Registrado]] = "",0,MONTH(TbRegistroEntradas[[#This Row],[Data do Caixa Registrado]]))</f>
        <v>2</v>
      </c>
      <c r="J190" s="34">
        <f>IF(TbRegistroEntradas[[#This Row],[Data do Caixa Registrado]] = "",0, YEAR(TbRegistroEntradas[[#This Row],[Data do Caixa Registrado]]))</f>
        <v>2019</v>
      </c>
      <c r="K190" s="34">
        <f>IF(TbRegistroEntradas[[#This Row],[Data da Competência]]="",0,MONTH(TbRegistroEntradas[[#This Row],[Data da Competência]]))</f>
        <v>2</v>
      </c>
      <c r="L190" s="34">
        <f>IF(TbRegistroEntradas[[#This Row],[Data da Competência]]="",0,YEAR(TbRegistroEntradas[[#This Row],[Data da Competência]]))</f>
        <v>2019</v>
      </c>
      <c r="M190" s="34">
        <f>IF(TbRegistroEntradas[[#This Row],[Data do Caixa Previsto]]="",0,MONTH(TbRegistroEntradas[[#This Row],[Data do Caixa Previsto]]))</f>
        <v>2</v>
      </c>
      <c r="N190" s="34">
        <f>IF(TbRegistroEntradas[[#This Row],[Data do Caixa Previsto]]="",0,YEAR(TbRegistroEntradas[[#This Row],[Data do Caixa Previsto]]))</f>
        <v>2019</v>
      </c>
      <c r="O190" s="34" t="str">
        <f ca="1">IF(AND(TbRegistroEntradas[[#This Row],[Data do Caixa Registrado]]="",TbRegistroEntradas[[#This Row],[Data do Caixa Previsto]] &lt; TODAY()),"Vencida","Não Vencida")</f>
        <v>Não Vencida</v>
      </c>
      <c r="P190" s="34" t="str">
        <f>IF(TbRegistroEntradas[[#This Row],[Data da Competência]]=TbRegistroEntradas[[#This Row],[Data do Caixa Previsto]],"Vista","Prazo")</f>
        <v>Vista</v>
      </c>
      <c r="Q19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1" spans="2:17" ht="19.95" customHeight="1" x14ac:dyDescent="0.3">
      <c r="B191" s="97">
        <v>43512</v>
      </c>
      <c r="C191" s="97">
        <v>43512</v>
      </c>
      <c r="D191" s="97">
        <v>43512</v>
      </c>
      <c r="E191" t="s">
        <v>25</v>
      </c>
      <c r="F191" t="s">
        <v>34</v>
      </c>
      <c r="G191" t="s">
        <v>245</v>
      </c>
      <c r="H191" s="98">
        <v>928</v>
      </c>
      <c r="I191" s="34">
        <f>IF(TbRegistroEntradas[[#This Row],[Data do Caixa Registrado]] = "",0,MONTH(TbRegistroEntradas[[#This Row],[Data do Caixa Registrado]]))</f>
        <v>2</v>
      </c>
      <c r="J191" s="34">
        <f>IF(TbRegistroEntradas[[#This Row],[Data do Caixa Registrado]] = "",0, YEAR(TbRegistroEntradas[[#This Row],[Data do Caixa Registrado]]))</f>
        <v>2019</v>
      </c>
      <c r="K191" s="34">
        <f>IF(TbRegistroEntradas[[#This Row],[Data da Competência]]="",0,MONTH(TbRegistroEntradas[[#This Row],[Data da Competência]]))</f>
        <v>2</v>
      </c>
      <c r="L191" s="34">
        <f>IF(TbRegistroEntradas[[#This Row],[Data da Competência]]="",0,YEAR(TbRegistroEntradas[[#This Row],[Data da Competência]]))</f>
        <v>2019</v>
      </c>
      <c r="M191" s="34">
        <f>IF(TbRegistroEntradas[[#This Row],[Data do Caixa Previsto]]="",0,MONTH(TbRegistroEntradas[[#This Row],[Data do Caixa Previsto]]))</f>
        <v>2</v>
      </c>
      <c r="N191" s="34">
        <f>IF(TbRegistroEntradas[[#This Row],[Data do Caixa Previsto]]="",0,YEAR(TbRegistroEntradas[[#This Row],[Data do Caixa Previsto]]))</f>
        <v>2019</v>
      </c>
      <c r="O191" s="34" t="str">
        <f ca="1">IF(AND(TbRegistroEntradas[[#This Row],[Data do Caixa Registrado]]="",TbRegistroEntradas[[#This Row],[Data do Caixa Previsto]] &lt; TODAY()),"Vencida","Não Vencida")</f>
        <v>Não Vencida</v>
      </c>
      <c r="P191" s="34" t="str">
        <f>IF(TbRegistroEntradas[[#This Row],[Data da Competência]]=TbRegistroEntradas[[#This Row],[Data do Caixa Previsto]],"Vista","Prazo")</f>
        <v>Vista</v>
      </c>
      <c r="Q19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2" spans="2:17" ht="19.95" customHeight="1" x14ac:dyDescent="0.3">
      <c r="B192" s="97">
        <v>43533</v>
      </c>
      <c r="C192" s="97">
        <v>43513</v>
      </c>
      <c r="D192" s="97">
        <v>43513</v>
      </c>
      <c r="E192" t="s">
        <v>25</v>
      </c>
      <c r="F192" t="s">
        <v>34</v>
      </c>
      <c r="G192" t="s">
        <v>246</v>
      </c>
      <c r="H192" s="98">
        <v>3557</v>
      </c>
      <c r="I192" s="34">
        <f>IF(TbRegistroEntradas[[#This Row],[Data do Caixa Registrado]] = "",0,MONTH(TbRegistroEntradas[[#This Row],[Data do Caixa Registrado]]))</f>
        <v>3</v>
      </c>
      <c r="J192" s="34">
        <f>IF(TbRegistroEntradas[[#This Row],[Data do Caixa Registrado]] = "",0, YEAR(TbRegistroEntradas[[#This Row],[Data do Caixa Registrado]]))</f>
        <v>2019</v>
      </c>
      <c r="K192" s="34">
        <f>IF(TbRegistroEntradas[[#This Row],[Data da Competência]]="",0,MONTH(TbRegistroEntradas[[#This Row],[Data da Competência]]))</f>
        <v>2</v>
      </c>
      <c r="L192" s="34">
        <f>IF(TbRegistroEntradas[[#This Row],[Data da Competência]]="",0,YEAR(TbRegistroEntradas[[#This Row],[Data da Competência]]))</f>
        <v>2019</v>
      </c>
      <c r="M192" s="34">
        <f>IF(TbRegistroEntradas[[#This Row],[Data do Caixa Previsto]]="",0,MONTH(TbRegistroEntradas[[#This Row],[Data do Caixa Previsto]]))</f>
        <v>2</v>
      </c>
      <c r="N192" s="34">
        <f>IF(TbRegistroEntradas[[#This Row],[Data do Caixa Previsto]]="",0,YEAR(TbRegistroEntradas[[#This Row],[Data do Caixa Previsto]]))</f>
        <v>2019</v>
      </c>
      <c r="O192" s="34" t="str">
        <f ca="1">IF(AND(TbRegistroEntradas[[#This Row],[Data do Caixa Registrado]]="",TbRegistroEntradas[[#This Row],[Data do Caixa Previsto]] &lt; TODAY()),"Vencida","Não Vencida")</f>
        <v>Não Vencida</v>
      </c>
      <c r="P192" s="34" t="str">
        <f>IF(TbRegistroEntradas[[#This Row],[Data da Competência]]=TbRegistroEntradas[[#This Row],[Data do Caixa Previsto]],"Vista","Prazo")</f>
        <v>Vista</v>
      </c>
      <c r="Q19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20</v>
      </c>
    </row>
    <row r="193" spans="2:17" ht="19.95" customHeight="1" x14ac:dyDescent="0.3">
      <c r="B193" s="97">
        <v>43540</v>
      </c>
      <c r="C193" s="97">
        <v>43514</v>
      </c>
      <c r="D193" s="97">
        <v>43540</v>
      </c>
      <c r="E193" t="s">
        <v>25</v>
      </c>
      <c r="F193" t="s">
        <v>35</v>
      </c>
      <c r="G193" t="s">
        <v>247</v>
      </c>
      <c r="H193" s="98">
        <v>741</v>
      </c>
      <c r="I193" s="34">
        <f>IF(TbRegistroEntradas[[#This Row],[Data do Caixa Registrado]] = "",0,MONTH(TbRegistroEntradas[[#This Row],[Data do Caixa Registrado]]))</f>
        <v>3</v>
      </c>
      <c r="J193" s="34">
        <f>IF(TbRegistroEntradas[[#This Row],[Data do Caixa Registrado]] = "",0, YEAR(TbRegistroEntradas[[#This Row],[Data do Caixa Registrado]]))</f>
        <v>2019</v>
      </c>
      <c r="K193" s="34">
        <f>IF(TbRegistroEntradas[[#This Row],[Data da Competência]]="",0,MONTH(TbRegistroEntradas[[#This Row],[Data da Competência]]))</f>
        <v>2</v>
      </c>
      <c r="L193" s="34">
        <f>IF(TbRegistroEntradas[[#This Row],[Data da Competência]]="",0,YEAR(TbRegistroEntradas[[#This Row],[Data da Competência]]))</f>
        <v>2019</v>
      </c>
      <c r="M193" s="34">
        <f>IF(TbRegistroEntradas[[#This Row],[Data do Caixa Previsto]]="",0,MONTH(TbRegistroEntradas[[#This Row],[Data do Caixa Previsto]]))</f>
        <v>3</v>
      </c>
      <c r="N193" s="34">
        <f>IF(TbRegistroEntradas[[#This Row],[Data do Caixa Previsto]]="",0,YEAR(TbRegistroEntradas[[#This Row],[Data do Caixa Previsto]]))</f>
        <v>2019</v>
      </c>
      <c r="O193" s="34" t="str">
        <f ca="1">IF(AND(TbRegistroEntradas[[#This Row],[Data do Caixa Registrado]]="",TbRegistroEntradas[[#This Row],[Data do Caixa Previsto]] &lt; TODAY()),"Vencida","Não Vencida")</f>
        <v>Não Vencida</v>
      </c>
      <c r="P193" s="34" t="str">
        <f>IF(TbRegistroEntradas[[#This Row],[Data da Competência]]=TbRegistroEntradas[[#This Row],[Data do Caixa Previsto]],"Vista","Prazo")</f>
        <v>Prazo</v>
      </c>
      <c r="Q19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4" spans="2:17" ht="19.95" customHeight="1" x14ac:dyDescent="0.3">
      <c r="B194" s="97">
        <v>43548</v>
      </c>
      <c r="C194" s="97">
        <v>43517</v>
      </c>
      <c r="D194" s="97">
        <v>43548</v>
      </c>
      <c r="E194" t="s">
        <v>25</v>
      </c>
      <c r="F194" t="s">
        <v>35</v>
      </c>
      <c r="G194" t="s">
        <v>248</v>
      </c>
      <c r="H194" s="98">
        <v>850</v>
      </c>
      <c r="I194" s="34">
        <f>IF(TbRegistroEntradas[[#This Row],[Data do Caixa Registrado]] = "",0,MONTH(TbRegistroEntradas[[#This Row],[Data do Caixa Registrado]]))</f>
        <v>3</v>
      </c>
      <c r="J194" s="34">
        <f>IF(TbRegistroEntradas[[#This Row],[Data do Caixa Registrado]] = "",0, YEAR(TbRegistroEntradas[[#This Row],[Data do Caixa Registrado]]))</f>
        <v>2019</v>
      </c>
      <c r="K194" s="34">
        <f>IF(TbRegistroEntradas[[#This Row],[Data da Competência]]="",0,MONTH(TbRegistroEntradas[[#This Row],[Data da Competência]]))</f>
        <v>2</v>
      </c>
      <c r="L194" s="34">
        <f>IF(TbRegistroEntradas[[#This Row],[Data da Competência]]="",0,YEAR(TbRegistroEntradas[[#This Row],[Data da Competência]]))</f>
        <v>2019</v>
      </c>
      <c r="M194" s="34">
        <f>IF(TbRegistroEntradas[[#This Row],[Data do Caixa Previsto]]="",0,MONTH(TbRegistroEntradas[[#This Row],[Data do Caixa Previsto]]))</f>
        <v>3</v>
      </c>
      <c r="N194" s="34">
        <f>IF(TbRegistroEntradas[[#This Row],[Data do Caixa Previsto]]="",0,YEAR(TbRegistroEntradas[[#This Row],[Data do Caixa Previsto]]))</f>
        <v>2019</v>
      </c>
      <c r="O194" s="34" t="str">
        <f ca="1">IF(AND(TbRegistroEntradas[[#This Row],[Data do Caixa Registrado]]="",TbRegistroEntradas[[#This Row],[Data do Caixa Previsto]] &lt; TODAY()),"Vencida","Não Vencida")</f>
        <v>Não Vencida</v>
      </c>
      <c r="P194" s="34" t="str">
        <f>IF(TbRegistroEntradas[[#This Row],[Data da Competência]]=TbRegistroEntradas[[#This Row],[Data do Caixa Previsto]],"Vista","Prazo")</f>
        <v>Prazo</v>
      </c>
      <c r="Q19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5" spans="2:17" ht="19.95" customHeight="1" x14ac:dyDescent="0.3">
      <c r="B195" s="97">
        <v>43522</v>
      </c>
      <c r="C195" s="97">
        <v>43522</v>
      </c>
      <c r="D195" s="97">
        <v>43522</v>
      </c>
      <c r="E195" t="s">
        <v>25</v>
      </c>
      <c r="F195" t="s">
        <v>34</v>
      </c>
      <c r="G195" t="s">
        <v>249</v>
      </c>
      <c r="H195" s="98">
        <v>4741</v>
      </c>
      <c r="I195" s="34">
        <f>IF(TbRegistroEntradas[[#This Row],[Data do Caixa Registrado]] = "",0,MONTH(TbRegistroEntradas[[#This Row],[Data do Caixa Registrado]]))</f>
        <v>2</v>
      </c>
      <c r="J195" s="34">
        <f>IF(TbRegistroEntradas[[#This Row],[Data do Caixa Registrado]] = "",0, YEAR(TbRegistroEntradas[[#This Row],[Data do Caixa Registrado]]))</f>
        <v>2019</v>
      </c>
      <c r="K195" s="34">
        <f>IF(TbRegistroEntradas[[#This Row],[Data da Competência]]="",0,MONTH(TbRegistroEntradas[[#This Row],[Data da Competência]]))</f>
        <v>2</v>
      </c>
      <c r="L195" s="34">
        <f>IF(TbRegistroEntradas[[#This Row],[Data da Competência]]="",0,YEAR(TbRegistroEntradas[[#This Row],[Data da Competência]]))</f>
        <v>2019</v>
      </c>
      <c r="M195" s="34">
        <f>IF(TbRegistroEntradas[[#This Row],[Data do Caixa Previsto]]="",0,MONTH(TbRegistroEntradas[[#This Row],[Data do Caixa Previsto]]))</f>
        <v>2</v>
      </c>
      <c r="N195" s="34">
        <f>IF(TbRegistroEntradas[[#This Row],[Data do Caixa Previsto]]="",0,YEAR(TbRegistroEntradas[[#This Row],[Data do Caixa Previsto]]))</f>
        <v>2019</v>
      </c>
      <c r="O195" s="34" t="str">
        <f ca="1">IF(AND(TbRegistroEntradas[[#This Row],[Data do Caixa Registrado]]="",TbRegistroEntradas[[#This Row],[Data do Caixa Previsto]] &lt; TODAY()),"Vencida","Não Vencida")</f>
        <v>Não Vencida</v>
      </c>
      <c r="P195" s="34" t="str">
        <f>IF(TbRegistroEntradas[[#This Row],[Data da Competência]]=TbRegistroEntradas[[#This Row],[Data do Caixa Previsto]],"Vista","Prazo")</f>
        <v>Vista</v>
      </c>
      <c r="Q19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6" spans="2:17" ht="19.95" customHeight="1" x14ac:dyDescent="0.3">
      <c r="B196" s="97">
        <v>43525</v>
      </c>
      <c r="C196" s="97">
        <v>43525</v>
      </c>
      <c r="D196" s="97">
        <v>43525</v>
      </c>
      <c r="E196" t="s">
        <v>25</v>
      </c>
      <c r="F196" t="s">
        <v>32</v>
      </c>
      <c r="G196" t="s">
        <v>250</v>
      </c>
      <c r="H196" s="98">
        <v>471</v>
      </c>
      <c r="I196" s="34">
        <f>IF(TbRegistroEntradas[[#This Row],[Data do Caixa Registrado]] = "",0,MONTH(TbRegistroEntradas[[#This Row],[Data do Caixa Registrado]]))</f>
        <v>3</v>
      </c>
      <c r="J196" s="34">
        <f>IF(TbRegistroEntradas[[#This Row],[Data do Caixa Registrado]] = "",0, YEAR(TbRegistroEntradas[[#This Row],[Data do Caixa Registrado]]))</f>
        <v>2019</v>
      </c>
      <c r="K196" s="34">
        <f>IF(TbRegistroEntradas[[#This Row],[Data da Competência]]="",0,MONTH(TbRegistroEntradas[[#This Row],[Data da Competência]]))</f>
        <v>3</v>
      </c>
      <c r="L196" s="34">
        <f>IF(TbRegistroEntradas[[#This Row],[Data da Competência]]="",0,YEAR(TbRegistroEntradas[[#This Row],[Data da Competência]]))</f>
        <v>2019</v>
      </c>
      <c r="M196" s="34">
        <f>IF(TbRegistroEntradas[[#This Row],[Data do Caixa Previsto]]="",0,MONTH(TbRegistroEntradas[[#This Row],[Data do Caixa Previsto]]))</f>
        <v>3</v>
      </c>
      <c r="N196" s="34">
        <f>IF(TbRegistroEntradas[[#This Row],[Data do Caixa Previsto]]="",0,YEAR(TbRegistroEntradas[[#This Row],[Data do Caixa Previsto]]))</f>
        <v>2019</v>
      </c>
      <c r="O196" s="34" t="str">
        <f ca="1">IF(AND(TbRegistroEntradas[[#This Row],[Data do Caixa Registrado]]="",TbRegistroEntradas[[#This Row],[Data do Caixa Previsto]] &lt; TODAY()),"Vencida","Não Vencida")</f>
        <v>Não Vencida</v>
      </c>
      <c r="P196" s="34" t="str">
        <f>IF(TbRegistroEntradas[[#This Row],[Data da Competência]]=TbRegistroEntradas[[#This Row],[Data do Caixa Previsto]],"Vista","Prazo")</f>
        <v>Vista</v>
      </c>
      <c r="Q19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7" spans="2:17" ht="19.95" customHeight="1" x14ac:dyDescent="0.3">
      <c r="B197" s="97">
        <v>43527</v>
      </c>
      <c r="C197" s="97">
        <v>43527</v>
      </c>
      <c r="D197" s="97">
        <v>43527</v>
      </c>
      <c r="E197" t="s">
        <v>25</v>
      </c>
      <c r="F197" t="s">
        <v>32</v>
      </c>
      <c r="G197" t="s">
        <v>251</v>
      </c>
      <c r="H197" s="98">
        <v>517</v>
      </c>
      <c r="I197" s="34">
        <f>IF(TbRegistroEntradas[[#This Row],[Data do Caixa Registrado]] = "",0,MONTH(TbRegistroEntradas[[#This Row],[Data do Caixa Registrado]]))</f>
        <v>3</v>
      </c>
      <c r="J197" s="34">
        <f>IF(TbRegistroEntradas[[#This Row],[Data do Caixa Registrado]] = "",0, YEAR(TbRegistroEntradas[[#This Row],[Data do Caixa Registrado]]))</f>
        <v>2019</v>
      </c>
      <c r="K197" s="34">
        <f>IF(TbRegistroEntradas[[#This Row],[Data da Competência]]="",0,MONTH(TbRegistroEntradas[[#This Row],[Data da Competência]]))</f>
        <v>3</v>
      </c>
      <c r="L197" s="34">
        <f>IF(TbRegistroEntradas[[#This Row],[Data da Competência]]="",0,YEAR(TbRegistroEntradas[[#This Row],[Data da Competência]]))</f>
        <v>2019</v>
      </c>
      <c r="M197" s="34">
        <f>IF(TbRegistroEntradas[[#This Row],[Data do Caixa Previsto]]="",0,MONTH(TbRegistroEntradas[[#This Row],[Data do Caixa Previsto]]))</f>
        <v>3</v>
      </c>
      <c r="N197" s="34">
        <f>IF(TbRegistroEntradas[[#This Row],[Data do Caixa Previsto]]="",0,YEAR(TbRegistroEntradas[[#This Row],[Data do Caixa Previsto]]))</f>
        <v>2019</v>
      </c>
      <c r="O197" s="34" t="str">
        <f ca="1">IF(AND(TbRegistroEntradas[[#This Row],[Data do Caixa Registrado]]="",TbRegistroEntradas[[#This Row],[Data do Caixa Previsto]] &lt; TODAY()),"Vencida","Não Vencida")</f>
        <v>Não Vencida</v>
      </c>
      <c r="P197" s="34" t="str">
        <f>IF(TbRegistroEntradas[[#This Row],[Data da Competência]]=TbRegistroEntradas[[#This Row],[Data do Caixa Previsto]],"Vista","Prazo")</f>
        <v>Vista</v>
      </c>
      <c r="Q19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8" spans="2:17" ht="19.95" customHeight="1" x14ac:dyDescent="0.3">
      <c r="B198" s="97">
        <v>43563</v>
      </c>
      <c r="C198" s="97">
        <v>43534</v>
      </c>
      <c r="D198" s="97">
        <v>43563</v>
      </c>
      <c r="E198" t="s">
        <v>25</v>
      </c>
      <c r="F198" t="s">
        <v>32</v>
      </c>
      <c r="G198" t="s">
        <v>252</v>
      </c>
      <c r="H198" s="98">
        <v>3034</v>
      </c>
      <c r="I198" s="34">
        <f>IF(TbRegistroEntradas[[#This Row],[Data do Caixa Registrado]] = "",0,MONTH(TbRegistroEntradas[[#This Row],[Data do Caixa Registrado]]))</f>
        <v>4</v>
      </c>
      <c r="J198" s="34">
        <f>IF(TbRegistroEntradas[[#This Row],[Data do Caixa Registrado]] = "",0, YEAR(TbRegistroEntradas[[#This Row],[Data do Caixa Registrado]]))</f>
        <v>2019</v>
      </c>
      <c r="K198" s="34">
        <f>IF(TbRegistroEntradas[[#This Row],[Data da Competência]]="",0,MONTH(TbRegistroEntradas[[#This Row],[Data da Competência]]))</f>
        <v>3</v>
      </c>
      <c r="L198" s="34">
        <f>IF(TbRegistroEntradas[[#This Row],[Data da Competência]]="",0,YEAR(TbRegistroEntradas[[#This Row],[Data da Competência]]))</f>
        <v>2019</v>
      </c>
      <c r="M198" s="34">
        <f>IF(TbRegistroEntradas[[#This Row],[Data do Caixa Previsto]]="",0,MONTH(TbRegistroEntradas[[#This Row],[Data do Caixa Previsto]]))</f>
        <v>4</v>
      </c>
      <c r="N198" s="34">
        <f>IF(TbRegistroEntradas[[#This Row],[Data do Caixa Previsto]]="",0,YEAR(TbRegistroEntradas[[#This Row],[Data do Caixa Previsto]]))</f>
        <v>2019</v>
      </c>
      <c r="O198" s="34" t="str">
        <f ca="1">IF(AND(TbRegistroEntradas[[#This Row],[Data do Caixa Registrado]]="",TbRegistroEntradas[[#This Row],[Data do Caixa Previsto]] &lt; TODAY()),"Vencida","Não Vencida")</f>
        <v>Não Vencida</v>
      </c>
      <c r="P198" s="34" t="str">
        <f>IF(TbRegistroEntradas[[#This Row],[Data da Competência]]=TbRegistroEntradas[[#This Row],[Data do Caixa Previsto]],"Vista","Prazo")</f>
        <v>Prazo</v>
      </c>
      <c r="Q19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199" spans="2:17" ht="19.95" customHeight="1" x14ac:dyDescent="0.3">
      <c r="B199" s="97">
        <v>43578</v>
      </c>
      <c r="C199" s="97">
        <v>43537</v>
      </c>
      <c r="D199" s="97">
        <v>43578</v>
      </c>
      <c r="E199" t="s">
        <v>25</v>
      </c>
      <c r="F199" t="s">
        <v>34</v>
      </c>
      <c r="G199" t="s">
        <v>253</v>
      </c>
      <c r="H199" s="98">
        <v>3172</v>
      </c>
      <c r="I199" s="34">
        <f>IF(TbRegistroEntradas[[#This Row],[Data do Caixa Registrado]] = "",0,MONTH(TbRegistroEntradas[[#This Row],[Data do Caixa Registrado]]))</f>
        <v>4</v>
      </c>
      <c r="J199" s="34">
        <f>IF(TbRegistroEntradas[[#This Row],[Data do Caixa Registrado]] = "",0, YEAR(TbRegistroEntradas[[#This Row],[Data do Caixa Registrado]]))</f>
        <v>2019</v>
      </c>
      <c r="K199" s="34">
        <f>IF(TbRegistroEntradas[[#This Row],[Data da Competência]]="",0,MONTH(TbRegistroEntradas[[#This Row],[Data da Competência]]))</f>
        <v>3</v>
      </c>
      <c r="L199" s="34">
        <f>IF(TbRegistroEntradas[[#This Row],[Data da Competência]]="",0,YEAR(TbRegistroEntradas[[#This Row],[Data da Competência]]))</f>
        <v>2019</v>
      </c>
      <c r="M199" s="34">
        <f>IF(TbRegistroEntradas[[#This Row],[Data do Caixa Previsto]]="",0,MONTH(TbRegistroEntradas[[#This Row],[Data do Caixa Previsto]]))</f>
        <v>4</v>
      </c>
      <c r="N199" s="34">
        <f>IF(TbRegistroEntradas[[#This Row],[Data do Caixa Previsto]]="",0,YEAR(TbRegistroEntradas[[#This Row],[Data do Caixa Previsto]]))</f>
        <v>2019</v>
      </c>
      <c r="O199" s="34" t="str">
        <f ca="1">IF(AND(TbRegistroEntradas[[#This Row],[Data do Caixa Registrado]]="",TbRegistroEntradas[[#This Row],[Data do Caixa Previsto]] &lt; TODAY()),"Vencida","Não Vencida")</f>
        <v>Não Vencida</v>
      </c>
      <c r="P199" s="34" t="str">
        <f>IF(TbRegistroEntradas[[#This Row],[Data da Competência]]=TbRegistroEntradas[[#This Row],[Data do Caixa Previsto]],"Vista","Prazo")</f>
        <v>Prazo</v>
      </c>
      <c r="Q19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0" spans="2:17" ht="19.95" customHeight="1" x14ac:dyDescent="0.3">
      <c r="B200" s="97">
        <v>43543</v>
      </c>
      <c r="C200" s="97">
        <v>43543</v>
      </c>
      <c r="D200" s="97">
        <v>43543</v>
      </c>
      <c r="E200" t="s">
        <v>25</v>
      </c>
      <c r="F200" t="s">
        <v>33</v>
      </c>
      <c r="G200" t="s">
        <v>254</v>
      </c>
      <c r="H200" s="98">
        <v>2069</v>
      </c>
      <c r="I200" s="34">
        <f>IF(TbRegistroEntradas[[#This Row],[Data do Caixa Registrado]] = "",0,MONTH(TbRegistroEntradas[[#This Row],[Data do Caixa Registrado]]))</f>
        <v>3</v>
      </c>
      <c r="J200" s="34">
        <f>IF(TbRegistroEntradas[[#This Row],[Data do Caixa Registrado]] = "",0, YEAR(TbRegistroEntradas[[#This Row],[Data do Caixa Registrado]]))</f>
        <v>2019</v>
      </c>
      <c r="K200" s="34">
        <f>IF(TbRegistroEntradas[[#This Row],[Data da Competência]]="",0,MONTH(TbRegistroEntradas[[#This Row],[Data da Competência]]))</f>
        <v>3</v>
      </c>
      <c r="L200" s="34">
        <f>IF(TbRegistroEntradas[[#This Row],[Data da Competência]]="",0,YEAR(TbRegistroEntradas[[#This Row],[Data da Competência]]))</f>
        <v>2019</v>
      </c>
      <c r="M200" s="34">
        <f>IF(TbRegistroEntradas[[#This Row],[Data do Caixa Previsto]]="",0,MONTH(TbRegistroEntradas[[#This Row],[Data do Caixa Previsto]]))</f>
        <v>3</v>
      </c>
      <c r="N200" s="34">
        <f>IF(TbRegistroEntradas[[#This Row],[Data do Caixa Previsto]]="",0,YEAR(TbRegistroEntradas[[#This Row],[Data do Caixa Previsto]]))</f>
        <v>2019</v>
      </c>
      <c r="O200" s="34" t="str">
        <f ca="1">IF(AND(TbRegistroEntradas[[#This Row],[Data do Caixa Registrado]]="",TbRegistroEntradas[[#This Row],[Data do Caixa Previsto]] &lt; TODAY()),"Vencida","Não Vencida")</f>
        <v>Não Vencida</v>
      </c>
      <c r="P200" s="34" t="str">
        <f>IF(TbRegistroEntradas[[#This Row],[Data da Competência]]=TbRegistroEntradas[[#This Row],[Data do Caixa Previsto]],"Vista","Prazo")</f>
        <v>Vista</v>
      </c>
      <c r="Q20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1" spans="2:17" ht="19.95" customHeight="1" x14ac:dyDescent="0.3">
      <c r="B201" s="97">
        <v>43545</v>
      </c>
      <c r="C201" s="97">
        <v>43545</v>
      </c>
      <c r="D201" s="97">
        <v>43545</v>
      </c>
      <c r="E201" t="s">
        <v>25</v>
      </c>
      <c r="F201" t="s">
        <v>33</v>
      </c>
      <c r="G201" t="s">
        <v>255</v>
      </c>
      <c r="H201" s="98">
        <v>3849</v>
      </c>
      <c r="I201" s="34">
        <f>IF(TbRegistroEntradas[[#This Row],[Data do Caixa Registrado]] = "",0,MONTH(TbRegistroEntradas[[#This Row],[Data do Caixa Registrado]]))</f>
        <v>3</v>
      </c>
      <c r="J201" s="34">
        <f>IF(TbRegistroEntradas[[#This Row],[Data do Caixa Registrado]] = "",0, YEAR(TbRegistroEntradas[[#This Row],[Data do Caixa Registrado]]))</f>
        <v>2019</v>
      </c>
      <c r="K201" s="34">
        <f>IF(TbRegistroEntradas[[#This Row],[Data da Competência]]="",0,MONTH(TbRegistroEntradas[[#This Row],[Data da Competência]]))</f>
        <v>3</v>
      </c>
      <c r="L201" s="34">
        <f>IF(TbRegistroEntradas[[#This Row],[Data da Competência]]="",0,YEAR(TbRegistroEntradas[[#This Row],[Data da Competência]]))</f>
        <v>2019</v>
      </c>
      <c r="M201" s="34">
        <f>IF(TbRegistroEntradas[[#This Row],[Data do Caixa Previsto]]="",0,MONTH(TbRegistroEntradas[[#This Row],[Data do Caixa Previsto]]))</f>
        <v>3</v>
      </c>
      <c r="N201" s="34">
        <f>IF(TbRegistroEntradas[[#This Row],[Data do Caixa Previsto]]="",0,YEAR(TbRegistroEntradas[[#This Row],[Data do Caixa Previsto]]))</f>
        <v>2019</v>
      </c>
      <c r="O201" s="34" t="str">
        <f ca="1">IF(AND(TbRegistroEntradas[[#This Row],[Data do Caixa Registrado]]="",TbRegistroEntradas[[#This Row],[Data do Caixa Previsto]] &lt; TODAY()),"Vencida","Não Vencida")</f>
        <v>Não Vencida</v>
      </c>
      <c r="P201" s="34" t="str">
        <f>IF(TbRegistroEntradas[[#This Row],[Data da Competência]]=TbRegistroEntradas[[#This Row],[Data do Caixa Previsto]],"Vista","Prazo")</f>
        <v>Vista</v>
      </c>
      <c r="Q20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2" spans="2:17" ht="19.95" customHeight="1" x14ac:dyDescent="0.3">
      <c r="B202" s="97" t="s">
        <v>68</v>
      </c>
      <c r="C202" s="97">
        <v>43551</v>
      </c>
      <c r="D202" s="97">
        <v>43586</v>
      </c>
      <c r="E202" t="s">
        <v>25</v>
      </c>
      <c r="F202" t="s">
        <v>35</v>
      </c>
      <c r="G202" t="s">
        <v>256</v>
      </c>
      <c r="H202" s="98">
        <v>4141</v>
      </c>
      <c r="I202" s="34">
        <f>IF(TbRegistroEntradas[[#This Row],[Data do Caixa Registrado]] = "",0,MONTH(TbRegistroEntradas[[#This Row],[Data do Caixa Registrado]]))</f>
        <v>0</v>
      </c>
      <c r="J202" s="34">
        <f>IF(TbRegistroEntradas[[#This Row],[Data do Caixa Registrado]] = "",0, YEAR(TbRegistroEntradas[[#This Row],[Data do Caixa Registrado]]))</f>
        <v>0</v>
      </c>
      <c r="K202" s="34">
        <f>IF(TbRegistroEntradas[[#This Row],[Data da Competência]]="",0,MONTH(TbRegistroEntradas[[#This Row],[Data da Competência]]))</f>
        <v>3</v>
      </c>
      <c r="L202" s="34">
        <f>IF(TbRegistroEntradas[[#This Row],[Data da Competência]]="",0,YEAR(TbRegistroEntradas[[#This Row],[Data da Competência]]))</f>
        <v>2019</v>
      </c>
      <c r="M202" s="34">
        <f>IF(TbRegistroEntradas[[#This Row],[Data do Caixa Previsto]]="",0,MONTH(TbRegistroEntradas[[#This Row],[Data do Caixa Previsto]]))</f>
        <v>5</v>
      </c>
      <c r="N202" s="34">
        <f>IF(TbRegistroEntradas[[#This Row],[Data do Caixa Previsto]]="",0,YEAR(TbRegistroEntradas[[#This Row],[Data do Caixa Previsto]]))</f>
        <v>2019</v>
      </c>
      <c r="O202" s="34" t="str">
        <f ca="1">IF(AND(TbRegistroEntradas[[#This Row],[Data do Caixa Registrado]]="",TbRegistroEntradas[[#This Row],[Data do Caixa Previsto]] &lt; TODAY()),"Vencida","Não Vencida")</f>
        <v>Vencida</v>
      </c>
      <c r="P202" s="34" t="str">
        <f>IF(TbRegistroEntradas[[#This Row],[Data da Competência]]=TbRegistroEntradas[[#This Row],[Data do Caixa Previsto]],"Vista","Prazo")</f>
        <v>Prazo</v>
      </c>
      <c r="Q20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2199</v>
      </c>
    </row>
    <row r="203" spans="2:17" ht="19.95" customHeight="1" x14ac:dyDescent="0.3">
      <c r="B203" s="97">
        <v>43643</v>
      </c>
      <c r="C203" s="97">
        <v>43552</v>
      </c>
      <c r="D203" s="97">
        <v>43586</v>
      </c>
      <c r="E203" t="s">
        <v>25</v>
      </c>
      <c r="F203" t="s">
        <v>35</v>
      </c>
      <c r="G203" t="s">
        <v>257</v>
      </c>
      <c r="H203" s="98">
        <v>1348</v>
      </c>
      <c r="I203" s="34">
        <f>IF(TbRegistroEntradas[[#This Row],[Data do Caixa Registrado]] = "",0,MONTH(TbRegistroEntradas[[#This Row],[Data do Caixa Registrado]]))</f>
        <v>6</v>
      </c>
      <c r="J203" s="34">
        <f>IF(TbRegistroEntradas[[#This Row],[Data do Caixa Registrado]] = "",0, YEAR(TbRegistroEntradas[[#This Row],[Data do Caixa Registrado]]))</f>
        <v>2019</v>
      </c>
      <c r="K203" s="34">
        <f>IF(TbRegistroEntradas[[#This Row],[Data da Competência]]="",0,MONTH(TbRegistroEntradas[[#This Row],[Data da Competência]]))</f>
        <v>3</v>
      </c>
      <c r="L203" s="34">
        <f>IF(TbRegistroEntradas[[#This Row],[Data da Competência]]="",0,YEAR(TbRegistroEntradas[[#This Row],[Data da Competência]]))</f>
        <v>2019</v>
      </c>
      <c r="M203" s="34">
        <f>IF(TbRegistroEntradas[[#This Row],[Data do Caixa Previsto]]="",0,MONTH(TbRegistroEntradas[[#This Row],[Data do Caixa Previsto]]))</f>
        <v>5</v>
      </c>
      <c r="N203" s="34">
        <f>IF(TbRegistroEntradas[[#This Row],[Data do Caixa Previsto]]="",0,YEAR(TbRegistroEntradas[[#This Row],[Data do Caixa Previsto]]))</f>
        <v>2019</v>
      </c>
      <c r="O203" s="34" t="str">
        <f ca="1">IF(AND(TbRegistroEntradas[[#This Row],[Data do Caixa Registrado]]="",TbRegistroEntradas[[#This Row],[Data do Caixa Previsto]] &lt; TODAY()),"Vencida","Não Vencida")</f>
        <v>Não Vencida</v>
      </c>
      <c r="P203" s="34" t="str">
        <f>IF(TbRegistroEntradas[[#This Row],[Data da Competência]]=TbRegistroEntradas[[#This Row],[Data do Caixa Previsto]],"Vista","Prazo")</f>
        <v>Prazo</v>
      </c>
      <c r="Q20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57</v>
      </c>
    </row>
    <row r="204" spans="2:17" ht="19.95" customHeight="1" x14ac:dyDescent="0.3">
      <c r="B204" s="97">
        <v>43558</v>
      </c>
      <c r="C204" s="97">
        <v>43558</v>
      </c>
      <c r="D204" s="97">
        <v>43558</v>
      </c>
      <c r="E204" t="s">
        <v>25</v>
      </c>
      <c r="F204" t="s">
        <v>34</v>
      </c>
      <c r="G204" t="s">
        <v>258</v>
      </c>
      <c r="H204" s="98">
        <v>1738</v>
      </c>
      <c r="I204" s="34">
        <f>IF(TbRegistroEntradas[[#This Row],[Data do Caixa Registrado]] = "",0,MONTH(TbRegistroEntradas[[#This Row],[Data do Caixa Registrado]]))</f>
        <v>4</v>
      </c>
      <c r="J204" s="34">
        <f>IF(TbRegistroEntradas[[#This Row],[Data do Caixa Registrado]] = "",0, YEAR(TbRegistroEntradas[[#This Row],[Data do Caixa Registrado]]))</f>
        <v>2019</v>
      </c>
      <c r="K204" s="34">
        <f>IF(TbRegistroEntradas[[#This Row],[Data da Competência]]="",0,MONTH(TbRegistroEntradas[[#This Row],[Data da Competência]]))</f>
        <v>4</v>
      </c>
      <c r="L204" s="34">
        <f>IF(TbRegistroEntradas[[#This Row],[Data da Competência]]="",0,YEAR(TbRegistroEntradas[[#This Row],[Data da Competência]]))</f>
        <v>2019</v>
      </c>
      <c r="M204" s="34">
        <f>IF(TbRegistroEntradas[[#This Row],[Data do Caixa Previsto]]="",0,MONTH(TbRegistroEntradas[[#This Row],[Data do Caixa Previsto]]))</f>
        <v>4</v>
      </c>
      <c r="N204" s="34">
        <f>IF(TbRegistroEntradas[[#This Row],[Data do Caixa Previsto]]="",0,YEAR(TbRegistroEntradas[[#This Row],[Data do Caixa Previsto]]))</f>
        <v>2019</v>
      </c>
      <c r="O204" s="34" t="str">
        <f ca="1">IF(AND(TbRegistroEntradas[[#This Row],[Data do Caixa Registrado]]="",TbRegistroEntradas[[#This Row],[Data do Caixa Previsto]] &lt; TODAY()),"Vencida","Não Vencida")</f>
        <v>Não Vencida</v>
      </c>
      <c r="P204" s="34" t="str">
        <f>IF(TbRegistroEntradas[[#This Row],[Data da Competência]]=TbRegistroEntradas[[#This Row],[Data do Caixa Previsto]],"Vista","Prazo")</f>
        <v>Vista</v>
      </c>
      <c r="Q20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5" spans="2:17" ht="19.95" customHeight="1" x14ac:dyDescent="0.3">
      <c r="B205" s="97">
        <v>43561</v>
      </c>
      <c r="C205" s="97">
        <v>43561</v>
      </c>
      <c r="D205" s="97">
        <v>43561</v>
      </c>
      <c r="E205" t="s">
        <v>25</v>
      </c>
      <c r="F205" t="s">
        <v>34</v>
      </c>
      <c r="G205" t="s">
        <v>259</v>
      </c>
      <c r="H205" s="98">
        <v>732</v>
      </c>
      <c r="I205" s="34">
        <f>IF(TbRegistroEntradas[[#This Row],[Data do Caixa Registrado]] = "",0,MONTH(TbRegistroEntradas[[#This Row],[Data do Caixa Registrado]]))</f>
        <v>4</v>
      </c>
      <c r="J205" s="34">
        <f>IF(TbRegistroEntradas[[#This Row],[Data do Caixa Registrado]] = "",0, YEAR(TbRegistroEntradas[[#This Row],[Data do Caixa Registrado]]))</f>
        <v>2019</v>
      </c>
      <c r="K205" s="34">
        <f>IF(TbRegistroEntradas[[#This Row],[Data da Competência]]="",0,MONTH(TbRegistroEntradas[[#This Row],[Data da Competência]]))</f>
        <v>4</v>
      </c>
      <c r="L205" s="34">
        <f>IF(TbRegistroEntradas[[#This Row],[Data da Competência]]="",0,YEAR(TbRegistroEntradas[[#This Row],[Data da Competência]]))</f>
        <v>2019</v>
      </c>
      <c r="M205" s="34">
        <f>IF(TbRegistroEntradas[[#This Row],[Data do Caixa Previsto]]="",0,MONTH(TbRegistroEntradas[[#This Row],[Data do Caixa Previsto]]))</f>
        <v>4</v>
      </c>
      <c r="N205" s="34">
        <f>IF(TbRegistroEntradas[[#This Row],[Data do Caixa Previsto]]="",0,YEAR(TbRegistroEntradas[[#This Row],[Data do Caixa Previsto]]))</f>
        <v>2019</v>
      </c>
      <c r="O205" s="34" t="str">
        <f ca="1">IF(AND(TbRegistroEntradas[[#This Row],[Data do Caixa Registrado]]="",TbRegistroEntradas[[#This Row],[Data do Caixa Previsto]] &lt; TODAY()),"Vencida","Não Vencida")</f>
        <v>Não Vencida</v>
      </c>
      <c r="P205" s="34" t="str">
        <f>IF(TbRegistroEntradas[[#This Row],[Data da Competência]]=TbRegistroEntradas[[#This Row],[Data do Caixa Previsto]],"Vista","Prazo")</f>
        <v>Vista</v>
      </c>
      <c r="Q20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6" spans="2:17" ht="19.95" customHeight="1" x14ac:dyDescent="0.3">
      <c r="B206" s="97">
        <v>43625</v>
      </c>
      <c r="C206" s="97">
        <v>43562</v>
      </c>
      <c r="D206" s="97">
        <v>43586</v>
      </c>
      <c r="E206" t="s">
        <v>25</v>
      </c>
      <c r="F206" t="s">
        <v>35</v>
      </c>
      <c r="G206" t="s">
        <v>260</v>
      </c>
      <c r="H206" s="98">
        <v>373</v>
      </c>
      <c r="I206" s="34">
        <f>IF(TbRegistroEntradas[[#This Row],[Data do Caixa Registrado]] = "",0,MONTH(TbRegistroEntradas[[#This Row],[Data do Caixa Registrado]]))</f>
        <v>6</v>
      </c>
      <c r="J206" s="34">
        <f>IF(TbRegistroEntradas[[#This Row],[Data do Caixa Registrado]] = "",0, YEAR(TbRegistroEntradas[[#This Row],[Data do Caixa Registrado]]))</f>
        <v>2019</v>
      </c>
      <c r="K206" s="34">
        <f>IF(TbRegistroEntradas[[#This Row],[Data da Competência]]="",0,MONTH(TbRegistroEntradas[[#This Row],[Data da Competência]]))</f>
        <v>4</v>
      </c>
      <c r="L206" s="34">
        <f>IF(TbRegistroEntradas[[#This Row],[Data da Competência]]="",0,YEAR(TbRegistroEntradas[[#This Row],[Data da Competência]]))</f>
        <v>2019</v>
      </c>
      <c r="M206" s="34">
        <f>IF(TbRegistroEntradas[[#This Row],[Data do Caixa Previsto]]="",0,MONTH(TbRegistroEntradas[[#This Row],[Data do Caixa Previsto]]))</f>
        <v>5</v>
      </c>
      <c r="N206" s="34">
        <f>IF(TbRegistroEntradas[[#This Row],[Data do Caixa Previsto]]="",0,YEAR(TbRegistroEntradas[[#This Row],[Data do Caixa Previsto]]))</f>
        <v>2019</v>
      </c>
      <c r="O206" s="34" t="str">
        <f ca="1">IF(AND(TbRegistroEntradas[[#This Row],[Data do Caixa Registrado]]="",TbRegistroEntradas[[#This Row],[Data do Caixa Previsto]] &lt; TODAY()),"Vencida","Não Vencida")</f>
        <v>Não Vencida</v>
      </c>
      <c r="P206" s="34" t="str">
        <f>IF(TbRegistroEntradas[[#This Row],[Data da Competência]]=TbRegistroEntradas[[#This Row],[Data do Caixa Previsto]],"Vista","Prazo")</f>
        <v>Prazo</v>
      </c>
      <c r="Q20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39</v>
      </c>
    </row>
    <row r="207" spans="2:17" ht="19.95" customHeight="1" x14ac:dyDescent="0.3">
      <c r="B207" s="97">
        <v>43609</v>
      </c>
      <c r="C207" s="97">
        <v>43564</v>
      </c>
      <c r="D207" s="97">
        <v>43609</v>
      </c>
      <c r="E207" t="s">
        <v>25</v>
      </c>
      <c r="F207" t="s">
        <v>32</v>
      </c>
      <c r="G207" t="s">
        <v>261</v>
      </c>
      <c r="H207" s="98">
        <v>609</v>
      </c>
      <c r="I207" s="34">
        <f>IF(TbRegistroEntradas[[#This Row],[Data do Caixa Registrado]] = "",0,MONTH(TbRegistroEntradas[[#This Row],[Data do Caixa Registrado]]))</f>
        <v>5</v>
      </c>
      <c r="J207" s="34">
        <f>IF(TbRegistroEntradas[[#This Row],[Data do Caixa Registrado]] = "",0, YEAR(TbRegistroEntradas[[#This Row],[Data do Caixa Registrado]]))</f>
        <v>2019</v>
      </c>
      <c r="K207" s="34">
        <f>IF(TbRegistroEntradas[[#This Row],[Data da Competência]]="",0,MONTH(TbRegistroEntradas[[#This Row],[Data da Competência]]))</f>
        <v>4</v>
      </c>
      <c r="L207" s="34">
        <f>IF(TbRegistroEntradas[[#This Row],[Data da Competência]]="",0,YEAR(TbRegistroEntradas[[#This Row],[Data da Competência]]))</f>
        <v>2019</v>
      </c>
      <c r="M207" s="34">
        <f>IF(TbRegistroEntradas[[#This Row],[Data do Caixa Previsto]]="",0,MONTH(TbRegistroEntradas[[#This Row],[Data do Caixa Previsto]]))</f>
        <v>5</v>
      </c>
      <c r="N207" s="34">
        <f>IF(TbRegistroEntradas[[#This Row],[Data do Caixa Previsto]]="",0,YEAR(TbRegistroEntradas[[#This Row],[Data do Caixa Previsto]]))</f>
        <v>2019</v>
      </c>
      <c r="O207" s="34" t="str">
        <f ca="1">IF(AND(TbRegistroEntradas[[#This Row],[Data do Caixa Registrado]]="",TbRegistroEntradas[[#This Row],[Data do Caixa Previsto]] &lt; TODAY()),"Vencida","Não Vencida")</f>
        <v>Não Vencida</v>
      </c>
      <c r="P207" s="34" t="str">
        <f>IF(TbRegistroEntradas[[#This Row],[Data da Competência]]=TbRegistroEntradas[[#This Row],[Data do Caixa Previsto]],"Vista","Prazo")</f>
        <v>Prazo</v>
      </c>
      <c r="Q20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8" spans="2:17" ht="19.95" customHeight="1" x14ac:dyDescent="0.3">
      <c r="B208" s="97">
        <v>43615</v>
      </c>
      <c r="C208" s="97">
        <v>43567</v>
      </c>
      <c r="D208" s="97">
        <v>43615</v>
      </c>
      <c r="E208" t="s">
        <v>25</v>
      </c>
      <c r="F208" t="s">
        <v>34</v>
      </c>
      <c r="G208" t="s">
        <v>262</v>
      </c>
      <c r="H208" s="98">
        <v>2883</v>
      </c>
      <c r="I208" s="34">
        <f>IF(TbRegistroEntradas[[#This Row],[Data do Caixa Registrado]] = "",0,MONTH(TbRegistroEntradas[[#This Row],[Data do Caixa Registrado]]))</f>
        <v>5</v>
      </c>
      <c r="J208" s="34">
        <f>IF(TbRegistroEntradas[[#This Row],[Data do Caixa Registrado]] = "",0, YEAR(TbRegistroEntradas[[#This Row],[Data do Caixa Registrado]]))</f>
        <v>2019</v>
      </c>
      <c r="K208" s="34">
        <f>IF(TbRegistroEntradas[[#This Row],[Data da Competência]]="",0,MONTH(TbRegistroEntradas[[#This Row],[Data da Competência]]))</f>
        <v>4</v>
      </c>
      <c r="L208" s="34">
        <f>IF(TbRegistroEntradas[[#This Row],[Data da Competência]]="",0,YEAR(TbRegistroEntradas[[#This Row],[Data da Competência]]))</f>
        <v>2019</v>
      </c>
      <c r="M208" s="34">
        <f>IF(TbRegistroEntradas[[#This Row],[Data do Caixa Previsto]]="",0,MONTH(TbRegistroEntradas[[#This Row],[Data do Caixa Previsto]]))</f>
        <v>5</v>
      </c>
      <c r="N208" s="34">
        <f>IF(TbRegistroEntradas[[#This Row],[Data do Caixa Previsto]]="",0,YEAR(TbRegistroEntradas[[#This Row],[Data do Caixa Previsto]]))</f>
        <v>2019</v>
      </c>
      <c r="O208" s="34" t="str">
        <f ca="1">IF(AND(TbRegistroEntradas[[#This Row],[Data do Caixa Registrado]]="",TbRegistroEntradas[[#This Row],[Data do Caixa Previsto]] &lt; TODAY()),"Vencida","Não Vencida")</f>
        <v>Não Vencida</v>
      </c>
      <c r="P208" s="34" t="str">
        <f>IF(TbRegistroEntradas[[#This Row],[Data da Competência]]=TbRegistroEntradas[[#This Row],[Data do Caixa Previsto]],"Vista","Prazo")</f>
        <v>Prazo</v>
      </c>
      <c r="Q20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09" spans="2:17" ht="19.95" customHeight="1" x14ac:dyDescent="0.3">
      <c r="B209" s="97">
        <v>43569</v>
      </c>
      <c r="C209" s="97">
        <v>43569</v>
      </c>
      <c r="D209" s="97">
        <v>43569</v>
      </c>
      <c r="E209" t="s">
        <v>25</v>
      </c>
      <c r="F209" t="s">
        <v>32</v>
      </c>
      <c r="G209" t="s">
        <v>263</v>
      </c>
      <c r="H209" s="98">
        <v>4651</v>
      </c>
      <c r="I209" s="34">
        <f>IF(TbRegistroEntradas[[#This Row],[Data do Caixa Registrado]] = "",0,MONTH(TbRegistroEntradas[[#This Row],[Data do Caixa Registrado]]))</f>
        <v>4</v>
      </c>
      <c r="J209" s="34">
        <f>IF(TbRegistroEntradas[[#This Row],[Data do Caixa Registrado]] = "",0, YEAR(TbRegistroEntradas[[#This Row],[Data do Caixa Registrado]]))</f>
        <v>2019</v>
      </c>
      <c r="K209" s="34">
        <f>IF(TbRegistroEntradas[[#This Row],[Data da Competência]]="",0,MONTH(TbRegistroEntradas[[#This Row],[Data da Competência]]))</f>
        <v>4</v>
      </c>
      <c r="L209" s="34">
        <f>IF(TbRegistroEntradas[[#This Row],[Data da Competência]]="",0,YEAR(TbRegistroEntradas[[#This Row],[Data da Competência]]))</f>
        <v>2019</v>
      </c>
      <c r="M209" s="34">
        <f>IF(TbRegistroEntradas[[#This Row],[Data do Caixa Previsto]]="",0,MONTH(TbRegistroEntradas[[#This Row],[Data do Caixa Previsto]]))</f>
        <v>4</v>
      </c>
      <c r="N209" s="34">
        <f>IF(TbRegistroEntradas[[#This Row],[Data do Caixa Previsto]]="",0,YEAR(TbRegistroEntradas[[#This Row],[Data do Caixa Previsto]]))</f>
        <v>2019</v>
      </c>
      <c r="O209" s="34" t="str">
        <f ca="1">IF(AND(TbRegistroEntradas[[#This Row],[Data do Caixa Registrado]]="",TbRegistroEntradas[[#This Row],[Data do Caixa Previsto]] &lt; TODAY()),"Vencida","Não Vencida")</f>
        <v>Não Vencida</v>
      </c>
      <c r="P209" s="34" t="str">
        <f>IF(TbRegistroEntradas[[#This Row],[Data da Competência]]=TbRegistroEntradas[[#This Row],[Data do Caixa Previsto]],"Vista","Prazo")</f>
        <v>Vista</v>
      </c>
      <c r="Q20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0" spans="2:17" ht="19.95" customHeight="1" x14ac:dyDescent="0.3">
      <c r="B210" s="97" t="s">
        <v>68</v>
      </c>
      <c r="C210" s="97">
        <v>43573</v>
      </c>
      <c r="D210" s="97">
        <v>43579</v>
      </c>
      <c r="E210" t="s">
        <v>25</v>
      </c>
      <c r="F210" t="s">
        <v>32</v>
      </c>
      <c r="G210" t="s">
        <v>264</v>
      </c>
      <c r="H210" s="98">
        <v>4797</v>
      </c>
      <c r="I210" s="34">
        <f>IF(TbRegistroEntradas[[#This Row],[Data do Caixa Registrado]] = "",0,MONTH(TbRegistroEntradas[[#This Row],[Data do Caixa Registrado]]))</f>
        <v>0</v>
      </c>
      <c r="J210" s="34">
        <f>IF(TbRegistroEntradas[[#This Row],[Data do Caixa Registrado]] = "",0, YEAR(TbRegistroEntradas[[#This Row],[Data do Caixa Registrado]]))</f>
        <v>0</v>
      </c>
      <c r="K210" s="34">
        <f>IF(TbRegistroEntradas[[#This Row],[Data da Competência]]="",0,MONTH(TbRegistroEntradas[[#This Row],[Data da Competência]]))</f>
        <v>4</v>
      </c>
      <c r="L210" s="34">
        <f>IF(TbRegistroEntradas[[#This Row],[Data da Competência]]="",0,YEAR(TbRegistroEntradas[[#This Row],[Data da Competência]]))</f>
        <v>2019</v>
      </c>
      <c r="M210" s="34">
        <f>IF(TbRegistroEntradas[[#This Row],[Data do Caixa Previsto]]="",0,MONTH(TbRegistroEntradas[[#This Row],[Data do Caixa Previsto]]))</f>
        <v>4</v>
      </c>
      <c r="N210" s="34">
        <f>IF(TbRegistroEntradas[[#This Row],[Data do Caixa Previsto]]="",0,YEAR(TbRegistroEntradas[[#This Row],[Data do Caixa Previsto]]))</f>
        <v>2019</v>
      </c>
      <c r="O210" s="34" t="str">
        <f ca="1">IF(AND(TbRegistroEntradas[[#This Row],[Data do Caixa Registrado]]="",TbRegistroEntradas[[#This Row],[Data do Caixa Previsto]] &lt; TODAY()),"Vencida","Não Vencida")</f>
        <v>Vencida</v>
      </c>
      <c r="P210" s="34" t="str">
        <f>IF(TbRegistroEntradas[[#This Row],[Data da Competência]]=TbRegistroEntradas[[#This Row],[Data do Caixa Previsto]],"Vista","Prazo")</f>
        <v>Prazo</v>
      </c>
      <c r="Q21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2206</v>
      </c>
    </row>
    <row r="211" spans="2:17" ht="19.95" customHeight="1" x14ac:dyDescent="0.3">
      <c r="B211" s="97">
        <v>43598</v>
      </c>
      <c r="C211" s="97">
        <v>43575</v>
      </c>
      <c r="D211" s="97">
        <v>43598</v>
      </c>
      <c r="E211" t="s">
        <v>25</v>
      </c>
      <c r="F211" t="s">
        <v>33</v>
      </c>
      <c r="G211" t="s">
        <v>265</v>
      </c>
      <c r="H211" s="98">
        <v>1620</v>
      </c>
      <c r="I211" s="34">
        <f>IF(TbRegistroEntradas[[#This Row],[Data do Caixa Registrado]] = "",0,MONTH(TbRegistroEntradas[[#This Row],[Data do Caixa Registrado]]))</f>
        <v>5</v>
      </c>
      <c r="J211" s="34">
        <f>IF(TbRegistroEntradas[[#This Row],[Data do Caixa Registrado]] = "",0, YEAR(TbRegistroEntradas[[#This Row],[Data do Caixa Registrado]]))</f>
        <v>2019</v>
      </c>
      <c r="K211" s="34">
        <f>IF(TbRegistroEntradas[[#This Row],[Data da Competência]]="",0,MONTH(TbRegistroEntradas[[#This Row],[Data da Competência]]))</f>
        <v>4</v>
      </c>
      <c r="L211" s="34">
        <f>IF(TbRegistroEntradas[[#This Row],[Data da Competência]]="",0,YEAR(TbRegistroEntradas[[#This Row],[Data da Competência]]))</f>
        <v>2019</v>
      </c>
      <c r="M211" s="34">
        <f>IF(TbRegistroEntradas[[#This Row],[Data do Caixa Previsto]]="",0,MONTH(TbRegistroEntradas[[#This Row],[Data do Caixa Previsto]]))</f>
        <v>5</v>
      </c>
      <c r="N211" s="34">
        <f>IF(TbRegistroEntradas[[#This Row],[Data do Caixa Previsto]]="",0,YEAR(TbRegistroEntradas[[#This Row],[Data do Caixa Previsto]]))</f>
        <v>2019</v>
      </c>
      <c r="O211" s="34" t="str">
        <f ca="1">IF(AND(TbRegistroEntradas[[#This Row],[Data do Caixa Registrado]]="",TbRegistroEntradas[[#This Row],[Data do Caixa Previsto]] &lt; TODAY()),"Vencida","Não Vencida")</f>
        <v>Não Vencida</v>
      </c>
      <c r="P211" s="34" t="str">
        <f>IF(TbRegistroEntradas[[#This Row],[Data da Competência]]=TbRegistroEntradas[[#This Row],[Data do Caixa Previsto]],"Vista","Prazo")</f>
        <v>Prazo</v>
      </c>
      <c r="Q21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2" spans="2:17" ht="19.95" customHeight="1" x14ac:dyDescent="0.3">
      <c r="B212" s="97">
        <v>43683</v>
      </c>
      <c r="C212" s="97">
        <v>43582</v>
      </c>
      <c r="D212" s="97">
        <v>43625</v>
      </c>
      <c r="E212" t="s">
        <v>25</v>
      </c>
      <c r="F212" t="s">
        <v>35</v>
      </c>
      <c r="G212" t="s">
        <v>266</v>
      </c>
      <c r="H212" s="98">
        <v>245</v>
      </c>
      <c r="I212" s="34">
        <f>IF(TbRegistroEntradas[[#This Row],[Data do Caixa Registrado]] = "",0,MONTH(TbRegistroEntradas[[#This Row],[Data do Caixa Registrado]]))</f>
        <v>8</v>
      </c>
      <c r="J212" s="34">
        <f>IF(TbRegistroEntradas[[#This Row],[Data do Caixa Registrado]] = "",0, YEAR(TbRegistroEntradas[[#This Row],[Data do Caixa Registrado]]))</f>
        <v>2019</v>
      </c>
      <c r="K212" s="34">
        <f>IF(TbRegistroEntradas[[#This Row],[Data da Competência]]="",0,MONTH(TbRegistroEntradas[[#This Row],[Data da Competência]]))</f>
        <v>4</v>
      </c>
      <c r="L212" s="34">
        <f>IF(TbRegistroEntradas[[#This Row],[Data da Competência]]="",0,YEAR(TbRegistroEntradas[[#This Row],[Data da Competência]]))</f>
        <v>2019</v>
      </c>
      <c r="M212" s="34">
        <f>IF(TbRegistroEntradas[[#This Row],[Data do Caixa Previsto]]="",0,MONTH(TbRegistroEntradas[[#This Row],[Data do Caixa Previsto]]))</f>
        <v>6</v>
      </c>
      <c r="N212" s="34">
        <f>IF(TbRegistroEntradas[[#This Row],[Data do Caixa Previsto]]="",0,YEAR(TbRegistroEntradas[[#This Row],[Data do Caixa Previsto]]))</f>
        <v>2019</v>
      </c>
      <c r="O212" s="34" t="str">
        <f ca="1">IF(AND(TbRegistroEntradas[[#This Row],[Data do Caixa Registrado]]="",TbRegistroEntradas[[#This Row],[Data do Caixa Previsto]] &lt; TODAY()),"Vencida","Não Vencida")</f>
        <v>Não Vencida</v>
      </c>
      <c r="P212" s="34" t="str">
        <f>IF(TbRegistroEntradas[[#This Row],[Data da Competência]]=TbRegistroEntradas[[#This Row],[Data do Caixa Previsto]],"Vista","Prazo")</f>
        <v>Prazo</v>
      </c>
      <c r="Q21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58</v>
      </c>
    </row>
    <row r="213" spans="2:17" ht="19.95" customHeight="1" x14ac:dyDescent="0.3">
      <c r="B213" s="97">
        <v>43595</v>
      </c>
      <c r="C213" s="97">
        <v>43584</v>
      </c>
      <c r="D213" s="97">
        <v>43595</v>
      </c>
      <c r="E213" t="s">
        <v>25</v>
      </c>
      <c r="F213" t="s">
        <v>34</v>
      </c>
      <c r="G213" t="s">
        <v>267</v>
      </c>
      <c r="H213" s="98">
        <v>2091</v>
      </c>
      <c r="I213" s="34">
        <f>IF(TbRegistroEntradas[[#This Row],[Data do Caixa Registrado]] = "",0,MONTH(TbRegistroEntradas[[#This Row],[Data do Caixa Registrado]]))</f>
        <v>5</v>
      </c>
      <c r="J213" s="34">
        <f>IF(TbRegistroEntradas[[#This Row],[Data do Caixa Registrado]] = "",0, YEAR(TbRegistroEntradas[[#This Row],[Data do Caixa Registrado]]))</f>
        <v>2019</v>
      </c>
      <c r="K213" s="34">
        <f>IF(TbRegistroEntradas[[#This Row],[Data da Competência]]="",0,MONTH(TbRegistroEntradas[[#This Row],[Data da Competência]]))</f>
        <v>4</v>
      </c>
      <c r="L213" s="34">
        <f>IF(TbRegistroEntradas[[#This Row],[Data da Competência]]="",0,YEAR(TbRegistroEntradas[[#This Row],[Data da Competência]]))</f>
        <v>2019</v>
      </c>
      <c r="M213" s="34">
        <f>IF(TbRegistroEntradas[[#This Row],[Data do Caixa Previsto]]="",0,MONTH(TbRegistroEntradas[[#This Row],[Data do Caixa Previsto]]))</f>
        <v>5</v>
      </c>
      <c r="N213" s="34">
        <f>IF(TbRegistroEntradas[[#This Row],[Data do Caixa Previsto]]="",0,YEAR(TbRegistroEntradas[[#This Row],[Data do Caixa Previsto]]))</f>
        <v>2019</v>
      </c>
      <c r="O213" s="34" t="str">
        <f ca="1">IF(AND(TbRegistroEntradas[[#This Row],[Data do Caixa Registrado]]="",TbRegistroEntradas[[#This Row],[Data do Caixa Previsto]] &lt; TODAY()),"Vencida","Não Vencida")</f>
        <v>Não Vencida</v>
      </c>
      <c r="P213" s="34" t="str">
        <f>IF(TbRegistroEntradas[[#This Row],[Data da Competência]]=TbRegistroEntradas[[#This Row],[Data do Caixa Previsto]],"Vista","Prazo")</f>
        <v>Prazo</v>
      </c>
      <c r="Q21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4" spans="2:17" ht="19.95" customHeight="1" x14ac:dyDescent="0.3">
      <c r="B214" s="97">
        <v>43594</v>
      </c>
      <c r="C214" s="97">
        <v>43585</v>
      </c>
      <c r="D214" s="97">
        <v>43594</v>
      </c>
      <c r="E214" t="s">
        <v>25</v>
      </c>
      <c r="F214" t="s">
        <v>34</v>
      </c>
      <c r="G214" t="s">
        <v>268</v>
      </c>
      <c r="H214" s="98">
        <v>3200</v>
      </c>
      <c r="I214" s="34">
        <f>IF(TbRegistroEntradas[[#This Row],[Data do Caixa Registrado]] = "",0,MONTH(TbRegistroEntradas[[#This Row],[Data do Caixa Registrado]]))</f>
        <v>5</v>
      </c>
      <c r="J214" s="34">
        <f>IF(TbRegistroEntradas[[#This Row],[Data do Caixa Registrado]] = "",0, YEAR(TbRegistroEntradas[[#This Row],[Data do Caixa Registrado]]))</f>
        <v>2019</v>
      </c>
      <c r="K214" s="34">
        <f>IF(TbRegistroEntradas[[#This Row],[Data da Competência]]="",0,MONTH(TbRegistroEntradas[[#This Row],[Data da Competência]]))</f>
        <v>4</v>
      </c>
      <c r="L214" s="34">
        <f>IF(TbRegistroEntradas[[#This Row],[Data da Competência]]="",0,YEAR(TbRegistroEntradas[[#This Row],[Data da Competência]]))</f>
        <v>2019</v>
      </c>
      <c r="M214" s="34">
        <f>IF(TbRegistroEntradas[[#This Row],[Data do Caixa Previsto]]="",0,MONTH(TbRegistroEntradas[[#This Row],[Data do Caixa Previsto]]))</f>
        <v>5</v>
      </c>
      <c r="N214" s="34">
        <f>IF(TbRegistroEntradas[[#This Row],[Data do Caixa Previsto]]="",0,YEAR(TbRegistroEntradas[[#This Row],[Data do Caixa Previsto]]))</f>
        <v>2019</v>
      </c>
      <c r="O214" s="34" t="str">
        <f ca="1">IF(AND(TbRegistroEntradas[[#This Row],[Data do Caixa Registrado]]="",TbRegistroEntradas[[#This Row],[Data do Caixa Previsto]] &lt; TODAY()),"Vencida","Não Vencida")</f>
        <v>Não Vencida</v>
      </c>
      <c r="P214" s="34" t="str">
        <f>IF(TbRegistroEntradas[[#This Row],[Data da Competência]]=TbRegistroEntradas[[#This Row],[Data do Caixa Previsto]],"Vista","Prazo")</f>
        <v>Prazo</v>
      </c>
      <c r="Q21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5" spans="2:17" ht="19.95" customHeight="1" x14ac:dyDescent="0.3">
      <c r="B215" s="97">
        <v>43587</v>
      </c>
      <c r="C215" s="97">
        <v>43587</v>
      </c>
      <c r="D215" s="97">
        <v>43587</v>
      </c>
      <c r="E215" t="s">
        <v>25</v>
      </c>
      <c r="F215" t="s">
        <v>35</v>
      </c>
      <c r="G215" t="s">
        <v>269</v>
      </c>
      <c r="H215" s="98">
        <v>583</v>
      </c>
      <c r="I215" s="34">
        <f>IF(TbRegistroEntradas[[#This Row],[Data do Caixa Registrado]] = "",0,MONTH(TbRegistroEntradas[[#This Row],[Data do Caixa Registrado]]))</f>
        <v>5</v>
      </c>
      <c r="J215" s="34">
        <f>IF(TbRegistroEntradas[[#This Row],[Data do Caixa Registrado]] = "",0, YEAR(TbRegistroEntradas[[#This Row],[Data do Caixa Registrado]]))</f>
        <v>2019</v>
      </c>
      <c r="K215" s="34">
        <f>IF(TbRegistroEntradas[[#This Row],[Data da Competência]]="",0,MONTH(TbRegistroEntradas[[#This Row],[Data da Competência]]))</f>
        <v>5</v>
      </c>
      <c r="L215" s="34">
        <f>IF(TbRegistroEntradas[[#This Row],[Data da Competência]]="",0,YEAR(TbRegistroEntradas[[#This Row],[Data da Competência]]))</f>
        <v>2019</v>
      </c>
      <c r="M215" s="34">
        <f>IF(TbRegistroEntradas[[#This Row],[Data do Caixa Previsto]]="",0,MONTH(TbRegistroEntradas[[#This Row],[Data do Caixa Previsto]]))</f>
        <v>5</v>
      </c>
      <c r="N215" s="34">
        <f>IF(TbRegistroEntradas[[#This Row],[Data do Caixa Previsto]]="",0,YEAR(TbRegistroEntradas[[#This Row],[Data do Caixa Previsto]]))</f>
        <v>2019</v>
      </c>
      <c r="O215" s="34" t="str">
        <f ca="1">IF(AND(TbRegistroEntradas[[#This Row],[Data do Caixa Registrado]]="",TbRegistroEntradas[[#This Row],[Data do Caixa Previsto]] &lt; TODAY()),"Vencida","Não Vencida")</f>
        <v>Não Vencida</v>
      </c>
      <c r="P215" s="34" t="str">
        <f>IF(TbRegistroEntradas[[#This Row],[Data da Competência]]=TbRegistroEntradas[[#This Row],[Data do Caixa Previsto]],"Vista","Prazo")</f>
        <v>Vista</v>
      </c>
      <c r="Q21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6" spans="2:17" ht="19.95" customHeight="1" x14ac:dyDescent="0.3">
      <c r="B216" s="97">
        <v>43626</v>
      </c>
      <c r="C216" s="97">
        <v>43590</v>
      </c>
      <c r="D216" s="97">
        <v>43626</v>
      </c>
      <c r="E216" t="s">
        <v>25</v>
      </c>
      <c r="F216" t="s">
        <v>34</v>
      </c>
      <c r="G216" t="s">
        <v>270</v>
      </c>
      <c r="H216" s="98">
        <v>4505</v>
      </c>
      <c r="I216" s="34">
        <f>IF(TbRegistroEntradas[[#This Row],[Data do Caixa Registrado]] = "",0,MONTH(TbRegistroEntradas[[#This Row],[Data do Caixa Registrado]]))</f>
        <v>6</v>
      </c>
      <c r="J216" s="34">
        <f>IF(TbRegistroEntradas[[#This Row],[Data do Caixa Registrado]] = "",0, YEAR(TbRegistroEntradas[[#This Row],[Data do Caixa Registrado]]))</f>
        <v>2019</v>
      </c>
      <c r="K216" s="34">
        <f>IF(TbRegistroEntradas[[#This Row],[Data da Competência]]="",0,MONTH(TbRegistroEntradas[[#This Row],[Data da Competência]]))</f>
        <v>5</v>
      </c>
      <c r="L216" s="34">
        <f>IF(TbRegistroEntradas[[#This Row],[Data da Competência]]="",0,YEAR(TbRegistroEntradas[[#This Row],[Data da Competência]]))</f>
        <v>2019</v>
      </c>
      <c r="M216" s="34">
        <f>IF(TbRegistroEntradas[[#This Row],[Data do Caixa Previsto]]="",0,MONTH(TbRegistroEntradas[[#This Row],[Data do Caixa Previsto]]))</f>
        <v>6</v>
      </c>
      <c r="N216" s="34">
        <f>IF(TbRegistroEntradas[[#This Row],[Data do Caixa Previsto]]="",0,YEAR(TbRegistroEntradas[[#This Row],[Data do Caixa Previsto]]))</f>
        <v>2019</v>
      </c>
      <c r="O216" s="34" t="str">
        <f ca="1">IF(AND(TbRegistroEntradas[[#This Row],[Data do Caixa Registrado]]="",TbRegistroEntradas[[#This Row],[Data do Caixa Previsto]] &lt; TODAY()),"Vencida","Não Vencida")</f>
        <v>Não Vencida</v>
      </c>
      <c r="P216" s="34" t="str">
        <f>IF(TbRegistroEntradas[[#This Row],[Data da Competência]]=TbRegistroEntradas[[#This Row],[Data do Caixa Previsto]],"Vista","Prazo")</f>
        <v>Prazo</v>
      </c>
      <c r="Q21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7" spans="2:17" ht="19.95" customHeight="1" x14ac:dyDescent="0.3">
      <c r="B217" s="97">
        <v>43592</v>
      </c>
      <c r="C217" s="97">
        <v>43592</v>
      </c>
      <c r="D217" s="97">
        <v>43592</v>
      </c>
      <c r="E217" t="s">
        <v>25</v>
      </c>
      <c r="F217" t="s">
        <v>34</v>
      </c>
      <c r="G217" t="s">
        <v>271</v>
      </c>
      <c r="H217" s="98">
        <v>343</v>
      </c>
      <c r="I217" s="34">
        <f>IF(TbRegistroEntradas[[#This Row],[Data do Caixa Registrado]] = "",0,MONTH(TbRegistroEntradas[[#This Row],[Data do Caixa Registrado]]))</f>
        <v>5</v>
      </c>
      <c r="J217" s="34">
        <f>IF(TbRegistroEntradas[[#This Row],[Data do Caixa Registrado]] = "",0, YEAR(TbRegistroEntradas[[#This Row],[Data do Caixa Registrado]]))</f>
        <v>2019</v>
      </c>
      <c r="K217" s="34">
        <f>IF(TbRegistroEntradas[[#This Row],[Data da Competência]]="",0,MONTH(TbRegistroEntradas[[#This Row],[Data da Competência]]))</f>
        <v>5</v>
      </c>
      <c r="L217" s="34">
        <f>IF(TbRegistroEntradas[[#This Row],[Data da Competência]]="",0,YEAR(TbRegistroEntradas[[#This Row],[Data da Competência]]))</f>
        <v>2019</v>
      </c>
      <c r="M217" s="34">
        <f>IF(TbRegistroEntradas[[#This Row],[Data do Caixa Previsto]]="",0,MONTH(TbRegistroEntradas[[#This Row],[Data do Caixa Previsto]]))</f>
        <v>5</v>
      </c>
      <c r="N217" s="34">
        <f>IF(TbRegistroEntradas[[#This Row],[Data do Caixa Previsto]]="",0,YEAR(TbRegistroEntradas[[#This Row],[Data do Caixa Previsto]]))</f>
        <v>2019</v>
      </c>
      <c r="O217" s="34" t="str">
        <f ca="1">IF(AND(TbRegistroEntradas[[#This Row],[Data do Caixa Registrado]]="",TbRegistroEntradas[[#This Row],[Data do Caixa Previsto]] &lt; TODAY()),"Vencida","Não Vencida")</f>
        <v>Não Vencida</v>
      </c>
      <c r="P217" s="34" t="str">
        <f>IF(TbRegistroEntradas[[#This Row],[Data da Competência]]=TbRegistroEntradas[[#This Row],[Data do Caixa Previsto]],"Vista","Prazo")</f>
        <v>Vista</v>
      </c>
      <c r="Q21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8" spans="2:17" ht="19.95" customHeight="1" x14ac:dyDescent="0.3">
      <c r="B218" s="97">
        <v>43603</v>
      </c>
      <c r="C218" s="97">
        <v>43593</v>
      </c>
      <c r="D218" s="97">
        <v>43603</v>
      </c>
      <c r="E218" t="s">
        <v>25</v>
      </c>
      <c r="F218" t="s">
        <v>32</v>
      </c>
      <c r="G218" t="s">
        <v>272</v>
      </c>
      <c r="H218" s="98">
        <v>4510</v>
      </c>
      <c r="I218" s="34">
        <f>IF(TbRegistroEntradas[[#This Row],[Data do Caixa Registrado]] = "",0,MONTH(TbRegistroEntradas[[#This Row],[Data do Caixa Registrado]]))</f>
        <v>5</v>
      </c>
      <c r="J218" s="34">
        <f>IF(TbRegistroEntradas[[#This Row],[Data do Caixa Registrado]] = "",0, YEAR(TbRegistroEntradas[[#This Row],[Data do Caixa Registrado]]))</f>
        <v>2019</v>
      </c>
      <c r="K218" s="34">
        <f>IF(TbRegistroEntradas[[#This Row],[Data da Competência]]="",0,MONTH(TbRegistroEntradas[[#This Row],[Data da Competência]]))</f>
        <v>5</v>
      </c>
      <c r="L218" s="34">
        <f>IF(TbRegistroEntradas[[#This Row],[Data da Competência]]="",0,YEAR(TbRegistroEntradas[[#This Row],[Data da Competência]]))</f>
        <v>2019</v>
      </c>
      <c r="M218" s="34">
        <f>IF(TbRegistroEntradas[[#This Row],[Data do Caixa Previsto]]="",0,MONTH(TbRegistroEntradas[[#This Row],[Data do Caixa Previsto]]))</f>
        <v>5</v>
      </c>
      <c r="N218" s="34">
        <f>IF(TbRegistroEntradas[[#This Row],[Data do Caixa Previsto]]="",0,YEAR(TbRegistroEntradas[[#This Row],[Data do Caixa Previsto]]))</f>
        <v>2019</v>
      </c>
      <c r="O218" s="34" t="str">
        <f ca="1">IF(AND(TbRegistroEntradas[[#This Row],[Data do Caixa Registrado]]="",TbRegistroEntradas[[#This Row],[Data do Caixa Previsto]] &lt; TODAY()),"Vencida","Não Vencida")</f>
        <v>Não Vencida</v>
      </c>
      <c r="P218" s="34" t="str">
        <f>IF(TbRegistroEntradas[[#This Row],[Data da Competência]]=TbRegistroEntradas[[#This Row],[Data do Caixa Previsto]],"Vista","Prazo")</f>
        <v>Prazo</v>
      </c>
      <c r="Q21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19" spans="2:17" ht="19.95" customHeight="1" x14ac:dyDescent="0.3">
      <c r="B219" s="97">
        <v>43597</v>
      </c>
      <c r="C219" s="97">
        <v>43597</v>
      </c>
      <c r="D219" s="97">
        <v>43597</v>
      </c>
      <c r="E219" t="s">
        <v>25</v>
      </c>
      <c r="F219" t="s">
        <v>34</v>
      </c>
      <c r="G219" t="s">
        <v>273</v>
      </c>
      <c r="H219" s="98">
        <v>667</v>
      </c>
      <c r="I219" s="34">
        <f>IF(TbRegistroEntradas[[#This Row],[Data do Caixa Registrado]] = "",0,MONTH(TbRegistroEntradas[[#This Row],[Data do Caixa Registrado]]))</f>
        <v>5</v>
      </c>
      <c r="J219" s="34">
        <f>IF(TbRegistroEntradas[[#This Row],[Data do Caixa Registrado]] = "",0, YEAR(TbRegistroEntradas[[#This Row],[Data do Caixa Registrado]]))</f>
        <v>2019</v>
      </c>
      <c r="K219" s="34">
        <f>IF(TbRegistroEntradas[[#This Row],[Data da Competência]]="",0,MONTH(TbRegistroEntradas[[#This Row],[Data da Competência]]))</f>
        <v>5</v>
      </c>
      <c r="L219" s="34">
        <f>IF(TbRegistroEntradas[[#This Row],[Data da Competência]]="",0,YEAR(TbRegistroEntradas[[#This Row],[Data da Competência]]))</f>
        <v>2019</v>
      </c>
      <c r="M219" s="34">
        <f>IF(TbRegistroEntradas[[#This Row],[Data do Caixa Previsto]]="",0,MONTH(TbRegistroEntradas[[#This Row],[Data do Caixa Previsto]]))</f>
        <v>5</v>
      </c>
      <c r="N219" s="34">
        <f>IF(TbRegistroEntradas[[#This Row],[Data do Caixa Previsto]]="",0,YEAR(TbRegistroEntradas[[#This Row],[Data do Caixa Previsto]]))</f>
        <v>2019</v>
      </c>
      <c r="O219" s="34" t="str">
        <f ca="1">IF(AND(TbRegistroEntradas[[#This Row],[Data do Caixa Registrado]]="",TbRegistroEntradas[[#This Row],[Data do Caixa Previsto]] &lt; TODAY()),"Vencida","Não Vencida")</f>
        <v>Não Vencida</v>
      </c>
      <c r="P219" s="34" t="str">
        <f>IF(TbRegistroEntradas[[#This Row],[Data da Competência]]=TbRegistroEntradas[[#This Row],[Data do Caixa Previsto]],"Vista","Prazo")</f>
        <v>Vista</v>
      </c>
      <c r="Q21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0" spans="2:17" ht="19.95" customHeight="1" x14ac:dyDescent="0.3">
      <c r="B220" s="97">
        <v>43631</v>
      </c>
      <c r="C220" s="97">
        <v>43600</v>
      </c>
      <c r="D220" s="97">
        <v>43631</v>
      </c>
      <c r="E220" t="s">
        <v>25</v>
      </c>
      <c r="F220" t="s">
        <v>34</v>
      </c>
      <c r="G220" t="s">
        <v>274</v>
      </c>
      <c r="H220" s="98">
        <v>1006</v>
      </c>
      <c r="I220" s="34">
        <f>IF(TbRegistroEntradas[[#This Row],[Data do Caixa Registrado]] = "",0,MONTH(TbRegistroEntradas[[#This Row],[Data do Caixa Registrado]]))</f>
        <v>6</v>
      </c>
      <c r="J220" s="34">
        <f>IF(TbRegistroEntradas[[#This Row],[Data do Caixa Registrado]] = "",0, YEAR(TbRegistroEntradas[[#This Row],[Data do Caixa Registrado]]))</f>
        <v>2019</v>
      </c>
      <c r="K220" s="34">
        <f>IF(TbRegistroEntradas[[#This Row],[Data da Competência]]="",0,MONTH(TbRegistroEntradas[[#This Row],[Data da Competência]]))</f>
        <v>5</v>
      </c>
      <c r="L220" s="34">
        <f>IF(TbRegistroEntradas[[#This Row],[Data da Competência]]="",0,YEAR(TbRegistroEntradas[[#This Row],[Data da Competência]]))</f>
        <v>2019</v>
      </c>
      <c r="M220" s="34">
        <f>IF(TbRegistroEntradas[[#This Row],[Data do Caixa Previsto]]="",0,MONTH(TbRegistroEntradas[[#This Row],[Data do Caixa Previsto]]))</f>
        <v>6</v>
      </c>
      <c r="N220" s="34">
        <f>IF(TbRegistroEntradas[[#This Row],[Data do Caixa Previsto]]="",0,YEAR(TbRegistroEntradas[[#This Row],[Data do Caixa Previsto]]))</f>
        <v>2019</v>
      </c>
      <c r="O220" s="34" t="str">
        <f ca="1">IF(AND(TbRegistroEntradas[[#This Row],[Data do Caixa Registrado]]="",TbRegistroEntradas[[#This Row],[Data do Caixa Previsto]] &lt; TODAY()),"Vencida","Não Vencida")</f>
        <v>Não Vencida</v>
      </c>
      <c r="P220" s="34" t="str">
        <f>IF(TbRegistroEntradas[[#This Row],[Data da Competência]]=TbRegistroEntradas[[#This Row],[Data do Caixa Previsto]],"Vista","Prazo")</f>
        <v>Prazo</v>
      </c>
      <c r="Q22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1" spans="2:17" ht="19.95" customHeight="1" x14ac:dyDescent="0.3">
      <c r="B221" s="97">
        <v>43635</v>
      </c>
      <c r="C221" s="97">
        <v>43604</v>
      </c>
      <c r="D221" s="97">
        <v>43635</v>
      </c>
      <c r="E221" t="s">
        <v>25</v>
      </c>
      <c r="F221" t="s">
        <v>35</v>
      </c>
      <c r="G221" t="s">
        <v>275</v>
      </c>
      <c r="H221" s="98">
        <v>1071</v>
      </c>
      <c r="I221" s="34">
        <f>IF(TbRegistroEntradas[[#This Row],[Data do Caixa Registrado]] = "",0,MONTH(TbRegistroEntradas[[#This Row],[Data do Caixa Registrado]]))</f>
        <v>6</v>
      </c>
      <c r="J221" s="34">
        <f>IF(TbRegistroEntradas[[#This Row],[Data do Caixa Registrado]] = "",0, YEAR(TbRegistroEntradas[[#This Row],[Data do Caixa Registrado]]))</f>
        <v>2019</v>
      </c>
      <c r="K221" s="34">
        <f>IF(TbRegistroEntradas[[#This Row],[Data da Competência]]="",0,MONTH(TbRegistroEntradas[[#This Row],[Data da Competência]]))</f>
        <v>5</v>
      </c>
      <c r="L221" s="34">
        <f>IF(TbRegistroEntradas[[#This Row],[Data da Competência]]="",0,YEAR(TbRegistroEntradas[[#This Row],[Data da Competência]]))</f>
        <v>2019</v>
      </c>
      <c r="M221" s="34">
        <f>IF(TbRegistroEntradas[[#This Row],[Data do Caixa Previsto]]="",0,MONTH(TbRegistroEntradas[[#This Row],[Data do Caixa Previsto]]))</f>
        <v>6</v>
      </c>
      <c r="N221" s="34">
        <f>IF(TbRegistroEntradas[[#This Row],[Data do Caixa Previsto]]="",0,YEAR(TbRegistroEntradas[[#This Row],[Data do Caixa Previsto]]))</f>
        <v>2019</v>
      </c>
      <c r="O221" s="34" t="str">
        <f ca="1">IF(AND(TbRegistroEntradas[[#This Row],[Data do Caixa Registrado]]="",TbRegistroEntradas[[#This Row],[Data do Caixa Previsto]] &lt; TODAY()),"Vencida","Não Vencida")</f>
        <v>Não Vencida</v>
      </c>
      <c r="P221" s="34" t="str">
        <f>IF(TbRegistroEntradas[[#This Row],[Data da Competência]]=TbRegistroEntradas[[#This Row],[Data do Caixa Previsto]],"Vista","Prazo")</f>
        <v>Prazo</v>
      </c>
      <c r="Q22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2" spans="2:17" ht="19.95" customHeight="1" x14ac:dyDescent="0.3">
      <c r="B222" s="97">
        <v>43630</v>
      </c>
      <c r="C222" s="97">
        <v>43609</v>
      </c>
      <c r="D222" s="97">
        <v>43630</v>
      </c>
      <c r="E222" t="s">
        <v>25</v>
      </c>
      <c r="F222" t="s">
        <v>33</v>
      </c>
      <c r="G222" t="s">
        <v>276</v>
      </c>
      <c r="H222" s="98">
        <v>2194</v>
      </c>
      <c r="I222" s="34">
        <f>IF(TbRegistroEntradas[[#This Row],[Data do Caixa Registrado]] = "",0,MONTH(TbRegistroEntradas[[#This Row],[Data do Caixa Registrado]]))</f>
        <v>6</v>
      </c>
      <c r="J222" s="34">
        <f>IF(TbRegistroEntradas[[#This Row],[Data do Caixa Registrado]] = "",0, YEAR(TbRegistroEntradas[[#This Row],[Data do Caixa Registrado]]))</f>
        <v>2019</v>
      </c>
      <c r="K222" s="34">
        <f>IF(TbRegistroEntradas[[#This Row],[Data da Competência]]="",0,MONTH(TbRegistroEntradas[[#This Row],[Data da Competência]]))</f>
        <v>5</v>
      </c>
      <c r="L222" s="34">
        <f>IF(TbRegistroEntradas[[#This Row],[Data da Competência]]="",0,YEAR(TbRegistroEntradas[[#This Row],[Data da Competência]]))</f>
        <v>2019</v>
      </c>
      <c r="M222" s="34">
        <f>IF(TbRegistroEntradas[[#This Row],[Data do Caixa Previsto]]="",0,MONTH(TbRegistroEntradas[[#This Row],[Data do Caixa Previsto]]))</f>
        <v>6</v>
      </c>
      <c r="N222" s="34">
        <f>IF(TbRegistroEntradas[[#This Row],[Data do Caixa Previsto]]="",0,YEAR(TbRegistroEntradas[[#This Row],[Data do Caixa Previsto]]))</f>
        <v>2019</v>
      </c>
      <c r="O222" s="34" t="str">
        <f ca="1">IF(AND(TbRegistroEntradas[[#This Row],[Data do Caixa Registrado]]="",TbRegistroEntradas[[#This Row],[Data do Caixa Previsto]] &lt; TODAY()),"Vencida","Não Vencida")</f>
        <v>Não Vencida</v>
      </c>
      <c r="P222" s="34" t="str">
        <f>IF(TbRegistroEntradas[[#This Row],[Data da Competência]]=TbRegistroEntradas[[#This Row],[Data do Caixa Previsto]],"Vista","Prazo")</f>
        <v>Prazo</v>
      </c>
      <c r="Q22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3" spans="2:17" ht="19.95" customHeight="1" x14ac:dyDescent="0.3">
      <c r="B223" s="97" t="s">
        <v>68</v>
      </c>
      <c r="C223" s="97">
        <v>43611</v>
      </c>
      <c r="D223" s="97">
        <v>43611</v>
      </c>
      <c r="E223" t="s">
        <v>25</v>
      </c>
      <c r="F223" t="s">
        <v>34</v>
      </c>
      <c r="G223" t="s">
        <v>277</v>
      </c>
      <c r="H223" s="98">
        <v>2531</v>
      </c>
      <c r="I223" s="34">
        <f>IF(TbRegistroEntradas[[#This Row],[Data do Caixa Registrado]] = "",0,MONTH(TbRegistroEntradas[[#This Row],[Data do Caixa Registrado]]))</f>
        <v>0</v>
      </c>
      <c r="J223" s="34">
        <f>IF(TbRegistroEntradas[[#This Row],[Data do Caixa Registrado]] = "",0, YEAR(TbRegistroEntradas[[#This Row],[Data do Caixa Registrado]]))</f>
        <v>0</v>
      </c>
      <c r="K223" s="34">
        <f>IF(TbRegistroEntradas[[#This Row],[Data da Competência]]="",0,MONTH(TbRegistroEntradas[[#This Row],[Data da Competência]]))</f>
        <v>5</v>
      </c>
      <c r="L223" s="34">
        <f>IF(TbRegistroEntradas[[#This Row],[Data da Competência]]="",0,YEAR(TbRegistroEntradas[[#This Row],[Data da Competência]]))</f>
        <v>2019</v>
      </c>
      <c r="M223" s="34">
        <f>IF(TbRegistroEntradas[[#This Row],[Data do Caixa Previsto]]="",0,MONTH(TbRegistroEntradas[[#This Row],[Data do Caixa Previsto]]))</f>
        <v>5</v>
      </c>
      <c r="N223" s="34">
        <f>IF(TbRegistroEntradas[[#This Row],[Data do Caixa Previsto]]="",0,YEAR(TbRegistroEntradas[[#This Row],[Data do Caixa Previsto]]))</f>
        <v>2019</v>
      </c>
      <c r="O223" s="34" t="str">
        <f ca="1">IF(AND(TbRegistroEntradas[[#This Row],[Data do Caixa Registrado]]="",TbRegistroEntradas[[#This Row],[Data do Caixa Previsto]] &lt; TODAY()),"Vencida","Não Vencida")</f>
        <v>Vencida</v>
      </c>
      <c r="P223" s="34" t="str">
        <f>IF(TbRegistroEntradas[[#This Row],[Data da Competência]]=TbRegistroEntradas[[#This Row],[Data do Caixa Previsto]],"Vista","Prazo")</f>
        <v>Vista</v>
      </c>
      <c r="Q22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2174</v>
      </c>
    </row>
    <row r="224" spans="2:17" ht="19.95" customHeight="1" x14ac:dyDescent="0.3">
      <c r="B224" s="97">
        <v>43655</v>
      </c>
      <c r="C224" s="97">
        <v>43614</v>
      </c>
      <c r="D224" s="97">
        <v>43655</v>
      </c>
      <c r="E224" t="s">
        <v>25</v>
      </c>
      <c r="F224" t="s">
        <v>32</v>
      </c>
      <c r="G224" t="s">
        <v>278</v>
      </c>
      <c r="H224" s="98">
        <v>657</v>
      </c>
      <c r="I224" s="34">
        <f>IF(TbRegistroEntradas[[#This Row],[Data do Caixa Registrado]] = "",0,MONTH(TbRegistroEntradas[[#This Row],[Data do Caixa Registrado]]))</f>
        <v>7</v>
      </c>
      <c r="J224" s="34">
        <f>IF(TbRegistroEntradas[[#This Row],[Data do Caixa Registrado]] = "",0, YEAR(TbRegistroEntradas[[#This Row],[Data do Caixa Registrado]]))</f>
        <v>2019</v>
      </c>
      <c r="K224" s="34">
        <f>IF(TbRegistroEntradas[[#This Row],[Data da Competência]]="",0,MONTH(TbRegistroEntradas[[#This Row],[Data da Competência]]))</f>
        <v>5</v>
      </c>
      <c r="L224" s="34">
        <f>IF(TbRegistroEntradas[[#This Row],[Data da Competência]]="",0,YEAR(TbRegistroEntradas[[#This Row],[Data da Competência]]))</f>
        <v>2019</v>
      </c>
      <c r="M224" s="34">
        <f>IF(TbRegistroEntradas[[#This Row],[Data do Caixa Previsto]]="",0,MONTH(TbRegistroEntradas[[#This Row],[Data do Caixa Previsto]]))</f>
        <v>7</v>
      </c>
      <c r="N224" s="34">
        <f>IF(TbRegistroEntradas[[#This Row],[Data do Caixa Previsto]]="",0,YEAR(TbRegistroEntradas[[#This Row],[Data do Caixa Previsto]]))</f>
        <v>2019</v>
      </c>
      <c r="O224" s="34" t="str">
        <f ca="1">IF(AND(TbRegistroEntradas[[#This Row],[Data do Caixa Registrado]]="",TbRegistroEntradas[[#This Row],[Data do Caixa Previsto]] &lt; TODAY()),"Vencida","Não Vencida")</f>
        <v>Não Vencida</v>
      </c>
      <c r="P224" s="34" t="str">
        <f>IF(TbRegistroEntradas[[#This Row],[Data da Competência]]=TbRegistroEntradas[[#This Row],[Data do Caixa Previsto]],"Vista","Prazo")</f>
        <v>Prazo</v>
      </c>
      <c r="Q22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5" spans="2:17" ht="19.95" customHeight="1" x14ac:dyDescent="0.3">
      <c r="B225" s="97" t="s">
        <v>68</v>
      </c>
      <c r="C225" s="97">
        <v>43615</v>
      </c>
      <c r="D225" s="97">
        <v>43648</v>
      </c>
      <c r="E225" t="s">
        <v>25</v>
      </c>
      <c r="F225" t="s">
        <v>31</v>
      </c>
      <c r="G225" t="s">
        <v>279</v>
      </c>
      <c r="H225" s="98">
        <v>4535</v>
      </c>
      <c r="I225" s="34">
        <f>IF(TbRegistroEntradas[[#This Row],[Data do Caixa Registrado]] = "",0,MONTH(TbRegistroEntradas[[#This Row],[Data do Caixa Registrado]]))</f>
        <v>0</v>
      </c>
      <c r="J225" s="34">
        <f>IF(TbRegistroEntradas[[#This Row],[Data do Caixa Registrado]] = "",0, YEAR(TbRegistroEntradas[[#This Row],[Data do Caixa Registrado]]))</f>
        <v>0</v>
      </c>
      <c r="K225" s="34">
        <f>IF(TbRegistroEntradas[[#This Row],[Data da Competência]]="",0,MONTH(TbRegistroEntradas[[#This Row],[Data da Competência]]))</f>
        <v>5</v>
      </c>
      <c r="L225" s="34">
        <f>IF(TbRegistroEntradas[[#This Row],[Data da Competência]]="",0,YEAR(TbRegistroEntradas[[#This Row],[Data da Competência]]))</f>
        <v>2019</v>
      </c>
      <c r="M225" s="34">
        <f>IF(TbRegistroEntradas[[#This Row],[Data do Caixa Previsto]]="",0,MONTH(TbRegistroEntradas[[#This Row],[Data do Caixa Previsto]]))</f>
        <v>7</v>
      </c>
      <c r="N225" s="34">
        <f>IF(TbRegistroEntradas[[#This Row],[Data do Caixa Previsto]]="",0,YEAR(TbRegistroEntradas[[#This Row],[Data do Caixa Previsto]]))</f>
        <v>2019</v>
      </c>
      <c r="O225" s="34" t="str">
        <f ca="1">IF(AND(TbRegistroEntradas[[#This Row],[Data do Caixa Registrado]]="",TbRegistroEntradas[[#This Row],[Data do Caixa Previsto]] &lt; TODAY()),"Vencida","Não Vencida")</f>
        <v>Vencida</v>
      </c>
      <c r="P225" s="34" t="str">
        <f>IF(TbRegistroEntradas[[#This Row],[Data da Competência]]=TbRegistroEntradas[[#This Row],[Data do Caixa Previsto]],"Vista","Prazo")</f>
        <v>Prazo</v>
      </c>
      <c r="Q225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2137</v>
      </c>
    </row>
    <row r="226" spans="2:17" ht="19.95" customHeight="1" x14ac:dyDescent="0.3">
      <c r="B226" s="97">
        <v>43641</v>
      </c>
      <c r="C226" s="97">
        <v>43620</v>
      </c>
      <c r="D226" s="97">
        <v>43641</v>
      </c>
      <c r="E226" t="s">
        <v>25</v>
      </c>
      <c r="F226" t="s">
        <v>34</v>
      </c>
      <c r="G226" t="s">
        <v>280</v>
      </c>
      <c r="H226" s="98">
        <v>1848</v>
      </c>
      <c r="I226" s="34">
        <f>IF(TbRegistroEntradas[[#This Row],[Data do Caixa Registrado]] = "",0,MONTH(TbRegistroEntradas[[#This Row],[Data do Caixa Registrado]]))</f>
        <v>6</v>
      </c>
      <c r="J226" s="34">
        <f>IF(TbRegistroEntradas[[#This Row],[Data do Caixa Registrado]] = "",0, YEAR(TbRegistroEntradas[[#This Row],[Data do Caixa Registrado]]))</f>
        <v>2019</v>
      </c>
      <c r="K226" s="34">
        <f>IF(TbRegistroEntradas[[#This Row],[Data da Competência]]="",0,MONTH(TbRegistroEntradas[[#This Row],[Data da Competência]]))</f>
        <v>6</v>
      </c>
      <c r="L226" s="34">
        <f>IF(TbRegistroEntradas[[#This Row],[Data da Competência]]="",0,YEAR(TbRegistroEntradas[[#This Row],[Data da Competência]]))</f>
        <v>2019</v>
      </c>
      <c r="M226" s="34">
        <f>IF(TbRegistroEntradas[[#This Row],[Data do Caixa Previsto]]="",0,MONTH(TbRegistroEntradas[[#This Row],[Data do Caixa Previsto]]))</f>
        <v>6</v>
      </c>
      <c r="N226" s="34">
        <f>IF(TbRegistroEntradas[[#This Row],[Data do Caixa Previsto]]="",0,YEAR(TbRegistroEntradas[[#This Row],[Data do Caixa Previsto]]))</f>
        <v>2019</v>
      </c>
      <c r="O226" s="34" t="str">
        <f ca="1">IF(AND(TbRegistroEntradas[[#This Row],[Data do Caixa Registrado]]="",TbRegistroEntradas[[#This Row],[Data do Caixa Previsto]] &lt; TODAY()),"Vencida","Não Vencida")</f>
        <v>Não Vencida</v>
      </c>
      <c r="P226" s="34" t="str">
        <f>IF(TbRegistroEntradas[[#This Row],[Data da Competência]]=TbRegistroEntradas[[#This Row],[Data do Caixa Previsto]],"Vista","Prazo")</f>
        <v>Prazo</v>
      </c>
      <c r="Q226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27" spans="2:17" ht="19.95" customHeight="1" x14ac:dyDescent="0.3">
      <c r="B227" s="97">
        <v>43649</v>
      </c>
      <c r="C227" s="97">
        <v>43625</v>
      </c>
      <c r="D227" s="97">
        <v>43632</v>
      </c>
      <c r="E227" t="s">
        <v>25</v>
      </c>
      <c r="F227" t="s">
        <v>34</v>
      </c>
      <c r="G227" t="s">
        <v>281</v>
      </c>
      <c r="H227" s="98">
        <v>191</v>
      </c>
      <c r="I227" s="34">
        <f>IF(TbRegistroEntradas[[#This Row],[Data do Caixa Registrado]] = "",0,MONTH(TbRegistroEntradas[[#This Row],[Data do Caixa Registrado]]))</f>
        <v>7</v>
      </c>
      <c r="J227" s="34">
        <f>IF(TbRegistroEntradas[[#This Row],[Data do Caixa Registrado]] = "",0, YEAR(TbRegistroEntradas[[#This Row],[Data do Caixa Registrado]]))</f>
        <v>2019</v>
      </c>
      <c r="K227" s="34">
        <f>IF(TbRegistroEntradas[[#This Row],[Data da Competência]]="",0,MONTH(TbRegistroEntradas[[#This Row],[Data da Competência]]))</f>
        <v>6</v>
      </c>
      <c r="L227" s="34">
        <f>IF(TbRegistroEntradas[[#This Row],[Data da Competência]]="",0,YEAR(TbRegistroEntradas[[#This Row],[Data da Competência]]))</f>
        <v>2019</v>
      </c>
      <c r="M227" s="34">
        <f>IF(TbRegistroEntradas[[#This Row],[Data do Caixa Previsto]]="",0,MONTH(TbRegistroEntradas[[#This Row],[Data do Caixa Previsto]]))</f>
        <v>6</v>
      </c>
      <c r="N227" s="34">
        <f>IF(TbRegistroEntradas[[#This Row],[Data do Caixa Previsto]]="",0,YEAR(TbRegistroEntradas[[#This Row],[Data do Caixa Previsto]]))</f>
        <v>2019</v>
      </c>
      <c r="O227" s="34" t="str">
        <f ca="1">IF(AND(TbRegistroEntradas[[#This Row],[Data do Caixa Registrado]]="",TbRegistroEntradas[[#This Row],[Data do Caixa Previsto]] &lt; TODAY()),"Vencida","Não Vencida")</f>
        <v>Não Vencida</v>
      </c>
      <c r="P227" s="34" t="str">
        <f>IF(TbRegistroEntradas[[#This Row],[Data da Competência]]=TbRegistroEntradas[[#This Row],[Data do Caixa Previsto]],"Vista","Prazo")</f>
        <v>Prazo</v>
      </c>
      <c r="Q227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17</v>
      </c>
    </row>
    <row r="228" spans="2:17" ht="19.95" customHeight="1" x14ac:dyDescent="0.3">
      <c r="B228" s="97">
        <v>43743</v>
      </c>
      <c r="C228" s="97">
        <v>43629</v>
      </c>
      <c r="D228" s="97">
        <v>43668</v>
      </c>
      <c r="E228" t="s">
        <v>25</v>
      </c>
      <c r="F228" t="s">
        <v>31</v>
      </c>
      <c r="G228" t="s">
        <v>282</v>
      </c>
      <c r="H228" s="98">
        <v>508</v>
      </c>
      <c r="I228" s="34">
        <f>IF(TbRegistroEntradas[[#This Row],[Data do Caixa Registrado]] = "",0,MONTH(TbRegistroEntradas[[#This Row],[Data do Caixa Registrado]]))</f>
        <v>10</v>
      </c>
      <c r="J228" s="34">
        <f>IF(TbRegistroEntradas[[#This Row],[Data do Caixa Registrado]] = "",0, YEAR(TbRegistroEntradas[[#This Row],[Data do Caixa Registrado]]))</f>
        <v>2019</v>
      </c>
      <c r="K228" s="34">
        <f>IF(TbRegistroEntradas[[#This Row],[Data da Competência]]="",0,MONTH(TbRegistroEntradas[[#This Row],[Data da Competência]]))</f>
        <v>6</v>
      </c>
      <c r="L228" s="34">
        <f>IF(TbRegistroEntradas[[#This Row],[Data da Competência]]="",0,YEAR(TbRegistroEntradas[[#This Row],[Data da Competência]]))</f>
        <v>2019</v>
      </c>
      <c r="M228" s="34">
        <f>IF(TbRegistroEntradas[[#This Row],[Data do Caixa Previsto]]="",0,MONTH(TbRegistroEntradas[[#This Row],[Data do Caixa Previsto]]))</f>
        <v>7</v>
      </c>
      <c r="N228" s="34">
        <f>IF(TbRegistroEntradas[[#This Row],[Data do Caixa Previsto]]="",0,YEAR(TbRegistroEntradas[[#This Row],[Data do Caixa Previsto]]))</f>
        <v>2019</v>
      </c>
      <c r="O228" s="34" t="str">
        <f ca="1">IF(AND(TbRegistroEntradas[[#This Row],[Data do Caixa Registrado]]="",TbRegistroEntradas[[#This Row],[Data do Caixa Previsto]] &lt; TODAY()),"Vencida","Não Vencida")</f>
        <v>Não Vencida</v>
      </c>
      <c r="P228" s="34" t="str">
        <f>IF(TbRegistroEntradas[[#This Row],[Data da Competência]]=TbRegistroEntradas[[#This Row],[Data do Caixa Previsto]],"Vista","Prazo")</f>
        <v>Prazo</v>
      </c>
      <c r="Q228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75</v>
      </c>
    </row>
    <row r="229" spans="2:17" ht="19.95" customHeight="1" x14ac:dyDescent="0.3">
      <c r="B229" s="97" t="s">
        <v>68</v>
      </c>
      <c r="C229" s="97">
        <v>43631</v>
      </c>
      <c r="D229" s="97">
        <v>43631</v>
      </c>
      <c r="E229" t="s">
        <v>25</v>
      </c>
      <c r="F229" t="s">
        <v>33</v>
      </c>
      <c r="G229" t="s">
        <v>283</v>
      </c>
      <c r="H229" s="98">
        <v>1482</v>
      </c>
      <c r="I229" s="34">
        <f>IF(TbRegistroEntradas[[#This Row],[Data do Caixa Registrado]] = "",0,MONTH(TbRegistroEntradas[[#This Row],[Data do Caixa Registrado]]))</f>
        <v>0</v>
      </c>
      <c r="J229" s="34">
        <f>IF(TbRegistroEntradas[[#This Row],[Data do Caixa Registrado]] = "",0, YEAR(TbRegistroEntradas[[#This Row],[Data do Caixa Registrado]]))</f>
        <v>0</v>
      </c>
      <c r="K229" s="34">
        <f>IF(TbRegistroEntradas[[#This Row],[Data da Competência]]="",0,MONTH(TbRegistroEntradas[[#This Row],[Data da Competência]]))</f>
        <v>6</v>
      </c>
      <c r="L229" s="34">
        <f>IF(TbRegistroEntradas[[#This Row],[Data da Competência]]="",0,YEAR(TbRegistroEntradas[[#This Row],[Data da Competência]]))</f>
        <v>2019</v>
      </c>
      <c r="M229" s="34">
        <f>IF(TbRegistroEntradas[[#This Row],[Data do Caixa Previsto]]="",0,MONTH(TbRegistroEntradas[[#This Row],[Data do Caixa Previsto]]))</f>
        <v>6</v>
      </c>
      <c r="N229" s="34">
        <f>IF(TbRegistroEntradas[[#This Row],[Data do Caixa Previsto]]="",0,YEAR(TbRegistroEntradas[[#This Row],[Data do Caixa Previsto]]))</f>
        <v>2019</v>
      </c>
      <c r="O229" s="34" t="str">
        <f ca="1">IF(AND(TbRegistroEntradas[[#This Row],[Data do Caixa Registrado]]="",TbRegistroEntradas[[#This Row],[Data do Caixa Previsto]] &lt; TODAY()),"Vencida","Não Vencida")</f>
        <v>Vencida</v>
      </c>
      <c r="P229" s="34" t="str">
        <f>IF(TbRegistroEntradas[[#This Row],[Data da Competência]]=TbRegistroEntradas[[#This Row],[Data do Caixa Previsto]],"Vista","Prazo")</f>
        <v>Vista</v>
      </c>
      <c r="Q229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2154</v>
      </c>
    </row>
    <row r="230" spans="2:17" ht="19.95" customHeight="1" x14ac:dyDescent="0.3">
      <c r="B230" s="97">
        <v>43647</v>
      </c>
      <c r="C230" s="97">
        <v>43632</v>
      </c>
      <c r="D230" s="97">
        <v>43647</v>
      </c>
      <c r="E230" t="s">
        <v>25</v>
      </c>
      <c r="F230" t="s">
        <v>35</v>
      </c>
      <c r="G230" t="s">
        <v>284</v>
      </c>
      <c r="H230" s="98">
        <v>555</v>
      </c>
      <c r="I230" s="34">
        <f>IF(TbRegistroEntradas[[#This Row],[Data do Caixa Registrado]] = "",0,MONTH(TbRegistroEntradas[[#This Row],[Data do Caixa Registrado]]))</f>
        <v>7</v>
      </c>
      <c r="J230" s="34">
        <f>IF(TbRegistroEntradas[[#This Row],[Data do Caixa Registrado]] = "",0, YEAR(TbRegistroEntradas[[#This Row],[Data do Caixa Registrado]]))</f>
        <v>2019</v>
      </c>
      <c r="K230" s="34">
        <f>IF(TbRegistroEntradas[[#This Row],[Data da Competência]]="",0,MONTH(TbRegistroEntradas[[#This Row],[Data da Competência]]))</f>
        <v>6</v>
      </c>
      <c r="L230" s="34">
        <f>IF(TbRegistroEntradas[[#This Row],[Data da Competência]]="",0,YEAR(TbRegistroEntradas[[#This Row],[Data da Competência]]))</f>
        <v>2019</v>
      </c>
      <c r="M230" s="34">
        <f>IF(TbRegistroEntradas[[#This Row],[Data do Caixa Previsto]]="",0,MONTH(TbRegistroEntradas[[#This Row],[Data do Caixa Previsto]]))</f>
        <v>7</v>
      </c>
      <c r="N230" s="34">
        <f>IF(TbRegistroEntradas[[#This Row],[Data do Caixa Previsto]]="",0,YEAR(TbRegistroEntradas[[#This Row],[Data do Caixa Previsto]]))</f>
        <v>2019</v>
      </c>
      <c r="O230" s="34" t="str">
        <f ca="1">IF(AND(TbRegistroEntradas[[#This Row],[Data do Caixa Registrado]]="",TbRegistroEntradas[[#This Row],[Data do Caixa Previsto]] &lt; TODAY()),"Vencida","Não Vencida")</f>
        <v>Não Vencida</v>
      </c>
      <c r="P230" s="34" t="str">
        <f>IF(TbRegistroEntradas[[#This Row],[Data da Competência]]=TbRegistroEntradas[[#This Row],[Data do Caixa Previsto]],"Vista","Prazo")</f>
        <v>Prazo</v>
      </c>
      <c r="Q230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1" spans="2:17" ht="19.95" customHeight="1" x14ac:dyDescent="0.3">
      <c r="B231" s="97">
        <v>43687</v>
      </c>
      <c r="C231" s="97">
        <v>43636</v>
      </c>
      <c r="D231" s="97">
        <v>43687</v>
      </c>
      <c r="E231" t="s">
        <v>25</v>
      </c>
      <c r="F231" t="s">
        <v>31</v>
      </c>
      <c r="G231" t="s">
        <v>285</v>
      </c>
      <c r="H231" s="98">
        <v>1906</v>
      </c>
      <c r="I231" s="34">
        <f>IF(TbRegistroEntradas[[#This Row],[Data do Caixa Registrado]] = "",0,MONTH(TbRegistroEntradas[[#This Row],[Data do Caixa Registrado]]))</f>
        <v>8</v>
      </c>
      <c r="J231" s="34">
        <f>IF(TbRegistroEntradas[[#This Row],[Data do Caixa Registrado]] = "",0, YEAR(TbRegistroEntradas[[#This Row],[Data do Caixa Registrado]]))</f>
        <v>2019</v>
      </c>
      <c r="K231" s="34">
        <f>IF(TbRegistroEntradas[[#This Row],[Data da Competência]]="",0,MONTH(TbRegistroEntradas[[#This Row],[Data da Competência]]))</f>
        <v>6</v>
      </c>
      <c r="L231" s="34">
        <f>IF(TbRegistroEntradas[[#This Row],[Data da Competência]]="",0,YEAR(TbRegistroEntradas[[#This Row],[Data da Competência]]))</f>
        <v>2019</v>
      </c>
      <c r="M231" s="34">
        <f>IF(TbRegistroEntradas[[#This Row],[Data do Caixa Previsto]]="",0,MONTH(TbRegistroEntradas[[#This Row],[Data do Caixa Previsto]]))</f>
        <v>8</v>
      </c>
      <c r="N231" s="34">
        <f>IF(TbRegistroEntradas[[#This Row],[Data do Caixa Previsto]]="",0,YEAR(TbRegistroEntradas[[#This Row],[Data do Caixa Previsto]]))</f>
        <v>2019</v>
      </c>
      <c r="O231" s="34" t="str">
        <f ca="1">IF(AND(TbRegistroEntradas[[#This Row],[Data do Caixa Registrado]]="",TbRegistroEntradas[[#This Row],[Data do Caixa Previsto]] &lt; TODAY()),"Vencida","Não Vencida")</f>
        <v>Não Vencida</v>
      </c>
      <c r="P231" s="34" t="str">
        <f>IF(TbRegistroEntradas[[#This Row],[Data da Competência]]=TbRegistroEntradas[[#This Row],[Data do Caixa Previsto]],"Vista","Prazo")</f>
        <v>Prazo</v>
      </c>
      <c r="Q231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  <row r="232" spans="2:17" ht="19.95" customHeight="1" x14ac:dyDescent="0.3">
      <c r="B232" s="97">
        <v>43702</v>
      </c>
      <c r="C232" s="97">
        <v>43641</v>
      </c>
      <c r="D232" s="97">
        <v>43645</v>
      </c>
      <c r="E232" t="s">
        <v>25</v>
      </c>
      <c r="F232" t="s">
        <v>31</v>
      </c>
      <c r="G232" t="s">
        <v>286</v>
      </c>
      <c r="H232" s="98">
        <v>450</v>
      </c>
      <c r="I232" s="34">
        <f>IF(TbRegistroEntradas[[#This Row],[Data do Caixa Registrado]] = "",0,MONTH(TbRegistroEntradas[[#This Row],[Data do Caixa Registrado]]))</f>
        <v>8</v>
      </c>
      <c r="J232" s="34">
        <f>IF(TbRegistroEntradas[[#This Row],[Data do Caixa Registrado]] = "",0, YEAR(TbRegistroEntradas[[#This Row],[Data do Caixa Registrado]]))</f>
        <v>2019</v>
      </c>
      <c r="K232" s="34">
        <f>IF(TbRegistroEntradas[[#This Row],[Data da Competência]]="",0,MONTH(TbRegistroEntradas[[#This Row],[Data da Competência]]))</f>
        <v>6</v>
      </c>
      <c r="L232" s="34">
        <f>IF(TbRegistroEntradas[[#This Row],[Data da Competência]]="",0,YEAR(TbRegistroEntradas[[#This Row],[Data da Competência]]))</f>
        <v>2019</v>
      </c>
      <c r="M232" s="34">
        <f>IF(TbRegistroEntradas[[#This Row],[Data do Caixa Previsto]]="",0,MONTH(TbRegistroEntradas[[#This Row],[Data do Caixa Previsto]]))</f>
        <v>6</v>
      </c>
      <c r="N232" s="34">
        <f>IF(TbRegistroEntradas[[#This Row],[Data do Caixa Previsto]]="",0,YEAR(TbRegistroEntradas[[#This Row],[Data do Caixa Previsto]]))</f>
        <v>2019</v>
      </c>
      <c r="O232" s="34" t="str">
        <f ca="1">IF(AND(TbRegistroEntradas[[#This Row],[Data do Caixa Registrado]]="",TbRegistroEntradas[[#This Row],[Data do Caixa Previsto]] &lt; TODAY()),"Vencida","Não Vencida")</f>
        <v>Não Vencida</v>
      </c>
      <c r="P232" s="34" t="str">
        <f>IF(TbRegistroEntradas[[#This Row],[Data da Competência]]=TbRegistroEntradas[[#This Row],[Data do Caixa Previsto]],"Vista","Prazo")</f>
        <v>Prazo</v>
      </c>
      <c r="Q232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57</v>
      </c>
    </row>
    <row r="233" spans="2:17" ht="19.95" customHeight="1" x14ac:dyDescent="0.3">
      <c r="B233" s="97">
        <v>43710</v>
      </c>
      <c r="C233" s="97">
        <v>43644</v>
      </c>
      <c r="D233" s="97">
        <v>43662</v>
      </c>
      <c r="E233" t="s">
        <v>25</v>
      </c>
      <c r="F233" t="s">
        <v>34</v>
      </c>
      <c r="G233" t="s">
        <v>287</v>
      </c>
      <c r="H233" s="98">
        <v>1479</v>
      </c>
      <c r="I233" s="34">
        <f>IF(TbRegistroEntradas[[#This Row],[Data do Caixa Registrado]] = "",0,MONTH(TbRegistroEntradas[[#This Row],[Data do Caixa Registrado]]))</f>
        <v>9</v>
      </c>
      <c r="J233" s="34">
        <f>IF(TbRegistroEntradas[[#This Row],[Data do Caixa Registrado]] = "",0, YEAR(TbRegistroEntradas[[#This Row],[Data do Caixa Registrado]]))</f>
        <v>2019</v>
      </c>
      <c r="K233" s="34">
        <f>IF(TbRegistroEntradas[[#This Row],[Data da Competência]]="",0,MONTH(TbRegistroEntradas[[#This Row],[Data da Competência]]))</f>
        <v>6</v>
      </c>
      <c r="L233" s="34">
        <f>IF(TbRegistroEntradas[[#This Row],[Data da Competência]]="",0,YEAR(TbRegistroEntradas[[#This Row],[Data da Competência]]))</f>
        <v>2019</v>
      </c>
      <c r="M233" s="34">
        <f>IF(TbRegistroEntradas[[#This Row],[Data do Caixa Previsto]]="",0,MONTH(TbRegistroEntradas[[#This Row],[Data do Caixa Previsto]]))</f>
        <v>7</v>
      </c>
      <c r="N233" s="34">
        <f>IF(TbRegistroEntradas[[#This Row],[Data do Caixa Previsto]]="",0,YEAR(TbRegistroEntradas[[#This Row],[Data do Caixa Previsto]]))</f>
        <v>2019</v>
      </c>
      <c r="O233" s="34" t="str">
        <f ca="1">IF(AND(TbRegistroEntradas[[#This Row],[Data do Caixa Registrado]]="",TbRegistroEntradas[[#This Row],[Data do Caixa Previsto]] &lt; TODAY()),"Vencida","Não Vencida")</f>
        <v>Não Vencida</v>
      </c>
      <c r="P233" s="34" t="str">
        <f>IF(TbRegistroEntradas[[#This Row],[Data da Competência]]=TbRegistroEntradas[[#This Row],[Data do Caixa Previsto]],"Vista","Prazo")</f>
        <v>Prazo</v>
      </c>
      <c r="Q233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48</v>
      </c>
    </row>
    <row r="234" spans="2:17" ht="19.95" customHeight="1" x14ac:dyDescent="0.3">
      <c r="B234" s="97">
        <v>43647</v>
      </c>
      <c r="C234" s="97">
        <v>43645</v>
      </c>
      <c r="D234" s="97">
        <v>43647</v>
      </c>
      <c r="E234" t="s">
        <v>25</v>
      </c>
      <c r="F234" t="s">
        <v>34</v>
      </c>
      <c r="G234" t="s">
        <v>288</v>
      </c>
      <c r="H234" s="98">
        <v>3446</v>
      </c>
      <c r="I234" s="34">
        <f>IF(TbRegistroEntradas[[#This Row],[Data do Caixa Registrado]] = "",0,MONTH(TbRegistroEntradas[[#This Row],[Data do Caixa Registrado]]))</f>
        <v>7</v>
      </c>
      <c r="J234" s="34">
        <f>IF(TbRegistroEntradas[[#This Row],[Data do Caixa Registrado]] = "",0, YEAR(TbRegistroEntradas[[#This Row],[Data do Caixa Registrado]]))</f>
        <v>2019</v>
      </c>
      <c r="K234" s="34">
        <f>IF(TbRegistroEntradas[[#This Row],[Data da Competência]]="",0,MONTH(TbRegistroEntradas[[#This Row],[Data da Competência]]))</f>
        <v>6</v>
      </c>
      <c r="L234" s="34">
        <f>IF(TbRegistroEntradas[[#This Row],[Data da Competência]]="",0,YEAR(TbRegistroEntradas[[#This Row],[Data da Competência]]))</f>
        <v>2019</v>
      </c>
      <c r="M234" s="34">
        <f>IF(TbRegistroEntradas[[#This Row],[Data do Caixa Previsto]]="",0,MONTH(TbRegistroEntradas[[#This Row],[Data do Caixa Previsto]]))</f>
        <v>7</v>
      </c>
      <c r="N234" s="34">
        <f>IF(TbRegistroEntradas[[#This Row],[Data do Caixa Previsto]]="",0,YEAR(TbRegistroEntradas[[#This Row],[Data do Caixa Previsto]]))</f>
        <v>2019</v>
      </c>
      <c r="O234" s="34" t="str">
        <f ca="1">IF(AND(TbRegistroEntradas[[#This Row],[Data do Caixa Registrado]]="",TbRegistroEntradas[[#This Row],[Data do Caixa Previsto]] &lt; TODAY()),"Vencida","Não Vencida")</f>
        <v>Não Vencida</v>
      </c>
      <c r="P234" s="34" t="str">
        <f>IF(TbRegistroEntradas[[#This Row],[Data da Competência]]=TbRegistroEntradas[[#This Row],[Data do Caixa Previsto]],"Vista","Prazo")</f>
        <v>Prazo</v>
      </c>
      <c r="Q234" s="34">
        <f ca="1">IF(TbRegistroEntradas[[#This Row],[Data do Caixa Registrado]]&lt;&gt;"",IF(TbRegistroEntradas[[#This Row],[Data do Caixa Registrado]]&gt;TbRegistroEntradas[[#This Row],[Data do Caixa Previsto]],TbRegistroEntradas[[#This Row],[Data do Caixa Registrado]]-TbRegistroEntradas[[#This Row],[Data do Caixa Previsto]],0),IF(TODAY()&gt;TbRegistroEntradas[[#This Row],[Data do Caixa Previsto]],TODAY()-TbRegistroEntradas[[#This Row],[Data do Caixa Previsto]],0))</f>
        <v>0</v>
      </c>
    </row>
  </sheetData>
  <phoneticPr fontId="6" type="noConversion"/>
  <dataValidations disablePrompts="1" count="2">
    <dataValidation type="list" allowBlank="1" showInputMessage="1" showErrorMessage="1" sqref="E4:E234" xr:uid="{1C66FC1B-11F7-4A92-AFC2-A0F436934824}">
      <formula1>PCEntradasN1_Nível_1</formula1>
    </dataValidation>
    <dataValidation type="list" allowBlank="1" showInputMessage="1" showErrorMessage="1" sqref="F4:F234" xr:uid="{AE168C94-D1D9-4B8C-8EED-280291684C3E}">
      <formula1>OFFSET(PCEntradasN2_Nível_2, MATCH(E4, PCEntradasN2_Nível_1, 0)-1, 0, COUNTIF(PCEntradasN2_Nível_1, 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8CBD-4B08-4D91-8A25-D145BA857A1F}">
  <dimension ref="A1:V232"/>
  <sheetViews>
    <sheetView showGridLines="0" tabSelected="1" topLeftCell="H1" workbookViewId="0">
      <pane ySplit="3" topLeftCell="A4" activePane="bottomLeft" state="frozen"/>
      <selection pane="bottomLeft" activeCell="I16" sqref="I16"/>
    </sheetView>
  </sheetViews>
  <sheetFormatPr defaultColWidth="0" defaultRowHeight="14.4" x14ac:dyDescent="0.3"/>
  <cols>
    <col min="1" max="1" width="3.44140625" customWidth="1"/>
    <col min="2" max="2" width="20.44140625" customWidth="1"/>
    <col min="3" max="3" width="18.21875" customWidth="1"/>
    <col min="4" max="4" width="18.109375" customWidth="1"/>
    <col min="5" max="5" width="36" customWidth="1"/>
    <col min="6" max="6" width="42.6640625" customWidth="1"/>
    <col min="7" max="7" width="36.6640625" customWidth="1"/>
    <col min="8" max="8" width="24.5546875" customWidth="1"/>
    <col min="9" max="15" width="24.5546875" style="34" customWidth="1"/>
    <col min="16" max="16" width="8.109375" customWidth="1"/>
    <col min="17" max="22" width="0" hidden="1" customWidth="1"/>
    <col min="23" max="16384" width="8.88671875" hidden="1"/>
  </cols>
  <sheetData>
    <row r="1" spans="2:15" ht="40.049999999999997" customHeight="1" x14ac:dyDescent="0.3">
      <c r="B1" s="3" t="s">
        <v>1</v>
      </c>
      <c r="C1" s="1"/>
      <c r="D1" s="1"/>
      <c r="E1" s="1"/>
      <c r="F1" s="1"/>
      <c r="G1" s="1"/>
      <c r="H1" s="2" t="s">
        <v>12</v>
      </c>
      <c r="I1" s="31"/>
      <c r="J1" s="31"/>
      <c r="K1" s="31"/>
      <c r="L1" s="31"/>
      <c r="M1" s="31"/>
      <c r="N1" s="31"/>
      <c r="O1" s="31"/>
    </row>
    <row r="2" spans="2:15" ht="40.049999999999997" customHeight="1" x14ac:dyDescent="0.3">
      <c r="B2" s="4"/>
      <c r="C2" s="4"/>
      <c r="D2" s="4"/>
      <c r="E2" s="4"/>
      <c r="F2" s="4"/>
      <c r="G2" s="4"/>
      <c r="H2" s="4"/>
      <c r="I2" s="32"/>
      <c r="J2" s="32"/>
      <c r="K2" s="32"/>
      <c r="L2" s="32"/>
      <c r="M2" s="32"/>
      <c r="N2" s="32"/>
      <c r="O2" s="32"/>
    </row>
    <row r="3" spans="2:15" ht="33.6" customHeight="1" thickBot="1" x14ac:dyDescent="0.35">
      <c r="B3" s="15" t="s">
        <v>51</v>
      </c>
      <c r="C3" s="15" t="s">
        <v>52</v>
      </c>
      <c r="D3" s="15" t="s">
        <v>53</v>
      </c>
      <c r="E3" s="15" t="s">
        <v>54</v>
      </c>
      <c r="F3" s="15" t="s">
        <v>55</v>
      </c>
      <c r="G3" s="15" t="s">
        <v>56</v>
      </c>
      <c r="H3" s="16" t="s">
        <v>57</v>
      </c>
      <c r="I3" s="35" t="s">
        <v>536</v>
      </c>
      <c r="J3" s="36" t="s">
        <v>537</v>
      </c>
      <c r="K3" s="36" t="s">
        <v>538</v>
      </c>
      <c r="L3" s="36" t="s">
        <v>539</v>
      </c>
      <c r="M3" s="36" t="s">
        <v>545</v>
      </c>
      <c r="N3" s="36" t="s">
        <v>546</v>
      </c>
      <c r="O3" s="36" t="s">
        <v>608</v>
      </c>
    </row>
    <row r="4" spans="2:15" ht="19.95" customHeight="1" x14ac:dyDescent="0.3">
      <c r="B4" s="97">
        <v>43015</v>
      </c>
      <c r="C4" s="97">
        <v>42957</v>
      </c>
      <c r="D4" s="97">
        <v>43015</v>
      </c>
      <c r="E4" t="s">
        <v>37</v>
      </c>
      <c r="F4" t="s">
        <v>35</v>
      </c>
      <c r="G4" t="s">
        <v>289</v>
      </c>
      <c r="H4" s="98">
        <v>4021</v>
      </c>
      <c r="I4" s="34">
        <f>IF(TbRegistroSaídas[[#This Row],[Data do Caixa Registrado]]="",0,MONTH(TbRegistroSaídas[[#This Row],[Data do Caixa Registrado]]))</f>
        <v>10</v>
      </c>
      <c r="J4" s="34">
        <f>IF(TbRegistroSaídas[[#This Row],[Data do Caixa Registrado]]="",0,YEAR(TbRegistroSaídas[[#This Row],[Data do Caixa Registrado]]))</f>
        <v>2017</v>
      </c>
      <c r="K4" s="34">
        <f>IF(TbRegistroSaídas[[#This Row],[Data da Competência]]="",0,MONTH(TbRegistroSaídas[[#This Row],[Data da Competência]]))</f>
        <v>8</v>
      </c>
      <c r="L4" s="34">
        <f>IF(TbRegistroSaídas[[#This Row],[Data da Competência]]="",0,YEAR(TbRegistroSaídas[[#This Row],[Data da Competência]]))</f>
        <v>2017</v>
      </c>
      <c r="M4" s="34">
        <f>IF(TbRegistroSaídas[[#This Row],[Data do Caixa Previsto]]="",0,MONTH(TbRegistroSaídas[[#This Row],[Data do Caixa Previsto]]))</f>
        <v>10</v>
      </c>
      <c r="N4" s="34">
        <f>IF(TbRegistroSaídas[[#This Row],[Data do Caixa Previsto]]="",0,YEAR(TbRegistroSaídas[[#This Row],[Data do Caixa Previsto]]))</f>
        <v>2017</v>
      </c>
      <c r="O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" spans="2:15" ht="19.95" customHeight="1" x14ac:dyDescent="0.3">
      <c r="B5" s="97">
        <v>42995</v>
      </c>
      <c r="C5" s="97">
        <v>42960</v>
      </c>
      <c r="D5" s="97">
        <v>42995</v>
      </c>
      <c r="E5" t="s">
        <v>37</v>
      </c>
      <c r="F5" t="s">
        <v>44</v>
      </c>
      <c r="G5" t="s">
        <v>290</v>
      </c>
      <c r="H5" s="98">
        <v>651</v>
      </c>
      <c r="I5" s="34">
        <f>IF(TbRegistroSaídas[[#This Row],[Data do Caixa Registrado]]="",0,MONTH(TbRegistroSaídas[[#This Row],[Data do Caixa Registrado]]))</f>
        <v>9</v>
      </c>
      <c r="J5" s="34">
        <f>IF(TbRegistroSaídas[[#This Row],[Data do Caixa Registrado]]="",0,YEAR(TbRegistroSaídas[[#This Row],[Data do Caixa Registrado]]))</f>
        <v>2017</v>
      </c>
      <c r="K5" s="34">
        <f>IF(TbRegistroSaídas[[#This Row],[Data da Competência]]="",0,MONTH(TbRegistroSaídas[[#This Row],[Data da Competência]]))</f>
        <v>8</v>
      </c>
      <c r="L5" s="34">
        <f>IF(TbRegistroSaídas[[#This Row],[Data da Competência]]="",0,YEAR(TbRegistroSaídas[[#This Row],[Data da Competência]]))</f>
        <v>2017</v>
      </c>
      <c r="M5" s="34">
        <f>IF(TbRegistroSaídas[[#This Row],[Data do Caixa Previsto]]="",0,MONTH(TbRegistroSaídas[[#This Row],[Data do Caixa Previsto]]))</f>
        <v>9</v>
      </c>
      <c r="N5" s="34">
        <f>IF(TbRegistroSaídas[[#This Row],[Data do Caixa Previsto]]="",0,YEAR(TbRegistroSaídas[[#This Row],[Data do Caixa Previsto]]))</f>
        <v>2017</v>
      </c>
      <c r="O5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" spans="2:15" ht="19.95" customHeight="1" x14ac:dyDescent="0.3">
      <c r="B6" s="97">
        <v>42983</v>
      </c>
      <c r="C6" s="97">
        <v>42965</v>
      </c>
      <c r="D6" s="97">
        <v>42983</v>
      </c>
      <c r="E6" t="s">
        <v>37</v>
      </c>
      <c r="F6" t="s">
        <v>35</v>
      </c>
      <c r="G6" t="s">
        <v>291</v>
      </c>
      <c r="H6" s="98">
        <v>131</v>
      </c>
      <c r="I6" s="34">
        <f>IF(TbRegistroSaídas[[#This Row],[Data do Caixa Registrado]]="",0,MONTH(TbRegistroSaídas[[#This Row],[Data do Caixa Registrado]]))</f>
        <v>9</v>
      </c>
      <c r="J6" s="34">
        <f>IF(TbRegistroSaídas[[#This Row],[Data do Caixa Registrado]]="",0,YEAR(TbRegistroSaídas[[#This Row],[Data do Caixa Registrado]]))</f>
        <v>2017</v>
      </c>
      <c r="K6" s="34">
        <f>IF(TbRegistroSaídas[[#This Row],[Data da Competência]]="",0,MONTH(TbRegistroSaídas[[#This Row],[Data da Competência]]))</f>
        <v>8</v>
      </c>
      <c r="L6" s="34">
        <f>IF(TbRegistroSaídas[[#This Row],[Data da Competência]]="",0,YEAR(TbRegistroSaídas[[#This Row],[Data da Competência]]))</f>
        <v>2017</v>
      </c>
      <c r="M6" s="34">
        <f>IF(TbRegistroSaídas[[#This Row],[Data do Caixa Previsto]]="",0,MONTH(TbRegistroSaídas[[#This Row],[Data do Caixa Previsto]]))</f>
        <v>9</v>
      </c>
      <c r="N6" s="34">
        <f>IF(TbRegistroSaídas[[#This Row],[Data do Caixa Previsto]]="",0,YEAR(TbRegistroSaídas[[#This Row],[Data do Caixa Previsto]]))</f>
        <v>2017</v>
      </c>
      <c r="O6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" spans="2:15" ht="19.95" customHeight="1" x14ac:dyDescent="0.3">
      <c r="B7" s="97">
        <v>43004</v>
      </c>
      <c r="C7" s="97">
        <v>42970</v>
      </c>
      <c r="D7" s="97">
        <v>43004</v>
      </c>
      <c r="E7" t="s">
        <v>37</v>
      </c>
      <c r="F7" t="s">
        <v>35</v>
      </c>
      <c r="G7" t="s">
        <v>292</v>
      </c>
      <c r="H7" s="98">
        <v>803</v>
      </c>
      <c r="I7" s="34">
        <f>IF(TbRegistroSaídas[[#This Row],[Data do Caixa Registrado]]="",0,MONTH(TbRegistroSaídas[[#This Row],[Data do Caixa Registrado]]))</f>
        <v>9</v>
      </c>
      <c r="J7" s="34">
        <f>IF(TbRegistroSaídas[[#This Row],[Data do Caixa Registrado]]="",0,YEAR(TbRegistroSaídas[[#This Row],[Data do Caixa Registrado]]))</f>
        <v>2017</v>
      </c>
      <c r="K7" s="34">
        <f>IF(TbRegistroSaídas[[#This Row],[Data da Competência]]="",0,MONTH(TbRegistroSaídas[[#This Row],[Data da Competência]]))</f>
        <v>8</v>
      </c>
      <c r="L7" s="34">
        <f>IF(TbRegistroSaídas[[#This Row],[Data da Competência]]="",0,YEAR(TbRegistroSaídas[[#This Row],[Data da Competência]]))</f>
        <v>2017</v>
      </c>
      <c r="M7" s="34">
        <f>IF(TbRegistroSaídas[[#This Row],[Data do Caixa Previsto]]="",0,MONTH(TbRegistroSaídas[[#This Row],[Data do Caixa Previsto]]))</f>
        <v>9</v>
      </c>
      <c r="N7" s="34">
        <f>IF(TbRegistroSaídas[[#This Row],[Data do Caixa Previsto]]="",0,YEAR(TbRegistroSaídas[[#This Row],[Data do Caixa Previsto]]))</f>
        <v>2017</v>
      </c>
      <c r="O7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" spans="2:15" ht="19.95" customHeight="1" x14ac:dyDescent="0.3">
      <c r="B8" s="97">
        <v>43002</v>
      </c>
      <c r="C8" s="97">
        <v>42971</v>
      </c>
      <c r="D8" s="97">
        <v>43002</v>
      </c>
      <c r="E8" t="s">
        <v>37</v>
      </c>
      <c r="F8" t="s">
        <v>44</v>
      </c>
      <c r="G8" t="s">
        <v>293</v>
      </c>
      <c r="H8" s="98">
        <v>4460</v>
      </c>
      <c r="I8" s="34">
        <f>IF(TbRegistroSaídas[[#This Row],[Data do Caixa Registrado]]="",0,MONTH(TbRegistroSaídas[[#This Row],[Data do Caixa Registrado]]))</f>
        <v>9</v>
      </c>
      <c r="J8" s="34">
        <f>IF(TbRegistroSaídas[[#This Row],[Data do Caixa Registrado]]="",0,YEAR(TbRegistroSaídas[[#This Row],[Data do Caixa Registrado]]))</f>
        <v>2017</v>
      </c>
      <c r="K8" s="34">
        <f>IF(TbRegistroSaídas[[#This Row],[Data da Competência]]="",0,MONTH(TbRegistroSaídas[[#This Row],[Data da Competência]]))</f>
        <v>8</v>
      </c>
      <c r="L8" s="34">
        <f>IF(TbRegistroSaídas[[#This Row],[Data da Competência]]="",0,YEAR(TbRegistroSaídas[[#This Row],[Data da Competência]]))</f>
        <v>2017</v>
      </c>
      <c r="M8" s="34">
        <f>IF(TbRegistroSaídas[[#This Row],[Data do Caixa Previsto]]="",0,MONTH(TbRegistroSaídas[[#This Row],[Data do Caixa Previsto]]))</f>
        <v>9</v>
      </c>
      <c r="N8" s="34">
        <f>IF(TbRegistroSaídas[[#This Row],[Data do Caixa Previsto]]="",0,YEAR(TbRegistroSaídas[[#This Row],[Data do Caixa Previsto]]))</f>
        <v>2017</v>
      </c>
      <c r="O8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" spans="2:15" ht="19.95" customHeight="1" x14ac:dyDescent="0.3">
      <c r="B9" s="97">
        <v>42980</v>
      </c>
      <c r="C9" s="97">
        <v>42972</v>
      </c>
      <c r="D9" s="97">
        <v>42980</v>
      </c>
      <c r="E9" t="s">
        <v>37</v>
      </c>
      <c r="F9" t="s">
        <v>32</v>
      </c>
      <c r="G9" t="s">
        <v>294</v>
      </c>
      <c r="H9" s="98">
        <v>299</v>
      </c>
      <c r="I9" s="34">
        <f>IF(TbRegistroSaídas[[#This Row],[Data do Caixa Registrado]]="",0,MONTH(TbRegistroSaídas[[#This Row],[Data do Caixa Registrado]]))</f>
        <v>9</v>
      </c>
      <c r="J9" s="34">
        <f>IF(TbRegistroSaídas[[#This Row],[Data do Caixa Registrado]]="",0,YEAR(TbRegistroSaídas[[#This Row],[Data do Caixa Registrado]]))</f>
        <v>2017</v>
      </c>
      <c r="K9" s="34">
        <f>IF(TbRegistroSaídas[[#This Row],[Data da Competência]]="",0,MONTH(TbRegistroSaídas[[#This Row],[Data da Competência]]))</f>
        <v>8</v>
      </c>
      <c r="L9" s="34">
        <f>IF(TbRegistroSaídas[[#This Row],[Data da Competência]]="",0,YEAR(TbRegistroSaídas[[#This Row],[Data da Competência]]))</f>
        <v>2017</v>
      </c>
      <c r="M9" s="34">
        <f>IF(TbRegistroSaídas[[#This Row],[Data do Caixa Previsto]]="",0,MONTH(TbRegistroSaídas[[#This Row],[Data do Caixa Previsto]]))</f>
        <v>9</v>
      </c>
      <c r="N9" s="34">
        <f>IF(TbRegistroSaídas[[#This Row],[Data do Caixa Previsto]]="",0,YEAR(TbRegistroSaídas[[#This Row],[Data do Caixa Previsto]]))</f>
        <v>2017</v>
      </c>
      <c r="O9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" spans="2:15" ht="19.95" customHeight="1" x14ac:dyDescent="0.3">
      <c r="B10" s="97">
        <v>43014</v>
      </c>
      <c r="C10" s="97">
        <v>42976</v>
      </c>
      <c r="D10" s="97">
        <v>43014</v>
      </c>
      <c r="E10" t="s">
        <v>37</v>
      </c>
      <c r="F10" t="s">
        <v>44</v>
      </c>
      <c r="G10" t="s">
        <v>295</v>
      </c>
      <c r="H10" s="98">
        <v>618</v>
      </c>
      <c r="I10" s="34">
        <f>IF(TbRegistroSaídas[[#This Row],[Data do Caixa Registrado]]="",0,MONTH(TbRegistroSaídas[[#This Row],[Data do Caixa Registrado]]))</f>
        <v>10</v>
      </c>
      <c r="J10" s="34">
        <f>IF(TbRegistroSaídas[[#This Row],[Data do Caixa Registrado]]="",0,YEAR(TbRegistroSaídas[[#This Row],[Data do Caixa Registrado]]))</f>
        <v>2017</v>
      </c>
      <c r="K10" s="34">
        <f>IF(TbRegistroSaídas[[#This Row],[Data da Competência]]="",0,MONTH(TbRegistroSaídas[[#This Row],[Data da Competência]]))</f>
        <v>8</v>
      </c>
      <c r="L10" s="34">
        <f>IF(TbRegistroSaídas[[#This Row],[Data da Competência]]="",0,YEAR(TbRegistroSaídas[[#This Row],[Data da Competência]]))</f>
        <v>2017</v>
      </c>
      <c r="M10" s="34">
        <f>IF(TbRegistroSaídas[[#This Row],[Data do Caixa Previsto]]="",0,MONTH(TbRegistroSaídas[[#This Row],[Data do Caixa Previsto]]))</f>
        <v>10</v>
      </c>
      <c r="N10" s="34">
        <f>IF(TbRegistroSaídas[[#This Row],[Data do Caixa Previsto]]="",0,YEAR(TbRegistroSaídas[[#This Row],[Data do Caixa Previsto]]))</f>
        <v>2017</v>
      </c>
      <c r="O10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" spans="2:15" ht="19.95" customHeight="1" x14ac:dyDescent="0.3">
      <c r="B11" s="97">
        <v>42990</v>
      </c>
      <c r="C11" s="97">
        <v>42979</v>
      </c>
      <c r="D11" s="97">
        <v>42980</v>
      </c>
      <c r="E11" t="s">
        <v>37</v>
      </c>
      <c r="F11" t="s">
        <v>44</v>
      </c>
      <c r="G11" t="s">
        <v>115</v>
      </c>
      <c r="H11" s="98">
        <v>2505</v>
      </c>
      <c r="I11" s="34">
        <f>IF(TbRegistroSaídas[[#This Row],[Data do Caixa Registrado]]="",0,MONTH(TbRegistroSaídas[[#This Row],[Data do Caixa Registrado]]))</f>
        <v>9</v>
      </c>
      <c r="J11" s="34">
        <f>IF(TbRegistroSaídas[[#This Row],[Data do Caixa Registrado]]="",0,YEAR(TbRegistroSaídas[[#This Row],[Data do Caixa Registrado]]))</f>
        <v>2017</v>
      </c>
      <c r="K11" s="34">
        <f>IF(TbRegistroSaídas[[#This Row],[Data da Competência]]="",0,MONTH(TbRegistroSaídas[[#This Row],[Data da Competência]]))</f>
        <v>9</v>
      </c>
      <c r="L11" s="34">
        <f>IF(TbRegistroSaídas[[#This Row],[Data da Competência]]="",0,YEAR(TbRegistroSaídas[[#This Row],[Data da Competência]]))</f>
        <v>2017</v>
      </c>
      <c r="M11" s="34">
        <f>IF(TbRegistroSaídas[[#This Row],[Data do Caixa Previsto]]="",0,MONTH(TbRegistroSaídas[[#This Row],[Data do Caixa Previsto]]))</f>
        <v>9</v>
      </c>
      <c r="N11" s="34">
        <f>IF(TbRegistroSaídas[[#This Row],[Data do Caixa Previsto]]="",0,YEAR(TbRegistroSaídas[[#This Row],[Data do Caixa Previsto]]))</f>
        <v>2017</v>
      </c>
      <c r="O11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10</v>
      </c>
    </row>
    <row r="12" spans="2:15" ht="19.95" customHeight="1" x14ac:dyDescent="0.3">
      <c r="B12" s="97">
        <v>42987</v>
      </c>
      <c r="C12" s="97">
        <v>42982</v>
      </c>
      <c r="D12" s="97">
        <v>42987</v>
      </c>
      <c r="E12" t="s">
        <v>37</v>
      </c>
      <c r="F12" t="s">
        <v>35</v>
      </c>
      <c r="G12" t="s">
        <v>296</v>
      </c>
      <c r="H12" s="98">
        <v>817</v>
      </c>
      <c r="I12" s="34">
        <f>IF(TbRegistroSaídas[[#This Row],[Data do Caixa Registrado]]="",0,MONTH(TbRegistroSaídas[[#This Row],[Data do Caixa Registrado]]))</f>
        <v>9</v>
      </c>
      <c r="J12" s="34">
        <f>IF(TbRegistroSaídas[[#This Row],[Data do Caixa Registrado]]="",0,YEAR(TbRegistroSaídas[[#This Row],[Data do Caixa Registrado]]))</f>
        <v>2017</v>
      </c>
      <c r="K12" s="34">
        <f>IF(TbRegistroSaídas[[#This Row],[Data da Competência]]="",0,MONTH(TbRegistroSaídas[[#This Row],[Data da Competência]]))</f>
        <v>9</v>
      </c>
      <c r="L12" s="34">
        <f>IF(TbRegistroSaídas[[#This Row],[Data da Competência]]="",0,YEAR(TbRegistroSaídas[[#This Row],[Data da Competência]]))</f>
        <v>2017</v>
      </c>
      <c r="M12" s="34">
        <f>IF(TbRegistroSaídas[[#This Row],[Data do Caixa Previsto]]="",0,MONTH(TbRegistroSaídas[[#This Row],[Data do Caixa Previsto]]))</f>
        <v>9</v>
      </c>
      <c r="N12" s="34">
        <f>IF(TbRegistroSaídas[[#This Row],[Data do Caixa Previsto]]="",0,YEAR(TbRegistroSaídas[[#This Row],[Data do Caixa Previsto]]))</f>
        <v>2017</v>
      </c>
      <c r="O12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" spans="2:15" ht="19.95" customHeight="1" x14ac:dyDescent="0.3">
      <c r="B13" s="97" t="s">
        <v>68</v>
      </c>
      <c r="C13" s="97">
        <v>42984</v>
      </c>
      <c r="D13" s="97">
        <v>42984</v>
      </c>
      <c r="E13" t="s">
        <v>37</v>
      </c>
      <c r="F13" t="s">
        <v>32</v>
      </c>
      <c r="G13" t="s">
        <v>297</v>
      </c>
      <c r="H13" s="98">
        <v>1565</v>
      </c>
      <c r="I13" s="34">
        <f>IF(TbRegistroSaídas[[#This Row],[Data do Caixa Registrado]]="",0,MONTH(TbRegistroSaídas[[#This Row],[Data do Caixa Registrado]]))</f>
        <v>0</v>
      </c>
      <c r="J13" s="34">
        <f>IF(TbRegistroSaídas[[#This Row],[Data do Caixa Registrado]]="",0,YEAR(TbRegistroSaídas[[#This Row],[Data do Caixa Registrado]]))</f>
        <v>0</v>
      </c>
      <c r="K13" s="34">
        <f>IF(TbRegistroSaídas[[#This Row],[Data da Competência]]="",0,MONTH(TbRegistroSaídas[[#This Row],[Data da Competência]]))</f>
        <v>9</v>
      </c>
      <c r="L13" s="34">
        <f>IF(TbRegistroSaídas[[#This Row],[Data da Competência]]="",0,YEAR(TbRegistroSaídas[[#This Row],[Data da Competência]]))</f>
        <v>2017</v>
      </c>
      <c r="M13" s="34">
        <f>IF(TbRegistroSaídas[[#This Row],[Data do Caixa Previsto]]="",0,MONTH(TbRegistroSaídas[[#This Row],[Data do Caixa Previsto]]))</f>
        <v>9</v>
      </c>
      <c r="N13" s="34">
        <f>IF(TbRegistroSaídas[[#This Row],[Data do Caixa Previsto]]="",0,YEAR(TbRegistroSaídas[[#This Row],[Data do Caixa Previsto]]))</f>
        <v>2017</v>
      </c>
      <c r="O13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2801</v>
      </c>
    </row>
    <row r="14" spans="2:15" ht="19.95" customHeight="1" x14ac:dyDescent="0.3">
      <c r="B14" s="97" t="s">
        <v>68</v>
      </c>
      <c r="C14" s="97">
        <v>42990</v>
      </c>
      <c r="D14" s="97">
        <v>43020</v>
      </c>
      <c r="E14" t="s">
        <v>37</v>
      </c>
      <c r="F14" t="s">
        <v>33</v>
      </c>
      <c r="G14" t="s">
        <v>298</v>
      </c>
      <c r="H14" s="98">
        <v>1357</v>
      </c>
      <c r="I14" s="34">
        <f>IF(TbRegistroSaídas[[#This Row],[Data do Caixa Registrado]]="",0,MONTH(TbRegistroSaídas[[#This Row],[Data do Caixa Registrado]]))</f>
        <v>0</v>
      </c>
      <c r="J14" s="34">
        <f>IF(TbRegistroSaídas[[#This Row],[Data do Caixa Registrado]]="",0,YEAR(TbRegistroSaídas[[#This Row],[Data do Caixa Registrado]]))</f>
        <v>0</v>
      </c>
      <c r="K14" s="34">
        <f>IF(TbRegistroSaídas[[#This Row],[Data da Competência]]="",0,MONTH(TbRegistroSaídas[[#This Row],[Data da Competência]]))</f>
        <v>9</v>
      </c>
      <c r="L14" s="34">
        <f>IF(TbRegistroSaídas[[#This Row],[Data da Competência]]="",0,YEAR(TbRegistroSaídas[[#This Row],[Data da Competência]]))</f>
        <v>2017</v>
      </c>
      <c r="M14" s="34">
        <f>IF(TbRegistroSaídas[[#This Row],[Data do Caixa Previsto]]="",0,MONTH(TbRegistroSaídas[[#This Row],[Data do Caixa Previsto]]))</f>
        <v>10</v>
      </c>
      <c r="N14" s="34">
        <f>IF(TbRegistroSaídas[[#This Row],[Data do Caixa Previsto]]="",0,YEAR(TbRegistroSaídas[[#This Row],[Data do Caixa Previsto]]))</f>
        <v>2017</v>
      </c>
      <c r="O1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2765</v>
      </c>
    </row>
    <row r="15" spans="2:15" ht="19.95" customHeight="1" x14ac:dyDescent="0.3">
      <c r="B15" s="97">
        <v>42991</v>
      </c>
      <c r="C15" s="97">
        <v>42991</v>
      </c>
      <c r="D15" s="97">
        <v>42991</v>
      </c>
      <c r="E15" t="s">
        <v>37</v>
      </c>
      <c r="F15" t="s">
        <v>33</v>
      </c>
      <c r="G15" t="s">
        <v>299</v>
      </c>
      <c r="H15" s="98">
        <v>4739</v>
      </c>
      <c r="I15" s="34">
        <f>IF(TbRegistroSaídas[[#This Row],[Data do Caixa Registrado]]="",0,MONTH(TbRegistroSaídas[[#This Row],[Data do Caixa Registrado]]))</f>
        <v>9</v>
      </c>
      <c r="J15" s="34">
        <f>IF(TbRegistroSaídas[[#This Row],[Data do Caixa Registrado]]="",0,YEAR(TbRegistroSaídas[[#This Row],[Data do Caixa Registrado]]))</f>
        <v>2017</v>
      </c>
      <c r="K15" s="34">
        <f>IF(TbRegistroSaídas[[#This Row],[Data da Competência]]="",0,MONTH(TbRegistroSaídas[[#This Row],[Data da Competência]]))</f>
        <v>9</v>
      </c>
      <c r="L15" s="34">
        <f>IF(TbRegistroSaídas[[#This Row],[Data da Competência]]="",0,YEAR(TbRegistroSaídas[[#This Row],[Data da Competência]]))</f>
        <v>2017</v>
      </c>
      <c r="M15" s="34">
        <f>IF(TbRegistroSaídas[[#This Row],[Data do Caixa Previsto]]="",0,MONTH(TbRegistroSaídas[[#This Row],[Data do Caixa Previsto]]))</f>
        <v>9</v>
      </c>
      <c r="N15" s="34">
        <f>IF(TbRegistroSaídas[[#This Row],[Data do Caixa Previsto]]="",0,YEAR(TbRegistroSaídas[[#This Row],[Data do Caixa Previsto]]))</f>
        <v>2017</v>
      </c>
      <c r="O15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" spans="2:15" ht="19.95" customHeight="1" x14ac:dyDescent="0.3">
      <c r="B16" s="97">
        <v>42992</v>
      </c>
      <c r="C16" s="97">
        <v>42992</v>
      </c>
      <c r="D16" s="97">
        <v>42992</v>
      </c>
      <c r="E16" t="s">
        <v>37</v>
      </c>
      <c r="F16" t="s">
        <v>35</v>
      </c>
      <c r="G16" t="s">
        <v>300</v>
      </c>
      <c r="H16" s="98">
        <v>4675</v>
      </c>
      <c r="I16" s="34">
        <f>IF(TbRegistroSaídas[[#This Row],[Data do Caixa Registrado]]="",0,MONTH(TbRegistroSaídas[[#This Row],[Data do Caixa Registrado]]))</f>
        <v>9</v>
      </c>
      <c r="J16" s="34">
        <f>IF(TbRegistroSaídas[[#This Row],[Data do Caixa Registrado]]="",0,YEAR(TbRegistroSaídas[[#This Row],[Data do Caixa Registrado]]))</f>
        <v>2017</v>
      </c>
      <c r="K16" s="34">
        <f>IF(TbRegistroSaídas[[#This Row],[Data da Competência]]="",0,MONTH(TbRegistroSaídas[[#This Row],[Data da Competência]]))</f>
        <v>9</v>
      </c>
      <c r="L16" s="34">
        <f>IF(TbRegistroSaídas[[#This Row],[Data da Competência]]="",0,YEAR(TbRegistroSaídas[[#This Row],[Data da Competência]]))</f>
        <v>2017</v>
      </c>
      <c r="M16" s="34">
        <f>IF(TbRegistroSaídas[[#This Row],[Data do Caixa Previsto]]="",0,MONTH(TbRegistroSaídas[[#This Row],[Data do Caixa Previsto]]))</f>
        <v>9</v>
      </c>
      <c r="N16" s="34">
        <f>IF(TbRegistroSaídas[[#This Row],[Data do Caixa Previsto]]="",0,YEAR(TbRegistroSaídas[[#This Row],[Data do Caixa Previsto]]))</f>
        <v>2017</v>
      </c>
      <c r="O16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" spans="2:15" ht="19.95" customHeight="1" x14ac:dyDescent="0.3">
      <c r="B17" s="97">
        <v>43004</v>
      </c>
      <c r="C17" s="97">
        <v>42997</v>
      </c>
      <c r="D17" s="97">
        <v>43004</v>
      </c>
      <c r="E17" t="s">
        <v>37</v>
      </c>
      <c r="F17" t="s">
        <v>44</v>
      </c>
      <c r="G17" t="s">
        <v>301</v>
      </c>
      <c r="H17" s="98">
        <v>1797</v>
      </c>
      <c r="I17" s="34">
        <f>IF(TbRegistroSaídas[[#This Row],[Data do Caixa Registrado]]="",0,MONTH(TbRegistroSaídas[[#This Row],[Data do Caixa Registrado]]))</f>
        <v>9</v>
      </c>
      <c r="J17" s="34">
        <f>IF(TbRegistroSaídas[[#This Row],[Data do Caixa Registrado]]="",0,YEAR(TbRegistroSaídas[[#This Row],[Data do Caixa Registrado]]))</f>
        <v>2017</v>
      </c>
      <c r="K17" s="34">
        <f>IF(TbRegistroSaídas[[#This Row],[Data da Competência]]="",0,MONTH(TbRegistroSaídas[[#This Row],[Data da Competência]]))</f>
        <v>9</v>
      </c>
      <c r="L17" s="34">
        <f>IF(TbRegistroSaídas[[#This Row],[Data da Competência]]="",0,YEAR(TbRegistroSaídas[[#This Row],[Data da Competência]]))</f>
        <v>2017</v>
      </c>
      <c r="M17" s="34">
        <f>IF(TbRegistroSaídas[[#This Row],[Data do Caixa Previsto]]="",0,MONTH(TbRegistroSaídas[[#This Row],[Data do Caixa Previsto]]))</f>
        <v>9</v>
      </c>
      <c r="N17" s="34">
        <f>IF(TbRegistroSaídas[[#This Row],[Data do Caixa Previsto]]="",0,YEAR(TbRegistroSaídas[[#This Row],[Data do Caixa Previsto]]))</f>
        <v>2017</v>
      </c>
      <c r="O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3">
      <c r="B18" s="97">
        <v>43043</v>
      </c>
      <c r="C18" s="97">
        <v>43002</v>
      </c>
      <c r="D18" s="97">
        <v>43043</v>
      </c>
      <c r="E18" t="s">
        <v>37</v>
      </c>
      <c r="F18" t="s">
        <v>33</v>
      </c>
      <c r="G18" t="s">
        <v>302</v>
      </c>
      <c r="H18" s="98">
        <v>888</v>
      </c>
      <c r="I18" s="34">
        <f>IF(TbRegistroSaídas[[#This Row],[Data do Caixa Registrado]]="",0,MONTH(TbRegistroSaídas[[#This Row],[Data do Caixa Registrado]]))</f>
        <v>11</v>
      </c>
      <c r="J18" s="34">
        <f>IF(TbRegistroSaídas[[#This Row],[Data do Caixa Registrado]]="",0,YEAR(TbRegistroSaídas[[#This Row],[Data do Caixa Registrado]]))</f>
        <v>2017</v>
      </c>
      <c r="K18" s="34">
        <f>IF(TbRegistroSaídas[[#This Row],[Data da Competência]]="",0,MONTH(TbRegistroSaídas[[#This Row],[Data da Competência]]))</f>
        <v>9</v>
      </c>
      <c r="L18" s="34">
        <f>IF(TbRegistroSaídas[[#This Row],[Data da Competência]]="",0,YEAR(TbRegistroSaídas[[#This Row],[Data da Competência]]))</f>
        <v>2017</v>
      </c>
      <c r="M18" s="34">
        <f>IF(TbRegistroSaídas[[#This Row],[Data do Caixa Previsto]]="",0,MONTH(TbRegistroSaídas[[#This Row],[Data do Caixa Previsto]]))</f>
        <v>11</v>
      </c>
      <c r="N18" s="34">
        <f>IF(TbRegistroSaídas[[#This Row],[Data do Caixa Previsto]]="",0,YEAR(TbRegistroSaídas[[#This Row],[Data do Caixa Previsto]]))</f>
        <v>2017</v>
      </c>
      <c r="O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3">
      <c r="B19" s="97" t="s">
        <v>68</v>
      </c>
      <c r="C19" s="97">
        <v>43003</v>
      </c>
      <c r="D19" s="97">
        <v>43015</v>
      </c>
      <c r="E19" t="s">
        <v>37</v>
      </c>
      <c r="F19" t="s">
        <v>44</v>
      </c>
      <c r="G19" t="s">
        <v>303</v>
      </c>
      <c r="H19" s="98">
        <v>2784</v>
      </c>
      <c r="I19" s="34">
        <f>IF(TbRegistroSaídas[[#This Row],[Data do Caixa Registrado]]="",0,MONTH(TbRegistroSaídas[[#This Row],[Data do Caixa Registrado]]))</f>
        <v>0</v>
      </c>
      <c r="J19" s="34">
        <f>IF(TbRegistroSaídas[[#This Row],[Data do Caixa Registrado]]="",0,YEAR(TbRegistroSaídas[[#This Row],[Data do Caixa Registrado]]))</f>
        <v>0</v>
      </c>
      <c r="K19" s="34">
        <f>IF(TbRegistroSaídas[[#This Row],[Data da Competência]]="",0,MONTH(TbRegistroSaídas[[#This Row],[Data da Competência]]))</f>
        <v>9</v>
      </c>
      <c r="L19" s="34">
        <f>IF(TbRegistroSaídas[[#This Row],[Data da Competência]]="",0,YEAR(TbRegistroSaídas[[#This Row],[Data da Competência]]))</f>
        <v>2017</v>
      </c>
      <c r="M19" s="34">
        <f>IF(TbRegistroSaídas[[#This Row],[Data do Caixa Previsto]]="",0,MONTH(TbRegistroSaídas[[#This Row],[Data do Caixa Previsto]]))</f>
        <v>10</v>
      </c>
      <c r="N19" s="34">
        <f>IF(TbRegistroSaídas[[#This Row],[Data do Caixa Previsto]]="",0,YEAR(TbRegistroSaídas[[#This Row],[Data do Caixa Previsto]]))</f>
        <v>2017</v>
      </c>
      <c r="O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2770</v>
      </c>
    </row>
    <row r="20" spans="2:15" x14ac:dyDescent="0.3">
      <c r="B20" s="97">
        <v>43010</v>
      </c>
      <c r="C20" s="97">
        <v>43003</v>
      </c>
      <c r="D20" s="97">
        <v>43010</v>
      </c>
      <c r="E20" t="s">
        <v>37</v>
      </c>
      <c r="F20" t="s">
        <v>32</v>
      </c>
      <c r="G20" t="s">
        <v>304</v>
      </c>
      <c r="H20" s="98">
        <v>707</v>
      </c>
      <c r="I20" s="34">
        <f>IF(TbRegistroSaídas[[#This Row],[Data do Caixa Registrado]]="",0,MONTH(TbRegistroSaídas[[#This Row],[Data do Caixa Registrado]]))</f>
        <v>10</v>
      </c>
      <c r="J20" s="34">
        <f>IF(TbRegistroSaídas[[#This Row],[Data do Caixa Registrado]]="",0,YEAR(TbRegistroSaídas[[#This Row],[Data do Caixa Registrado]]))</f>
        <v>2017</v>
      </c>
      <c r="K20" s="34">
        <f>IF(TbRegistroSaídas[[#This Row],[Data da Competência]]="",0,MONTH(TbRegistroSaídas[[#This Row],[Data da Competência]]))</f>
        <v>9</v>
      </c>
      <c r="L20" s="34">
        <f>IF(TbRegistroSaídas[[#This Row],[Data da Competência]]="",0,YEAR(TbRegistroSaídas[[#This Row],[Data da Competência]]))</f>
        <v>2017</v>
      </c>
      <c r="M20" s="34">
        <f>IF(TbRegistroSaídas[[#This Row],[Data do Caixa Previsto]]="",0,MONTH(TbRegistroSaídas[[#This Row],[Data do Caixa Previsto]]))</f>
        <v>10</v>
      </c>
      <c r="N20" s="34">
        <f>IF(TbRegistroSaídas[[#This Row],[Data do Caixa Previsto]]="",0,YEAR(TbRegistroSaídas[[#This Row],[Data do Caixa Previsto]]))</f>
        <v>2017</v>
      </c>
      <c r="O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3">
      <c r="B21" s="97">
        <v>43042</v>
      </c>
      <c r="C21" s="97">
        <v>43006</v>
      </c>
      <c r="D21" s="97">
        <v>43042</v>
      </c>
      <c r="E21" t="s">
        <v>37</v>
      </c>
      <c r="F21" t="s">
        <v>32</v>
      </c>
      <c r="G21" t="s">
        <v>305</v>
      </c>
      <c r="H21" s="98">
        <v>229</v>
      </c>
      <c r="I21" s="34">
        <f>IF(TbRegistroSaídas[[#This Row],[Data do Caixa Registrado]]="",0,MONTH(TbRegistroSaídas[[#This Row],[Data do Caixa Registrado]]))</f>
        <v>11</v>
      </c>
      <c r="J21" s="34">
        <f>IF(TbRegistroSaídas[[#This Row],[Data do Caixa Registrado]]="",0,YEAR(TbRegistroSaídas[[#This Row],[Data do Caixa Registrado]]))</f>
        <v>2017</v>
      </c>
      <c r="K21" s="34">
        <f>IF(TbRegistroSaídas[[#This Row],[Data da Competência]]="",0,MONTH(TbRegistroSaídas[[#This Row],[Data da Competência]]))</f>
        <v>9</v>
      </c>
      <c r="L21" s="34">
        <f>IF(TbRegistroSaídas[[#This Row],[Data da Competência]]="",0,YEAR(TbRegistroSaídas[[#This Row],[Data da Competência]]))</f>
        <v>2017</v>
      </c>
      <c r="M21" s="34">
        <f>IF(TbRegistroSaídas[[#This Row],[Data do Caixa Previsto]]="",0,MONTH(TbRegistroSaídas[[#This Row],[Data do Caixa Previsto]]))</f>
        <v>11</v>
      </c>
      <c r="N21" s="34">
        <f>IF(TbRegistroSaídas[[#This Row],[Data do Caixa Previsto]]="",0,YEAR(TbRegistroSaídas[[#This Row],[Data do Caixa Previsto]]))</f>
        <v>2017</v>
      </c>
      <c r="O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3">
      <c r="B22" s="97">
        <v>43009</v>
      </c>
      <c r="C22" s="97">
        <v>43009</v>
      </c>
      <c r="D22" s="97">
        <v>43009</v>
      </c>
      <c r="E22" t="s">
        <v>37</v>
      </c>
      <c r="F22" t="s">
        <v>44</v>
      </c>
      <c r="G22" t="s">
        <v>306</v>
      </c>
      <c r="H22" s="98">
        <v>2894</v>
      </c>
      <c r="I22" s="34">
        <f>IF(TbRegistroSaídas[[#This Row],[Data do Caixa Registrado]]="",0,MONTH(TbRegistroSaídas[[#This Row],[Data do Caixa Registrado]]))</f>
        <v>10</v>
      </c>
      <c r="J22" s="34">
        <f>IF(TbRegistroSaídas[[#This Row],[Data do Caixa Registrado]]="",0,YEAR(TbRegistroSaídas[[#This Row],[Data do Caixa Registrado]]))</f>
        <v>2017</v>
      </c>
      <c r="K22" s="34">
        <f>IF(TbRegistroSaídas[[#This Row],[Data da Competência]]="",0,MONTH(TbRegistroSaídas[[#This Row],[Data da Competência]]))</f>
        <v>10</v>
      </c>
      <c r="L22" s="34">
        <f>IF(TbRegistroSaídas[[#This Row],[Data da Competência]]="",0,YEAR(TbRegistroSaídas[[#This Row],[Data da Competência]]))</f>
        <v>2017</v>
      </c>
      <c r="M22" s="34">
        <f>IF(TbRegistroSaídas[[#This Row],[Data do Caixa Previsto]]="",0,MONTH(TbRegistroSaídas[[#This Row],[Data do Caixa Previsto]]))</f>
        <v>10</v>
      </c>
      <c r="N22" s="34">
        <f>IF(TbRegistroSaídas[[#This Row],[Data do Caixa Previsto]]="",0,YEAR(TbRegistroSaídas[[#This Row],[Data do Caixa Previsto]]))</f>
        <v>2017</v>
      </c>
      <c r="O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3">
      <c r="B23" s="97">
        <v>43030</v>
      </c>
      <c r="C23" s="97">
        <v>43012</v>
      </c>
      <c r="D23" s="97">
        <v>43030</v>
      </c>
      <c r="E23" t="s">
        <v>37</v>
      </c>
      <c r="F23" t="s">
        <v>33</v>
      </c>
      <c r="G23" t="s">
        <v>307</v>
      </c>
      <c r="H23" s="98">
        <v>4516</v>
      </c>
      <c r="I23" s="34">
        <f>IF(TbRegistroSaídas[[#This Row],[Data do Caixa Registrado]]="",0,MONTH(TbRegistroSaídas[[#This Row],[Data do Caixa Registrado]]))</f>
        <v>10</v>
      </c>
      <c r="J23" s="34">
        <f>IF(TbRegistroSaídas[[#This Row],[Data do Caixa Registrado]]="",0,YEAR(TbRegistroSaídas[[#This Row],[Data do Caixa Registrado]]))</f>
        <v>2017</v>
      </c>
      <c r="K23" s="34">
        <f>IF(TbRegistroSaídas[[#This Row],[Data da Competência]]="",0,MONTH(TbRegistroSaídas[[#This Row],[Data da Competência]]))</f>
        <v>10</v>
      </c>
      <c r="L23" s="34">
        <f>IF(TbRegistroSaídas[[#This Row],[Data da Competência]]="",0,YEAR(TbRegistroSaídas[[#This Row],[Data da Competência]]))</f>
        <v>2017</v>
      </c>
      <c r="M23" s="34">
        <f>IF(TbRegistroSaídas[[#This Row],[Data do Caixa Previsto]]="",0,MONTH(TbRegistroSaídas[[#This Row],[Data do Caixa Previsto]]))</f>
        <v>10</v>
      </c>
      <c r="N23" s="34">
        <f>IF(TbRegistroSaídas[[#This Row],[Data do Caixa Previsto]]="",0,YEAR(TbRegistroSaídas[[#This Row],[Data do Caixa Previsto]]))</f>
        <v>2017</v>
      </c>
      <c r="O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3">
      <c r="B24" s="97">
        <v>43031</v>
      </c>
      <c r="C24" s="97">
        <v>43014</v>
      </c>
      <c r="D24" s="97">
        <v>43031</v>
      </c>
      <c r="E24" t="s">
        <v>37</v>
      </c>
      <c r="F24" t="s">
        <v>33</v>
      </c>
      <c r="G24" t="s">
        <v>308</v>
      </c>
      <c r="H24" s="98">
        <v>885</v>
      </c>
      <c r="I24" s="34">
        <f>IF(TbRegistroSaídas[[#This Row],[Data do Caixa Registrado]]="",0,MONTH(TbRegistroSaídas[[#This Row],[Data do Caixa Registrado]]))</f>
        <v>10</v>
      </c>
      <c r="J24" s="34">
        <f>IF(TbRegistroSaídas[[#This Row],[Data do Caixa Registrado]]="",0,YEAR(TbRegistroSaídas[[#This Row],[Data do Caixa Registrado]]))</f>
        <v>2017</v>
      </c>
      <c r="K24" s="34">
        <f>IF(TbRegistroSaídas[[#This Row],[Data da Competência]]="",0,MONTH(TbRegistroSaídas[[#This Row],[Data da Competência]]))</f>
        <v>10</v>
      </c>
      <c r="L24" s="34">
        <f>IF(TbRegistroSaídas[[#This Row],[Data da Competência]]="",0,YEAR(TbRegistroSaídas[[#This Row],[Data da Competência]]))</f>
        <v>2017</v>
      </c>
      <c r="M24" s="34">
        <f>IF(TbRegistroSaídas[[#This Row],[Data do Caixa Previsto]]="",0,MONTH(TbRegistroSaídas[[#This Row],[Data do Caixa Previsto]]))</f>
        <v>10</v>
      </c>
      <c r="N24" s="34">
        <f>IF(TbRegistroSaídas[[#This Row],[Data do Caixa Previsto]]="",0,YEAR(TbRegistroSaídas[[#This Row],[Data do Caixa Previsto]]))</f>
        <v>2017</v>
      </c>
      <c r="O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3">
      <c r="B25" s="97">
        <v>43046</v>
      </c>
      <c r="C25" s="97">
        <v>43017</v>
      </c>
      <c r="D25" s="97">
        <v>43046</v>
      </c>
      <c r="E25" t="s">
        <v>37</v>
      </c>
      <c r="F25" t="s">
        <v>31</v>
      </c>
      <c r="G25" t="s">
        <v>309</v>
      </c>
      <c r="H25" s="98">
        <v>1509</v>
      </c>
      <c r="I25" s="34">
        <f>IF(TbRegistroSaídas[[#This Row],[Data do Caixa Registrado]]="",0,MONTH(TbRegistroSaídas[[#This Row],[Data do Caixa Registrado]]))</f>
        <v>11</v>
      </c>
      <c r="J25" s="34">
        <f>IF(TbRegistroSaídas[[#This Row],[Data do Caixa Registrado]]="",0,YEAR(TbRegistroSaídas[[#This Row],[Data do Caixa Registrado]]))</f>
        <v>2017</v>
      </c>
      <c r="K25" s="34">
        <f>IF(TbRegistroSaídas[[#This Row],[Data da Competência]]="",0,MONTH(TbRegistroSaídas[[#This Row],[Data da Competência]]))</f>
        <v>10</v>
      </c>
      <c r="L25" s="34">
        <f>IF(TbRegistroSaídas[[#This Row],[Data da Competência]]="",0,YEAR(TbRegistroSaídas[[#This Row],[Data da Competência]]))</f>
        <v>2017</v>
      </c>
      <c r="M25" s="34">
        <f>IF(TbRegistroSaídas[[#This Row],[Data do Caixa Previsto]]="",0,MONTH(TbRegistroSaídas[[#This Row],[Data do Caixa Previsto]]))</f>
        <v>11</v>
      </c>
      <c r="N25" s="34">
        <f>IF(TbRegistroSaídas[[#This Row],[Data do Caixa Previsto]]="",0,YEAR(TbRegistroSaídas[[#This Row],[Data do Caixa Previsto]]))</f>
        <v>2017</v>
      </c>
      <c r="O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3">
      <c r="B26" s="97">
        <v>43022</v>
      </c>
      <c r="C26" s="97">
        <v>43022</v>
      </c>
      <c r="D26" s="97">
        <v>43022</v>
      </c>
      <c r="E26" t="s">
        <v>37</v>
      </c>
      <c r="F26" t="s">
        <v>44</v>
      </c>
      <c r="G26" t="s">
        <v>310</v>
      </c>
      <c r="H26" s="98">
        <v>145</v>
      </c>
      <c r="I26" s="34">
        <f>IF(TbRegistroSaídas[[#This Row],[Data do Caixa Registrado]]="",0,MONTH(TbRegistroSaídas[[#This Row],[Data do Caixa Registrado]]))</f>
        <v>10</v>
      </c>
      <c r="J26" s="34">
        <f>IF(TbRegistroSaídas[[#This Row],[Data do Caixa Registrado]]="",0,YEAR(TbRegistroSaídas[[#This Row],[Data do Caixa Registrado]]))</f>
        <v>2017</v>
      </c>
      <c r="K26" s="34">
        <f>IF(TbRegistroSaídas[[#This Row],[Data da Competência]]="",0,MONTH(TbRegistroSaídas[[#This Row],[Data da Competência]]))</f>
        <v>10</v>
      </c>
      <c r="L26" s="34">
        <f>IF(TbRegistroSaídas[[#This Row],[Data da Competência]]="",0,YEAR(TbRegistroSaídas[[#This Row],[Data da Competência]]))</f>
        <v>2017</v>
      </c>
      <c r="M26" s="34">
        <f>IF(TbRegistroSaídas[[#This Row],[Data do Caixa Previsto]]="",0,MONTH(TbRegistroSaídas[[#This Row],[Data do Caixa Previsto]]))</f>
        <v>10</v>
      </c>
      <c r="N26" s="34">
        <f>IF(TbRegistroSaídas[[#This Row],[Data do Caixa Previsto]]="",0,YEAR(TbRegistroSaídas[[#This Row],[Data do Caixa Previsto]]))</f>
        <v>2017</v>
      </c>
      <c r="O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3">
      <c r="B27" s="97">
        <v>43031</v>
      </c>
      <c r="C27" s="97">
        <v>43024</v>
      </c>
      <c r="D27" s="97">
        <v>43031</v>
      </c>
      <c r="E27" t="s">
        <v>37</v>
      </c>
      <c r="F27" t="s">
        <v>44</v>
      </c>
      <c r="G27" t="s">
        <v>311</v>
      </c>
      <c r="H27" s="98">
        <v>1311</v>
      </c>
      <c r="I27" s="34">
        <f>IF(TbRegistroSaídas[[#This Row],[Data do Caixa Registrado]]="",0,MONTH(TbRegistroSaídas[[#This Row],[Data do Caixa Registrado]]))</f>
        <v>10</v>
      </c>
      <c r="J27" s="34">
        <f>IF(TbRegistroSaídas[[#This Row],[Data do Caixa Registrado]]="",0,YEAR(TbRegistroSaídas[[#This Row],[Data do Caixa Registrado]]))</f>
        <v>2017</v>
      </c>
      <c r="K27" s="34">
        <f>IF(TbRegistroSaídas[[#This Row],[Data da Competência]]="",0,MONTH(TbRegistroSaídas[[#This Row],[Data da Competência]]))</f>
        <v>10</v>
      </c>
      <c r="L27" s="34">
        <f>IF(TbRegistroSaídas[[#This Row],[Data da Competência]]="",0,YEAR(TbRegistroSaídas[[#This Row],[Data da Competência]]))</f>
        <v>2017</v>
      </c>
      <c r="M27" s="34">
        <f>IF(TbRegistroSaídas[[#This Row],[Data do Caixa Previsto]]="",0,MONTH(TbRegistroSaídas[[#This Row],[Data do Caixa Previsto]]))</f>
        <v>10</v>
      </c>
      <c r="N27" s="34">
        <f>IF(TbRegistroSaídas[[#This Row],[Data do Caixa Previsto]]="",0,YEAR(TbRegistroSaídas[[#This Row],[Data do Caixa Previsto]]))</f>
        <v>2017</v>
      </c>
      <c r="O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3">
      <c r="B28" s="97">
        <v>43026</v>
      </c>
      <c r="C28" s="97">
        <v>43026</v>
      </c>
      <c r="D28" s="97">
        <v>43026</v>
      </c>
      <c r="E28" t="s">
        <v>37</v>
      </c>
      <c r="F28" t="s">
        <v>44</v>
      </c>
      <c r="G28" t="s">
        <v>312</v>
      </c>
      <c r="H28" s="98">
        <v>4182</v>
      </c>
      <c r="I28" s="34">
        <f>IF(TbRegistroSaídas[[#This Row],[Data do Caixa Registrado]]="",0,MONTH(TbRegistroSaídas[[#This Row],[Data do Caixa Registrado]]))</f>
        <v>10</v>
      </c>
      <c r="J28" s="34">
        <f>IF(TbRegistroSaídas[[#This Row],[Data do Caixa Registrado]]="",0,YEAR(TbRegistroSaídas[[#This Row],[Data do Caixa Registrado]]))</f>
        <v>2017</v>
      </c>
      <c r="K28" s="34">
        <f>IF(TbRegistroSaídas[[#This Row],[Data da Competência]]="",0,MONTH(TbRegistroSaídas[[#This Row],[Data da Competência]]))</f>
        <v>10</v>
      </c>
      <c r="L28" s="34">
        <f>IF(TbRegistroSaídas[[#This Row],[Data da Competência]]="",0,YEAR(TbRegistroSaídas[[#This Row],[Data da Competência]]))</f>
        <v>2017</v>
      </c>
      <c r="M28" s="34">
        <f>IF(TbRegistroSaídas[[#This Row],[Data do Caixa Previsto]]="",0,MONTH(TbRegistroSaídas[[#This Row],[Data do Caixa Previsto]]))</f>
        <v>10</v>
      </c>
      <c r="N28" s="34">
        <f>IF(TbRegistroSaídas[[#This Row],[Data do Caixa Previsto]]="",0,YEAR(TbRegistroSaídas[[#This Row],[Data do Caixa Previsto]]))</f>
        <v>2017</v>
      </c>
      <c r="O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3">
      <c r="B29" s="97">
        <v>43065</v>
      </c>
      <c r="C29" s="97">
        <v>43032</v>
      </c>
      <c r="D29" s="97">
        <v>43037</v>
      </c>
      <c r="E29" t="s">
        <v>37</v>
      </c>
      <c r="F29" t="s">
        <v>32</v>
      </c>
      <c r="G29" t="s">
        <v>313</v>
      </c>
      <c r="H29" s="98">
        <v>339</v>
      </c>
      <c r="I29" s="34">
        <f>IF(TbRegistroSaídas[[#This Row],[Data do Caixa Registrado]]="",0,MONTH(TbRegistroSaídas[[#This Row],[Data do Caixa Registrado]]))</f>
        <v>11</v>
      </c>
      <c r="J29" s="34">
        <f>IF(TbRegistroSaídas[[#This Row],[Data do Caixa Registrado]]="",0,YEAR(TbRegistroSaídas[[#This Row],[Data do Caixa Registrado]]))</f>
        <v>2017</v>
      </c>
      <c r="K29" s="34">
        <f>IF(TbRegistroSaídas[[#This Row],[Data da Competência]]="",0,MONTH(TbRegistroSaídas[[#This Row],[Data da Competência]]))</f>
        <v>10</v>
      </c>
      <c r="L29" s="34">
        <f>IF(TbRegistroSaídas[[#This Row],[Data da Competência]]="",0,YEAR(TbRegistroSaídas[[#This Row],[Data da Competência]]))</f>
        <v>2017</v>
      </c>
      <c r="M29" s="34">
        <f>IF(TbRegistroSaídas[[#This Row],[Data do Caixa Previsto]]="",0,MONTH(TbRegistroSaídas[[#This Row],[Data do Caixa Previsto]]))</f>
        <v>10</v>
      </c>
      <c r="N29" s="34">
        <f>IF(TbRegistroSaídas[[#This Row],[Data do Caixa Previsto]]="",0,YEAR(TbRegistroSaídas[[#This Row],[Data do Caixa Previsto]]))</f>
        <v>2017</v>
      </c>
      <c r="O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28</v>
      </c>
    </row>
    <row r="30" spans="2:15" x14ac:dyDescent="0.3">
      <c r="B30" s="97">
        <v>43071</v>
      </c>
      <c r="C30" s="97">
        <v>43037</v>
      </c>
      <c r="D30" s="97">
        <v>43068</v>
      </c>
      <c r="E30" t="s">
        <v>37</v>
      </c>
      <c r="F30" t="s">
        <v>31</v>
      </c>
      <c r="G30" t="s">
        <v>314</v>
      </c>
      <c r="H30" s="98">
        <v>1788</v>
      </c>
      <c r="I30" s="34">
        <f>IF(TbRegistroSaídas[[#This Row],[Data do Caixa Registrado]]="",0,MONTH(TbRegistroSaídas[[#This Row],[Data do Caixa Registrado]]))</f>
        <v>12</v>
      </c>
      <c r="J30" s="34">
        <f>IF(TbRegistroSaídas[[#This Row],[Data do Caixa Registrado]]="",0,YEAR(TbRegistroSaídas[[#This Row],[Data do Caixa Registrado]]))</f>
        <v>2017</v>
      </c>
      <c r="K30" s="34">
        <f>IF(TbRegistroSaídas[[#This Row],[Data da Competência]]="",0,MONTH(TbRegistroSaídas[[#This Row],[Data da Competência]]))</f>
        <v>10</v>
      </c>
      <c r="L30" s="34">
        <f>IF(TbRegistroSaídas[[#This Row],[Data da Competência]]="",0,YEAR(TbRegistroSaídas[[#This Row],[Data da Competência]]))</f>
        <v>2017</v>
      </c>
      <c r="M30" s="34">
        <f>IF(TbRegistroSaídas[[#This Row],[Data do Caixa Previsto]]="",0,MONTH(TbRegistroSaídas[[#This Row],[Data do Caixa Previsto]]))</f>
        <v>11</v>
      </c>
      <c r="N30" s="34">
        <f>IF(TbRegistroSaídas[[#This Row],[Data do Caixa Previsto]]="",0,YEAR(TbRegistroSaídas[[#This Row],[Data do Caixa Previsto]]))</f>
        <v>2017</v>
      </c>
      <c r="O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3</v>
      </c>
    </row>
    <row r="31" spans="2:15" x14ac:dyDescent="0.3">
      <c r="B31" s="97">
        <v>43089</v>
      </c>
      <c r="C31" s="97">
        <v>43042</v>
      </c>
      <c r="D31" s="97">
        <v>43089</v>
      </c>
      <c r="E31" t="s">
        <v>37</v>
      </c>
      <c r="F31" t="s">
        <v>33</v>
      </c>
      <c r="G31" t="s">
        <v>315</v>
      </c>
      <c r="H31" s="98">
        <v>1171</v>
      </c>
      <c r="I31" s="34">
        <f>IF(TbRegistroSaídas[[#This Row],[Data do Caixa Registrado]]="",0,MONTH(TbRegistroSaídas[[#This Row],[Data do Caixa Registrado]]))</f>
        <v>12</v>
      </c>
      <c r="J31" s="34">
        <f>IF(TbRegistroSaídas[[#This Row],[Data do Caixa Registrado]]="",0,YEAR(TbRegistroSaídas[[#This Row],[Data do Caixa Registrado]]))</f>
        <v>2017</v>
      </c>
      <c r="K31" s="34">
        <f>IF(TbRegistroSaídas[[#This Row],[Data da Competência]]="",0,MONTH(TbRegistroSaídas[[#This Row],[Data da Competência]]))</f>
        <v>11</v>
      </c>
      <c r="L31" s="34">
        <f>IF(TbRegistroSaídas[[#This Row],[Data da Competência]]="",0,YEAR(TbRegistroSaídas[[#This Row],[Data da Competência]]))</f>
        <v>2017</v>
      </c>
      <c r="M31" s="34">
        <f>IF(TbRegistroSaídas[[#This Row],[Data do Caixa Previsto]]="",0,MONTH(TbRegistroSaídas[[#This Row],[Data do Caixa Previsto]]))</f>
        <v>12</v>
      </c>
      <c r="N31" s="34">
        <f>IF(TbRegistroSaídas[[#This Row],[Data do Caixa Previsto]]="",0,YEAR(TbRegistroSaídas[[#This Row],[Data do Caixa Previsto]]))</f>
        <v>2017</v>
      </c>
      <c r="O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3">
      <c r="B32" s="97">
        <v>43044</v>
      </c>
      <c r="C32" s="97">
        <v>43044</v>
      </c>
      <c r="D32" s="97">
        <v>43044</v>
      </c>
      <c r="E32" t="s">
        <v>37</v>
      </c>
      <c r="F32" t="s">
        <v>44</v>
      </c>
      <c r="G32" t="s">
        <v>316</v>
      </c>
      <c r="H32" s="98">
        <v>4059</v>
      </c>
      <c r="I32" s="34">
        <f>IF(TbRegistroSaídas[[#This Row],[Data do Caixa Registrado]]="",0,MONTH(TbRegistroSaídas[[#This Row],[Data do Caixa Registrado]]))</f>
        <v>11</v>
      </c>
      <c r="J32" s="34">
        <f>IF(TbRegistroSaídas[[#This Row],[Data do Caixa Registrado]]="",0,YEAR(TbRegistroSaídas[[#This Row],[Data do Caixa Registrado]]))</f>
        <v>2017</v>
      </c>
      <c r="K32" s="34">
        <f>IF(TbRegistroSaídas[[#This Row],[Data da Competência]]="",0,MONTH(TbRegistroSaídas[[#This Row],[Data da Competência]]))</f>
        <v>11</v>
      </c>
      <c r="L32" s="34">
        <f>IF(TbRegistroSaídas[[#This Row],[Data da Competência]]="",0,YEAR(TbRegistroSaídas[[#This Row],[Data da Competência]]))</f>
        <v>2017</v>
      </c>
      <c r="M32" s="34">
        <f>IF(TbRegistroSaídas[[#This Row],[Data do Caixa Previsto]]="",0,MONTH(TbRegistroSaídas[[#This Row],[Data do Caixa Previsto]]))</f>
        <v>11</v>
      </c>
      <c r="N32" s="34">
        <f>IF(TbRegistroSaídas[[#This Row],[Data do Caixa Previsto]]="",0,YEAR(TbRegistroSaídas[[#This Row],[Data do Caixa Previsto]]))</f>
        <v>2017</v>
      </c>
      <c r="O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3">
      <c r="B33" s="97">
        <v>43047</v>
      </c>
      <c r="C33" s="97">
        <v>43047</v>
      </c>
      <c r="D33" s="97">
        <v>43047</v>
      </c>
      <c r="E33" t="s">
        <v>37</v>
      </c>
      <c r="F33" t="s">
        <v>35</v>
      </c>
      <c r="G33" t="s">
        <v>317</v>
      </c>
      <c r="H33" s="98">
        <v>4919</v>
      </c>
      <c r="I33" s="34">
        <f>IF(TbRegistroSaídas[[#This Row],[Data do Caixa Registrado]]="",0,MONTH(TbRegistroSaídas[[#This Row],[Data do Caixa Registrado]]))</f>
        <v>11</v>
      </c>
      <c r="J33" s="34">
        <f>IF(TbRegistroSaídas[[#This Row],[Data do Caixa Registrado]]="",0,YEAR(TbRegistroSaídas[[#This Row],[Data do Caixa Registrado]]))</f>
        <v>2017</v>
      </c>
      <c r="K33" s="34">
        <f>IF(TbRegistroSaídas[[#This Row],[Data da Competência]]="",0,MONTH(TbRegistroSaídas[[#This Row],[Data da Competência]]))</f>
        <v>11</v>
      </c>
      <c r="L33" s="34">
        <f>IF(TbRegistroSaídas[[#This Row],[Data da Competência]]="",0,YEAR(TbRegistroSaídas[[#This Row],[Data da Competência]]))</f>
        <v>2017</v>
      </c>
      <c r="M33" s="34">
        <f>IF(TbRegistroSaídas[[#This Row],[Data do Caixa Previsto]]="",0,MONTH(TbRegistroSaídas[[#This Row],[Data do Caixa Previsto]]))</f>
        <v>11</v>
      </c>
      <c r="N33" s="34">
        <f>IF(TbRegistroSaídas[[#This Row],[Data do Caixa Previsto]]="",0,YEAR(TbRegistroSaídas[[#This Row],[Data do Caixa Previsto]]))</f>
        <v>2017</v>
      </c>
      <c r="O3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3">
      <c r="B34" s="97">
        <v>43087</v>
      </c>
      <c r="C34" s="97">
        <v>43051</v>
      </c>
      <c r="D34" s="97">
        <v>43087</v>
      </c>
      <c r="E34" t="s">
        <v>37</v>
      </c>
      <c r="F34" t="s">
        <v>44</v>
      </c>
      <c r="G34" t="s">
        <v>318</v>
      </c>
      <c r="H34" s="98">
        <v>3224</v>
      </c>
      <c r="I34" s="34">
        <f>IF(TbRegistroSaídas[[#This Row],[Data do Caixa Registrado]]="",0,MONTH(TbRegistroSaídas[[#This Row],[Data do Caixa Registrado]]))</f>
        <v>12</v>
      </c>
      <c r="J34" s="34">
        <f>IF(TbRegistroSaídas[[#This Row],[Data do Caixa Registrado]]="",0,YEAR(TbRegistroSaídas[[#This Row],[Data do Caixa Registrado]]))</f>
        <v>2017</v>
      </c>
      <c r="K34" s="34">
        <f>IF(TbRegistroSaídas[[#This Row],[Data da Competência]]="",0,MONTH(TbRegistroSaídas[[#This Row],[Data da Competência]]))</f>
        <v>11</v>
      </c>
      <c r="L34" s="34">
        <f>IF(TbRegistroSaídas[[#This Row],[Data da Competência]]="",0,YEAR(TbRegistroSaídas[[#This Row],[Data da Competência]]))</f>
        <v>2017</v>
      </c>
      <c r="M34" s="34">
        <f>IF(TbRegistroSaídas[[#This Row],[Data do Caixa Previsto]]="",0,MONTH(TbRegistroSaídas[[#This Row],[Data do Caixa Previsto]]))</f>
        <v>12</v>
      </c>
      <c r="N34" s="34">
        <f>IF(TbRegistroSaídas[[#This Row],[Data do Caixa Previsto]]="",0,YEAR(TbRegistroSaídas[[#This Row],[Data do Caixa Previsto]]))</f>
        <v>2017</v>
      </c>
      <c r="O3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3">
      <c r="B35" s="97">
        <v>43095</v>
      </c>
      <c r="C35" s="97">
        <v>43054</v>
      </c>
      <c r="D35" s="97">
        <v>43095</v>
      </c>
      <c r="E35" t="s">
        <v>37</v>
      </c>
      <c r="F35" t="s">
        <v>33</v>
      </c>
      <c r="G35" t="s">
        <v>319</v>
      </c>
      <c r="H35" s="98">
        <v>3725</v>
      </c>
      <c r="I35" s="34">
        <f>IF(TbRegistroSaídas[[#This Row],[Data do Caixa Registrado]]="",0,MONTH(TbRegistroSaídas[[#This Row],[Data do Caixa Registrado]]))</f>
        <v>12</v>
      </c>
      <c r="J35" s="34">
        <f>IF(TbRegistroSaídas[[#This Row],[Data do Caixa Registrado]]="",0,YEAR(TbRegistroSaídas[[#This Row],[Data do Caixa Registrado]]))</f>
        <v>2017</v>
      </c>
      <c r="K35" s="34">
        <f>IF(TbRegistroSaídas[[#This Row],[Data da Competência]]="",0,MONTH(TbRegistroSaídas[[#This Row],[Data da Competência]]))</f>
        <v>11</v>
      </c>
      <c r="L35" s="34">
        <f>IF(TbRegistroSaídas[[#This Row],[Data da Competência]]="",0,YEAR(TbRegistroSaídas[[#This Row],[Data da Competência]]))</f>
        <v>2017</v>
      </c>
      <c r="M35" s="34">
        <f>IF(TbRegistroSaídas[[#This Row],[Data do Caixa Previsto]]="",0,MONTH(TbRegistroSaídas[[#This Row],[Data do Caixa Previsto]]))</f>
        <v>12</v>
      </c>
      <c r="N35" s="34">
        <f>IF(TbRegistroSaídas[[#This Row],[Data do Caixa Previsto]]="",0,YEAR(TbRegistroSaídas[[#This Row],[Data do Caixa Previsto]]))</f>
        <v>2017</v>
      </c>
      <c r="O3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3">
      <c r="B36" s="97">
        <v>43056</v>
      </c>
      <c r="C36" s="97">
        <v>43056</v>
      </c>
      <c r="D36" s="97">
        <v>43056</v>
      </c>
      <c r="E36" t="s">
        <v>37</v>
      </c>
      <c r="F36" t="s">
        <v>33</v>
      </c>
      <c r="G36" t="s">
        <v>320</v>
      </c>
      <c r="H36" s="98">
        <v>312</v>
      </c>
      <c r="I36" s="34">
        <f>IF(TbRegistroSaídas[[#This Row],[Data do Caixa Registrado]]="",0,MONTH(TbRegistroSaídas[[#This Row],[Data do Caixa Registrado]]))</f>
        <v>11</v>
      </c>
      <c r="J36" s="34">
        <f>IF(TbRegistroSaídas[[#This Row],[Data do Caixa Registrado]]="",0,YEAR(TbRegistroSaídas[[#This Row],[Data do Caixa Registrado]]))</f>
        <v>2017</v>
      </c>
      <c r="K36" s="34">
        <f>IF(TbRegistroSaídas[[#This Row],[Data da Competência]]="",0,MONTH(TbRegistroSaídas[[#This Row],[Data da Competência]]))</f>
        <v>11</v>
      </c>
      <c r="L36" s="34">
        <f>IF(TbRegistroSaídas[[#This Row],[Data da Competência]]="",0,YEAR(TbRegistroSaídas[[#This Row],[Data da Competência]]))</f>
        <v>2017</v>
      </c>
      <c r="M36" s="34">
        <f>IF(TbRegistroSaídas[[#This Row],[Data do Caixa Previsto]]="",0,MONTH(TbRegistroSaídas[[#This Row],[Data do Caixa Previsto]]))</f>
        <v>11</v>
      </c>
      <c r="N36" s="34">
        <f>IF(TbRegistroSaídas[[#This Row],[Data do Caixa Previsto]]="",0,YEAR(TbRegistroSaídas[[#This Row],[Data do Caixa Previsto]]))</f>
        <v>2017</v>
      </c>
      <c r="O3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3">
      <c r="B37" s="97">
        <v>43112</v>
      </c>
      <c r="C37" s="97">
        <v>43057</v>
      </c>
      <c r="D37" s="97">
        <v>43112</v>
      </c>
      <c r="E37" t="s">
        <v>37</v>
      </c>
      <c r="F37" t="s">
        <v>44</v>
      </c>
      <c r="G37" t="s">
        <v>321</v>
      </c>
      <c r="H37" s="98">
        <v>4773</v>
      </c>
      <c r="I37" s="34">
        <f>IF(TbRegistroSaídas[[#This Row],[Data do Caixa Registrado]]="",0,MONTH(TbRegistroSaídas[[#This Row],[Data do Caixa Registrado]]))</f>
        <v>1</v>
      </c>
      <c r="J37" s="34">
        <f>IF(TbRegistroSaídas[[#This Row],[Data do Caixa Registrado]]="",0,YEAR(TbRegistroSaídas[[#This Row],[Data do Caixa Registrado]]))</f>
        <v>2018</v>
      </c>
      <c r="K37" s="34">
        <f>IF(TbRegistroSaídas[[#This Row],[Data da Competência]]="",0,MONTH(TbRegistroSaídas[[#This Row],[Data da Competência]]))</f>
        <v>11</v>
      </c>
      <c r="L37" s="34">
        <f>IF(TbRegistroSaídas[[#This Row],[Data da Competência]]="",0,YEAR(TbRegistroSaídas[[#This Row],[Data da Competência]]))</f>
        <v>2017</v>
      </c>
      <c r="M37" s="34">
        <f>IF(TbRegistroSaídas[[#This Row],[Data do Caixa Previsto]]="",0,MONTH(TbRegistroSaídas[[#This Row],[Data do Caixa Previsto]]))</f>
        <v>1</v>
      </c>
      <c r="N37" s="34">
        <f>IF(TbRegistroSaídas[[#This Row],[Data do Caixa Previsto]]="",0,YEAR(TbRegistroSaídas[[#This Row],[Data do Caixa Previsto]]))</f>
        <v>2018</v>
      </c>
      <c r="O3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3">
      <c r="B38" s="97">
        <v>43101</v>
      </c>
      <c r="C38" s="97">
        <v>43058</v>
      </c>
      <c r="D38" s="97">
        <v>43058</v>
      </c>
      <c r="E38" t="s">
        <v>37</v>
      </c>
      <c r="F38" t="s">
        <v>35</v>
      </c>
      <c r="G38" t="s">
        <v>322</v>
      </c>
      <c r="H38" s="98">
        <v>228</v>
      </c>
      <c r="I38" s="34">
        <f>IF(TbRegistroSaídas[[#This Row],[Data do Caixa Registrado]]="",0,MONTH(TbRegistroSaídas[[#This Row],[Data do Caixa Registrado]]))</f>
        <v>1</v>
      </c>
      <c r="J38" s="34">
        <f>IF(TbRegistroSaídas[[#This Row],[Data do Caixa Registrado]]="",0,YEAR(TbRegistroSaídas[[#This Row],[Data do Caixa Registrado]]))</f>
        <v>2018</v>
      </c>
      <c r="K38" s="34">
        <f>IF(TbRegistroSaídas[[#This Row],[Data da Competência]]="",0,MONTH(TbRegistroSaídas[[#This Row],[Data da Competência]]))</f>
        <v>11</v>
      </c>
      <c r="L38" s="34">
        <f>IF(TbRegistroSaídas[[#This Row],[Data da Competência]]="",0,YEAR(TbRegistroSaídas[[#This Row],[Data da Competência]]))</f>
        <v>2017</v>
      </c>
      <c r="M38" s="34">
        <f>IF(TbRegistroSaídas[[#This Row],[Data do Caixa Previsto]]="",0,MONTH(TbRegistroSaídas[[#This Row],[Data do Caixa Previsto]]))</f>
        <v>11</v>
      </c>
      <c r="N38" s="34">
        <f>IF(TbRegistroSaídas[[#This Row],[Data do Caixa Previsto]]="",0,YEAR(TbRegistroSaídas[[#This Row],[Data do Caixa Previsto]]))</f>
        <v>2017</v>
      </c>
      <c r="O3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43</v>
      </c>
    </row>
    <row r="39" spans="2:15" x14ac:dyDescent="0.3">
      <c r="B39" s="97">
        <v>43061</v>
      </c>
      <c r="C39" s="97">
        <v>43061</v>
      </c>
      <c r="D39" s="97">
        <v>43061</v>
      </c>
      <c r="E39" t="s">
        <v>37</v>
      </c>
      <c r="F39" t="s">
        <v>44</v>
      </c>
      <c r="G39" t="s">
        <v>323</v>
      </c>
      <c r="H39" s="98">
        <v>450</v>
      </c>
      <c r="I39" s="34">
        <f>IF(TbRegistroSaídas[[#This Row],[Data do Caixa Registrado]]="",0,MONTH(TbRegistroSaídas[[#This Row],[Data do Caixa Registrado]]))</f>
        <v>11</v>
      </c>
      <c r="J39" s="34">
        <f>IF(TbRegistroSaídas[[#This Row],[Data do Caixa Registrado]]="",0,YEAR(TbRegistroSaídas[[#This Row],[Data do Caixa Registrado]]))</f>
        <v>2017</v>
      </c>
      <c r="K39" s="34">
        <f>IF(TbRegistroSaídas[[#This Row],[Data da Competência]]="",0,MONTH(TbRegistroSaídas[[#This Row],[Data da Competência]]))</f>
        <v>11</v>
      </c>
      <c r="L39" s="34">
        <f>IF(TbRegistroSaídas[[#This Row],[Data da Competência]]="",0,YEAR(TbRegistroSaídas[[#This Row],[Data da Competência]]))</f>
        <v>2017</v>
      </c>
      <c r="M39" s="34">
        <f>IF(TbRegistroSaídas[[#This Row],[Data do Caixa Previsto]]="",0,MONTH(TbRegistroSaídas[[#This Row],[Data do Caixa Previsto]]))</f>
        <v>11</v>
      </c>
      <c r="N39" s="34">
        <f>IF(TbRegistroSaídas[[#This Row],[Data do Caixa Previsto]]="",0,YEAR(TbRegistroSaídas[[#This Row],[Data do Caixa Previsto]]))</f>
        <v>2017</v>
      </c>
      <c r="O3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3">
      <c r="B40" s="97">
        <v>43103</v>
      </c>
      <c r="C40" s="97">
        <v>43062</v>
      </c>
      <c r="D40" s="97">
        <v>43103</v>
      </c>
      <c r="E40" t="s">
        <v>37</v>
      </c>
      <c r="F40" t="s">
        <v>44</v>
      </c>
      <c r="G40" t="s">
        <v>324</v>
      </c>
      <c r="H40" s="98">
        <v>1155</v>
      </c>
      <c r="I40" s="34">
        <f>IF(TbRegistroSaídas[[#This Row],[Data do Caixa Registrado]]="",0,MONTH(TbRegistroSaídas[[#This Row],[Data do Caixa Registrado]]))</f>
        <v>1</v>
      </c>
      <c r="J40" s="34">
        <f>IF(TbRegistroSaídas[[#This Row],[Data do Caixa Registrado]]="",0,YEAR(TbRegistroSaídas[[#This Row],[Data do Caixa Registrado]]))</f>
        <v>2018</v>
      </c>
      <c r="K40" s="34">
        <f>IF(TbRegistroSaídas[[#This Row],[Data da Competência]]="",0,MONTH(TbRegistroSaídas[[#This Row],[Data da Competência]]))</f>
        <v>11</v>
      </c>
      <c r="L40" s="34">
        <f>IF(TbRegistroSaídas[[#This Row],[Data da Competência]]="",0,YEAR(TbRegistroSaídas[[#This Row],[Data da Competência]]))</f>
        <v>2017</v>
      </c>
      <c r="M40" s="34">
        <f>IF(TbRegistroSaídas[[#This Row],[Data do Caixa Previsto]]="",0,MONTH(TbRegistroSaídas[[#This Row],[Data do Caixa Previsto]]))</f>
        <v>1</v>
      </c>
      <c r="N40" s="34">
        <f>IF(TbRegistroSaídas[[#This Row],[Data do Caixa Previsto]]="",0,YEAR(TbRegistroSaídas[[#This Row],[Data do Caixa Previsto]]))</f>
        <v>2018</v>
      </c>
      <c r="O4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3">
      <c r="B41" s="97">
        <v>43070</v>
      </c>
      <c r="C41" s="97">
        <v>43069</v>
      </c>
      <c r="D41" s="97">
        <v>43070</v>
      </c>
      <c r="E41" t="s">
        <v>37</v>
      </c>
      <c r="F41" t="s">
        <v>44</v>
      </c>
      <c r="G41" t="s">
        <v>293</v>
      </c>
      <c r="H41" s="98">
        <v>1967</v>
      </c>
      <c r="I41" s="34">
        <f>IF(TbRegistroSaídas[[#This Row],[Data do Caixa Registrado]]="",0,MONTH(TbRegistroSaídas[[#This Row],[Data do Caixa Registrado]]))</f>
        <v>12</v>
      </c>
      <c r="J41" s="34">
        <f>IF(TbRegistroSaídas[[#This Row],[Data do Caixa Registrado]]="",0,YEAR(TbRegistroSaídas[[#This Row],[Data do Caixa Registrado]]))</f>
        <v>2017</v>
      </c>
      <c r="K41" s="34">
        <f>IF(TbRegistroSaídas[[#This Row],[Data da Competência]]="",0,MONTH(TbRegistroSaídas[[#This Row],[Data da Competência]]))</f>
        <v>11</v>
      </c>
      <c r="L41" s="34">
        <f>IF(TbRegistroSaídas[[#This Row],[Data da Competência]]="",0,YEAR(TbRegistroSaídas[[#This Row],[Data da Competência]]))</f>
        <v>2017</v>
      </c>
      <c r="M41" s="34">
        <f>IF(TbRegistroSaídas[[#This Row],[Data do Caixa Previsto]]="",0,MONTH(TbRegistroSaídas[[#This Row],[Data do Caixa Previsto]]))</f>
        <v>12</v>
      </c>
      <c r="N41" s="34">
        <f>IF(TbRegistroSaídas[[#This Row],[Data do Caixa Previsto]]="",0,YEAR(TbRegistroSaídas[[#This Row],[Data do Caixa Previsto]]))</f>
        <v>2017</v>
      </c>
      <c r="O4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3">
      <c r="B42" s="97">
        <v>43096</v>
      </c>
      <c r="C42" s="97">
        <v>43070</v>
      </c>
      <c r="D42" s="97">
        <v>43096</v>
      </c>
      <c r="E42" t="s">
        <v>37</v>
      </c>
      <c r="F42" t="s">
        <v>31</v>
      </c>
      <c r="G42" t="s">
        <v>325</v>
      </c>
      <c r="H42" s="98">
        <v>2741</v>
      </c>
      <c r="I42" s="34">
        <f>IF(TbRegistroSaídas[[#This Row],[Data do Caixa Registrado]]="",0,MONTH(TbRegistroSaídas[[#This Row],[Data do Caixa Registrado]]))</f>
        <v>12</v>
      </c>
      <c r="J42" s="34">
        <f>IF(TbRegistroSaídas[[#This Row],[Data do Caixa Registrado]]="",0,YEAR(TbRegistroSaídas[[#This Row],[Data do Caixa Registrado]]))</f>
        <v>2017</v>
      </c>
      <c r="K42" s="34">
        <f>IF(TbRegistroSaídas[[#This Row],[Data da Competência]]="",0,MONTH(TbRegistroSaídas[[#This Row],[Data da Competência]]))</f>
        <v>12</v>
      </c>
      <c r="L42" s="34">
        <f>IF(TbRegistroSaídas[[#This Row],[Data da Competência]]="",0,YEAR(TbRegistroSaídas[[#This Row],[Data da Competência]]))</f>
        <v>2017</v>
      </c>
      <c r="M42" s="34">
        <f>IF(TbRegistroSaídas[[#This Row],[Data do Caixa Previsto]]="",0,MONTH(TbRegistroSaídas[[#This Row],[Data do Caixa Previsto]]))</f>
        <v>12</v>
      </c>
      <c r="N42" s="34">
        <f>IF(TbRegistroSaídas[[#This Row],[Data do Caixa Previsto]]="",0,YEAR(TbRegistroSaídas[[#This Row],[Data do Caixa Previsto]]))</f>
        <v>2017</v>
      </c>
      <c r="O4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3">
      <c r="B43" s="97">
        <v>43125</v>
      </c>
      <c r="C43" s="97">
        <v>43071</v>
      </c>
      <c r="D43" s="97">
        <v>43125</v>
      </c>
      <c r="E43" t="s">
        <v>37</v>
      </c>
      <c r="F43" t="s">
        <v>32</v>
      </c>
      <c r="G43" t="s">
        <v>326</v>
      </c>
      <c r="H43" s="98">
        <v>1130</v>
      </c>
      <c r="I43" s="34">
        <f>IF(TbRegistroSaídas[[#This Row],[Data do Caixa Registrado]]="",0,MONTH(TbRegistroSaídas[[#This Row],[Data do Caixa Registrado]]))</f>
        <v>1</v>
      </c>
      <c r="J43" s="34">
        <f>IF(TbRegistroSaídas[[#This Row],[Data do Caixa Registrado]]="",0,YEAR(TbRegistroSaídas[[#This Row],[Data do Caixa Registrado]]))</f>
        <v>2018</v>
      </c>
      <c r="K43" s="34">
        <f>IF(TbRegistroSaídas[[#This Row],[Data da Competência]]="",0,MONTH(TbRegistroSaídas[[#This Row],[Data da Competência]]))</f>
        <v>12</v>
      </c>
      <c r="L43" s="34">
        <f>IF(TbRegistroSaídas[[#This Row],[Data da Competência]]="",0,YEAR(TbRegistroSaídas[[#This Row],[Data da Competência]]))</f>
        <v>2017</v>
      </c>
      <c r="M43" s="34">
        <f>IF(TbRegistroSaídas[[#This Row],[Data do Caixa Previsto]]="",0,MONTH(TbRegistroSaídas[[#This Row],[Data do Caixa Previsto]]))</f>
        <v>1</v>
      </c>
      <c r="N43" s="34">
        <f>IF(TbRegistroSaídas[[#This Row],[Data do Caixa Previsto]]="",0,YEAR(TbRegistroSaídas[[#This Row],[Data do Caixa Previsto]]))</f>
        <v>2018</v>
      </c>
      <c r="O4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3">
      <c r="B44" s="97">
        <v>43075</v>
      </c>
      <c r="C44" s="97">
        <v>43075</v>
      </c>
      <c r="D44" s="97">
        <v>43075</v>
      </c>
      <c r="E44" t="s">
        <v>37</v>
      </c>
      <c r="F44" t="s">
        <v>33</v>
      </c>
      <c r="G44" t="s">
        <v>327</v>
      </c>
      <c r="H44" s="98">
        <v>4835</v>
      </c>
      <c r="I44" s="34">
        <f>IF(TbRegistroSaídas[[#This Row],[Data do Caixa Registrado]]="",0,MONTH(TbRegistroSaídas[[#This Row],[Data do Caixa Registrado]]))</f>
        <v>12</v>
      </c>
      <c r="J44" s="34">
        <f>IF(TbRegistroSaídas[[#This Row],[Data do Caixa Registrado]]="",0,YEAR(TbRegistroSaídas[[#This Row],[Data do Caixa Registrado]]))</f>
        <v>2017</v>
      </c>
      <c r="K44" s="34">
        <f>IF(TbRegistroSaídas[[#This Row],[Data da Competência]]="",0,MONTH(TbRegistroSaídas[[#This Row],[Data da Competência]]))</f>
        <v>12</v>
      </c>
      <c r="L44" s="34">
        <f>IF(TbRegistroSaídas[[#This Row],[Data da Competência]]="",0,YEAR(TbRegistroSaídas[[#This Row],[Data da Competência]]))</f>
        <v>2017</v>
      </c>
      <c r="M44" s="34">
        <f>IF(TbRegistroSaídas[[#This Row],[Data do Caixa Previsto]]="",0,MONTH(TbRegistroSaídas[[#This Row],[Data do Caixa Previsto]]))</f>
        <v>12</v>
      </c>
      <c r="N44" s="34">
        <f>IF(TbRegistroSaídas[[#This Row],[Data do Caixa Previsto]]="",0,YEAR(TbRegistroSaídas[[#This Row],[Data do Caixa Previsto]]))</f>
        <v>2017</v>
      </c>
      <c r="O4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3">
      <c r="B45" s="97">
        <v>43077</v>
      </c>
      <c r="C45" s="97">
        <v>43077</v>
      </c>
      <c r="D45" s="97">
        <v>43077</v>
      </c>
      <c r="E45" t="s">
        <v>37</v>
      </c>
      <c r="F45" t="s">
        <v>31</v>
      </c>
      <c r="G45" t="s">
        <v>289</v>
      </c>
      <c r="H45" s="98">
        <v>1411</v>
      </c>
      <c r="I45" s="34">
        <f>IF(TbRegistroSaídas[[#This Row],[Data do Caixa Registrado]]="",0,MONTH(TbRegistroSaídas[[#This Row],[Data do Caixa Registrado]]))</f>
        <v>12</v>
      </c>
      <c r="J45" s="34">
        <f>IF(TbRegistroSaídas[[#This Row],[Data do Caixa Registrado]]="",0,YEAR(TbRegistroSaídas[[#This Row],[Data do Caixa Registrado]]))</f>
        <v>2017</v>
      </c>
      <c r="K45" s="34">
        <f>IF(TbRegistroSaídas[[#This Row],[Data da Competência]]="",0,MONTH(TbRegistroSaídas[[#This Row],[Data da Competência]]))</f>
        <v>12</v>
      </c>
      <c r="L45" s="34">
        <f>IF(TbRegistroSaídas[[#This Row],[Data da Competência]]="",0,YEAR(TbRegistroSaídas[[#This Row],[Data da Competência]]))</f>
        <v>2017</v>
      </c>
      <c r="M45" s="34">
        <f>IF(TbRegistroSaídas[[#This Row],[Data do Caixa Previsto]]="",0,MONTH(TbRegistroSaídas[[#This Row],[Data do Caixa Previsto]]))</f>
        <v>12</v>
      </c>
      <c r="N45" s="34">
        <f>IF(TbRegistroSaídas[[#This Row],[Data do Caixa Previsto]]="",0,YEAR(TbRegistroSaídas[[#This Row],[Data do Caixa Previsto]]))</f>
        <v>2017</v>
      </c>
      <c r="O4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3">
      <c r="B46" s="97">
        <v>43099</v>
      </c>
      <c r="C46" s="97">
        <v>43079</v>
      </c>
      <c r="D46" s="97">
        <v>43099</v>
      </c>
      <c r="E46" t="s">
        <v>37</v>
      </c>
      <c r="F46" t="s">
        <v>44</v>
      </c>
      <c r="G46" t="s">
        <v>328</v>
      </c>
      <c r="H46" s="98">
        <v>457</v>
      </c>
      <c r="I46" s="34">
        <f>IF(TbRegistroSaídas[[#This Row],[Data do Caixa Registrado]]="",0,MONTH(TbRegistroSaídas[[#This Row],[Data do Caixa Registrado]]))</f>
        <v>12</v>
      </c>
      <c r="J46" s="34">
        <f>IF(TbRegistroSaídas[[#This Row],[Data do Caixa Registrado]]="",0,YEAR(TbRegistroSaídas[[#This Row],[Data do Caixa Registrado]]))</f>
        <v>2017</v>
      </c>
      <c r="K46" s="34">
        <f>IF(TbRegistroSaídas[[#This Row],[Data da Competência]]="",0,MONTH(TbRegistroSaídas[[#This Row],[Data da Competência]]))</f>
        <v>12</v>
      </c>
      <c r="L46" s="34">
        <f>IF(TbRegistroSaídas[[#This Row],[Data da Competência]]="",0,YEAR(TbRegistroSaídas[[#This Row],[Data da Competência]]))</f>
        <v>2017</v>
      </c>
      <c r="M46" s="34">
        <f>IF(TbRegistroSaídas[[#This Row],[Data do Caixa Previsto]]="",0,MONTH(TbRegistroSaídas[[#This Row],[Data do Caixa Previsto]]))</f>
        <v>12</v>
      </c>
      <c r="N46" s="34">
        <f>IF(TbRegistroSaídas[[#This Row],[Data do Caixa Previsto]]="",0,YEAR(TbRegistroSaídas[[#This Row],[Data do Caixa Previsto]]))</f>
        <v>2017</v>
      </c>
      <c r="O4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3">
      <c r="B47" s="97" t="s">
        <v>68</v>
      </c>
      <c r="C47" s="97">
        <v>43084</v>
      </c>
      <c r="D47" s="97">
        <v>43142</v>
      </c>
      <c r="E47" t="s">
        <v>37</v>
      </c>
      <c r="F47" t="s">
        <v>32</v>
      </c>
      <c r="G47" t="s">
        <v>329</v>
      </c>
      <c r="H47" s="98">
        <v>2623</v>
      </c>
      <c r="I47" s="34">
        <f>IF(TbRegistroSaídas[[#This Row],[Data do Caixa Registrado]]="",0,MONTH(TbRegistroSaídas[[#This Row],[Data do Caixa Registrado]]))</f>
        <v>0</v>
      </c>
      <c r="J47" s="34">
        <f>IF(TbRegistroSaídas[[#This Row],[Data do Caixa Registrado]]="",0,YEAR(TbRegistroSaídas[[#This Row],[Data do Caixa Registrado]]))</f>
        <v>0</v>
      </c>
      <c r="K47" s="34">
        <f>IF(TbRegistroSaídas[[#This Row],[Data da Competência]]="",0,MONTH(TbRegistroSaídas[[#This Row],[Data da Competência]]))</f>
        <v>12</v>
      </c>
      <c r="L47" s="34">
        <f>IF(TbRegistroSaídas[[#This Row],[Data da Competência]]="",0,YEAR(TbRegistroSaídas[[#This Row],[Data da Competência]]))</f>
        <v>2017</v>
      </c>
      <c r="M47" s="34">
        <f>IF(TbRegistroSaídas[[#This Row],[Data do Caixa Previsto]]="",0,MONTH(TbRegistroSaídas[[#This Row],[Data do Caixa Previsto]]))</f>
        <v>2</v>
      </c>
      <c r="N47" s="34">
        <f>IF(TbRegistroSaídas[[#This Row],[Data do Caixa Previsto]]="",0,YEAR(TbRegistroSaídas[[#This Row],[Data do Caixa Previsto]]))</f>
        <v>2018</v>
      </c>
      <c r="O4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2643</v>
      </c>
    </row>
    <row r="48" spans="2:15" x14ac:dyDescent="0.3">
      <c r="B48" s="97">
        <v>43098</v>
      </c>
      <c r="C48" s="97">
        <v>43086</v>
      </c>
      <c r="D48" s="97">
        <v>43098</v>
      </c>
      <c r="E48" t="s">
        <v>37</v>
      </c>
      <c r="F48" t="s">
        <v>31</v>
      </c>
      <c r="G48" t="s">
        <v>330</v>
      </c>
      <c r="H48" s="98">
        <v>3440</v>
      </c>
      <c r="I48" s="34">
        <f>IF(TbRegistroSaídas[[#This Row],[Data do Caixa Registrado]]="",0,MONTH(TbRegistroSaídas[[#This Row],[Data do Caixa Registrado]]))</f>
        <v>12</v>
      </c>
      <c r="J48" s="34">
        <f>IF(TbRegistroSaídas[[#This Row],[Data do Caixa Registrado]]="",0,YEAR(TbRegistroSaídas[[#This Row],[Data do Caixa Registrado]]))</f>
        <v>2017</v>
      </c>
      <c r="K48" s="34">
        <f>IF(TbRegistroSaídas[[#This Row],[Data da Competência]]="",0,MONTH(TbRegistroSaídas[[#This Row],[Data da Competência]]))</f>
        <v>12</v>
      </c>
      <c r="L48" s="34">
        <f>IF(TbRegistroSaídas[[#This Row],[Data da Competência]]="",0,YEAR(TbRegistroSaídas[[#This Row],[Data da Competência]]))</f>
        <v>2017</v>
      </c>
      <c r="M48" s="34">
        <f>IF(TbRegistroSaídas[[#This Row],[Data do Caixa Previsto]]="",0,MONTH(TbRegistroSaídas[[#This Row],[Data do Caixa Previsto]]))</f>
        <v>12</v>
      </c>
      <c r="N48" s="34">
        <f>IF(TbRegistroSaídas[[#This Row],[Data do Caixa Previsto]]="",0,YEAR(TbRegistroSaídas[[#This Row],[Data do Caixa Previsto]]))</f>
        <v>2017</v>
      </c>
      <c r="O4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3">
      <c r="B49" s="97">
        <v>43111</v>
      </c>
      <c r="C49" s="97">
        <v>43089</v>
      </c>
      <c r="D49" s="97">
        <v>43111</v>
      </c>
      <c r="E49" t="s">
        <v>37</v>
      </c>
      <c r="F49" t="s">
        <v>44</v>
      </c>
      <c r="G49" t="s">
        <v>331</v>
      </c>
      <c r="H49" s="98">
        <v>3993</v>
      </c>
      <c r="I49" s="34">
        <f>IF(TbRegistroSaídas[[#This Row],[Data do Caixa Registrado]]="",0,MONTH(TbRegistroSaídas[[#This Row],[Data do Caixa Registrado]]))</f>
        <v>1</v>
      </c>
      <c r="J49" s="34">
        <f>IF(TbRegistroSaídas[[#This Row],[Data do Caixa Registrado]]="",0,YEAR(TbRegistroSaídas[[#This Row],[Data do Caixa Registrado]]))</f>
        <v>2018</v>
      </c>
      <c r="K49" s="34">
        <f>IF(TbRegistroSaídas[[#This Row],[Data da Competência]]="",0,MONTH(TbRegistroSaídas[[#This Row],[Data da Competência]]))</f>
        <v>12</v>
      </c>
      <c r="L49" s="34">
        <f>IF(TbRegistroSaídas[[#This Row],[Data da Competência]]="",0,YEAR(TbRegistroSaídas[[#This Row],[Data da Competência]]))</f>
        <v>2017</v>
      </c>
      <c r="M49" s="34">
        <f>IF(TbRegistroSaídas[[#This Row],[Data do Caixa Previsto]]="",0,MONTH(TbRegistroSaídas[[#This Row],[Data do Caixa Previsto]]))</f>
        <v>1</v>
      </c>
      <c r="N49" s="34">
        <f>IF(TbRegistroSaídas[[#This Row],[Data do Caixa Previsto]]="",0,YEAR(TbRegistroSaídas[[#This Row],[Data do Caixa Previsto]]))</f>
        <v>2018</v>
      </c>
      <c r="O4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3">
      <c r="B50" s="97">
        <v>43151</v>
      </c>
      <c r="C50" s="97">
        <v>43090</v>
      </c>
      <c r="D50" s="97">
        <v>43148</v>
      </c>
      <c r="E50" t="s">
        <v>37</v>
      </c>
      <c r="F50" t="s">
        <v>44</v>
      </c>
      <c r="G50" t="s">
        <v>332</v>
      </c>
      <c r="H50" s="98">
        <v>3273</v>
      </c>
      <c r="I50" s="34">
        <f>IF(TbRegistroSaídas[[#This Row],[Data do Caixa Registrado]]="",0,MONTH(TbRegistroSaídas[[#This Row],[Data do Caixa Registrado]]))</f>
        <v>2</v>
      </c>
      <c r="J50" s="34">
        <f>IF(TbRegistroSaídas[[#This Row],[Data do Caixa Registrado]]="",0,YEAR(TbRegistroSaídas[[#This Row],[Data do Caixa Registrado]]))</f>
        <v>2018</v>
      </c>
      <c r="K50" s="34">
        <f>IF(TbRegistroSaídas[[#This Row],[Data da Competência]]="",0,MONTH(TbRegistroSaídas[[#This Row],[Data da Competência]]))</f>
        <v>12</v>
      </c>
      <c r="L50" s="34">
        <f>IF(TbRegistroSaídas[[#This Row],[Data da Competência]]="",0,YEAR(TbRegistroSaídas[[#This Row],[Data da Competência]]))</f>
        <v>2017</v>
      </c>
      <c r="M50" s="34">
        <f>IF(TbRegistroSaídas[[#This Row],[Data do Caixa Previsto]]="",0,MONTH(TbRegistroSaídas[[#This Row],[Data do Caixa Previsto]]))</f>
        <v>2</v>
      </c>
      <c r="N50" s="34">
        <f>IF(TbRegistroSaídas[[#This Row],[Data do Caixa Previsto]]="",0,YEAR(TbRegistroSaídas[[#This Row],[Data do Caixa Previsto]]))</f>
        <v>2018</v>
      </c>
      <c r="O5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3</v>
      </c>
    </row>
    <row r="51" spans="2:15" x14ac:dyDescent="0.3">
      <c r="B51" s="97">
        <v>43094</v>
      </c>
      <c r="C51" s="97">
        <v>43094</v>
      </c>
      <c r="D51" s="97">
        <v>43094</v>
      </c>
      <c r="E51" t="s">
        <v>37</v>
      </c>
      <c r="F51" t="s">
        <v>31</v>
      </c>
      <c r="G51" t="s">
        <v>333</v>
      </c>
      <c r="H51" s="98">
        <v>4494</v>
      </c>
      <c r="I51" s="34">
        <f>IF(TbRegistroSaídas[[#This Row],[Data do Caixa Registrado]]="",0,MONTH(TbRegistroSaídas[[#This Row],[Data do Caixa Registrado]]))</f>
        <v>12</v>
      </c>
      <c r="J51" s="34">
        <f>IF(TbRegistroSaídas[[#This Row],[Data do Caixa Registrado]]="",0,YEAR(TbRegistroSaídas[[#This Row],[Data do Caixa Registrado]]))</f>
        <v>2017</v>
      </c>
      <c r="K51" s="34">
        <f>IF(TbRegistroSaídas[[#This Row],[Data da Competência]]="",0,MONTH(TbRegistroSaídas[[#This Row],[Data da Competência]]))</f>
        <v>12</v>
      </c>
      <c r="L51" s="34">
        <f>IF(TbRegistroSaídas[[#This Row],[Data da Competência]]="",0,YEAR(TbRegistroSaídas[[#This Row],[Data da Competência]]))</f>
        <v>2017</v>
      </c>
      <c r="M51" s="34">
        <f>IF(TbRegistroSaídas[[#This Row],[Data do Caixa Previsto]]="",0,MONTH(TbRegistroSaídas[[#This Row],[Data do Caixa Previsto]]))</f>
        <v>12</v>
      </c>
      <c r="N51" s="34">
        <f>IF(TbRegistroSaídas[[#This Row],[Data do Caixa Previsto]]="",0,YEAR(TbRegistroSaídas[[#This Row],[Data do Caixa Previsto]]))</f>
        <v>2017</v>
      </c>
      <c r="O5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3">
      <c r="B52" s="97">
        <v>43124</v>
      </c>
      <c r="C52" s="97">
        <v>43096</v>
      </c>
      <c r="D52" s="97">
        <v>43124</v>
      </c>
      <c r="E52" t="s">
        <v>37</v>
      </c>
      <c r="F52" t="s">
        <v>35</v>
      </c>
      <c r="G52" t="s">
        <v>334</v>
      </c>
      <c r="H52" s="98">
        <v>2511</v>
      </c>
      <c r="I52" s="34">
        <f>IF(TbRegistroSaídas[[#This Row],[Data do Caixa Registrado]]="",0,MONTH(TbRegistroSaídas[[#This Row],[Data do Caixa Registrado]]))</f>
        <v>1</v>
      </c>
      <c r="J52" s="34">
        <f>IF(TbRegistroSaídas[[#This Row],[Data do Caixa Registrado]]="",0,YEAR(TbRegistroSaídas[[#This Row],[Data do Caixa Registrado]]))</f>
        <v>2018</v>
      </c>
      <c r="K52" s="34">
        <f>IF(TbRegistroSaídas[[#This Row],[Data da Competência]]="",0,MONTH(TbRegistroSaídas[[#This Row],[Data da Competência]]))</f>
        <v>12</v>
      </c>
      <c r="L52" s="34">
        <f>IF(TbRegistroSaídas[[#This Row],[Data da Competência]]="",0,YEAR(TbRegistroSaídas[[#This Row],[Data da Competência]]))</f>
        <v>2017</v>
      </c>
      <c r="M52" s="34">
        <f>IF(TbRegistroSaídas[[#This Row],[Data do Caixa Previsto]]="",0,MONTH(TbRegistroSaídas[[#This Row],[Data do Caixa Previsto]]))</f>
        <v>1</v>
      </c>
      <c r="N52" s="34">
        <f>IF(TbRegistroSaídas[[#This Row],[Data do Caixa Previsto]]="",0,YEAR(TbRegistroSaídas[[#This Row],[Data do Caixa Previsto]]))</f>
        <v>2018</v>
      </c>
      <c r="O5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3">
      <c r="B53" s="97">
        <v>43098</v>
      </c>
      <c r="C53" s="97">
        <v>43098</v>
      </c>
      <c r="D53" s="97">
        <v>43098</v>
      </c>
      <c r="E53" t="s">
        <v>37</v>
      </c>
      <c r="F53" t="s">
        <v>32</v>
      </c>
      <c r="G53" t="s">
        <v>335</v>
      </c>
      <c r="H53" s="98">
        <v>2015</v>
      </c>
      <c r="I53" s="34">
        <f>IF(TbRegistroSaídas[[#This Row],[Data do Caixa Registrado]]="",0,MONTH(TbRegistroSaídas[[#This Row],[Data do Caixa Registrado]]))</f>
        <v>12</v>
      </c>
      <c r="J53" s="34">
        <f>IF(TbRegistroSaídas[[#This Row],[Data do Caixa Registrado]]="",0,YEAR(TbRegistroSaídas[[#This Row],[Data do Caixa Registrado]]))</f>
        <v>2017</v>
      </c>
      <c r="K53" s="34">
        <f>IF(TbRegistroSaídas[[#This Row],[Data da Competência]]="",0,MONTH(TbRegistroSaídas[[#This Row],[Data da Competência]]))</f>
        <v>12</v>
      </c>
      <c r="L53" s="34">
        <f>IF(TbRegistroSaídas[[#This Row],[Data da Competência]]="",0,YEAR(TbRegistroSaídas[[#This Row],[Data da Competência]]))</f>
        <v>2017</v>
      </c>
      <c r="M53" s="34">
        <f>IF(TbRegistroSaídas[[#This Row],[Data do Caixa Previsto]]="",0,MONTH(TbRegistroSaídas[[#This Row],[Data do Caixa Previsto]]))</f>
        <v>12</v>
      </c>
      <c r="N53" s="34">
        <f>IF(TbRegistroSaídas[[#This Row],[Data do Caixa Previsto]]="",0,YEAR(TbRegistroSaídas[[#This Row],[Data do Caixa Previsto]]))</f>
        <v>2017</v>
      </c>
      <c r="O5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3">
      <c r="B54" s="97" t="s">
        <v>68</v>
      </c>
      <c r="C54" s="97">
        <v>43100</v>
      </c>
      <c r="D54" s="97">
        <v>43151</v>
      </c>
      <c r="E54" t="s">
        <v>37</v>
      </c>
      <c r="F54" t="s">
        <v>33</v>
      </c>
      <c r="G54" t="s">
        <v>336</v>
      </c>
      <c r="H54" s="98">
        <v>3413</v>
      </c>
      <c r="I54" s="34">
        <f>IF(TbRegistroSaídas[[#This Row],[Data do Caixa Registrado]]="",0,MONTH(TbRegistroSaídas[[#This Row],[Data do Caixa Registrado]]))</f>
        <v>0</v>
      </c>
      <c r="J54" s="34">
        <f>IF(TbRegistroSaídas[[#This Row],[Data do Caixa Registrado]]="",0,YEAR(TbRegistroSaídas[[#This Row],[Data do Caixa Registrado]]))</f>
        <v>0</v>
      </c>
      <c r="K54" s="34">
        <f>IF(TbRegistroSaídas[[#This Row],[Data da Competência]]="",0,MONTH(TbRegistroSaídas[[#This Row],[Data da Competência]]))</f>
        <v>12</v>
      </c>
      <c r="L54" s="34">
        <f>IF(TbRegistroSaídas[[#This Row],[Data da Competência]]="",0,YEAR(TbRegistroSaídas[[#This Row],[Data da Competência]]))</f>
        <v>2017</v>
      </c>
      <c r="M54" s="34">
        <f>IF(TbRegistroSaídas[[#This Row],[Data do Caixa Previsto]]="",0,MONTH(TbRegistroSaídas[[#This Row],[Data do Caixa Previsto]]))</f>
        <v>2</v>
      </c>
      <c r="N54" s="34">
        <f>IF(TbRegistroSaídas[[#This Row],[Data do Caixa Previsto]]="",0,YEAR(TbRegistroSaídas[[#This Row],[Data do Caixa Previsto]]))</f>
        <v>2018</v>
      </c>
      <c r="O5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2634</v>
      </c>
    </row>
    <row r="55" spans="2:15" x14ac:dyDescent="0.3">
      <c r="B55" s="97">
        <v>43108</v>
      </c>
      <c r="C55" s="97">
        <v>43103</v>
      </c>
      <c r="D55" s="97">
        <v>43108</v>
      </c>
      <c r="E55" t="s">
        <v>37</v>
      </c>
      <c r="F55" t="s">
        <v>35</v>
      </c>
      <c r="G55" t="s">
        <v>337</v>
      </c>
      <c r="H55" s="98">
        <v>4087</v>
      </c>
      <c r="I55" s="34">
        <f>IF(TbRegistroSaídas[[#This Row],[Data do Caixa Registrado]]="",0,MONTH(TbRegistroSaídas[[#This Row],[Data do Caixa Registrado]]))</f>
        <v>1</v>
      </c>
      <c r="J55" s="34">
        <f>IF(TbRegistroSaídas[[#This Row],[Data do Caixa Registrado]]="",0,YEAR(TbRegistroSaídas[[#This Row],[Data do Caixa Registrado]]))</f>
        <v>2018</v>
      </c>
      <c r="K55" s="34">
        <f>IF(TbRegistroSaídas[[#This Row],[Data da Competência]]="",0,MONTH(TbRegistroSaídas[[#This Row],[Data da Competência]]))</f>
        <v>1</v>
      </c>
      <c r="L55" s="34">
        <f>IF(TbRegistroSaídas[[#This Row],[Data da Competência]]="",0,YEAR(TbRegistroSaídas[[#This Row],[Data da Competência]]))</f>
        <v>2018</v>
      </c>
      <c r="M55" s="34">
        <f>IF(TbRegistroSaídas[[#This Row],[Data do Caixa Previsto]]="",0,MONTH(TbRegistroSaídas[[#This Row],[Data do Caixa Previsto]]))</f>
        <v>1</v>
      </c>
      <c r="N55" s="34">
        <f>IF(TbRegistroSaídas[[#This Row],[Data do Caixa Previsto]]="",0,YEAR(TbRegistroSaídas[[#This Row],[Data do Caixa Previsto]]))</f>
        <v>2018</v>
      </c>
      <c r="O5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3">
      <c r="B56" s="97">
        <v>43117</v>
      </c>
      <c r="C56" s="97">
        <v>43106</v>
      </c>
      <c r="D56" s="97">
        <v>43117</v>
      </c>
      <c r="E56" t="s">
        <v>37</v>
      </c>
      <c r="F56" t="s">
        <v>44</v>
      </c>
      <c r="G56" t="s">
        <v>338</v>
      </c>
      <c r="H56" s="98">
        <v>2441</v>
      </c>
      <c r="I56" s="34">
        <f>IF(TbRegistroSaídas[[#This Row],[Data do Caixa Registrado]]="",0,MONTH(TbRegistroSaídas[[#This Row],[Data do Caixa Registrado]]))</f>
        <v>1</v>
      </c>
      <c r="J56" s="34">
        <f>IF(TbRegistroSaídas[[#This Row],[Data do Caixa Registrado]]="",0,YEAR(TbRegistroSaídas[[#This Row],[Data do Caixa Registrado]]))</f>
        <v>2018</v>
      </c>
      <c r="K56" s="34">
        <f>IF(TbRegistroSaídas[[#This Row],[Data da Competência]]="",0,MONTH(TbRegistroSaídas[[#This Row],[Data da Competência]]))</f>
        <v>1</v>
      </c>
      <c r="L56" s="34">
        <f>IF(TbRegistroSaídas[[#This Row],[Data da Competência]]="",0,YEAR(TbRegistroSaídas[[#This Row],[Data da Competência]]))</f>
        <v>2018</v>
      </c>
      <c r="M56" s="34">
        <f>IF(TbRegistroSaídas[[#This Row],[Data do Caixa Previsto]]="",0,MONTH(TbRegistroSaídas[[#This Row],[Data do Caixa Previsto]]))</f>
        <v>1</v>
      </c>
      <c r="N56" s="34">
        <f>IF(TbRegistroSaídas[[#This Row],[Data do Caixa Previsto]]="",0,YEAR(TbRegistroSaídas[[#This Row],[Data do Caixa Previsto]]))</f>
        <v>2018</v>
      </c>
      <c r="O5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3">
      <c r="B57" s="97" t="s">
        <v>68</v>
      </c>
      <c r="C57" s="97">
        <v>43109</v>
      </c>
      <c r="D57" s="97">
        <v>43109</v>
      </c>
      <c r="E57" t="s">
        <v>37</v>
      </c>
      <c r="F57" t="s">
        <v>32</v>
      </c>
      <c r="G57" t="s">
        <v>339</v>
      </c>
      <c r="H57" s="98">
        <v>3598</v>
      </c>
      <c r="I57" s="34">
        <f>IF(TbRegistroSaídas[[#This Row],[Data do Caixa Registrado]]="",0,MONTH(TbRegistroSaídas[[#This Row],[Data do Caixa Registrado]]))</f>
        <v>0</v>
      </c>
      <c r="J57" s="34">
        <f>IF(TbRegistroSaídas[[#This Row],[Data do Caixa Registrado]]="",0,YEAR(TbRegistroSaídas[[#This Row],[Data do Caixa Registrado]]))</f>
        <v>0</v>
      </c>
      <c r="K57" s="34">
        <f>IF(TbRegistroSaídas[[#This Row],[Data da Competência]]="",0,MONTH(TbRegistroSaídas[[#This Row],[Data da Competência]]))</f>
        <v>1</v>
      </c>
      <c r="L57" s="34">
        <f>IF(TbRegistroSaídas[[#This Row],[Data da Competência]]="",0,YEAR(TbRegistroSaídas[[#This Row],[Data da Competência]]))</f>
        <v>2018</v>
      </c>
      <c r="M57" s="34">
        <f>IF(TbRegistroSaídas[[#This Row],[Data do Caixa Previsto]]="",0,MONTH(TbRegistroSaídas[[#This Row],[Data do Caixa Previsto]]))</f>
        <v>1</v>
      </c>
      <c r="N57" s="34">
        <f>IF(TbRegistroSaídas[[#This Row],[Data do Caixa Previsto]]="",0,YEAR(TbRegistroSaídas[[#This Row],[Data do Caixa Previsto]]))</f>
        <v>2018</v>
      </c>
      <c r="O5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2676</v>
      </c>
    </row>
    <row r="58" spans="2:15" x14ac:dyDescent="0.3">
      <c r="B58" s="97">
        <v>43110</v>
      </c>
      <c r="C58" s="97">
        <v>43110</v>
      </c>
      <c r="D58" s="97">
        <v>43110</v>
      </c>
      <c r="E58" t="s">
        <v>37</v>
      </c>
      <c r="F58" t="s">
        <v>44</v>
      </c>
      <c r="G58" t="s">
        <v>340</v>
      </c>
      <c r="H58" s="98">
        <v>4895</v>
      </c>
      <c r="I58" s="34">
        <f>IF(TbRegistroSaídas[[#This Row],[Data do Caixa Registrado]]="",0,MONTH(TbRegistroSaídas[[#This Row],[Data do Caixa Registrado]]))</f>
        <v>1</v>
      </c>
      <c r="J58" s="34">
        <f>IF(TbRegistroSaídas[[#This Row],[Data do Caixa Registrado]]="",0,YEAR(TbRegistroSaídas[[#This Row],[Data do Caixa Registrado]]))</f>
        <v>2018</v>
      </c>
      <c r="K58" s="34">
        <f>IF(TbRegistroSaídas[[#This Row],[Data da Competência]]="",0,MONTH(TbRegistroSaídas[[#This Row],[Data da Competência]]))</f>
        <v>1</v>
      </c>
      <c r="L58" s="34">
        <f>IF(TbRegistroSaídas[[#This Row],[Data da Competência]]="",0,YEAR(TbRegistroSaídas[[#This Row],[Data da Competência]]))</f>
        <v>2018</v>
      </c>
      <c r="M58" s="34">
        <f>IF(TbRegistroSaídas[[#This Row],[Data do Caixa Previsto]]="",0,MONTH(TbRegistroSaídas[[#This Row],[Data do Caixa Previsto]]))</f>
        <v>1</v>
      </c>
      <c r="N58" s="34">
        <f>IF(TbRegistroSaídas[[#This Row],[Data do Caixa Previsto]]="",0,YEAR(TbRegistroSaídas[[#This Row],[Data do Caixa Previsto]]))</f>
        <v>2018</v>
      </c>
      <c r="O5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3">
      <c r="B59" s="97" t="s">
        <v>68</v>
      </c>
      <c r="C59" s="97">
        <v>43112</v>
      </c>
      <c r="D59" s="97">
        <v>43112</v>
      </c>
      <c r="E59" t="s">
        <v>37</v>
      </c>
      <c r="F59" t="s">
        <v>44</v>
      </c>
      <c r="G59" t="s">
        <v>341</v>
      </c>
      <c r="H59" s="98">
        <v>971</v>
      </c>
      <c r="I59" s="34">
        <f>IF(TbRegistroSaídas[[#This Row],[Data do Caixa Registrado]]="",0,MONTH(TbRegistroSaídas[[#This Row],[Data do Caixa Registrado]]))</f>
        <v>0</v>
      </c>
      <c r="J59" s="34">
        <f>IF(TbRegistroSaídas[[#This Row],[Data do Caixa Registrado]]="",0,YEAR(TbRegistroSaídas[[#This Row],[Data do Caixa Registrado]]))</f>
        <v>0</v>
      </c>
      <c r="K59" s="34">
        <f>IF(TbRegistroSaídas[[#This Row],[Data da Competência]]="",0,MONTH(TbRegistroSaídas[[#This Row],[Data da Competência]]))</f>
        <v>1</v>
      </c>
      <c r="L59" s="34">
        <f>IF(TbRegistroSaídas[[#This Row],[Data da Competência]]="",0,YEAR(TbRegistroSaídas[[#This Row],[Data da Competência]]))</f>
        <v>2018</v>
      </c>
      <c r="M59" s="34">
        <f>IF(TbRegistroSaídas[[#This Row],[Data do Caixa Previsto]]="",0,MONTH(TbRegistroSaídas[[#This Row],[Data do Caixa Previsto]]))</f>
        <v>1</v>
      </c>
      <c r="N59" s="34">
        <f>IF(TbRegistroSaídas[[#This Row],[Data do Caixa Previsto]]="",0,YEAR(TbRegistroSaídas[[#This Row],[Data do Caixa Previsto]]))</f>
        <v>2018</v>
      </c>
      <c r="O5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2673</v>
      </c>
    </row>
    <row r="60" spans="2:15" x14ac:dyDescent="0.3">
      <c r="B60" s="97">
        <v>43137</v>
      </c>
      <c r="C60" s="97">
        <v>43113</v>
      </c>
      <c r="D60" s="97">
        <v>43137</v>
      </c>
      <c r="E60" t="s">
        <v>37</v>
      </c>
      <c r="F60" t="s">
        <v>35</v>
      </c>
      <c r="G60" t="s">
        <v>342</v>
      </c>
      <c r="H60" s="98">
        <v>556</v>
      </c>
      <c r="I60" s="34">
        <f>IF(TbRegistroSaídas[[#This Row],[Data do Caixa Registrado]]="",0,MONTH(TbRegistroSaídas[[#This Row],[Data do Caixa Registrado]]))</f>
        <v>2</v>
      </c>
      <c r="J60" s="34">
        <f>IF(TbRegistroSaídas[[#This Row],[Data do Caixa Registrado]]="",0,YEAR(TbRegistroSaídas[[#This Row],[Data do Caixa Registrado]]))</f>
        <v>2018</v>
      </c>
      <c r="K60" s="34">
        <f>IF(TbRegistroSaídas[[#This Row],[Data da Competência]]="",0,MONTH(TbRegistroSaídas[[#This Row],[Data da Competência]]))</f>
        <v>1</v>
      </c>
      <c r="L60" s="34">
        <f>IF(TbRegistroSaídas[[#This Row],[Data da Competência]]="",0,YEAR(TbRegistroSaídas[[#This Row],[Data da Competência]]))</f>
        <v>2018</v>
      </c>
      <c r="M60" s="34">
        <f>IF(TbRegistroSaídas[[#This Row],[Data do Caixa Previsto]]="",0,MONTH(TbRegistroSaídas[[#This Row],[Data do Caixa Previsto]]))</f>
        <v>2</v>
      </c>
      <c r="N60" s="34">
        <f>IF(TbRegistroSaídas[[#This Row],[Data do Caixa Previsto]]="",0,YEAR(TbRegistroSaídas[[#This Row],[Data do Caixa Previsto]]))</f>
        <v>2018</v>
      </c>
      <c r="O6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3">
      <c r="B61" s="97">
        <v>43144</v>
      </c>
      <c r="C61" s="97">
        <v>43114</v>
      </c>
      <c r="D61" s="97">
        <v>43144</v>
      </c>
      <c r="E61" t="s">
        <v>37</v>
      </c>
      <c r="F61" t="s">
        <v>35</v>
      </c>
      <c r="G61" t="s">
        <v>343</v>
      </c>
      <c r="H61" s="98">
        <v>1977</v>
      </c>
      <c r="I61" s="34">
        <f>IF(TbRegistroSaídas[[#This Row],[Data do Caixa Registrado]]="",0,MONTH(TbRegistroSaídas[[#This Row],[Data do Caixa Registrado]]))</f>
        <v>2</v>
      </c>
      <c r="J61" s="34">
        <f>IF(TbRegistroSaídas[[#This Row],[Data do Caixa Registrado]]="",0,YEAR(TbRegistroSaídas[[#This Row],[Data do Caixa Registrado]]))</f>
        <v>2018</v>
      </c>
      <c r="K61" s="34">
        <f>IF(TbRegistroSaídas[[#This Row],[Data da Competência]]="",0,MONTH(TbRegistroSaídas[[#This Row],[Data da Competência]]))</f>
        <v>1</v>
      </c>
      <c r="L61" s="34">
        <f>IF(TbRegistroSaídas[[#This Row],[Data da Competência]]="",0,YEAR(TbRegistroSaídas[[#This Row],[Data da Competência]]))</f>
        <v>2018</v>
      </c>
      <c r="M61" s="34">
        <f>IF(TbRegistroSaídas[[#This Row],[Data do Caixa Previsto]]="",0,MONTH(TbRegistroSaídas[[#This Row],[Data do Caixa Previsto]]))</f>
        <v>2</v>
      </c>
      <c r="N61" s="34">
        <f>IF(TbRegistroSaídas[[#This Row],[Data do Caixa Previsto]]="",0,YEAR(TbRegistroSaídas[[#This Row],[Data do Caixa Previsto]]))</f>
        <v>2018</v>
      </c>
      <c r="O6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3">
      <c r="B62" s="97">
        <v>43116</v>
      </c>
      <c r="C62" s="97">
        <v>43116</v>
      </c>
      <c r="D62" s="97">
        <v>43116</v>
      </c>
      <c r="E62" t="s">
        <v>37</v>
      </c>
      <c r="F62" t="s">
        <v>44</v>
      </c>
      <c r="G62" t="s">
        <v>296</v>
      </c>
      <c r="H62" s="98">
        <v>2951</v>
      </c>
      <c r="I62" s="34">
        <f>IF(TbRegistroSaídas[[#This Row],[Data do Caixa Registrado]]="",0,MONTH(TbRegistroSaídas[[#This Row],[Data do Caixa Registrado]]))</f>
        <v>1</v>
      </c>
      <c r="J62" s="34">
        <f>IF(TbRegistroSaídas[[#This Row],[Data do Caixa Registrado]]="",0,YEAR(TbRegistroSaídas[[#This Row],[Data do Caixa Registrado]]))</f>
        <v>2018</v>
      </c>
      <c r="K62" s="34">
        <f>IF(TbRegistroSaídas[[#This Row],[Data da Competência]]="",0,MONTH(TbRegistroSaídas[[#This Row],[Data da Competência]]))</f>
        <v>1</v>
      </c>
      <c r="L62" s="34">
        <f>IF(TbRegistroSaídas[[#This Row],[Data da Competência]]="",0,YEAR(TbRegistroSaídas[[#This Row],[Data da Competência]]))</f>
        <v>2018</v>
      </c>
      <c r="M62" s="34">
        <f>IF(TbRegistroSaídas[[#This Row],[Data do Caixa Previsto]]="",0,MONTH(TbRegistroSaídas[[#This Row],[Data do Caixa Previsto]]))</f>
        <v>1</v>
      </c>
      <c r="N62" s="34">
        <f>IF(TbRegistroSaídas[[#This Row],[Data do Caixa Previsto]]="",0,YEAR(TbRegistroSaídas[[#This Row],[Data do Caixa Previsto]]))</f>
        <v>2018</v>
      </c>
      <c r="O6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3">
      <c r="B63" s="97">
        <v>43133</v>
      </c>
      <c r="C63" s="97">
        <v>43120</v>
      </c>
      <c r="D63" s="97">
        <v>43120</v>
      </c>
      <c r="E63" t="s">
        <v>37</v>
      </c>
      <c r="F63" t="s">
        <v>44</v>
      </c>
      <c r="G63" t="s">
        <v>344</v>
      </c>
      <c r="H63" s="98">
        <v>2535</v>
      </c>
      <c r="I63" s="34">
        <f>IF(TbRegistroSaídas[[#This Row],[Data do Caixa Registrado]]="",0,MONTH(TbRegistroSaídas[[#This Row],[Data do Caixa Registrado]]))</f>
        <v>2</v>
      </c>
      <c r="J63" s="34">
        <f>IF(TbRegistroSaídas[[#This Row],[Data do Caixa Registrado]]="",0,YEAR(TbRegistroSaídas[[#This Row],[Data do Caixa Registrado]]))</f>
        <v>2018</v>
      </c>
      <c r="K63" s="34">
        <f>IF(TbRegistroSaídas[[#This Row],[Data da Competência]]="",0,MONTH(TbRegistroSaídas[[#This Row],[Data da Competência]]))</f>
        <v>1</v>
      </c>
      <c r="L63" s="34">
        <f>IF(TbRegistroSaídas[[#This Row],[Data da Competência]]="",0,YEAR(TbRegistroSaídas[[#This Row],[Data da Competência]]))</f>
        <v>2018</v>
      </c>
      <c r="M63" s="34">
        <f>IF(TbRegistroSaídas[[#This Row],[Data do Caixa Previsto]]="",0,MONTH(TbRegistroSaídas[[#This Row],[Data do Caixa Previsto]]))</f>
        <v>1</v>
      </c>
      <c r="N63" s="34">
        <f>IF(TbRegistroSaídas[[#This Row],[Data do Caixa Previsto]]="",0,YEAR(TbRegistroSaídas[[#This Row],[Data do Caixa Previsto]]))</f>
        <v>2018</v>
      </c>
      <c r="O6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13</v>
      </c>
    </row>
    <row r="64" spans="2:15" x14ac:dyDescent="0.3">
      <c r="B64" s="97">
        <v>43141</v>
      </c>
      <c r="C64" s="97">
        <v>43121</v>
      </c>
      <c r="D64" s="97">
        <v>43141</v>
      </c>
      <c r="E64" t="s">
        <v>37</v>
      </c>
      <c r="F64" t="s">
        <v>31</v>
      </c>
      <c r="G64" t="s">
        <v>345</v>
      </c>
      <c r="H64" s="98">
        <v>3057</v>
      </c>
      <c r="I64" s="34">
        <f>IF(TbRegistroSaídas[[#This Row],[Data do Caixa Registrado]]="",0,MONTH(TbRegistroSaídas[[#This Row],[Data do Caixa Registrado]]))</f>
        <v>2</v>
      </c>
      <c r="J64" s="34">
        <f>IF(TbRegistroSaídas[[#This Row],[Data do Caixa Registrado]]="",0,YEAR(TbRegistroSaídas[[#This Row],[Data do Caixa Registrado]]))</f>
        <v>2018</v>
      </c>
      <c r="K64" s="34">
        <f>IF(TbRegistroSaídas[[#This Row],[Data da Competência]]="",0,MONTH(TbRegistroSaídas[[#This Row],[Data da Competência]]))</f>
        <v>1</v>
      </c>
      <c r="L64" s="34">
        <f>IF(TbRegistroSaídas[[#This Row],[Data da Competência]]="",0,YEAR(TbRegistroSaídas[[#This Row],[Data da Competência]]))</f>
        <v>2018</v>
      </c>
      <c r="M64" s="34">
        <f>IF(TbRegistroSaídas[[#This Row],[Data do Caixa Previsto]]="",0,MONTH(TbRegistroSaídas[[#This Row],[Data do Caixa Previsto]]))</f>
        <v>2</v>
      </c>
      <c r="N64" s="34">
        <f>IF(TbRegistroSaídas[[#This Row],[Data do Caixa Previsto]]="",0,YEAR(TbRegistroSaídas[[#This Row],[Data do Caixa Previsto]]))</f>
        <v>2018</v>
      </c>
      <c r="O6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3">
      <c r="B65" s="97">
        <v>43140</v>
      </c>
      <c r="C65" s="97">
        <v>43123</v>
      </c>
      <c r="D65" s="97">
        <v>43140</v>
      </c>
      <c r="E65" t="s">
        <v>37</v>
      </c>
      <c r="F65" t="s">
        <v>35</v>
      </c>
      <c r="G65" t="s">
        <v>346</v>
      </c>
      <c r="H65" s="98">
        <v>3152</v>
      </c>
      <c r="I65" s="34">
        <f>IF(TbRegistroSaídas[[#This Row],[Data do Caixa Registrado]]="",0,MONTH(TbRegistroSaídas[[#This Row],[Data do Caixa Registrado]]))</f>
        <v>2</v>
      </c>
      <c r="J65" s="34">
        <f>IF(TbRegistroSaídas[[#This Row],[Data do Caixa Registrado]]="",0,YEAR(TbRegistroSaídas[[#This Row],[Data do Caixa Registrado]]))</f>
        <v>2018</v>
      </c>
      <c r="K65" s="34">
        <f>IF(TbRegistroSaídas[[#This Row],[Data da Competência]]="",0,MONTH(TbRegistroSaídas[[#This Row],[Data da Competência]]))</f>
        <v>1</v>
      </c>
      <c r="L65" s="34">
        <f>IF(TbRegistroSaídas[[#This Row],[Data da Competência]]="",0,YEAR(TbRegistroSaídas[[#This Row],[Data da Competência]]))</f>
        <v>2018</v>
      </c>
      <c r="M65" s="34">
        <f>IF(TbRegistroSaídas[[#This Row],[Data do Caixa Previsto]]="",0,MONTH(TbRegistroSaídas[[#This Row],[Data do Caixa Previsto]]))</f>
        <v>2</v>
      </c>
      <c r="N65" s="34">
        <f>IF(TbRegistroSaídas[[#This Row],[Data do Caixa Previsto]]="",0,YEAR(TbRegistroSaídas[[#This Row],[Data do Caixa Previsto]]))</f>
        <v>2018</v>
      </c>
      <c r="O6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3">
      <c r="B66" s="97" t="s">
        <v>68</v>
      </c>
      <c r="C66" s="97">
        <v>43125</v>
      </c>
      <c r="D66" s="97">
        <v>43125</v>
      </c>
      <c r="E66" t="s">
        <v>37</v>
      </c>
      <c r="F66" t="s">
        <v>33</v>
      </c>
      <c r="G66" t="s">
        <v>347</v>
      </c>
      <c r="H66" s="98">
        <v>2247</v>
      </c>
      <c r="I66" s="34">
        <f>IF(TbRegistroSaídas[[#This Row],[Data do Caixa Registrado]]="",0,MONTH(TbRegistroSaídas[[#This Row],[Data do Caixa Registrado]]))</f>
        <v>0</v>
      </c>
      <c r="J66" s="34">
        <f>IF(TbRegistroSaídas[[#This Row],[Data do Caixa Registrado]]="",0,YEAR(TbRegistroSaídas[[#This Row],[Data do Caixa Registrado]]))</f>
        <v>0</v>
      </c>
      <c r="K66" s="34">
        <f>IF(TbRegistroSaídas[[#This Row],[Data da Competência]]="",0,MONTH(TbRegistroSaídas[[#This Row],[Data da Competência]]))</f>
        <v>1</v>
      </c>
      <c r="L66" s="34">
        <f>IF(TbRegistroSaídas[[#This Row],[Data da Competência]]="",0,YEAR(TbRegistroSaídas[[#This Row],[Data da Competência]]))</f>
        <v>2018</v>
      </c>
      <c r="M66" s="34">
        <f>IF(TbRegistroSaídas[[#This Row],[Data do Caixa Previsto]]="",0,MONTH(TbRegistroSaídas[[#This Row],[Data do Caixa Previsto]]))</f>
        <v>1</v>
      </c>
      <c r="N66" s="34">
        <f>IF(TbRegistroSaídas[[#This Row],[Data do Caixa Previsto]]="",0,YEAR(TbRegistroSaídas[[#This Row],[Data do Caixa Previsto]]))</f>
        <v>2018</v>
      </c>
      <c r="O6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2660</v>
      </c>
    </row>
    <row r="67" spans="2:15" x14ac:dyDescent="0.3">
      <c r="B67" s="97">
        <v>43178</v>
      </c>
      <c r="C67" s="97">
        <v>43127</v>
      </c>
      <c r="D67" s="97">
        <v>43127</v>
      </c>
      <c r="E67" t="s">
        <v>37</v>
      </c>
      <c r="F67" t="s">
        <v>32</v>
      </c>
      <c r="G67" t="s">
        <v>348</v>
      </c>
      <c r="H67" s="98">
        <v>2456</v>
      </c>
      <c r="I67" s="34">
        <f>IF(TbRegistroSaídas[[#This Row],[Data do Caixa Registrado]]="",0,MONTH(TbRegistroSaídas[[#This Row],[Data do Caixa Registrado]]))</f>
        <v>3</v>
      </c>
      <c r="J67" s="34">
        <f>IF(TbRegistroSaídas[[#This Row],[Data do Caixa Registrado]]="",0,YEAR(TbRegistroSaídas[[#This Row],[Data do Caixa Registrado]]))</f>
        <v>2018</v>
      </c>
      <c r="K67" s="34">
        <f>IF(TbRegistroSaídas[[#This Row],[Data da Competência]]="",0,MONTH(TbRegistroSaídas[[#This Row],[Data da Competência]]))</f>
        <v>1</v>
      </c>
      <c r="L67" s="34">
        <f>IF(TbRegistroSaídas[[#This Row],[Data da Competência]]="",0,YEAR(TbRegistroSaídas[[#This Row],[Data da Competência]]))</f>
        <v>2018</v>
      </c>
      <c r="M67" s="34">
        <f>IF(TbRegistroSaídas[[#This Row],[Data do Caixa Previsto]]="",0,MONTH(TbRegistroSaídas[[#This Row],[Data do Caixa Previsto]]))</f>
        <v>1</v>
      </c>
      <c r="N67" s="34">
        <f>IF(TbRegistroSaídas[[#This Row],[Data do Caixa Previsto]]="",0,YEAR(TbRegistroSaídas[[#This Row],[Data do Caixa Previsto]]))</f>
        <v>2018</v>
      </c>
      <c r="O6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51</v>
      </c>
    </row>
    <row r="68" spans="2:15" x14ac:dyDescent="0.3">
      <c r="B68" s="97">
        <v>43215</v>
      </c>
      <c r="C68" s="97">
        <v>43129</v>
      </c>
      <c r="D68" s="97">
        <v>43129</v>
      </c>
      <c r="E68" t="s">
        <v>37</v>
      </c>
      <c r="F68" t="s">
        <v>44</v>
      </c>
      <c r="G68" t="s">
        <v>349</v>
      </c>
      <c r="H68" s="98">
        <v>3801</v>
      </c>
      <c r="I68" s="34">
        <f>IF(TbRegistroSaídas[[#This Row],[Data do Caixa Registrado]]="",0,MONTH(TbRegistroSaídas[[#This Row],[Data do Caixa Registrado]]))</f>
        <v>4</v>
      </c>
      <c r="J68" s="34">
        <f>IF(TbRegistroSaídas[[#This Row],[Data do Caixa Registrado]]="",0,YEAR(TbRegistroSaídas[[#This Row],[Data do Caixa Registrado]]))</f>
        <v>2018</v>
      </c>
      <c r="K68" s="34">
        <f>IF(TbRegistroSaídas[[#This Row],[Data da Competência]]="",0,MONTH(TbRegistroSaídas[[#This Row],[Data da Competência]]))</f>
        <v>1</v>
      </c>
      <c r="L68" s="34">
        <f>IF(TbRegistroSaídas[[#This Row],[Data da Competência]]="",0,YEAR(TbRegistroSaídas[[#This Row],[Data da Competência]]))</f>
        <v>2018</v>
      </c>
      <c r="M68" s="34">
        <f>IF(TbRegistroSaídas[[#This Row],[Data do Caixa Previsto]]="",0,MONTH(TbRegistroSaídas[[#This Row],[Data do Caixa Previsto]]))</f>
        <v>1</v>
      </c>
      <c r="N68" s="34">
        <f>IF(TbRegistroSaídas[[#This Row],[Data do Caixa Previsto]]="",0,YEAR(TbRegistroSaídas[[#This Row],[Data do Caixa Previsto]]))</f>
        <v>2018</v>
      </c>
      <c r="O6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86</v>
      </c>
    </row>
    <row r="69" spans="2:15" x14ac:dyDescent="0.3">
      <c r="B69" s="97">
        <v>43131</v>
      </c>
      <c r="C69" s="97">
        <v>43131</v>
      </c>
      <c r="D69" s="97">
        <v>43131</v>
      </c>
      <c r="E69" t="s">
        <v>37</v>
      </c>
      <c r="F69" t="s">
        <v>35</v>
      </c>
      <c r="G69" t="s">
        <v>350</v>
      </c>
      <c r="H69" s="98">
        <v>3049</v>
      </c>
      <c r="I69" s="34">
        <f>IF(TbRegistroSaídas[[#This Row],[Data do Caixa Registrado]]="",0,MONTH(TbRegistroSaídas[[#This Row],[Data do Caixa Registrado]]))</f>
        <v>1</v>
      </c>
      <c r="J69" s="34">
        <f>IF(TbRegistroSaídas[[#This Row],[Data do Caixa Registrado]]="",0,YEAR(TbRegistroSaídas[[#This Row],[Data do Caixa Registrado]]))</f>
        <v>2018</v>
      </c>
      <c r="K69" s="34">
        <f>IF(TbRegistroSaídas[[#This Row],[Data da Competência]]="",0,MONTH(TbRegistroSaídas[[#This Row],[Data da Competência]]))</f>
        <v>1</v>
      </c>
      <c r="L69" s="34">
        <f>IF(TbRegistroSaídas[[#This Row],[Data da Competência]]="",0,YEAR(TbRegistroSaídas[[#This Row],[Data da Competência]]))</f>
        <v>2018</v>
      </c>
      <c r="M69" s="34">
        <f>IF(TbRegistroSaídas[[#This Row],[Data do Caixa Previsto]]="",0,MONTH(TbRegistroSaídas[[#This Row],[Data do Caixa Previsto]]))</f>
        <v>1</v>
      </c>
      <c r="N69" s="34">
        <f>IF(TbRegistroSaídas[[#This Row],[Data do Caixa Previsto]]="",0,YEAR(TbRegistroSaídas[[#This Row],[Data do Caixa Previsto]]))</f>
        <v>2018</v>
      </c>
      <c r="O6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3">
      <c r="B70" s="97" t="s">
        <v>68</v>
      </c>
      <c r="C70" s="97">
        <v>43135</v>
      </c>
      <c r="D70" s="97">
        <v>43135</v>
      </c>
      <c r="E70" t="s">
        <v>37</v>
      </c>
      <c r="F70" t="s">
        <v>31</v>
      </c>
      <c r="G70" t="s">
        <v>351</v>
      </c>
      <c r="H70" s="98">
        <v>3255</v>
      </c>
      <c r="I70" s="34">
        <f>IF(TbRegistroSaídas[[#This Row],[Data do Caixa Registrado]]="",0,MONTH(TbRegistroSaídas[[#This Row],[Data do Caixa Registrado]]))</f>
        <v>0</v>
      </c>
      <c r="J70" s="34">
        <f>IF(TbRegistroSaídas[[#This Row],[Data do Caixa Registrado]]="",0,YEAR(TbRegistroSaídas[[#This Row],[Data do Caixa Registrado]]))</f>
        <v>0</v>
      </c>
      <c r="K70" s="34">
        <f>IF(TbRegistroSaídas[[#This Row],[Data da Competência]]="",0,MONTH(TbRegistroSaídas[[#This Row],[Data da Competência]]))</f>
        <v>2</v>
      </c>
      <c r="L70" s="34">
        <f>IF(TbRegistroSaídas[[#This Row],[Data da Competência]]="",0,YEAR(TbRegistroSaídas[[#This Row],[Data da Competência]]))</f>
        <v>2018</v>
      </c>
      <c r="M70" s="34">
        <f>IF(TbRegistroSaídas[[#This Row],[Data do Caixa Previsto]]="",0,MONTH(TbRegistroSaídas[[#This Row],[Data do Caixa Previsto]]))</f>
        <v>2</v>
      </c>
      <c r="N70" s="34">
        <f>IF(TbRegistroSaídas[[#This Row],[Data do Caixa Previsto]]="",0,YEAR(TbRegistroSaídas[[#This Row],[Data do Caixa Previsto]]))</f>
        <v>2018</v>
      </c>
      <c r="O7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2650</v>
      </c>
    </row>
    <row r="71" spans="2:15" x14ac:dyDescent="0.3">
      <c r="B71" s="97">
        <v>43136</v>
      </c>
      <c r="C71" s="97">
        <v>43136</v>
      </c>
      <c r="D71" s="97">
        <v>43136</v>
      </c>
      <c r="E71" t="s">
        <v>37</v>
      </c>
      <c r="F71" t="s">
        <v>44</v>
      </c>
      <c r="G71" t="s">
        <v>352</v>
      </c>
      <c r="H71" s="98">
        <v>2074</v>
      </c>
      <c r="I71" s="34">
        <f>IF(TbRegistroSaídas[[#This Row],[Data do Caixa Registrado]]="",0,MONTH(TbRegistroSaídas[[#This Row],[Data do Caixa Registrado]]))</f>
        <v>2</v>
      </c>
      <c r="J71" s="34">
        <f>IF(TbRegistroSaídas[[#This Row],[Data do Caixa Registrado]]="",0,YEAR(TbRegistroSaídas[[#This Row],[Data do Caixa Registrado]]))</f>
        <v>2018</v>
      </c>
      <c r="K71" s="34">
        <f>IF(TbRegistroSaídas[[#This Row],[Data da Competência]]="",0,MONTH(TbRegistroSaídas[[#This Row],[Data da Competência]]))</f>
        <v>2</v>
      </c>
      <c r="L71" s="34">
        <f>IF(TbRegistroSaídas[[#This Row],[Data da Competência]]="",0,YEAR(TbRegistroSaídas[[#This Row],[Data da Competência]]))</f>
        <v>2018</v>
      </c>
      <c r="M71" s="34">
        <f>IF(TbRegistroSaídas[[#This Row],[Data do Caixa Previsto]]="",0,MONTH(TbRegistroSaídas[[#This Row],[Data do Caixa Previsto]]))</f>
        <v>2</v>
      </c>
      <c r="N71" s="34">
        <f>IF(TbRegistroSaídas[[#This Row],[Data do Caixa Previsto]]="",0,YEAR(TbRegistroSaídas[[#This Row],[Data do Caixa Previsto]]))</f>
        <v>2018</v>
      </c>
      <c r="O7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3">
      <c r="B72" s="97">
        <v>43137</v>
      </c>
      <c r="C72" s="97">
        <v>43137</v>
      </c>
      <c r="D72" s="97">
        <v>43137</v>
      </c>
      <c r="E72" t="s">
        <v>37</v>
      </c>
      <c r="F72" t="s">
        <v>44</v>
      </c>
      <c r="G72" t="s">
        <v>353</v>
      </c>
      <c r="H72" s="98">
        <v>3606</v>
      </c>
      <c r="I72" s="34">
        <f>IF(TbRegistroSaídas[[#This Row],[Data do Caixa Registrado]]="",0,MONTH(TbRegistroSaídas[[#This Row],[Data do Caixa Registrado]]))</f>
        <v>2</v>
      </c>
      <c r="J72" s="34">
        <f>IF(TbRegistroSaídas[[#This Row],[Data do Caixa Registrado]]="",0,YEAR(TbRegistroSaídas[[#This Row],[Data do Caixa Registrado]]))</f>
        <v>2018</v>
      </c>
      <c r="K72" s="34">
        <f>IF(TbRegistroSaídas[[#This Row],[Data da Competência]]="",0,MONTH(TbRegistroSaídas[[#This Row],[Data da Competência]]))</f>
        <v>2</v>
      </c>
      <c r="L72" s="34">
        <f>IF(TbRegistroSaídas[[#This Row],[Data da Competência]]="",0,YEAR(TbRegistroSaídas[[#This Row],[Data da Competência]]))</f>
        <v>2018</v>
      </c>
      <c r="M72" s="34">
        <f>IF(TbRegistroSaídas[[#This Row],[Data do Caixa Previsto]]="",0,MONTH(TbRegistroSaídas[[#This Row],[Data do Caixa Previsto]]))</f>
        <v>2</v>
      </c>
      <c r="N72" s="34">
        <f>IF(TbRegistroSaídas[[#This Row],[Data do Caixa Previsto]]="",0,YEAR(TbRegistroSaídas[[#This Row],[Data do Caixa Previsto]]))</f>
        <v>2018</v>
      </c>
      <c r="O7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3">
      <c r="B73" s="97">
        <v>43177</v>
      </c>
      <c r="C73" s="97">
        <v>43138</v>
      </c>
      <c r="D73" s="97">
        <v>43177</v>
      </c>
      <c r="E73" t="s">
        <v>37</v>
      </c>
      <c r="F73" t="s">
        <v>32</v>
      </c>
      <c r="G73" t="s">
        <v>354</v>
      </c>
      <c r="H73" s="98">
        <v>4867</v>
      </c>
      <c r="I73" s="34">
        <f>IF(TbRegistroSaídas[[#This Row],[Data do Caixa Registrado]]="",0,MONTH(TbRegistroSaídas[[#This Row],[Data do Caixa Registrado]]))</f>
        <v>3</v>
      </c>
      <c r="J73" s="34">
        <f>IF(TbRegistroSaídas[[#This Row],[Data do Caixa Registrado]]="",0,YEAR(TbRegistroSaídas[[#This Row],[Data do Caixa Registrado]]))</f>
        <v>2018</v>
      </c>
      <c r="K73" s="34">
        <f>IF(TbRegistroSaídas[[#This Row],[Data da Competência]]="",0,MONTH(TbRegistroSaídas[[#This Row],[Data da Competência]]))</f>
        <v>2</v>
      </c>
      <c r="L73" s="34">
        <f>IF(TbRegistroSaídas[[#This Row],[Data da Competência]]="",0,YEAR(TbRegistroSaídas[[#This Row],[Data da Competência]]))</f>
        <v>2018</v>
      </c>
      <c r="M73" s="34">
        <f>IF(TbRegistroSaídas[[#This Row],[Data do Caixa Previsto]]="",0,MONTH(TbRegistroSaídas[[#This Row],[Data do Caixa Previsto]]))</f>
        <v>3</v>
      </c>
      <c r="N73" s="34">
        <f>IF(TbRegistroSaídas[[#This Row],[Data do Caixa Previsto]]="",0,YEAR(TbRegistroSaídas[[#This Row],[Data do Caixa Previsto]]))</f>
        <v>2018</v>
      </c>
      <c r="O7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3">
      <c r="B74" s="97">
        <v>43175</v>
      </c>
      <c r="C74" s="97">
        <v>43140</v>
      </c>
      <c r="D74" s="97">
        <v>43175</v>
      </c>
      <c r="E74" t="s">
        <v>37</v>
      </c>
      <c r="F74" t="s">
        <v>33</v>
      </c>
      <c r="G74" t="s">
        <v>355</v>
      </c>
      <c r="H74" s="98">
        <v>702</v>
      </c>
      <c r="I74" s="34">
        <f>IF(TbRegistroSaídas[[#This Row],[Data do Caixa Registrado]]="",0,MONTH(TbRegistroSaídas[[#This Row],[Data do Caixa Registrado]]))</f>
        <v>3</v>
      </c>
      <c r="J74" s="34">
        <f>IF(TbRegistroSaídas[[#This Row],[Data do Caixa Registrado]]="",0,YEAR(TbRegistroSaídas[[#This Row],[Data do Caixa Registrado]]))</f>
        <v>2018</v>
      </c>
      <c r="K74" s="34">
        <f>IF(TbRegistroSaídas[[#This Row],[Data da Competência]]="",0,MONTH(TbRegistroSaídas[[#This Row],[Data da Competência]]))</f>
        <v>2</v>
      </c>
      <c r="L74" s="34">
        <f>IF(TbRegistroSaídas[[#This Row],[Data da Competência]]="",0,YEAR(TbRegistroSaídas[[#This Row],[Data da Competência]]))</f>
        <v>2018</v>
      </c>
      <c r="M74" s="34">
        <f>IF(TbRegistroSaídas[[#This Row],[Data do Caixa Previsto]]="",0,MONTH(TbRegistroSaídas[[#This Row],[Data do Caixa Previsto]]))</f>
        <v>3</v>
      </c>
      <c r="N74" s="34">
        <f>IF(TbRegistroSaídas[[#This Row],[Data do Caixa Previsto]]="",0,YEAR(TbRegistroSaídas[[#This Row],[Data do Caixa Previsto]]))</f>
        <v>2018</v>
      </c>
      <c r="O7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3">
      <c r="B75" s="97">
        <v>43150</v>
      </c>
      <c r="C75" s="97">
        <v>43145</v>
      </c>
      <c r="D75" s="97">
        <v>43150</v>
      </c>
      <c r="E75" t="s">
        <v>37</v>
      </c>
      <c r="F75" t="s">
        <v>33</v>
      </c>
      <c r="G75" t="s">
        <v>356</v>
      </c>
      <c r="H75" s="98">
        <v>2801</v>
      </c>
      <c r="I75" s="34">
        <f>IF(TbRegistroSaídas[[#This Row],[Data do Caixa Registrado]]="",0,MONTH(TbRegistroSaídas[[#This Row],[Data do Caixa Registrado]]))</f>
        <v>2</v>
      </c>
      <c r="J75" s="34">
        <f>IF(TbRegistroSaídas[[#This Row],[Data do Caixa Registrado]]="",0,YEAR(TbRegistroSaídas[[#This Row],[Data do Caixa Registrado]]))</f>
        <v>2018</v>
      </c>
      <c r="K75" s="34">
        <f>IF(TbRegistroSaídas[[#This Row],[Data da Competência]]="",0,MONTH(TbRegistroSaídas[[#This Row],[Data da Competência]]))</f>
        <v>2</v>
      </c>
      <c r="L75" s="34">
        <f>IF(TbRegistroSaídas[[#This Row],[Data da Competência]]="",0,YEAR(TbRegistroSaídas[[#This Row],[Data da Competência]]))</f>
        <v>2018</v>
      </c>
      <c r="M75" s="34">
        <f>IF(TbRegistroSaídas[[#This Row],[Data do Caixa Previsto]]="",0,MONTH(TbRegistroSaídas[[#This Row],[Data do Caixa Previsto]]))</f>
        <v>2</v>
      </c>
      <c r="N75" s="34">
        <f>IF(TbRegistroSaídas[[#This Row],[Data do Caixa Previsto]]="",0,YEAR(TbRegistroSaídas[[#This Row],[Data do Caixa Previsto]]))</f>
        <v>2018</v>
      </c>
      <c r="O7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3">
      <c r="B76" s="97">
        <v>43219</v>
      </c>
      <c r="C76" s="97">
        <v>43146</v>
      </c>
      <c r="D76" s="97">
        <v>43169</v>
      </c>
      <c r="E76" t="s">
        <v>37</v>
      </c>
      <c r="F76" t="s">
        <v>44</v>
      </c>
      <c r="G76" t="s">
        <v>357</v>
      </c>
      <c r="H76" s="98">
        <v>4438</v>
      </c>
      <c r="I76" s="34">
        <f>IF(TbRegistroSaídas[[#This Row],[Data do Caixa Registrado]]="",0,MONTH(TbRegistroSaídas[[#This Row],[Data do Caixa Registrado]]))</f>
        <v>4</v>
      </c>
      <c r="J76" s="34">
        <f>IF(TbRegistroSaídas[[#This Row],[Data do Caixa Registrado]]="",0,YEAR(TbRegistroSaídas[[#This Row],[Data do Caixa Registrado]]))</f>
        <v>2018</v>
      </c>
      <c r="K76" s="34">
        <f>IF(TbRegistroSaídas[[#This Row],[Data da Competência]]="",0,MONTH(TbRegistroSaídas[[#This Row],[Data da Competência]]))</f>
        <v>2</v>
      </c>
      <c r="L76" s="34">
        <f>IF(TbRegistroSaídas[[#This Row],[Data da Competência]]="",0,YEAR(TbRegistroSaídas[[#This Row],[Data da Competência]]))</f>
        <v>2018</v>
      </c>
      <c r="M76" s="34">
        <f>IF(TbRegistroSaídas[[#This Row],[Data do Caixa Previsto]]="",0,MONTH(TbRegistroSaídas[[#This Row],[Data do Caixa Previsto]]))</f>
        <v>3</v>
      </c>
      <c r="N76" s="34">
        <f>IF(TbRegistroSaídas[[#This Row],[Data do Caixa Previsto]]="",0,YEAR(TbRegistroSaídas[[#This Row],[Data do Caixa Previsto]]))</f>
        <v>2018</v>
      </c>
      <c r="O7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50</v>
      </c>
    </row>
    <row r="77" spans="2:15" x14ac:dyDescent="0.3">
      <c r="B77" s="97">
        <v>43198</v>
      </c>
      <c r="C77" s="97">
        <v>43151</v>
      </c>
      <c r="D77" s="97">
        <v>43198</v>
      </c>
      <c r="E77" t="s">
        <v>37</v>
      </c>
      <c r="F77" t="s">
        <v>32</v>
      </c>
      <c r="G77" t="s">
        <v>358</v>
      </c>
      <c r="H77" s="98">
        <v>3835</v>
      </c>
      <c r="I77" s="34">
        <f>IF(TbRegistroSaídas[[#This Row],[Data do Caixa Registrado]]="",0,MONTH(TbRegistroSaídas[[#This Row],[Data do Caixa Registrado]]))</f>
        <v>4</v>
      </c>
      <c r="J77" s="34">
        <f>IF(TbRegistroSaídas[[#This Row],[Data do Caixa Registrado]]="",0,YEAR(TbRegistroSaídas[[#This Row],[Data do Caixa Registrado]]))</f>
        <v>2018</v>
      </c>
      <c r="K77" s="34">
        <f>IF(TbRegistroSaídas[[#This Row],[Data da Competência]]="",0,MONTH(TbRegistroSaídas[[#This Row],[Data da Competência]]))</f>
        <v>2</v>
      </c>
      <c r="L77" s="34">
        <f>IF(TbRegistroSaídas[[#This Row],[Data da Competência]]="",0,YEAR(TbRegistroSaídas[[#This Row],[Data da Competência]]))</f>
        <v>2018</v>
      </c>
      <c r="M77" s="34">
        <f>IF(TbRegistroSaídas[[#This Row],[Data do Caixa Previsto]]="",0,MONTH(TbRegistroSaídas[[#This Row],[Data do Caixa Previsto]]))</f>
        <v>4</v>
      </c>
      <c r="N77" s="34">
        <f>IF(TbRegistroSaídas[[#This Row],[Data do Caixa Previsto]]="",0,YEAR(TbRegistroSaídas[[#This Row],[Data do Caixa Previsto]]))</f>
        <v>2018</v>
      </c>
      <c r="O7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3">
      <c r="B78" s="97">
        <v>43160</v>
      </c>
      <c r="C78" s="97">
        <v>43160</v>
      </c>
      <c r="D78" s="97">
        <v>43160</v>
      </c>
      <c r="E78" t="s">
        <v>37</v>
      </c>
      <c r="F78" t="s">
        <v>44</v>
      </c>
      <c r="G78" t="s">
        <v>359</v>
      </c>
      <c r="H78" s="98">
        <v>3893</v>
      </c>
      <c r="I78" s="34">
        <f>IF(TbRegistroSaídas[[#This Row],[Data do Caixa Registrado]]="",0,MONTH(TbRegistroSaídas[[#This Row],[Data do Caixa Registrado]]))</f>
        <v>3</v>
      </c>
      <c r="J78" s="34">
        <f>IF(TbRegistroSaídas[[#This Row],[Data do Caixa Registrado]]="",0,YEAR(TbRegistroSaídas[[#This Row],[Data do Caixa Registrado]]))</f>
        <v>2018</v>
      </c>
      <c r="K78" s="34">
        <f>IF(TbRegistroSaídas[[#This Row],[Data da Competência]]="",0,MONTH(TbRegistroSaídas[[#This Row],[Data da Competência]]))</f>
        <v>3</v>
      </c>
      <c r="L78" s="34">
        <f>IF(TbRegistroSaídas[[#This Row],[Data da Competência]]="",0,YEAR(TbRegistroSaídas[[#This Row],[Data da Competência]]))</f>
        <v>2018</v>
      </c>
      <c r="M78" s="34">
        <f>IF(TbRegistroSaídas[[#This Row],[Data do Caixa Previsto]]="",0,MONTH(TbRegistroSaídas[[#This Row],[Data do Caixa Previsto]]))</f>
        <v>3</v>
      </c>
      <c r="N78" s="34">
        <f>IF(TbRegistroSaídas[[#This Row],[Data do Caixa Previsto]]="",0,YEAR(TbRegistroSaídas[[#This Row],[Data do Caixa Previsto]]))</f>
        <v>2018</v>
      </c>
      <c r="O7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3">
      <c r="B79" s="97">
        <v>43163</v>
      </c>
      <c r="C79" s="97">
        <v>43163</v>
      </c>
      <c r="D79" s="97">
        <v>43163</v>
      </c>
      <c r="E79" t="s">
        <v>37</v>
      </c>
      <c r="F79" t="s">
        <v>44</v>
      </c>
      <c r="G79" t="s">
        <v>223</v>
      </c>
      <c r="H79" s="98">
        <v>1970</v>
      </c>
      <c r="I79" s="34">
        <f>IF(TbRegistroSaídas[[#This Row],[Data do Caixa Registrado]]="",0,MONTH(TbRegistroSaídas[[#This Row],[Data do Caixa Registrado]]))</f>
        <v>3</v>
      </c>
      <c r="J79" s="34">
        <f>IF(TbRegistroSaídas[[#This Row],[Data do Caixa Registrado]]="",0,YEAR(TbRegistroSaídas[[#This Row],[Data do Caixa Registrado]]))</f>
        <v>2018</v>
      </c>
      <c r="K79" s="34">
        <f>IF(TbRegistroSaídas[[#This Row],[Data da Competência]]="",0,MONTH(TbRegistroSaídas[[#This Row],[Data da Competência]]))</f>
        <v>3</v>
      </c>
      <c r="L79" s="34">
        <f>IF(TbRegistroSaídas[[#This Row],[Data da Competência]]="",0,YEAR(TbRegistroSaídas[[#This Row],[Data da Competência]]))</f>
        <v>2018</v>
      </c>
      <c r="M79" s="34">
        <f>IF(TbRegistroSaídas[[#This Row],[Data do Caixa Previsto]]="",0,MONTH(TbRegistroSaídas[[#This Row],[Data do Caixa Previsto]]))</f>
        <v>3</v>
      </c>
      <c r="N79" s="34">
        <f>IF(TbRegistroSaídas[[#This Row],[Data do Caixa Previsto]]="",0,YEAR(TbRegistroSaídas[[#This Row],[Data do Caixa Previsto]]))</f>
        <v>2018</v>
      </c>
      <c r="O7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3">
      <c r="B80" s="97">
        <v>43219</v>
      </c>
      <c r="C80" s="97">
        <v>43164</v>
      </c>
      <c r="D80" s="97">
        <v>43219</v>
      </c>
      <c r="E80" t="s">
        <v>37</v>
      </c>
      <c r="F80" t="s">
        <v>33</v>
      </c>
      <c r="G80" t="s">
        <v>360</v>
      </c>
      <c r="H80" s="98">
        <v>729</v>
      </c>
      <c r="I80" s="34">
        <f>IF(TbRegistroSaídas[[#This Row],[Data do Caixa Registrado]]="",0,MONTH(TbRegistroSaídas[[#This Row],[Data do Caixa Registrado]]))</f>
        <v>4</v>
      </c>
      <c r="J80" s="34">
        <f>IF(TbRegistroSaídas[[#This Row],[Data do Caixa Registrado]]="",0,YEAR(TbRegistroSaídas[[#This Row],[Data do Caixa Registrado]]))</f>
        <v>2018</v>
      </c>
      <c r="K80" s="34">
        <f>IF(TbRegistroSaídas[[#This Row],[Data da Competência]]="",0,MONTH(TbRegistroSaídas[[#This Row],[Data da Competência]]))</f>
        <v>3</v>
      </c>
      <c r="L80" s="34">
        <f>IF(TbRegistroSaídas[[#This Row],[Data da Competência]]="",0,YEAR(TbRegistroSaídas[[#This Row],[Data da Competência]]))</f>
        <v>2018</v>
      </c>
      <c r="M80" s="34">
        <f>IF(TbRegistroSaídas[[#This Row],[Data do Caixa Previsto]]="",0,MONTH(TbRegistroSaídas[[#This Row],[Data do Caixa Previsto]]))</f>
        <v>4</v>
      </c>
      <c r="N80" s="34">
        <f>IF(TbRegistroSaídas[[#This Row],[Data do Caixa Previsto]]="",0,YEAR(TbRegistroSaídas[[#This Row],[Data do Caixa Previsto]]))</f>
        <v>2018</v>
      </c>
      <c r="O8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3">
      <c r="B81" s="97">
        <v>43188</v>
      </c>
      <c r="C81" s="97">
        <v>43166</v>
      </c>
      <c r="D81" s="97">
        <v>43188</v>
      </c>
      <c r="E81" t="s">
        <v>37</v>
      </c>
      <c r="F81" t="s">
        <v>32</v>
      </c>
      <c r="G81" t="s">
        <v>361</v>
      </c>
      <c r="H81" s="98">
        <v>474</v>
      </c>
      <c r="I81" s="34">
        <f>IF(TbRegistroSaídas[[#This Row],[Data do Caixa Registrado]]="",0,MONTH(TbRegistroSaídas[[#This Row],[Data do Caixa Registrado]]))</f>
        <v>3</v>
      </c>
      <c r="J81" s="34">
        <f>IF(TbRegistroSaídas[[#This Row],[Data do Caixa Registrado]]="",0,YEAR(TbRegistroSaídas[[#This Row],[Data do Caixa Registrado]]))</f>
        <v>2018</v>
      </c>
      <c r="K81" s="34">
        <f>IF(TbRegistroSaídas[[#This Row],[Data da Competência]]="",0,MONTH(TbRegistroSaídas[[#This Row],[Data da Competência]]))</f>
        <v>3</v>
      </c>
      <c r="L81" s="34">
        <f>IF(TbRegistroSaídas[[#This Row],[Data da Competência]]="",0,YEAR(TbRegistroSaídas[[#This Row],[Data da Competência]]))</f>
        <v>2018</v>
      </c>
      <c r="M81" s="34">
        <f>IF(TbRegistroSaídas[[#This Row],[Data do Caixa Previsto]]="",0,MONTH(TbRegistroSaídas[[#This Row],[Data do Caixa Previsto]]))</f>
        <v>3</v>
      </c>
      <c r="N81" s="34">
        <f>IF(TbRegistroSaídas[[#This Row],[Data do Caixa Previsto]]="",0,YEAR(TbRegistroSaídas[[#This Row],[Data do Caixa Previsto]]))</f>
        <v>2018</v>
      </c>
      <c r="O8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3">
      <c r="B82" s="97">
        <v>43168</v>
      </c>
      <c r="C82" s="97">
        <v>43168</v>
      </c>
      <c r="D82" s="97">
        <v>43168</v>
      </c>
      <c r="E82" t="s">
        <v>37</v>
      </c>
      <c r="F82" t="s">
        <v>33</v>
      </c>
      <c r="G82" t="s">
        <v>362</v>
      </c>
      <c r="H82" s="98">
        <v>3164</v>
      </c>
      <c r="I82" s="34">
        <f>IF(TbRegistroSaídas[[#This Row],[Data do Caixa Registrado]]="",0,MONTH(TbRegistroSaídas[[#This Row],[Data do Caixa Registrado]]))</f>
        <v>3</v>
      </c>
      <c r="J82" s="34">
        <f>IF(TbRegistroSaídas[[#This Row],[Data do Caixa Registrado]]="",0,YEAR(TbRegistroSaídas[[#This Row],[Data do Caixa Registrado]]))</f>
        <v>2018</v>
      </c>
      <c r="K82" s="34">
        <f>IF(TbRegistroSaídas[[#This Row],[Data da Competência]]="",0,MONTH(TbRegistroSaídas[[#This Row],[Data da Competência]]))</f>
        <v>3</v>
      </c>
      <c r="L82" s="34">
        <f>IF(TbRegistroSaídas[[#This Row],[Data da Competência]]="",0,YEAR(TbRegistroSaídas[[#This Row],[Data da Competência]]))</f>
        <v>2018</v>
      </c>
      <c r="M82" s="34">
        <f>IF(TbRegistroSaídas[[#This Row],[Data do Caixa Previsto]]="",0,MONTH(TbRegistroSaídas[[#This Row],[Data do Caixa Previsto]]))</f>
        <v>3</v>
      </c>
      <c r="N82" s="34">
        <f>IF(TbRegistroSaídas[[#This Row],[Data do Caixa Previsto]]="",0,YEAR(TbRegistroSaídas[[#This Row],[Data do Caixa Previsto]]))</f>
        <v>2018</v>
      </c>
      <c r="O8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3">
      <c r="B83" s="97">
        <v>43173</v>
      </c>
      <c r="C83" s="97">
        <v>43173</v>
      </c>
      <c r="D83" s="97">
        <v>43173</v>
      </c>
      <c r="E83" t="s">
        <v>37</v>
      </c>
      <c r="F83" t="s">
        <v>44</v>
      </c>
      <c r="G83" t="s">
        <v>363</v>
      </c>
      <c r="H83" s="98">
        <v>3113</v>
      </c>
      <c r="I83" s="34">
        <f>IF(TbRegistroSaídas[[#This Row],[Data do Caixa Registrado]]="",0,MONTH(TbRegistroSaídas[[#This Row],[Data do Caixa Registrado]]))</f>
        <v>3</v>
      </c>
      <c r="J83" s="34">
        <f>IF(TbRegistroSaídas[[#This Row],[Data do Caixa Registrado]]="",0,YEAR(TbRegistroSaídas[[#This Row],[Data do Caixa Registrado]]))</f>
        <v>2018</v>
      </c>
      <c r="K83" s="34">
        <f>IF(TbRegistroSaídas[[#This Row],[Data da Competência]]="",0,MONTH(TbRegistroSaídas[[#This Row],[Data da Competência]]))</f>
        <v>3</v>
      </c>
      <c r="L83" s="34">
        <f>IF(TbRegistroSaídas[[#This Row],[Data da Competência]]="",0,YEAR(TbRegistroSaídas[[#This Row],[Data da Competência]]))</f>
        <v>2018</v>
      </c>
      <c r="M83" s="34">
        <f>IF(TbRegistroSaídas[[#This Row],[Data do Caixa Previsto]]="",0,MONTH(TbRegistroSaídas[[#This Row],[Data do Caixa Previsto]]))</f>
        <v>3</v>
      </c>
      <c r="N83" s="34">
        <f>IF(TbRegistroSaídas[[#This Row],[Data do Caixa Previsto]]="",0,YEAR(TbRegistroSaídas[[#This Row],[Data do Caixa Previsto]]))</f>
        <v>2018</v>
      </c>
      <c r="O8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3">
      <c r="B84" s="97">
        <v>43201</v>
      </c>
      <c r="C84" s="97">
        <v>43176</v>
      </c>
      <c r="D84" s="97">
        <v>43201</v>
      </c>
      <c r="E84" t="s">
        <v>37</v>
      </c>
      <c r="F84" t="s">
        <v>31</v>
      </c>
      <c r="G84" t="s">
        <v>364</v>
      </c>
      <c r="H84" s="98">
        <v>789</v>
      </c>
      <c r="I84" s="34">
        <f>IF(TbRegistroSaídas[[#This Row],[Data do Caixa Registrado]]="",0,MONTH(TbRegistroSaídas[[#This Row],[Data do Caixa Registrado]]))</f>
        <v>4</v>
      </c>
      <c r="J84" s="34">
        <f>IF(TbRegistroSaídas[[#This Row],[Data do Caixa Registrado]]="",0,YEAR(TbRegistroSaídas[[#This Row],[Data do Caixa Registrado]]))</f>
        <v>2018</v>
      </c>
      <c r="K84" s="34">
        <f>IF(TbRegistroSaídas[[#This Row],[Data da Competência]]="",0,MONTH(TbRegistroSaídas[[#This Row],[Data da Competência]]))</f>
        <v>3</v>
      </c>
      <c r="L84" s="34">
        <f>IF(TbRegistroSaídas[[#This Row],[Data da Competência]]="",0,YEAR(TbRegistroSaídas[[#This Row],[Data da Competência]]))</f>
        <v>2018</v>
      </c>
      <c r="M84" s="34">
        <f>IF(TbRegistroSaídas[[#This Row],[Data do Caixa Previsto]]="",0,MONTH(TbRegistroSaídas[[#This Row],[Data do Caixa Previsto]]))</f>
        <v>4</v>
      </c>
      <c r="N84" s="34">
        <f>IF(TbRegistroSaídas[[#This Row],[Data do Caixa Previsto]]="",0,YEAR(TbRegistroSaídas[[#This Row],[Data do Caixa Previsto]]))</f>
        <v>2018</v>
      </c>
      <c r="O8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3">
      <c r="B85" s="97">
        <v>43272</v>
      </c>
      <c r="C85" s="97">
        <v>43180</v>
      </c>
      <c r="D85" s="97">
        <v>43191</v>
      </c>
      <c r="E85" t="s">
        <v>37</v>
      </c>
      <c r="F85" t="s">
        <v>31</v>
      </c>
      <c r="G85" t="s">
        <v>365</v>
      </c>
      <c r="H85" s="98">
        <v>3521</v>
      </c>
      <c r="I85" s="34">
        <f>IF(TbRegistroSaídas[[#This Row],[Data do Caixa Registrado]]="",0,MONTH(TbRegistroSaídas[[#This Row],[Data do Caixa Registrado]]))</f>
        <v>6</v>
      </c>
      <c r="J85" s="34">
        <f>IF(TbRegistroSaídas[[#This Row],[Data do Caixa Registrado]]="",0,YEAR(TbRegistroSaídas[[#This Row],[Data do Caixa Registrado]]))</f>
        <v>2018</v>
      </c>
      <c r="K85" s="34">
        <f>IF(TbRegistroSaídas[[#This Row],[Data da Competência]]="",0,MONTH(TbRegistroSaídas[[#This Row],[Data da Competência]]))</f>
        <v>3</v>
      </c>
      <c r="L85" s="34">
        <f>IF(TbRegistroSaídas[[#This Row],[Data da Competência]]="",0,YEAR(TbRegistroSaídas[[#This Row],[Data da Competência]]))</f>
        <v>2018</v>
      </c>
      <c r="M85" s="34">
        <f>IF(TbRegistroSaídas[[#This Row],[Data do Caixa Previsto]]="",0,MONTH(TbRegistroSaídas[[#This Row],[Data do Caixa Previsto]]))</f>
        <v>4</v>
      </c>
      <c r="N85" s="34">
        <f>IF(TbRegistroSaídas[[#This Row],[Data do Caixa Previsto]]="",0,YEAR(TbRegistroSaídas[[#This Row],[Data do Caixa Previsto]]))</f>
        <v>2018</v>
      </c>
      <c r="O8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81</v>
      </c>
    </row>
    <row r="86" spans="2:15" x14ac:dyDescent="0.3">
      <c r="B86" s="97">
        <v>43187</v>
      </c>
      <c r="C86" s="97">
        <v>43183</v>
      </c>
      <c r="D86" s="97">
        <v>43187</v>
      </c>
      <c r="E86" t="s">
        <v>37</v>
      </c>
      <c r="F86" t="s">
        <v>44</v>
      </c>
      <c r="G86" t="s">
        <v>366</v>
      </c>
      <c r="H86" s="98">
        <v>4947</v>
      </c>
      <c r="I86" s="34">
        <f>IF(TbRegistroSaídas[[#This Row],[Data do Caixa Registrado]]="",0,MONTH(TbRegistroSaídas[[#This Row],[Data do Caixa Registrado]]))</f>
        <v>3</v>
      </c>
      <c r="J86" s="34">
        <f>IF(TbRegistroSaídas[[#This Row],[Data do Caixa Registrado]]="",0,YEAR(TbRegistroSaídas[[#This Row],[Data do Caixa Registrado]]))</f>
        <v>2018</v>
      </c>
      <c r="K86" s="34">
        <f>IF(TbRegistroSaídas[[#This Row],[Data da Competência]]="",0,MONTH(TbRegistroSaídas[[#This Row],[Data da Competência]]))</f>
        <v>3</v>
      </c>
      <c r="L86" s="34">
        <f>IF(TbRegistroSaídas[[#This Row],[Data da Competência]]="",0,YEAR(TbRegistroSaídas[[#This Row],[Data da Competência]]))</f>
        <v>2018</v>
      </c>
      <c r="M86" s="34">
        <f>IF(TbRegistroSaídas[[#This Row],[Data do Caixa Previsto]]="",0,MONTH(TbRegistroSaídas[[#This Row],[Data do Caixa Previsto]]))</f>
        <v>3</v>
      </c>
      <c r="N86" s="34">
        <f>IF(TbRegistroSaídas[[#This Row],[Data do Caixa Previsto]]="",0,YEAR(TbRegistroSaídas[[#This Row],[Data do Caixa Previsto]]))</f>
        <v>2018</v>
      </c>
      <c r="O8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3">
      <c r="B87" s="97">
        <v>43184</v>
      </c>
      <c r="C87" s="97">
        <v>43184</v>
      </c>
      <c r="D87" s="97">
        <v>43184</v>
      </c>
      <c r="E87" t="s">
        <v>37</v>
      </c>
      <c r="F87" t="s">
        <v>31</v>
      </c>
      <c r="G87" t="s">
        <v>367</v>
      </c>
      <c r="H87" s="98">
        <v>1527</v>
      </c>
      <c r="I87" s="34">
        <f>IF(TbRegistroSaídas[[#This Row],[Data do Caixa Registrado]]="",0,MONTH(TbRegistroSaídas[[#This Row],[Data do Caixa Registrado]]))</f>
        <v>3</v>
      </c>
      <c r="J87" s="34">
        <f>IF(TbRegistroSaídas[[#This Row],[Data do Caixa Registrado]]="",0,YEAR(TbRegistroSaídas[[#This Row],[Data do Caixa Registrado]]))</f>
        <v>2018</v>
      </c>
      <c r="K87" s="34">
        <f>IF(TbRegistroSaídas[[#This Row],[Data da Competência]]="",0,MONTH(TbRegistroSaídas[[#This Row],[Data da Competência]]))</f>
        <v>3</v>
      </c>
      <c r="L87" s="34">
        <f>IF(TbRegistroSaídas[[#This Row],[Data da Competência]]="",0,YEAR(TbRegistroSaídas[[#This Row],[Data da Competência]]))</f>
        <v>2018</v>
      </c>
      <c r="M87" s="34">
        <f>IF(TbRegistroSaídas[[#This Row],[Data do Caixa Previsto]]="",0,MONTH(TbRegistroSaídas[[#This Row],[Data do Caixa Previsto]]))</f>
        <v>3</v>
      </c>
      <c r="N87" s="34">
        <f>IF(TbRegistroSaídas[[#This Row],[Data do Caixa Previsto]]="",0,YEAR(TbRegistroSaídas[[#This Row],[Data do Caixa Previsto]]))</f>
        <v>2018</v>
      </c>
      <c r="O8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3">
      <c r="B88" s="97">
        <v>43234</v>
      </c>
      <c r="C88" s="97">
        <v>43191</v>
      </c>
      <c r="D88" s="97">
        <v>43234</v>
      </c>
      <c r="E88" t="s">
        <v>37</v>
      </c>
      <c r="F88" t="s">
        <v>31</v>
      </c>
      <c r="G88" t="s">
        <v>368</v>
      </c>
      <c r="H88" s="98">
        <v>764</v>
      </c>
      <c r="I88" s="34">
        <f>IF(TbRegistroSaídas[[#This Row],[Data do Caixa Registrado]]="",0,MONTH(TbRegistroSaídas[[#This Row],[Data do Caixa Registrado]]))</f>
        <v>5</v>
      </c>
      <c r="J88" s="34">
        <f>IF(TbRegistroSaídas[[#This Row],[Data do Caixa Registrado]]="",0,YEAR(TbRegistroSaídas[[#This Row],[Data do Caixa Registrado]]))</f>
        <v>2018</v>
      </c>
      <c r="K88" s="34">
        <f>IF(TbRegistroSaídas[[#This Row],[Data da Competência]]="",0,MONTH(TbRegistroSaídas[[#This Row],[Data da Competência]]))</f>
        <v>4</v>
      </c>
      <c r="L88" s="34">
        <f>IF(TbRegistroSaídas[[#This Row],[Data da Competência]]="",0,YEAR(TbRegistroSaídas[[#This Row],[Data da Competência]]))</f>
        <v>2018</v>
      </c>
      <c r="M88" s="34">
        <f>IF(TbRegistroSaídas[[#This Row],[Data do Caixa Previsto]]="",0,MONTH(TbRegistroSaídas[[#This Row],[Data do Caixa Previsto]]))</f>
        <v>5</v>
      </c>
      <c r="N88" s="34">
        <f>IF(TbRegistroSaídas[[#This Row],[Data do Caixa Previsto]]="",0,YEAR(TbRegistroSaídas[[#This Row],[Data do Caixa Previsto]]))</f>
        <v>2018</v>
      </c>
      <c r="O8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3">
      <c r="B89" s="97">
        <v>43202</v>
      </c>
      <c r="C89" s="97">
        <v>43193</v>
      </c>
      <c r="D89" s="97">
        <v>43202</v>
      </c>
      <c r="E89" t="s">
        <v>37</v>
      </c>
      <c r="F89" t="s">
        <v>32</v>
      </c>
      <c r="G89" t="s">
        <v>369</v>
      </c>
      <c r="H89" s="98">
        <v>2463</v>
      </c>
      <c r="I89" s="34">
        <f>IF(TbRegistroSaídas[[#This Row],[Data do Caixa Registrado]]="",0,MONTH(TbRegistroSaídas[[#This Row],[Data do Caixa Registrado]]))</f>
        <v>4</v>
      </c>
      <c r="J89" s="34">
        <f>IF(TbRegistroSaídas[[#This Row],[Data do Caixa Registrado]]="",0,YEAR(TbRegistroSaídas[[#This Row],[Data do Caixa Registrado]]))</f>
        <v>2018</v>
      </c>
      <c r="K89" s="34">
        <f>IF(TbRegistroSaídas[[#This Row],[Data da Competência]]="",0,MONTH(TbRegistroSaídas[[#This Row],[Data da Competência]]))</f>
        <v>4</v>
      </c>
      <c r="L89" s="34">
        <f>IF(TbRegistroSaídas[[#This Row],[Data da Competência]]="",0,YEAR(TbRegistroSaídas[[#This Row],[Data da Competência]]))</f>
        <v>2018</v>
      </c>
      <c r="M89" s="34">
        <f>IF(TbRegistroSaídas[[#This Row],[Data do Caixa Previsto]]="",0,MONTH(TbRegistroSaídas[[#This Row],[Data do Caixa Previsto]]))</f>
        <v>4</v>
      </c>
      <c r="N89" s="34">
        <f>IF(TbRegistroSaídas[[#This Row],[Data do Caixa Previsto]]="",0,YEAR(TbRegistroSaídas[[#This Row],[Data do Caixa Previsto]]))</f>
        <v>2018</v>
      </c>
      <c r="O8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3">
      <c r="B90" s="97">
        <v>43195</v>
      </c>
      <c r="C90" s="97">
        <v>43195</v>
      </c>
      <c r="D90" s="97">
        <v>43195</v>
      </c>
      <c r="E90" t="s">
        <v>37</v>
      </c>
      <c r="F90" t="s">
        <v>33</v>
      </c>
      <c r="G90" t="s">
        <v>370</v>
      </c>
      <c r="H90" s="98">
        <v>2111</v>
      </c>
      <c r="I90" s="34">
        <f>IF(TbRegistroSaídas[[#This Row],[Data do Caixa Registrado]]="",0,MONTH(TbRegistroSaídas[[#This Row],[Data do Caixa Registrado]]))</f>
        <v>4</v>
      </c>
      <c r="J90" s="34">
        <f>IF(TbRegistroSaídas[[#This Row],[Data do Caixa Registrado]]="",0,YEAR(TbRegistroSaídas[[#This Row],[Data do Caixa Registrado]]))</f>
        <v>2018</v>
      </c>
      <c r="K90" s="34">
        <f>IF(TbRegistroSaídas[[#This Row],[Data da Competência]]="",0,MONTH(TbRegistroSaídas[[#This Row],[Data da Competência]]))</f>
        <v>4</v>
      </c>
      <c r="L90" s="34">
        <f>IF(TbRegistroSaídas[[#This Row],[Data da Competência]]="",0,YEAR(TbRegistroSaídas[[#This Row],[Data da Competência]]))</f>
        <v>2018</v>
      </c>
      <c r="M90" s="34">
        <f>IF(TbRegistroSaídas[[#This Row],[Data do Caixa Previsto]]="",0,MONTH(TbRegistroSaídas[[#This Row],[Data do Caixa Previsto]]))</f>
        <v>4</v>
      </c>
      <c r="N90" s="34">
        <f>IF(TbRegistroSaídas[[#This Row],[Data do Caixa Previsto]]="",0,YEAR(TbRegistroSaídas[[#This Row],[Data do Caixa Previsto]]))</f>
        <v>2018</v>
      </c>
      <c r="O9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3">
      <c r="B91" s="97">
        <v>43196</v>
      </c>
      <c r="C91" s="97">
        <v>43196</v>
      </c>
      <c r="D91" s="97">
        <v>43196</v>
      </c>
      <c r="E91" t="s">
        <v>37</v>
      </c>
      <c r="F91" t="s">
        <v>44</v>
      </c>
      <c r="G91" t="s">
        <v>371</v>
      </c>
      <c r="H91" s="98">
        <v>1144</v>
      </c>
      <c r="I91" s="34">
        <f>IF(TbRegistroSaídas[[#This Row],[Data do Caixa Registrado]]="",0,MONTH(TbRegistroSaídas[[#This Row],[Data do Caixa Registrado]]))</f>
        <v>4</v>
      </c>
      <c r="J91" s="34">
        <f>IF(TbRegistroSaídas[[#This Row],[Data do Caixa Registrado]]="",0,YEAR(TbRegistroSaídas[[#This Row],[Data do Caixa Registrado]]))</f>
        <v>2018</v>
      </c>
      <c r="K91" s="34">
        <f>IF(TbRegistroSaídas[[#This Row],[Data da Competência]]="",0,MONTH(TbRegistroSaídas[[#This Row],[Data da Competência]]))</f>
        <v>4</v>
      </c>
      <c r="L91" s="34">
        <f>IF(TbRegistroSaídas[[#This Row],[Data da Competência]]="",0,YEAR(TbRegistroSaídas[[#This Row],[Data da Competência]]))</f>
        <v>2018</v>
      </c>
      <c r="M91" s="34">
        <f>IF(TbRegistroSaídas[[#This Row],[Data do Caixa Previsto]]="",0,MONTH(TbRegistroSaídas[[#This Row],[Data do Caixa Previsto]]))</f>
        <v>4</v>
      </c>
      <c r="N91" s="34">
        <f>IF(TbRegistroSaídas[[#This Row],[Data do Caixa Previsto]]="",0,YEAR(TbRegistroSaídas[[#This Row],[Data do Caixa Previsto]]))</f>
        <v>2018</v>
      </c>
      <c r="O9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3">
      <c r="B92" s="97">
        <v>43240</v>
      </c>
      <c r="C92" s="97">
        <v>43200</v>
      </c>
      <c r="D92" s="97">
        <v>43240</v>
      </c>
      <c r="E92" t="s">
        <v>37</v>
      </c>
      <c r="F92" t="s">
        <v>33</v>
      </c>
      <c r="G92" t="s">
        <v>372</v>
      </c>
      <c r="H92" s="98">
        <v>597</v>
      </c>
      <c r="I92" s="34">
        <f>IF(TbRegistroSaídas[[#This Row],[Data do Caixa Registrado]]="",0,MONTH(TbRegistroSaídas[[#This Row],[Data do Caixa Registrado]]))</f>
        <v>5</v>
      </c>
      <c r="J92" s="34">
        <f>IF(TbRegistroSaídas[[#This Row],[Data do Caixa Registrado]]="",0,YEAR(TbRegistroSaídas[[#This Row],[Data do Caixa Registrado]]))</f>
        <v>2018</v>
      </c>
      <c r="K92" s="34">
        <f>IF(TbRegistroSaídas[[#This Row],[Data da Competência]]="",0,MONTH(TbRegistroSaídas[[#This Row],[Data da Competência]]))</f>
        <v>4</v>
      </c>
      <c r="L92" s="34">
        <f>IF(TbRegistroSaídas[[#This Row],[Data da Competência]]="",0,YEAR(TbRegistroSaídas[[#This Row],[Data da Competência]]))</f>
        <v>2018</v>
      </c>
      <c r="M92" s="34">
        <f>IF(TbRegistroSaídas[[#This Row],[Data do Caixa Previsto]]="",0,MONTH(TbRegistroSaídas[[#This Row],[Data do Caixa Previsto]]))</f>
        <v>5</v>
      </c>
      <c r="N92" s="34">
        <f>IF(TbRegistroSaídas[[#This Row],[Data do Caixa Previsto]]="",0,YEAR(TbRegistroSaídas[[#This Row],[Data do Caixa Previsto]]))</f>
        <v>2018</v>
      </c>
      <c r="O9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3">
      <c r="B93" s="97">
        <v>43206</v>
      </c>
      <c r="C93" s="97">
        <v>43206</v>
      </c>
      <c r="D93" s="97">
        <v>43206</v>
      </c>
      <c r="E93" t="s">
        <v>37</v>
      </c>
      <c r="F93" t="s">
        <v>44</v>
      </c>
      <c r="G93" t="s">
        <v>373</v>
      </c>
      <c r="H93" s="98">
        <v>3445</v>
      </c>
      <c r="I93" s="34">
        <f>IF(TbRegistroSaídas[[#This Row],[Data do Caixa Registrado]]="",0,MONTH(TbRegistroSaídas[[#This Row],[Data do Caixa Registrado]]))</f>
        <v>4</v>
      </c>
      <c r="J93" s="34">
        <f>IF(TbRegistroSaídas[[#This Row],[Data do Caixa Registrado]]="",0,YEAR(TbRegistroSaídas[[#This Row],[Data do Caixa Registrado]]))</f>
        <v>2018</v>
      </c>
      <c r="K93" s="34">
        <f>IF(TbRegistroSaídas[[#This Row],[Data da Competência]]="",0,MONTH(TbRegistroSaídas[[#This Row],[Data da Competência]]))</f>
        <v>4</v>
      </c>
      <c r="L93" s="34">
        <f>IF(TbRegistroSaídas[[#This Row],[Data da Competência]]="",0,YEAR(TbRegistroSaídas[[#This Row],[Data da Competência]]))</f>
        <v>2018</v>
      </c>
      <c r="M93" s="34">
        <f>IF(TbRegistroSaídas[[#This Row],[Data do Caixa Previsto]]="",0,MONTH(TbRegistroSaídas[[#This Row],[Data do Caixa Previsto]]))</f>
        <v>4</v>
      </c>
      <c r="N93" s="34">
        <f>IF(TbRegistroSaídas[[#This Row],[Data do Caixa Previsto]]="",0,YEAR(TbRegistroSaídas[[#This Row],[Data do Caixa Previsto]]))</f>
        <v>2018</v>
      </c>
      <c r="O9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3">
      <c r="B94" s="97" t="s">
        <v>68</v>
      </c>
      <c r="C94" s="97">
        <v>43212</v>
      </c>
      <c r="D94" s="97">
        <v>43222</v>
      </c>
      <c r="E94" t="s">
        <v>37</v>
      </c>
      <c r="F94" t="s">
        <v>31</v>
      </c>
      <c r="G94" t="s">
        <v>374</v>
      </c>
      <c r="H94" s="98">
        <v>1996</v>
      </c>
      <c r="I94" s="34">
        <f>IF(TbRegistroSaídas[[#This Row],[Data do Caixa Registrado]]="",0,MONTH(TbRegistroSaídas[[#This Row],[Data do Caixa Registrado]]))</f>
        <v>0</v>
      </c>
      <c r="J94" s="34">
        <f>IF(TbRegistroSaídas[[#This Row],[Data do Caixa Registrado]]="",0,YEAR(TbRegistroSaídas[[#This Row],[Data do Caixa Registrado]]))</f>
        <v>0</v>
      </c>
      <c r="K94" s="34">
        <f>IF(TbRegistroSaídas[[#This Row],[Data da Competência]]="",0,MONTH(TbRegistroSaídas[[#This Row],[Data da Competência]]))</f>
        <v>4</v>
      </c>
      <c r="L94" s="34">
        <f>IF(TbRegistroSaídas[[#This Row],[Data da Competência]]="",0,YEAR(TbRegistroSaídas[[#This Row],[Data da Competência]]))</f>
        <v>2018</v>
      </c>
      <c r="M94" s="34">
        <f>IF(TbRegistroSaídas[[#This Row],[Data do Caixa Previsto]]="",0,MONTH(TbRegistroSaídas[[#This Row],[Data do Caixa Previsto]]))</f>
        <v>5</v>
      </c>
      <c r="N94" s="34">
        <f>IF(TbRegistroSaídas[[#This Row],[Data do Caixa Previsto]]="",0,YEAR(TbRegistroSaídas[[#This Row],[Data do Caixa Previsto]]))</f>
        <v>2018</v>
      </c>
      <c r="O9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2563</v>
      </c>
    </row>
    <row r="95" spans="2:15" x14ac:dyDescent="0.3">
      <c r="B95" s="97">
        <v>43218</v>
      </c>
      <c r="C95" s="97">
        <v>43218</v>
      </c>
      <c r="D95" s="97">
        <v>43218</v>
      </c>
      <c r="E95" t="s">
        <v>37</v>
      </c>
      <c r="F95" t="s">
        <v>33</v>
      </c>
      <c r="G95" t="s">
        <v>375</v>
      </c>
      <c r="H95" s="98">
        <v>1254</v>
      </c>
      <c r="I95" s="34">
        <f>IF(TbRegistroSaídas[[#This Row],[Data do Caixa Registrado]]="",0,MONTH(TbRegistroSaídas[[#This Row],[Data do Caixa Registrado]]))</f>
        <v>4</v>
      </c>
      <c r="J95" s="34">
        <f>IF(TbRegistroSaídas[[#This Row],[Data do Caixa Registrado]]="",0,YEAR(TbRegistroSaídas[[#This Row],[Data do Caixa Registrado]]))</f>
        <v>2018</v>
      </c>
      <c r="K95" s="34">
        <f>IF(TbRegistroSaídas[[#This Row],[Data da Competência]]="",0,MONTH(TbRegistroSaídas[[#This Row],[Data da Competência]]))</f>
        <v>4</v>
      </c>
      <c r="L95" s="34">
        <f>IF(TbRegistroSaídas[[#This Row],[Data da Competência]]="",0,YEAR(TbRegistroSaídas[[#This Row],[Data da Competência]]))</f>
        <v>2018</v>
      </c>
      <c r="M95" s="34">
        <f>IF(TbRegistroSaídas[[#This Row],[Data do Caixa Previsto]]="",0,MONTH(TbRegistroSaídas[[#This Row],[Data do Caixa Previsto]]))</f>
        <v>4</v>
      </c>
      <c r="N95" s="34">
        <f>IF(TbRegistroSaídas[[#This Row],[Data do Caixa Previsto]]="",0,YEAR(TbRegistroSaídas[[#This Row],[Data do Caixa Previsto]]))</f>
        <v>2018</v>
      </c>
      <c r="O9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3">
      <c r="B96" s="97">
        <v>43223</v>
      </c>
      <c r="C96" s="97">
        <v>43219</v>
      </c>
      <c r="D96" s="97">
        <v>43223</v>
      </c>
      <c r="E96" t="s">
        <v>37</v>
      </c>
      <c r="F96" t="s">
        <v>33</v>
      </c>
      <c r="G96" t="s">
        <v>376</v>
      </c>
      <c r="H96" s="98">
        <v>905</v>
      </c>
      <c r="I96" s="34">
        <f>IF(TbRegistroSaídas[[#This Row],[Data do Caixa Registrado]]="",0,MONTH(TbRegistroSaídas[[#This Row],[Data do Caixa Registrado]]))</f>
        <v>5</v>
      </c>
      <c r="J96" s="34">
        <f>IF(TbRegistroSaídas[[#This Row],[Data do Caixa Registrado]]="",0,YEAR(TbRegistroSaídas[[#This Row],[Data do Caixa Registrado]]))</f>
        <v>2018</v>
      </c>
      <c r="K96" s="34">
        <f>IF(TbRegistroSaídas[[#This Row],[Data da Competência]]="",0,MONTH(TbRegistroSaídas[[#This Row],[Data da Competência]]))</f>
        <v>4</v>
      </c>
      <c r="L96" s="34">
        <f>IF(TbRegistroSaídas[[#This Row],[Data da Competência]]="",0,YEAR(TbRegistroSaídas[[#This Row],[Data da Competência]]))</f>
        <v>2018</v>
      </c>
      <c r="M96" s="34">
        <f>IF(TbRegistroSaídas[[#This Row],[Data do Caixa Previsto]]="",0,MONTH(TbRegistroSaídas[[#This Row],[Data do Caixa Previsto]]))</f>
        <v>5</v>
      </c>
      <c r="N96" s="34">
        <f>IF(TbRegistroSaídas[[#This Row],[Data do Caixa Previsto]]="",0,YEAR(TbRegistroSaídas[[#This Row],[Data do Caixa Previsto]]))</f>
        <v>2018</v>
      </c>
      <c r="O9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3">
      <c r="B97" s="97" t="s">
        <v>68</v>
      </c>
      <c r="C97" s="97">
        <v>43222</v>
      </c>
      <c r="D97" s="97">
        <v>43251</v>
      </c>
      <c r="E97" t="s">
        <v>37</v>
      </c>
      <c r="F97" t="s">
        <v>32</v>
      </c>
      <c r="G97" t="s">
        <v>377</v>
      </c>
      <c r="H97" s="98">
        <v>2975</v>
      </c>
      <c r="I97" s="34">
        <f>IF(TbRegistroSaídas[[#This Row],[Data do Caixa Registrado]]="",0,MONTH(TbRegistroSaídas[[#This Row],[Data do Caixa Registrado]]))</f>
        <v>0</v>
      </c>
      <c r="J97" s="34">
        <f>IF(TbRegistroSaídas[[#This Row],[Data do Caixa Registrado]]="",0,YEAR(TbRegistroSaídas[[#This Row],[Data do Caixa Registrado]]))</f>
        <v>0</v>
      </c>
      <c r="K97" s="34">
        <f>IF(TbRegistroSaídas[[#This Row],[Data da Competência]]="",0,MONTH(TbRegistroSaídas[[#This Row],[Data da Competência]]))</f>
        <v>5</v>
      </c>
      <c r="L97" s="34">
        <f>IF(TbRegistroSaídas[[#This Row],[Data da Competência]]="",0,YEAR(TbRegistroSaídas[[#This Row],[Data da Competência]]))</f>
        <v>2018</v>
      </c>
      <c r="M97" s="34">
        <f>IF(TbRegistroSaídas[[#This Row],[Data do Caixa Previsto]]="",0,MONTH(TbRegistroSaídas[[#This Row],[Data do Caixa Previsto]]))</f>
        <v>5</v>
      </c>
      <c r="N97" s="34">
        <f>IF(TbRegistroSaídas[[#This Row],[Data do Caixa Previsto]]="",0,YEAR(TbRegistroSaídas[[#This Row],[Data do Caixa Previsto]]))</f>
        <v>2018</v>
      </c>
      <c r="O9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2534</v>
      </c>
    </row>
    <row r="98" spans="2:15" x14ac:dyDescent="0.3">
      <c r="B98" s="97" t="s">
        <v>68</v>
      </c>
      <c r="C98" s="97">
        <v>43223</v>
      </c>
      <c r="D98" s="97">
        <v>43228</v>
      </c>
      <c r="E98" t="s">
        <v>37</v>
      </c>
      <c r="F98" t="s">
        <v>44</v>
      </c>
      <c r="G98" t="s">
        <v>378</v>
      </c>
      <c r="H98" s="98">
        <v>4807</v>
      </c>
      <c r="I98" s="34">
        <f>IF(TbRegistroSaídas[[#This Row],[Data do Caixa Registrado]]="",0,MONTH(TbRegistroSaídas[[#This Row],[Data do Caixa Registrado]]))</f>
        <v>0</v>
      </c>
      <c r="J98" s="34">
        <f>IF(TbRegistroSaídas[[#This Row],[Data do Caixa Registrado]]="",0,YEAR(TbRegistroSaídas[[#This Row],[Data do Caixa Registrado]]))</f>
        <v>0</v>
      </c>
      <c r="K98" s="34">
        <f>IF(TbRegistroSaídas[[#This Row],[Data da Competência]]="",0,MONTH(TbRegistroSaídas[[#This Row],[Data da Competência]]))</f>
        <v>5</v>
      </c>
      <c r="L98" s="34">
        <f>IF(TbRegistroSaídas[[#This Row],[Data da Competência]]="",0,YEAR(TbRegistroSaídas[[#This Row],[Data da Competência]]))</f>
        <v>2018</v>
      </c>
      <c r="M98" s="34">
        <f>IF(TbRegistroSaídas[[#This Row],[Data do Caixa Previsto]]="",0,MONTH(TbRegistroSaídas[[#This Row],[Data do Caixa Previsto]]))</f>
        <v>5</v>
      </c>
      <c r="N98" s="34">
        <f>IF(TbRegistroSaídas[[#This Row],[Data do Caixa Previsto]]="",0,YEAR(TbRegistroSaídas[[#This Row],[Data do Caixa Previsto]]))</f>
        <v>2018</v>
      </c>
      <c r="O9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2557</v>
      </c>
    </row>
    <row r="99" spans="2:15" x14ac:dyDescent="0.3">
      <c r="B99" s="97">
        <v>43264</v>
      </c>
      <c r="C99" s="97">
        <v>43230</v>
      </c>
      <c r="D99" s="97">
        <v>43264</v>
      </c>
      <c r="E99" t="s">
        <v>37</v>
      </c>
      <c r="F99" t="s">
        <v>31</v>
      </c>
      <c r="G99" t="s">
        <v>379</v>
      </c>
      <c r="H99" s="98">
        <v>1882</v>
      </c>
      <c r="I99" s="34">
        <f>IF(TbRegistroSaídas[[#This Row],[Data do Caixa Registrado]]="",0,MONTH(TbRegistroSaídas[[#This Row],[Data do Caixa Registrado]]))</f>
        <v>6</v>
      </c>
      <c r="J99" s="34">
        <f>IF(TbRegistroSaídas[[#This Row],[Data do Caixa Registrado]]="",0,YEAR(TbRegistroSaídas[[#This Row],[Data do Caixa Registrado]]))</f>
        <v>2018</v>
      </c>
      <c r="K99" s="34">
        <f>IF(TbRegistroSaídas[[#This Row],[Data da Competência]]="",0,MONTH(TbRegistroSaídas[[#This Row],[Data da Competência]]))</f>
        <v>5</v>
      </c>
      <c r="L99" s="34">
        <f>IF(TbRegistroSaídas[[#This Row],[Data da Competência]]="",0,YEAR(TbRegistroSaídas[[#This Row],[Data da Competência]]))</f>
        <v>2018</v>
      </c>
      <c r="M99" s="34">
        <f>IF(TbRegistroSaídas[[#This Row],[Data do Caixa Previsto]]="",0,MONTH(TbRegistroSaídas[[#This Row],[Data do Caixa Previsto]]))</f>
        <v>6</v>
      </c>
      <c r="N99" s="34">
        <f>IF(TbRegistroSaídas[[#This Row],[Data do Caixa Previsto]]="",0,YEAR(TbRegistroSaídas[[#This Row],[Data do Caixa Previsto]]))</f>
        <v>2018</v>
      </c>
      <c r="O9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3">
      <c r="B100" s="97">
        <v>43278</v>
      </c>
      <c r="C100" s="97">
        <v>43235</v>
      </c>
      <c r="D100" s="97">
        <v>43278</v>
      </c>
      <c r="E100" t="s">
        <v>37</v>
      </c>
      <c r="F100" t="s">
        <v>35</v>
      </c>
      <c r="G100" t="s">
        <v>380</v>
      </c>
      <c r="H100" s="98">
        <v>3932</v>
      </c>
      <c r="I100" s="34">
        <f>IF(TbRegistroSaídas[[#This Row],[Data do Caixa Registrado]]="",0,MONTH(TbRegistroSaídas[[#This Row],[Data do Caixa Registrado]]))</f>
        <v>6</v>
      </c>
      <c r="J100" s="34">
        <f>IF(TbRegistroSaídas[[#This Row],[Data do Caixa Registrado]]="",0,YEAR(TbRegistroSaídas[[#This Row],[Data do Caixa Registrado]]))</f>
        <v>2018</v>
      </c>
      <c r="K100" s="34">
        <f>IF(TbRegistroSaídas[[#This Row],[Data da Competência]]="",0,MONTH(TbRegistroSaídas[[#This Row],[Data da Competência]]))</f>
        <v>5</v>
      </c>
      <c r="L100" s="34">
        <f>IF(TbRegistroSaídas[[#This Row],[Data da Competência]]="",0,YEAR(TbRegistroSaídas[[#This Row],[Data da Competência]]))</f>
        <v>2018</v>
      </c>
      <c r="M100" s="34">
        <f>IF(TbRegistroSaídas[[#This Row],[Data do Caixa Previsto]]="",0,MONTH(TbRegistroSaídas[[#This Row],[Data do Caixa Previsto]]))</f>
        <v>6</v>
      </c>
      <c r="N100" s="34">
        <f>IF(TbRegistroSaídas[[#This Row],[Data do Caixa Previsto]]="",0,YEAR(TbRegistroSaídas[[#This Row],[Data do Caixa Previsto]]))</f>
        <v>2018</v>
      </c>
      <c r="O10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3">
      <c r="B101" s="97">
        <v>43238</v>
      </c>
      <c r="C101" s="97">
        <v>43238</v>
      </c>
      <c r="D101" s="97">
        <v>43238</v>
      </c>
      <c r="E101" t="s">
        <v>37</v>
      </c>
      <c r="F101" t="s">
        <v>44</v>
      </c>
      <c r="G101" t="s">
        <v>381</v>
      </c>
      <c r="H101" s="98">
        <v>701</v>
      </c>
      <c r="I101" s="34">
        <f>IF(TbRegistroSaídas[[#This Row],[Data do Caixa Registrado]]="",0,MONTH(TbRegistroSaídas[[#This Row],[Data do Caixa Registrado]]))</f>
        <v>5</v>
      </c>
      <c r="J101" s="34">
        <f>IF(TbRegistroSaídas[[#This Row],[Data do Caixa Registrado]]="",0,YEAR(TbRegistroSaídas[[#This Row],[Data do Caixa Registrado]]))</f>
        <v>2018</v>
      </c>
      <c r="K101" s="34">
        <f>IF(TbRegistroSaídas[[#This Row],[Data da Competência]]="",0,MONTH(TbRegistroSaídas[[#This Row],[Data da Competência]]))</f>
        <v>5</v>
      </c>
      <c r="L101" s="34">
        <f>IF(TbRegistroSaídas[[#This Row],[Data da Competência]]="",0,YEAR(TbRegistroSaídas[[#This Row],[Data da Competência]]))</f>
        <v>2018</v>
      </c>
      <c r="M101" s="34">
        <f>IF(TbRegistroSaídas[[#This Row],[Data do Caixa Previsto]]="",0,MONTH(TbRegistroSaídas[[#This Row],[Data do Caixa Previsto]]))</f>
        <v>5</v>
      </c>
      <c r="N101" s="34">
        <f>IF(TbRegistroSaídas[[#This Row],[Data do Caixa Previsto]]="",0,YEAR(TbRegistroSaídas[[#This Row],[Data do Caixa Previsto]]))</f>
        <v>2018</v>
      </c>
      <c r="O10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3">
      <c r="B102" s="97" t="s">
        <v>68</v>
      </c>
      <c r="C102" s="97">
        <v>43239</v>
      </c>
      <c r="D102" s="97">
        <v>43278</v>
      </c>
      <c r="E102" t="s">
        <v>37</v>
      </c>
      <c r="F102" t="s">
        <v>44</v>
      </c>
      <c r="G102" t="s">
        <v>382</v>
      </c>
      <c r="H102" s="98">
        <v>2651</v>
      </c>
      <c r="I102" s="34">
        <f>IF(TbRegistroSaídas[[#This Row],[Data do Caixa Registrado]]="",0,MONTH(TbRegistroSaídas[[#This Row],[Data do Caixa Registrado]]))</f>
        <v>0</v>
      </c>
      <c r="J102" s="34">
        <f>IF(TbRegistroSaídas[[#This Row],[Data do Caixa Registrado]]="",0,YEAR(TbRegistroSaídas[[#This Row],[Data do Caixa Registrado]]))</f>
        <v>0</v>
      </c>
      <c r="K102" s="34">
        <f>IF(TbRegistroSaídas[[#This Row],[Data da Competência]]="",0,MONTH(TbRegistroSaídas[[#This Row],[Data da Competência]]))</f>
        <v>5</v>
      </c>
      <c r="L102" s="34">
        <f>IF(TbRegistroSaídas[[#This Row],[Data da Competência]]="",0,YEAR(TbRegistroSaídas[[#This Row],[Data da Competência]]))</f>
        <v>2018</v>
      </c>
      <c r="M102" s="34">
        <f>IF(TbRegistroSaídas[[#This Row],[Data do Caixa Previsto]]="",0,MONTH(TbRegistroSaídas[[#This Row],[Data do Caixa Previsto]]))</f>
        <v>6</v>
      </c>
      <c r="N102" s="34">
        <f>IF(TbRegistroSaídas[[#This Row],[Data do Caixa Previsto]]="",0,YEAR(TbRegistroSaídas[[#This Row],[Data do Caixa Previsto]]))</f>
        <v>2018</v>
      </c>
      <c r="O10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2507</v>
      </c>
    </row>
    <row r="103" spans="2:15" x14ac:dyDescent="0.3">
      <c r="B103" s="97">
        <v>43282</v>
      </c>
      <c r="C103" s="97">
        <v>43246</v>
      </c>
      <c r="D103" s="97">
        <v>43282</v>
      </c>
      <c r="E103" t="s">
        <v>37</v>
      </c>
      <c r="F103" t="s">
        <v>44</v>
      </c>
      <c r="G103" t="s">
        <v>383</v>
      </c>
      <c r="H103" s="98">
        <v>3792</v>
      </c>
      <c r="I103" s="34">
        <f>IF(TbRegistroSaídas[[#This Row],[Data do Caixa Registrado]]="",0,MONTH(TbRegistroSaídas[[#This Row],[Data do Caixa Registrado]]))</f>
        <v>7</v>
      </c>
      <c r="J103" s="34">
        <f>IF(TbRegistroSaídas[[#This Row],[Data do Caixa Registrado]]="",0,YEAR(TbRegistroSaídas[[#This Row],[Data do Caixa Registrado]]))</f>
        <v>2018</v>
      </c>
      <c r="K103" s="34">
        <f>IF(TbRegistroSaídas[[#This Row],[Data da Competência]]="",0,MONTH(TbRegistroSaídas[[#This Row],[Data da Competência]]))</f>
        <v>5</v>
      </c>
      <c r="L103" s="34">
        <f>IF(TbRegistroSaídas[[#This Row],[Data da Competência]]="",0,YEAR(TbRegistroSaídas[[#This Row],[Data da Competência]]))</f>
        <v>2018</v>
      </c>
      <c r="M103" s="34">
        <f>IF(TbRegistroSaídas[[#This Row],[Data do Caixa Previsto]]="",0,MONTH(TbRegistroSaídas[[#This Row],[Data do Caixa Previsto]]))</f>
        <v>7</v>
      </c>
      <c r="N103" s="34">
        <f>IF(TbRegistroSaídas[[#This Row],[Data do Caixa Previsto]]="",0,YEAR(TbRegistroSaídas[[#This Row],[Data do Caixa Previsto]]))</f>
        <v>2018</v>
      </c>
      <c r="O10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3">
      <c r="B104" s="97">
        <v>43306</v>
      </c>
      <c r="C104" s="97">
        <v>43248</v>
      </c>
      <c r="D104" s="97">
        <v>43306</v>
      </c>
      <c r="E104" t="s">
        <v>37</v>
      </c>
      <c r="F104" t="s">
        <v>35</v>
      </c>
      <c r="G104" t="s">
        <v>384</v>
      </c>
      <c r="H104" s="98">
        <v>611</v>
      </c>
      <c r="I104" s="34">
        <f>IF(TbRegistroSaídas[[#This Row],[Data do Caixa Registrado]]="",0,MONTH(TbRegistroSaídas[[#This Row],[Data do Caixa Registrado]]))</f>
        <v>7</v>
      </c>
      <c r="J104" s="34">
        <f>IF(TbRegistroSaídas[[#This Row],[Data do Caixa Registrado]]="",0,YEAR(TbRegistroSaídas[[#This Row],[Data do Caixa Registrado]]))</f>
        <v>2018</v>
      </c>
      <c r="K104" s="34">
        <f>IF(TbRegistroSaídas[[#This Row],[Data da Competência]]="",0,MONTH(TbRegistroSaídas[[#This Row],[Data da Competência]]))</f>
        <v>5</v>
      </c>
      <c r="L104" s="34">
        <f>IF(TbRegistroSaídas[[#This Row],[Data da Competência]]="",0,YEAR(TbRegistroSaídas[[#This Row],[Data da Competência]]))</f>
        <v>2018</v>
      </c>
      <c r="M104" s="34">
        <f>IF(TbRegistroSaídas[[#This Row],[Data do Caixa Previsto]]="",0,MONTH(TbRegistroSaídas[[#This Row],[Data do Caixa Previsto]]))</f>
        <v>7</v>
      </c>
      <c r="N104" s="34">
        <f>IF(TbRegistroSaídas[[#This Row],[Data do Caixa Previsto]]="",0,YEAR(TbRegistroSaídas[[#This Row],[Data do Caixa Previsto]]))</f>
        <v>2018</v>
      </c>
      <c r="O10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3">
      <c r="B105" s="97">
        <v>43292</v>
      </c>
      <c r="C105" s="97">
        <v>43251</v>
      </c>
      <c r="D105" s="97">
        <v>43292</v>
      </c>
      <c r="E105" t="s">
        <v>37</v>
      </c>
      <c r="F105" t="s">
        <v>32</v>
      </c>
      <c r="G105" t="s">
        <v>385</v>
      </c>
      <c r="H105" s="98">
        <v>3431</v>
      </c>
      <c r="I105" s="34">
        <f>IF(TbRegistroSaídas[[#This Row],[Data do Caixa Registrado]]="",0,MONTH(TbRegistroSaídas[[#This Row],[Data do Caixa Registrado]]))</f>
        <v>7</v>
      </c>
      <c r="J105" s="34">
        <f>IF(TbRegistroSaídas[[#This Row],[Data do Caixa Registrado]]="",0,YEAR(TbRegistroSaídas[[#This Row],[Data do Caixa Registrado]]))</f>
        <v>2018</v>
      </c>
      <c r="K105" s="34">
        <f>IF(TbRegistroSaídas[[#This Row],[Data da Competência]]="",0,MONTH(TbRegistroSaídas[[#This Row],[Data da Competência]]))</f>
        <v>5</v>
      </c>
      <c r="L105" s="34">
        <f>IF(TbRegistroSaídas[[#This Row],[Data da Competência]]="",0,YEAR(TbRegistroSaídas[[#This Row],[Data da Competência]]))</f>
        <v>2018</v>
      </c>
      <c r="M105" s="34">
        <f>IF(TbRegistroSaídas[[#This Row],[Data do Caixa Previsto]]="",0,MONTH(TbRegistroSaídas[[#This Row],[Data do Caixa Previsto]]))</f>
        <v>7</v>
      </c>
      <c r="N105" s="34">
        <f>IF(TbRegistroSaídas[[#This Row],[Data do Caixa Previsto]]="",0,YEAR(TbRegistroSaídas[[#This Row],[Data do Caixa Previsto]]))</f>
        <v>2018</v>
      </c>
      <c r="O10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3">
      <c r="B106" s="97" t="s">
        <v>68</v>
      </c>
      <c r="C106" s="97">
        <v>43253</v>
      </c>
      <c r="D106" s="97">
        <v>43253</v>
      </c>
      <c r="E106" t="s">
        <v>37</v>
      </c>
      <c r="F106" t="s">
        <v>44</v>
      </c>
      <c r="G106" t="s">
        <v>386</v>
      </c>
      <c r="H106" s="98">
        <v>3670</v>
      </c>
      <c r="I106" s="34">
        <f>IF(TbRegistroSaídas[[#This Row],[Data do Caixa Registrado]]="",0,MONTH(TbRegistroSaídas[[#This Row],[Data do Caixa Registrado]]))</f>
        <v>0</v>
      </c>
      <c r="J106" s="34">
        <f>IF(TbRegistroSaídas[[#This Row],[Data do Caixa Registrado]]="",0,YEAR(TbRegistroSaídas[[#This Row],[Data do Caixa Registrado]]))</f>
        <v>0</v>
      </c>
      <c r="K106" s="34">
        <f>IF(TbRegistroSaídas[[#This Row],[Data da Competência]]="",0,MONTH(TbRegistroSaídas[[#This Row],[Data da Competência]]))</f>
        <v>6</v>
      </c>
      <c r="L106" s="34">
        <f>IF(TbRegistroSaídas[[#This Row],[Data da Competência]]="",0,YEAR(TbRegistroSaídas[[#This Row],[Data da Competência]]))</f>
        <v>2018</v>
      </c>
      <c r="M106" s="34">
        <f>IF(TbRegistroSaídas[[#This Row],[Data do Caixa Previsto]]="",0,MONTH(TbRegistroSaídas[[#This Row],[Data do Caixa Previsto]]))</f>
        <v>6</v>
      </c>
      <c r="N106" s="34">
        <f>IF(TbRegistroSaídas[[#This Row],[Data do Caixa Previsto]]="",0,YEAR(TbRegistroSaídas[[#This Row],[Data do Caixa Previsto]]))</f>
        <v>2018</v>
      </c>
      <c r="O10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2532</v>
      </c>
    </row>
    <row r="107" spans="2:15" x14ac:dyDescent="0.3">
      <c r="B107" s="97">
        <v>43259</v>
      </c>
      <c r="C107" s="97">
        <v>43255</v>
      </c>
      <c r="D107" s="97">
        <v>43259</v>
      </c>
      <c r="E107" t="s">
        <v>37</v>
      </c>
      <c r="F107" t="s">
        <v>44</v>
      </c>
      <c r="G107" t="s">
        <v>387</v>
      </c>
      <c r="H107" s="98">
        <v>4320</v>
      </c>
      <c r="I107" s="34">
        <f>IF(TbRegistroSaídas[[#This Row],[Data do Caixa Registrado]]="",0,MONTH(TbRegistroSaídas[[#This Row],[Data do Caixa Registrado]]))</f>
        <v>6</v>
      </c>
      <c r="J107" s="34">
        <f>IF(TbRegistroSaídas[[#This Row],[Data do Caixa Registrado]]="",0,YEAR(TbRegistroSaídas[[#This Row],[Data do Caixa Registrado]]))</f>
        <v>2018</v>
      </c>
      <c r="K107" s="34">
        <f>IF(TbRegistroSaídas[[#This Row],[Data da Competência]]="",0,MONTH(TbRegistroSaídas[[#This Row],[Data da Competência]]))</f>
        <v>6</v>
      </c>
      <c r="L107" s="34">
        <f>IF(TbRegistroSaídas[[#This Row],[Data da Competência]]="",0,YEAR(TbRegistroSaídas[[#This Row],[Data da Competência]]))</f>
        <v>2018</v>
      </c>
      <c r="M107" s="34">
        <f>IF(TbRegistroSaídas[[#This Row],[Data do Caixa Previsto]]="",0,MONTH(TbRegistroSaídas[[#This Row],[Data do Caixa Previsto]]))</f>
        <v>6</v>
      </c>
      <c r="N107" s="34">
        <f>IF(TbRegistroSaídas[[#This Row],[Data do Caixa Previsto]]="",0,YEAR(TbRegistroSaídas[[#This Row],[Data do Caixa Previsto]]))</f>
        <v>2018</v>
      </c>
      <c r="O10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3">
      <c r="B108" s="97">
        <v>43256</v>
      </c>
      <c r="C108" s="97">
        <v>43256</v>
      </c>
      <c r="D108" s="97">
        <v>43256</v>
      </c>
      <c r="E108" t="s">
        <v>37</v>
      </c>
      <c r="F108" t="s">
        <v>32</v>
      </c>
      <c r="G108" t="s">
        <v>388</v>
      </c>
      <c r="H108" s="98">
        <v>1809</v>
      </c>
      <c r="I108" s="34">
        <f>IF(TbRegistroSaídas[[#This Row],[Data do Caixa Registrado]]="",0,MONTH(TbRegistroSaídas[[#This Row],[Data do Caixa Registrado]]))</f>
        <v>6</v>
      </c>
      <c r="J108" s="34">
        <f>IF(TbRegistroSaídas[[#This Row],[Data do Caixa Registrado]]="",0,YEAR(TbRegistroSaídas[[#This Row],[Data do Caixa Registrado]]))</f>
        <v>2018</v>
      </c>
      <c r="K108" s="34">
        <f>IF(TbRegistroSaídas[[#This Row],[Data da Competência]]="",0,MONTH(TbRegistroSaídas[[#This Row],[Data da Competência]]))</f>
        <v>6</v>
      </c>
      <c r="L108" s="34">
        <f>IF(TbRegistroSaídas[[#This Row],[Data da Competência]]="",0,YEAR(TbRegistroSaídas[[#This Row],[Data da Competência]]))</f>
        <v>2018</v>
      </c>
      <c r="M108" s="34">
        <f>IF(TbRegistroSaídas[[#This Row],[Data do Caixa Previsto]]="",0,MONTH(TbRegistroSaídas[[#This Row],[Data do Caixa Previsto]]))</f>
        <v>6</v>
      </c>
      <c r="N108" s="34">
        <f>IF(TbRegistroSaídas[[#This Row],[Data do Caixa Previsto]]="",0,YEAR(TbRegistroSaídas[[#This Row],[Data do Caixa Previsto]]))</f>
        <v>2018</v>
      </c>
      <c r="O10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3">
      <c r="B109" s="97">
        <v>43306</v>
      </c>
      <c r="C109" s="97">
        <v>43258</v>
      </c>
      <c r="D109" s="97">
        <v>43306</v>
      </c>
      <c r="E109" t="s">
        <v>37</v>
      </c>
      <c r="F109" t="s">
        <v>44</v>
      </c>
      <c r="G109" t="s">
        <v>389</v>
      </c>
      <c r="H109" s="98">
        <v>667</v>
      </c>
      <c r="I109" s="34">
        <f>IF(TbRegistroSaídas[[#This Row],[Data do Caixa Registrado]]="",0,MONTH(TbRegistroSaídas[[#This Row],[Data do Caixa Registrado]]))</f>
        <v>7</v>
      </c>
      <c r="J109" s="34">
        <f>IF(TbRegistroSaídas[[#This Row],[Data do Caixa Registrado]]="",0,YEAR(TbRegistroSaídas[[#This Row],[Data do Caixa Registrado]]))</f>
        <v>2018</v>
      </c>
      <c r="K109" s="34">
        <f>IF(TbRegistroSaídas[[#This Row],[Data da Competência]]="",0,MONTH(TbRegistroSaídas[[#This Row],[Data da Competência]]))</f>
        <v>6</v>
      </c>
      <c r="L109" s="34">
        <f>IF(TbRegistroSaídas[[#This Row],[Data da Competência]]="",0,YEAR(TbRegistroSaídas[[#This Row],[Data da Competência]]))</f>
        <v>2018</v>
      </c>
      <c r="M109" s="34">
        <f>IF(TbRegistroSaídas[[#This Row],[Data do Caixa Previsto]]="",0,MONTH(TbRegistroSaídas[[#This Row],[Data do Caixa Previsto]]))</f>
        <v>7</v>
      </c>
      <c r="N109" s="34">
        <f>IF(TbRegistroSaídas[[#This Row],[Data do Caixa Previsto]]="",0,YEAR(TbRegistroSaídas[[#This Row],[Data do Caixa Previsto]]))</f>
        <v>2018</v>
      </c>
      <c r="O10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3">
      <c r="B110" s="97">
        <v>43262</v>
      </c>
      <c r="C110" s="97">
        <v>43262</v>
      </c>
      <c r="D110" s="97">
        <v>43262</v>
      </c>
      <c r="E110" t="s">
        <v>37</v>
      </c>
      <c r="F110" t="s">
        <v>31</v>
      </c>
      <c r="G110" t="s">
        <v>390</v>
      </c>
      <c r="H110" s="98">
        <v>1613</v>
      </c>
      <c r="I110" s="34">
        <f>IF(TbRegistroSaídas[[#This Row],[Data do Caixa Registrado]]="",0,MONTH(TbRegistroSaídas[[#This Row],[Data do Caixa Registrado]]))</f>
        <v>6</v>
      </c>
      <c r="J110" s="34">
        <f>IF(TbRegistroSaídas[[#This Row],[Data do Caixa Registrado]]="",0,YEAR(TbRegistroSaídas[[#This Row],[Data do Caixa Registrado]]))</f>
        <v>2018</v>
      </c>
      <c r="K110" s="34">
        <f>IF(TbRegistroSaídas[[#This Row],[Data da Competência]]="",0,MONTH(TbRegistroSaídas[[#This Row],[Data da Competência]]))</f>
        <v>6</v>
      </c>
      <c r="L110" s="34">
        <f>IF(TbRegistroSaídas[[#This Row],[Data da Competência]]="",0,YEAR(TbRegistroSaídas[[#This Row],[Data da Competência]]))</f>
        <v>2018</v>
      </c>
      <c r="M110" s="34">
        <f>IF(TbRegistroSaídas[[#This Row],[Data do Caixa Previsto]]="",0,MONTH(TbRegistroSaídas[[#This Row],[Data do Caixa Previsto]]))</f>
        <v>6</v>
      </c>
      <c r="N110" s="34">
        <f>IF(TbRegistroSaídas[[#This Row],[Data do Caixa Previsto]]="",0,YEAR(TbRegistroSaídas[[#This Row],[Data do Caixa Previsto]]))</f>
        <v>2018</v>
      </c>
      <c r="O11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3">
      <c r="B111" s="97">
        <v>43309</v>
      </c>
      <c r="C111" s="97">
        <v>43268</v>
      </c>
      <c r="D111" s="97">
        <v>43309</v>
      </c>
      <c r="E111" t="s">
        <v>37</v>
      </c>
      <c r="F111" t="s">
        <v>35</v>
      </c>
      <c r="G111" t="s">
        <v>391</v>
      </c>
      <c r="H111" s="98">
        <v>3756</v>
      </c>
      <c r="I111" s="34">
        <f>IF(TbRegistroSaídas[[#This Row],[Data do Caixa Registrado]]="",0,MONTH(TbRegistroSaídas[[#This Row],[Data do Caixa Registrado]]))</f>
        <v>7</v>
      </c>
      <c r="J111" s="34">
        <f>IF(TbRegistroSaídas[[#This Row],[Data do Caixa Registrado]]="",0,YEAR(TbRegistroSaídas[[#This Row],[Data do Caixa Registrado]]))</f>
        <v>2018</v>
      </c>
      <c r="K111" s="34">
        <f>IF(TbRegistroSaídas[[#This Row],[Data da Competência]]="",0,MONTH(TbRegistroSaídas[[#This Row],[Data da Competência]]))</f>
        <v>6</v>
      </c>
      <c r="L111" s="34">
        <f>IF(TbRegistroSaídas[[#This Row],[Data da Competência]]="",0,YEAR(TbRegistroSaídas[[#This Row],[Data da Competência]]))</f>
        <v>2018</v>
      </c>
      <c r="M111" s="34">
        <f>IF(TbRegistroSaídas[[#This Row],[Data do Caixa Previsto]]="",0,MONTH(TbRegistroSaídas[[#This Row],[Data do Caixa Previsto]]))</f>
        <v>7</v>
      </c>
      <c r="N111" s="34">
        <f>IF(TbRegistroSaídas[[#This Row],[Data do Caixa Previsto]]="",0,YEAR(TbRegistroSaídas[[#This Row],[Data do Caixa Previsto]]))</f>
        <v>2018</v>
      </c>
      <c r="O11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3">
      <c r="B112" s="97">
        <v>43271</v>
      </c>
      <c r="C112" s="97">
        <v>43271</v>
      </c>
      <c r="D112" s="97">
        <v>43271</v>
      </c>
      <c r="E112" t="s">
        <v>37</v>
      </c>
      <c r="F112" t="s">
        <v>32</v>
      </c>
      <c r="G112" t="s">
        <v>392</v>
      </c>
      <c r="H112" s="98">
        <v>3672</v>
      </c>
      <c r="I112" s="34">
        <f>IF(TbRegistroSaídas[[#This Row],[Data do Caixa Registrado]]="",0,MONTH(TbRegistroSaídas[[#This Row],[Data do Caixa Registrado]]))</f>
        <v>6</v>
      </c>
      <c r="J112" s="34">
        <f>IF(TbRegistroSaídas[[#This Row],[Data do Caixa Registrado]]="",0,YEAR(TbRegistroSaídas[[#This Row],[Data do Caixa Registrado]]))</f>
        <v>2018</v>
      </c>
      <c r="K112" s="34">
        <f>IF(TbRegistroSaídas[[#This Row],[Data da Competência]]="",0,MONTH(TbRegistroSaídas[[#This Row],[Data da Competência]]))</f>
        <v>6</v>
      </c>
      <c r="L112" s="34">
        <f>IF(TbRegistroSaídas[[#This Row],[Data da Competência]]="",0,YEAR(TbRegistroSaídas[[#This Row],[Data da Competência]]))</f>
        <v>2018</v>
      </c>
      <c r="M112" s="34">
        <f>IF(TbRegistroSaídas[[#This Row],[Data do Caixa Previsto]]="",0,MONTH(TbRegistroSaídas[[#This Row],[Data do Caixa Previsto]]))</f>
        <v>6</v>
      </c>
      <c r="N112" s="34">
        <f>IF(TbRegistroSaídas[[#This Row],[Data do Caixa Previsto]]="",0,YEAR(TbRegistroSaídas[[#This Row],[Data do Caixa Previsto]]))</f>
        <v>2018</v>
      </c>
      <c r="O11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3">
      <c r="B113" s="97" t="s">
        <v>68</v>
      </c>
      <c r="C113" s="97">
        <v>43277</v>
      </c>
      <c r="D113" s="97">
        <v>43288</v>
      </c>
      <c r="E113" t="s">
        <v>37</v>
      </c>
      <c r="F113" t="s">
        <v>44</v>
      </c>
      <c r="G113" t="s">
        <v>393</v>
      </c>
      <c r="H113" s="98">
        <v>658</v>
      </c>
      <c r="I113" s="34">
        <f>IF(TbRegistroSaídas[[#This Row],[Data do Caixa Registrado]]="",0,MONTH(TbRegistroSaídas[[#This Row],[Data do Caixa Registrado]]))</f>
        <v>0</v>
      </c>
      <c r="J113" s="34">
        <f>IF(TbRegistroSaídas[[#This Row],[Data do Caixa Registrado]]="",0,YEAR(TbRegistroSaídas[[#This Row],[Data do Caixa Registrado]]))</f>
        <v>0</v>
      </c>
      <c r="K113" s="34">
        <f>IF(TbRegistroSaídas[[#This Row],[Data da Competência]]="",0,MONTH(TbRegistroSaídas[[#This Row],[Data da Competência]]))</f>
        <v>6</v>
      </c>
      <c r="L113" s="34">
        <f>IF(TbRegistroSaídas[[#This Row],[Data da Competência]]="",0,YEAR(TbRegistroSaídas[[#This Row],[Data da Competência]]))</f>
        <v>2018</v>
      </c>
      <c r="M113" s="34">
        <f>IF(TbRegistroSaídas[[#This Row],[Data do Caixa Previsto]]="",0,MONTH(TbRegistroSaídas[[#This Row],[Data do Caixa Previsto]]))</f>
        <v>7</v>
      </c>
      <c r="N113" s="34">
        <f>IF(TbRegistroSaídas[[#This Row],[Data do Caixa Previsto]]="",0,YEAR(TbRegistroSaídas[[#This Row],[Data do Caixa Previsto]]))</f>
        <v>2018</v>
      </c>
      <c r="O11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2497</v>
      </c>
    </row>
    <row r="114" spans="2:15" x14ac:dyDescent="0.3">
      <c r="B114" s="97">
        <v>43336</v>
      </c>
      <c r="C114" s="97">
        <v>43280</v>
      </c>
      <c r="D114" s="97">
        <v>43336</v>
      </c>
      <c r="E114" t="s">
        <v>37</v>
      </c>
      <c r="F114" t="s">
        <v>32</v>
      </c>
      <c r="G114" t="s">
        <v>394</v>
      </c>
      <c r="H114" s="98">
        <v>4762</v>
      </c>
      <c r="I114" s="34">
        <f>IF(TbRegistroSaídas[[#This Row],[Data do Caixa Registrado]]="",0,MONTH(TbRegistroSaídas[[#This Row],[Data do Caixa Registrado]]))</f>
        <v>8</v>
      </c>
      <c r="J114" s="34">
        <f>IF(TbRegistroSaídas[[#This Row],[Data do Caixa Registrado]]="",0,YEAR(TbRegistroSaídas[[#This Row],[Data do Caixa Registrado]]))</f>
        <v>2018</v>
      </c>
      <c r="K114" s="34">
        <f>IF(TbRegistroSaídas[[#This Row],[Data da Competência]]="",0,MONTH(TbRegistroSaídas[[#This Row],[Data da Competência]]))</f>
        <v>6</v>
      </c>
      <c r="L114" s="34">
        <f>IF(TbRegistroSaídas[[#This Row],[Data da Competência]]="",0,YEAR(TbRegistroSaídas[[#This Row],[Data da Competência]]))</f>
        <v>2018</v>
      </c>
      <c r="M114" s="34">
        <f>IF(TbRegistroSaídas[[#This Row],[Data do Caixa Previsto]]="",0,MONTH(TbRegistroSaídas[[#This Row],[Data do Caixa Previsto]]))</f>
        <v>8</v>
      </c>
      <c r="N114" s="34">
        <f>IF(TbRegistroSaídas[[#This Row],[Data do Caixa Previsto]]="",0,YEAR(TbRegistroSaídas[[#This Row],[Data do Caixa Previsto]]))</f>
        <v>2018</v>
      </c>
      <c r="O11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3">
      <c r="B115" s="97">
        <v>43290</v>
      </c>
      <c r="C115" s="97">
        <v>43283</v>
      </c>
      <c r="D115" s="97">
        <v>43290</v>
      </c>
      <c r="E115" t="s">
        <v>37</v>
      </c>
      <c r="F115" t="s">
        <v>35</v>
      </c>
      <c r="G115" t="s">
        <v>395</v>
      </c>
      <c r="H115" s="98">
        <v>2186</v>
      </c>
      <c r="I115" s="34">
        <f>IF(TbRegistroSaídas[[#This Row],[Data do Caixa Registrado]]="",0,MONTH(TbRegistroSaídas[[#This Row],[Data do Caixa Registrado]]))</f>
        <v>7</v>
      </c>
      <c r="J115" s="34">
        <f>IF(TbRegistroSaídas[[#This Row],[Data do Caixa Registrado]]="",0,YEAR(TbRegistroSaídas[[#This Row],[Data do Caixa Registrado]]))</f>
        <v>2018</v>
      </c>
      <c r="K115" s="34">
        <f>IF(TbRegistroSaídas[[#This Row],[Data da Competência]]="",0,MONTH(TbRegistroSaídas[[#This Row],[Data da Competência]]))</f>
        <v>7</v>
      </c>
      <c r="L115" s="34">
        <f>IF(TbRegistroSaídas[[#This Row],[Data da Competência]]="",0,YEAR(TbRegistroSaídas[[#This Row],[Data da Competência]]))</f>
        <v>2018</v>
      </c>
      <c r="M115" s="34">
        <f>IF(TbRegistroSaídas[[#This Row],[Data do Caixa Previsto]]="",0,MONTH(TbRegistroSaídas[[#This Row],[Data do Caixa Previsto]]))</f>
        <v>7</v>
      </c>
      <c r="N115" s="34">
        <f>IF(TbRegistroSaídas[[#This Row],[Data do Caixa Previsto]]="",0,YEAR(TbRegistroSaídas[[#This Row],[Data do Caixa Previsto]]))</f>
        <v>2018</v>
      </c>
      <c r="O11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3">
      <c r="B116" s="97" t="s">
        <v>68</v>
      </c>
      <c r="C116" s="97">
        <v>43284</v>
      </c>
      <c r="D116" s="97">
        <v>43305</v>
      </c>
      <c r="E116" t="s">
        <v>37</v>
      </c>
      <c r="F116" t="s">
        <v>32</v>
      </c>
      <c r="G116" t="s">
        <v>396</v>
      </c>
      <c r="H116" s="98">
        <v>3411</v>
      </c>
      <c r="I116" s="34">
        <f>IF(TbRegistroSaídas[[#This Row],[Data do Caixa Registrado]]="",0,MONTH(TbRegistroSaídas[[#This Row],[Data do Caixa Registrado]]))</f>
        <v>0</v>
      </c>
      <c r="J116" s="34">
        <f>IF(TbRegistroSaídas[[#This Row],[Data do Caixa Registrado]]="",0,YEAR(TbRegistroSaídas[[#This Row],[Data do Caixa Registrado]]))</f>
        <v>0</v>
      </c>
      <c r="K116" s="34">
        <f>IF(TbRegistroSaídas[[#This Row],[Data da Competência]]="",0,MONTH(TbRegistroSaídas[[#This Row],[Data da Competência]]))</f>
        <v>7</v>
      </c>
      <c r="L116" s="34">
        <f>IF(TbRegistroSaídas[[#This Row],[Data da Competência]]="",0,YEAR(TbRegistroSaídas[[#This Row],[Data da Competência]]))</f>
        <v>2018</v>
      </c>
      <c r="M116" s="34">
        <f>IF(TbRegistroSaídas[[#This Row],[Data do Caixa Previsto]]="",0,MONTH(TbRegistroSaídas[[#This Row],[Data do Caixa Previsto]]))</f>
        <v>7</v>
      </c>
      <c r="N116" s="34">
        <f>IF(TbRegistroSaídas[[#This Row],[Data do Caixa Previsto]]="",0,YEAR(TbRegistroSaídas[[#This Row],[Data do Caixa Previsto]]))</f>
        <v>2018</v>
      </c>
      <c r="O11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2480</v>
      </c>
    </row>
    <row r="117" spans="2:15" x14ac:dyDescent="0.3">
      <c r="B117" s="97">
        <v>43305</v>
      </c>
      <c r="C117" s="97">
        <v>43289</v>
      </c>
      <c r="D117" s="97">
        <v>43305</v>
      </c>
      <c r="E117" t="s">
        <v>37</v>
      </c>
      <c r="F117" t="s">
        <v>32</v>
      </c>
      <c r="G117" t="s">
        <v>397</v>
      </c>
      <c r="H117" s="98">
        <v>2524</v>
      </c>
      <c r="I117" s="34">
        <f>IF(TbRegistroSaídas[[#This Row],[Data do Caixa Registrado]]="",0,MONTH(TbRegistroSaídas[[#This Row],[Data do Caixa Registrado]]))</f>
        <v>7</v>
      </c>
      <c r="J117" s="34">
        <f>IF(TbRegistroSaídas[[#This Row],[Data do Caixa Registrado]]="",0,YEAR(TbRegistroSaídas[[#This Row],[Data do Caixa Registrado]]))</f>
        <v>2018</v>
      </c>
      <c r="K117" s="34">
        <f>IF(TbRegistroSaídas[[#This Row],[Data da Competência]]="",0,MONTH(TbRegistroSaídas[[#This Row],[Data da Competência]]))</f>
        <v>7</v>
      </c>
      <c r="L117" s="34">
        <f>IF(TbRegistroSaídas[[#This Row],[Data da Competência]]="",0,YEAR(TbRegistroSaídas[[#This Row],[Data da Competência]]))</f>
        <v>2018</v>
      </c>
      <c r="M117" s="34">
        <f>IF(TbRegistroSaídas[[#This Row],[Data do Caixa Previsto]]="",0,MONTH(TbRegistroSaídas[[#This Row],[Data do Caixa Previsto]]))</f>
        <v>7</v>
      </c>
      <c r="N117" s="34">
        <f>IF(TbRegistroSaídas[[#This Row],[Data do Caixa Previsto]]="",0,YEAR(TbRegistroSaídas[[#This Row],[Data do Caixa Previsto]]))</f>
        <v>2018</v>
      </c>
      <c r="O1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3">
      <c r="B118" s="97">
        <v>43313</v>
      </c>
      <c r="C118" s="97">
        <v>43291</v>
      </c>
      <c r="D118" s="97">
        <v>43313</v>
      </c>
      <c r="E118" t="s">
        <v>37</v>
      </c>
      <c r="F118" t="s">
        <v>35</v>
      </c>
      <c r="G118" t="s">
        <v>398</v>
      </c>
      <c r="H118" s="98">
        <v>1709</v>
      </c>
      <c r="I118" s="34">
        <f>IF(TbRegistroSaídas[[#This Row],[Data do Caixa Registrado]]="",0,MONTH(TbRegistroSaídas[[#This Row],[Data do Caixa Registrado]]))</f>
        <v>8</v>
      </c>
      <c r="J118" s="34">
        <f>IF(TbRegistroSaídas[[#This Row],[Data do Caixa Registrado]]="",0,YEAR(TbRegistroSaídas[[#This Row],[Data do Caixa Registrado]]))</f>
        <v>2018</v>
      </c>
      <c r="K118" s="34">
        <f>IF(TbRegistroSaídas[[#This Row],[Data da Competência]]="",0,MONTH(TbRegistroSaídas[[#This Row],[Data da Competência]]))</f>
        <v>7</v>
      </c>
      <c r="L118" s="34">
        <f>IF(TbRegistroSaídas[[#This Row],[Data da Competência]]="",0,YEAR(TbRegistroSaídas[[#This Row],[Data da Competência]]))</f>
        <v>2018</v>
      </c>
      <c r="M118" s="34">
        <f>IF(TbRegistroSaídas[[#This Row],[Data do Caixa Previsto]]="",0,MONTH(TbRegistroSaídas[[#This Row],[Data do Caixa Previsto]]))</f>
        <v>8</v>
      </c>
      <c r="N118" s="34">
        <f>IF(TbRegistroSaídas[[#This Row],[Data do Caixa Previsto]]="",0,YEAR(TbRegistroSaídas[[#This Row],[Data do Caixa Previsto]]))</f>
        <v>2018</v>
      </c>
      <c r="O1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3">
      <c r="B119" s="97">
        <v>43296</v>
      </c>
      <c r="C119" s="97">
        <v>43296</v>
      </c>
      <c r="D119" s="97">
        <v>43296</v>
      </c>
      <c r="E119" t="s">
        <v>37</v>
      </c>
      <c r="F119" t="s">
        <v>44</v>
      </c>
      <c r="G119" t="s">
        <v>399</v>
      </c>
      <c r="H119" s="98">
        <v>3181</v>
      </c>
      <c r="I119" s="34">
        <f>IF(TbRegistroSaídas[[#This Row],[Data do Caixa Registrado]]="",0,MONTH(TbRegistroSaídas[[#This Row],[Data do Caixa Registrado]]))</f>
        <v>7</v>
      </c>
      <c r="J119" s="34">
        <f>IF(TbRegistroSaídas[[#This Row],[Data do Caixa Registrado]]="",0,YEAR(TbRegistroSaídas[[#This Row],[Data do Caixa Registrado]]))</f>
        <v>2018</v>
      </c>
      <c r="K119" s="34">
        <f>IF(TbRegistroSaídas[[#This Row],[Data da Competência]]="",0,MONTH(TbRegistroSaídas[[#This Row],[Data da Competência]]))</f>
        <v>7</v>
      </c>
      <c r="L119" s="34">
        <f>IF(TbRegistroSaídas[[#This Row],[Data da Competência]]="",0,YEAR(TbRegistroSaídas[[#This Row],[Data da Competência]]))</f>
        <v>2018</v>
      </c>
      <c r="M119" s="34">
        <f>IF(TbRegistroSaídas[[#This Row],[Data do Caixa Previsto]]="",0,MONTH(TbRegistroSaídas[[#This Row],[Data do Caixa Previsto]]))</f>
        <v>7</v>
      </c>
      <c r="N119" s="34">
        <f>IF(TbRegistroSaídas[[#This Row],[Data do Caixa Previsto]]="",0,YEAR(TbRegistroSaídas[[#This Row],[Data do Caixa Previsto]]))</f>
        <v>2018</v>
      </c>
      <c r="O1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3">
      <c r="B120" s="97">
        <v>43350</v>
      </c>
      <c r="C120" s="97">
        <v>43297</v>
      </c>
      <c r="D120" s="97">
        <v>43297</v>
      </c>
      <c r="E120" t="s">
        <v>37</v>
      </c>
      <c r="F120" t="s">
        <v>33</v>
      </c>
      <c r="G120" t="s">
        <v>400</v>
      </c>
      <c r="H120" s="98">
        <v>1108</v>
      </c>
      <c r="I120" s="34">
        <f>IF(TbRegistroSaídas[[#This Row],[Data do Caixa Registrado]]="",0,MONTH(TbRegistroSaídas[[#This Row],[Data do Caixa Registrado]]))</f>
        <v>9</v>
      </c>
      <c r="J120" s="34">
        <f>IF(TbRegistroSaídas[[#This Row],[Data do Caixa Registrado]]="",0,YEAR(TbRegistroSaídas[[#This Row],[Data do Caixa Registrado]]))</f>
        <v>2018</v>
      </c>
      <c r="K120" s="34">
        <f>IF(TbRegistroSaídas[[#This Row],[Data da Competência]]="",0,MONTH(TbRegistroSaídas[[#This Row],[Data da Competência]]))</f>
        <v>7</v>
      </c>
      <c r="L120" s="34">
        <f>IF(TbRegistroSaídas[[#This Row],[Data da Competência]]="",0,YEAR(TbRegistroSaídas[[#This Row],[Data da Competência]]))</f>
        <v>2018</v>
      </c>
      <c r="M120" s="34">
        <f>IF(TbRegistroSaídas[[#This Row],[Data do Caixa Previsto]]="",0,MONTH(TbRegistroSaídas[[#This Row],[Data do Caixa Previsto]]))</f>
        <v>7</v>
      </c>
      <c r="N120" s="34">
        <f>IF(TbRegistroSaídas[[#This Row],[Data do Caixa Previsto]]="",0,YEAR(TbRegistroSaídas[[#This Row],[Data do Caixa Previsto]]))</f>
        <v>2018</v>
      </c>
      <c r="O1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53</v>
      </c>
    </row>
    <row r="121" spans="2:15" x14ac:dyDescent="0.3">
      <c r="B121" s="97" t="s">
        <v>68</v>
      </c>
      <c r="C121" s="97">
        <v>43298</v>
      </c>
      <c r="D121" s="97">
        <v>43298</v>
      </c>
      <c r="E121" t="s">
        <v>37</v>
      </c>
      <c r="F121" t="s">
        <v>44</v>
      </c>
      <c r="G121" t="s">
        <v>401</v>
      </c>
      <c r="H121" s="98">
        <v>2777</v>
      </c>
      <c r="I121" s="34">
        <f>IF(TbRegistroSaídas[[#This Row],[Data do Caixa Registrado]]="",0,MONTH(TbRegistroSaídas[[#This Row],[Data do Caixa Registrado]]))</f>
        <v>0</v>
      </c>
      <c r="J121" s="34">
        <f>IF(TbRegistroSaídas[[#This Row],[Data do Caixa Registrado]]="",0,YEAR(TbRegistroSaídas[[#This Row],[Data do Caixa Registrado]]))</f>
        <v>0</v>
      </c>
      <c r="K121" s="34">
        <f>IF(TbRegistroSaídas[[#This Row],[Data da Competência]]="",0,MONTH(TbRegistroSaídas[[#This Row],[Data da Competência]]))</f>
        <v>7</v>
      </c>
      <c r="L121" s="34">
        <f>IF(TbRegistroSaídas[[#This Row],[Data da Competência]]="",0,YEAR(TbRegistroSaídas[[#This Row],[Data da Competência]]))</f>
        <v>2018</v>
      </c>
      <c r="M121" s="34">
        <f>IF(TbRegistroSaídas[[#This Row],[Data do Caixa Previsto]]="",0,MONTH(TbRegistroSaídas[[#This Row],[Data do Caixa Previsto]]))</f>
        <v>7</v>
      </c>
      <c r="N121" s="34">
        <f>IF(TbRegistroSaídas[[#This Row],[Data do Caixa Previsto]]="",0,YEAR(TbRegistroSaídas[[#This Row],[Data do Caixa Previsto]]))</f>
        <v>2018</v>
      </c>
      <c r="O1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2487</v>
      </c>
    </row>
    <row r="122" spans="2:15" x14ac:dyDescent="0.3">
      <c r="B122" s="97">
        <v>43357</v>
      </c>
      <c r="C122" s="97">
        <v>43300</v>
      </c>
      <c r="D122" s="97">
        <v>43357</v>
      </c>
      <c r="E122" t="s">
        <v>37</v>
      </c>
      <c r="F122" t="s">
        <v>35</v>
      </c>
      <c r="G122" t="s">
        <v>402</v>
      </c>
      <c r="H122" s="98">
        <v>3793</v>
      </c>
      <c r="I122" s="34">
        <f>IF(TbRegistroSaídas[[#This Row],[Data do Caixa Registrado]]="",0,MONTH(TbRegistroSaídas[[#This Row],[Data do Caixa Registrado]]))</f>
        <v>9</v>
      </c>
      <c r="J122" s="34">
        <f>IF(TbRegistroSaídas[[#This Row],[Data do Caixa Registrado]]="",0,YEAR(TbRegistroSaídas[[#This Row],[Data do Caixa Registrado]]))</f>
        <v>2018</v>
      </c>
      <c r="K122" s="34">
        <f>IF(TbRegistroSaídas[[#This Row],[Data da Competência]]="",0,MONTH(TbRegistroSaídas[[#This Row],[Data da Competência]]))</f>
        <v>7</v>
      </c>
      <c r="L122" s="34">
        <f>IF(TbRegistroSaídas[[#This Row],[Data da Competência]]="",0,YEAR(TbRegistroSaídas[[#This Row],[Data da Competência]]))</f>
        <v>2018</v>
      </c>
      <c r="M122" s="34">
        <f>IF(TbRegistroSaídas[[#This Row],[Data do Caixa Previsto]]="",0,MONTH(TbRegistroSaídas[[#This Row],[Data do Caixa Previsto]]))</f>
        <v>9</v>
      </c>
      <c r="N122" s="34">
        <f>IF(TbRegistroSaídas[[#This Row],[Data do Caixa Previsto]]="",0,YEAR(TbRegistroSaídas[[#This Row],[Data do Caixa Previsto]]))</f>
        <v>2018</v>
      </c>
      <c r="O1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3">
      <c r="B123" s="97">
        <v>43324</v>
      </c>
      <c r="C123" s="97">
        <v>43302</v>
      </c>
      <c r="D123" s="97">
        <v>43324</v>
      </c>
      <c r="E123" t="s">
        <v>37</v>
      </c>
      <c r="F123" t="s">
        <v>32</v>
      </c>
      <c r="G123" t="s">
        <v>403</v>
      </c>
      <c r="H123" s="98">
        <v>4217</v>
      </c>
      <c r="I123" s="34">
        <f>IF(TbRegistroSaídas[[#This Row],[Data do Caixa Registrado]]="",0,MONTH(TbRegistroSaídas[[#This Row],[Data do Caixa Registrado]]))</f>
        <v>8</v>
      </c>
      <c r="J123" s="34">
        <f>IF(TbRegistroSaídas[[#This Row],[Data do Caixa Registrado]]="",0,YEAR(TbRegistroSaídas[[#This Row],[Data do Caixa Registrado]]))</f>
        <v>2018</v>
      </c>
      <c r="K123" s="34">
        <f>IF(TbRegistroSaídas[[#This Row],[Data da Competência]]="",0,MONTH(TbRegistroSaídas[[#This Row],[Data da Competência]]))</f>
        <v>7</v>
      </c>
      <c r="L123" s="34">
        <f>IF(TbRegistroSaídas[[#This Row],[Data da Competência]]="",0,YEAR(TbRegistroSaídas[[#This Row],[Data da Competência]]))</f>
        <v>2018</v>
      </c>
      <c r="M123" s="34">
        <f>IF(TbRegistroSaídas[[#This Row],[Data do Caixa Previsto]]="",0,MONTH(TbRegistroSaídas[[#This Row],[Data do Caixa Previsto]]))</f>
        <v>8</v>
      </c>
      <c r="N123" s="34">
        <f>IF(TbRegistroSaídas[[#This Row],[Data do Caixa Previsto]]="",0,YEAR(TbRegistroSaídas[[#This Row],[Data do Caixa Previsto]]))</f>
        <v>2018</v>
      </c>
      <c r="O1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3">
      <c r="B124" s="97">
        <v>43309</v>
      </c>
      <c r="C124" s="97">
        <v>43309</v>
      </c>
      <c r="D124" s="97">
        <v>43309</v>
      </c>
      <c r="E124" t="s">
        <v>37</v>
      </c>
      <c r="F124" t="s">
        <v>44</v>
      </c>
      <c r="G124" t="s">
        <v>404</v>
      </c>
      <c r="H124" s="98">
        <v>4850</v>
      </c>
      <c r="I124" s="34">
        <f>IF(TbRegistroSaídas[[#This Row],[Data do Caixa Registrado]]="",0,MONTH(TbRegistroSaídas[[#This Row],[Data do Caixa Registrado]]))</f>
        <v>7</v>
      </c>
      <c r="J124" s="34">
        <f>IF(TbRegistroSaídas[[#This Row],[Data do Caixa Registrado]]="",0,YEAR(TbRegistroSaídas[[#This Row],[Data do Caixa Registrado]]))</f>
        <v>2018</v>
      </c>
      <c r="K124" s="34">
        <f>IF(TbRegistroSaídas[[#This Row],[Data da Competência]]="",0,MONTH(TbRegistroSaídas[[#This Row],[Data da Competência]]))</f>
        <v>7</v>
      </c>
      <c r="L124" s="34">
        <f>IF(TbRegistroSaídas[[#This Row],[Data da Competência]]="",0,YEAR(TbRegistroSaídas[[#This Row],[Data da Competência]]))</f>
        <v>2018</v>
      </c>
      <c r="M124" s="34">
        <f>IF(TbRegistroSaídas[[#This Row],[Data do Caixa Previsto]]="",0,MONTH(TbRegistroSaídas[[#This Row],[Data do Caixa Previsto]]))</f>
        <v>7</v>
      </c>
      <c r="N124" s="34">
        <f>IF(TbRegistroSaídas[[#This Row],[Data do Caixa Previsto]]="",0,YEAR(TbRegistroSaídas[[#This Row],[Data do Caixa Previsto]]))</f>
        <v>2018</v>
      </c>
      <c r="O1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3">
      <c r="B125" s="97">
        <v>43311</v>
      </c>
      <c r="C125" s="97">
        <v>43311</v>
      </c>
      <c r="D125" s="97">
        <v>43311</v>
      </c>
      <c r="E125" t="s">
        <v>37</v>
      </c>
      <c r="F125" t="s">
        <v>32</v>
      </c>
      <c r="G125" t="s">
        <v>405</v>
      </c>
      <c r="H125" s="98">
        <v>4309</v>
      </c>
      <c r="I125" s="34">
        <f>IF(TbRegistroSaídas[[#This Row],[Data do Caixa Registrado]]="",0,MONTH(TbRegistroSaídas[[#This Row],[Data do Caixa Registrado]]))</f>
        <v>7</v>
      </c>
      <c r="J125" s="34">
        <f>IF(TbRegistroSaídas[[#This Row],[Data do Caixa Registrado]]="",0,YEAR(TbRegistroSaídas[[#This Row],[Data do Caixa Registrado]]))</f>
        <v>2018</v>
      </c>
      <c r="K125" s="34">
        <f>IF(TbRegistroSaídas[[#This Row],[Data da Competência]]="",0,MONTH(TbRegistroSaídas[[#This Row],[Data da Competência]]))</f>
        <v>7</v>
      </c>
      <c r="L125" s="34">
        <f>IF(TbRegistroSaídas[[#This Row],[Data da Competência]]="",0,YEAR(TbRegistroSaídas[[#This Row],[Data da Competência]]))</f>
        <v>2018</v>
      </c>
      <c r="M125" s="34">
        <f>IF(TbRegistroSaídas[[#This Row],[Data do Caixa Previsto]]="",0,MONTH(TbRegistroSaídas[[#This Row],[Data do Caixa Previsto]]))</f>
        <v>7</v>
      </c>
      <c r="N125" s="34">
        <f>IF(TbRegistroSaídas[[#This Row],[Data do Caixa Previsto]]="",0,YEAR(TbRegistroSaídas[[#This Row],[Data do Caixa Previsto]]))</f>
        <v>2018</v>
      </c>
      <c r="O1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3">
      <c r="B126" s="97">
        <v>43314</v>
      </c>
      <c r="C126" s="97">
        <v>43313</v>
      </c>
      <c r="D126" s="97">
        <v>43314</v>
      </c>
      <c r="E126" t="s">
        <v>37</v>
      </c>
      <c r="F126" t="s">
        <v>33</v>
      </c>
      <c r="G126" t="s">
        <v>406</v>
      </c>
      <c r="H126" s="98">
        <v>4462</v>
      </c>
      <c r="I126" s="34">
        <f>IF(TbRegistroSaídas[[#This Row],[Data do Caixa Registrado]]="",0,MONTH(TbRegistroSaídas[[#This Row],[Data do Caixa Registrado]]))</f>
        <v>8</v>
      </c>
      <c r="J126" s="34">
        <f>IF(TbRegistroSaídas[[#This Row],[Data do Caixa Registrado]]="",0,YEAR(TbRegistroSaídas[[#This Row],[Data do Caixa Registrado]]))</f>
        <v>2018</v>
      </c>
      <c r="K126" s="34">
        <f>IF(TbRegistroSaídas[[#This Row],[Data da Competência]]="",0,MONTH(TbRegistroSaídas[[#This Row],[Data da Competência]]))</f>
        <v>8</v>
      </c>
      <c r="L126" s="34">
        <f>IF(TbRegistroSaídas[[#This Row],[Data da Competência]]="",0,YEAR(TbRegistroSaídas[[#This Row],[Data da Competência]]))</f>
        <v>2018</v>
      </c>
      <c r="M126" s="34">
        <f>IF(TbRegistroSaídas[[#This Row],[Data do Caixa Previsto]]="",0,MONTH(TbRegistroSaídas[[#This Row],[Data do Caixa Previsto]]))</f>
        <v>8</v>
      </c>
      <c r="N126" s="34">
        <f>IF(TbRegistroSaídas[[#This Row],[Data do Caixa Previsto]]="",0,YEAR(TbRegistroSaídas[[#This Row],[Data do Caixa Previsto]]))</f>
        <v>2018</v>
      </c>
      <c r="O1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3">
      <c r="B127" s="97">
        <v>43375</v>
      </c>
      <c r="C127" s="97">
        <v>43319</v>
      </c>
      <c r="D127" s="97">
        <v>43375</v>
      </c>
      <c r="E127" t="s">
        <v>37</v>
      </c>
      <c r="F127" t="s">
        <v>31</v>
      </c>
      <c r="G127" t="s">
        <v>407</v>
      </c>
      <c r="H127" s="98">
        <v>4947</v>
      </c>
      <c r="I127" s="34">
        <f>IF(TbRegistroSaídas[[#This Row],[Data do Caixa Registrado]]="",0,MONTH(TbRegistroSaídas[[#This Row],[Data do Caixa Registrado]]))</f>
        <v>10</v>
      </c>
      <c r="J127" s="34">
        <f>IF(TbRegistroSaídas[[#This Row],[Data do Caixa Registrado]]="",0,YEAR(TbRegistroSaídas[[#This Row],[Data do Caixa Registrado]]))</f>
        <v>2018</v>
      </c>
      <c r="K127" s="34">
        <f>IF(TbRegistroSaídas[[#This Row],[Data da Competência]]="",0,MONTH(TbRegistroSaídas[[#This Row],[Data da Competência]]))</f>
        <v>8</v>
      </c>
      <c r="L127" s="34">
        <f>IF(TbRegistroSaídas[[#This Row],[Data da Competência]]="",0,YEAR(TbRegistroSaídas[[#This Row],[Data da Competência]]))</f>
        <v>2018</v>
      </c>
      <c r="M127" s="34">
        <f>IF(TbRegistroSaídas[[#This Row],[Data do Caixa Previsto]]="",0,MONTH(TbRegistroSaídas[[#This Row],[Data do Caixa Previsto]]))</f>
        <v>10</v>
      </c>
      <c r="N127" s="34">
        <f>IF(TbRegistroSaídas[[#This Row],[Data do Caixa Previsto]]="",0,YEAR(TbRegistroSaídas[[#This Row],[Data do Caixa Previsto]]))</f>
        <v>2018</v>
      </c>
      <c r="O1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3">
      <c r="B128" s="97">
        <v>43368</v>
      </c>
      <c r="C128" s="97">
        <v>43322</v>
      </c>
      <c r="D128" s="97">
        <v>43368</v>
      </c>
      <c r="E128" t="s">
        <v>37</v>
      </c>
      <c r="F128" t="s">
        <v>35</v>
      </c>
      <c r="G128" t="s">
        <v>408</v>
      </c>
      <c r="H128" s="98">
        <v>902</v>
      </c>
      <c r="I128" s="34">
        <f>IF(TbRegistroSaídas[[#This Row],[Data do Caixa Registrado]]="",0,MONTH(TbRegistroSaídas[[#This Row],[Data do Caixa Registrado]]))</f>
        <v>9</v>
      </c>
      <c r="J128" s="34">
        <f>IF(TbRegistroSaídas[[#This Row],[Data do Caixa Registrado]]="",0,YEAR(TbRegistroSaídas[[#This Row],[Data do Caixa Registrado]]))</f>
        <v>2018</v>
      </c>
      <c r="K128" s="34">
        <f>IF(TbRegistroSaídas[[#This Row],[Data da Competência]]="",0,MONTH(TbRegistroSaídas[[#This Row],[Data da Competência]]))</f>
        <v>8</v>
      </c>
      <c r="L128" s="34">
        <f>IF(TbRegistroSaídas[[#This Row],[Data da Competência]]="",0,YEAR(TbRegistroSaídas[[#This Row],[Data da Competência]]))</f>
        <v>2018</v>
      </c>
      <c r="M128" s="34">
        <f>IF(TbRegistroSaídas[[#This Row],[Data do Caixa Previsto]]="",0,MONTH(TbRegistroSaídas[[#This Row],[Data do Caixa Previsto]]))</f>
        <v>9</v>
      </c>
      <c r="N128" s="34">
        <f>IF(TbRegistroSaídas[[#This Row],[Data do Caixa Previsto]]="",0,YEAR(TbRegistroSaídas[[#This Row],[Data do Caixa Previsto]]))</f>
        <v>2018</v>
      </c>
      <c r="O1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3">
      <c r="B129" s="97">
        <v>43366</v>
      </c>
      <c r="C129" s="97">
        <v>43324</v>
      </c>
      <c r="D129" s="97">
        <v>43366</v>
      </c>
      <c r="E129" t="s">
        <v>37</v>
      </c>
      <c r="F129" t="s">
        <v>31</v>
      </c>
      <c r="G129" t="s">
        <v>409</v>
      </c>
      <c r="H129" s="98">
        <v>432</v>
      </c>
      <c r="I129" s="34">
        <f>IF(TbRegistroSaídas[[#This Row],[Data do Caixa Registrado]]="",0,MONTH(TbRegistroSaídas[[#This Row],[Data do Caixa Registrado]]))</f>
        <v>9</v>
      </c>
      <c r="J129" s="34">
        <f>IF(TbRegistroSaídas[[#This Row],[Data do Caixa Registrado]]="",0,YEAR(TbRegistroSaídas[[#This Row],[Data do Caixa Registrado]]))</f>
        <v>2018</v>
      </c>
      <c r="K129" s="34">
        <f>IF(TbRegistroSaídas[[#This Row],[Data da Competência]]="",0,MONTH(TbRegistroSaídas[[#This Row],[Data da Competência]]))</f>
        <v>8</v>
      </c>
      <c r="L129" s="34">
        <f>IF(TbRegistroSaídas[[#This Row],[Data da Competência]]="",0,YEAR(TbRegistroSaídas[[#This Row],[Data da Competência]]))</f>
        <v>2018</v>
      </c>
      <c r="M129" s="34">
        <f>IF(TbRegistroSaídas[[#This Row],[Data do Caixa Previsto]]="",0,MONTH(TbRegistroSaídas[[#This Row],[Data do Caixa Previsto]]))</f>
        <v>9</v>
      </c>
      <c r="N129" s="34">
        <f>IF(TbRegistroSaídas[[#This Row],[Data do Caixa Previsto]]="",0,YEAR(TbRegistroSaídas[[#This Row],[Data do Caixa Previsto]]))</f>
        <v>2018</v>
      </c>
      <c r="O1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3">
      <c r="B130" s="97">
        <v>43356</v>
      </c>
      <c r="C130" s="97">
        <v>43327</v>
      </c>
      <c r="D130" s="97">
        <v>43356</v>
      </c>
      <c r="E130" t="s">
        <v>37</v>
      </c>
      <c r="F130" t="s">
        <v>32</v>
      </c>
      <c r="G130" t="s">
        <v>410</v>
      </c>
      <c r="H130" s="98">
        <v>4084</v>
      </c>
      <c r="I130" s="34">
        <f>IF(TbRegistroSaídas[[#This Row],[Data do Caixa Registrado]]="",0,MONTH(TbRegistroSaídas[[#This Row],[Data do Caixa Registrado]]))</f>
        <v>9</v>
      </c>
      <c r="J130" s="34">
        <f>IF(TbRegistroSaídas[[#This Row],[Data do Caixa Registrado]]="",0,YEAR(TbRegistroSaídas[[#This Row],[Data do Caixa Registrado]]))</f>
        <v>2018</v>
      </c>
      <c r="K130" s="34">
        <f>IF(TbRegistroSaídas[[#This Row],[Data da Competência]]="",0,MONTH(TbRegistroSaídas[[#This Row],[Data da Competência]]))</f>
        <v>8</v>
      </c>
      <c r="L130" s="34">
        <f>IF(TbRegistroSaídas[[#This Row],[Data da Competência]]="",0,YEAR(TbRegistroSaídas[[#This Row],[Data da Competência]]))</f>
        <v>2018</v>
      </c>
      <c r="M130" s="34">
        <f>IF(TbRegistroSaídas[[#This Row],[Data do Caixa Previsto]]="",0,MONTH(TbRegistroSaídas[[#This Row],[Data do Caixa Previsto]]))</f>
        <v>9</v>
      </c>
      <c r="N130" s="34">
        <f>IF(TbRegistroSaídas[[#This Row],[Data do Caixa Previsto]]="",0,YEAR(TbRegistroSaídas[[#This Row],[Data do Caixa Previsto]]))</f>
        <v>2018</v>
      </c>
      <c r="O1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3">
      <c r="B131" s="97">
        <v>43359</v>
      </c>
      <c r="C131" s="97">
        <v>43334</v>
      </c>
      <c r="D131" s="97">
        <v>43359</v>
      </c>
      <c r="E131" t="s">
        <v>37</v>
      </c>
      <c r="F131" t="s">
        <v>44</v>
      </c>
      <c r="G131" t="s">
        <v>411</v>
      </c>
      <c r="H131" s="98">
        <v>1054</v>
      </c>
      <c r="I131" s="34">
        <f>IF(TbRegistroSaídas[[#This Row],[Data do Caixa Registrado]]="",0,MONTH(TbRegistroSaídas[[#This Row],[Data do Caixa Registrado]]))</f>
        <v>9</v>
      </c>
      <c r="J131" s="34">
        <f>IF(TbRegistroSaídas[[#This Row],[Data do Caixa Registrado]]="",0,YEAR(TbRegistroSaídas[[#This Row],[Data do Caixa Registrado]]))</f>
        <v>2018</v>
      </c>
      <c r="K131" s="34">
        <f>IF(TbRegistroSaídas[[#This Row],[Data da Competência]]="",0,MONTH(TbRegistroSaídas[[#This Row],[Data da Competência]]))</f>
        <v>8</v>
      </c>
      <c r="L131" s="34">
        <f>IF(TbRegistroSaídas[[#This Row],[Data da Competência]]="",0,YEAR(TbRegistroSaídas[[#This Row],[Data da Competência]]))</f>
        <v>2018</v>
      </c>
      <c r="M131" s="34">
        <f>IF(TbRegistroSaídas[[#This Row],[Data do Caixa Previsto]]="",0,MONTH(TbRegistroSaídas[[#This Row],[Data do Caixa Previsto]]))</f>
        <v>9</v>
      </c>
      <c r="N131" s="34">
        <f>IF(TbRegistroSaídas[[#This Row],[Data do Caixa Previsto]]="",0,YEAR(TbRegistroSaídas[[#This Row],[Data do Caixa Previsto]]))</f>
        <v>2018</v>
      </c>
      <c r="O1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3">
      <c r="B132" s="97">
        <v>43352</v>
      </c>
      <c r="C132" s="97">
        <v>43335</v>
      </c>
      <c r="D132" s="97">
        <v>43352</v>
      </c>
      <c r="E132" t="s">
        <v>37</v>
      </c>
      <c r="F132" t="s">
        <v>31</v>
      </c>
      <c r="G132" t="s">
        <v>412</v>
      </c>
      <c r="H132" s="98">
        <v>4608</v>
      </c>
      <c r="I132" s="34">
        <f>IF(TbRegistroSaídas[[#This Row],[Data do Caixa Registrado]]="",0,MONTH(TbRegistroSaídas[[#This Row],[Data do Caixa Registrado]]))</f>
        <v>9</v>
      </c>
      <c r="J132" s="34">
        <f>IF(TbRegistroSaídas[[#This Row],[Data do Caixa Registrado]]="",0,YEAR(TbRegistroSaídas[[#This Row],[Data do Caixa Registrado]]))</f>
        <v>2018</v>
      </c>
      <c r="K132" s="34">
        <f>IF(TbRegistroSaídas[[#This Row],[Data da Competência]]="",0,MONTH(TbRegistroSaídas[[#This Row],[Data da Competência]]))</f>
        <v>8</v>
      </c>
      <c r="L132" s="34">
        <f>IF(TbRegistroSaídas[[#This Row],[Data da Competência]]="",0,YEAR(TbRegistroSaídas[[#This Row],[Data da Competência]]))</f>
        <v>2018</v>
      </c>
      <c r="M132" s="34">
        <f>IF(TbRegistroSaídas[[#This Row],[Data do Caixa Previsto]]="",0,MONTH(TbRegistroSaídas[[#This Row],[Data do Caixa Previsto]]))</f>
        <v>9</v>
      </c>
      <c r="N132" s="34">
        <f>IF(TbRegistroSaídas[[#This Row],[Data do Caixa Previsto]]="",0,YEAR(TbRegistroSaídas[[#This Row],[Data do Caixa Previsto]]))</f>
        <v>2018</v>
      </c>
      <c r="O1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3">
      <c r="B133" s="97">
        <v>43340</v>
      </c>
      <c r="C133" s="97">
        <v>43340</v>
      </c>
      <c r="D133" s="97">
        <v>43340</v>
      </c>
      <c r="E133" t="s">
        <v>37</v>
      </c>
      <c r="F133" t="s">
        <v>35</v>
      </c>
      <c r="G133" t="s">
        <v>413</v>
      </c>
      <c r="H133" s="98">
        <v>1238</v>
      </c>
      <c r="I133" s="34">
        <f>IF(TbRegistroSaídas[[#This Row],[Data do Caixa Registrado]]="",0,MONTH(TbRegistroSaídas[[#This Row],[Data do Caixa Registrado]]))</f>
        <v>8</v>
      </c>
      <c r="J133" s="34">
        <f>IF(TbRegistroSaídas[[#This Row],[Data do Caixa Registrado]]="",0,YEAR(TbRegistroSaídas[[#This Row],[Data do Caixa Registrado]]))</f>
        <v>2018</v>
      </c>
      <c r="K133" s="34">
        <f>IF(TbRegistroSaídas[[#This Row],[Data da Competência]]="",0,MONTH(TbRegistroSaídas[[#This Row],[Data da Competência]]))</f>
        <v>8</v>
      </c>
      <c r="L133" s="34">
        <f>IF(TbRegistroSaídas[[#This Row],[Data da Competência]]="",0,YEAR(TbRegistroSaídas[[#This Row],[Data da Competência]]))</f>
        <v>2018</v>
      </c>
      <c r="M133" s="34">
        <f>IF(TbRegistroSaídas[[#This Row],[Data do Caixa Previsto]]="",0,MONTH(TbRegistroSaídas[[#This Row],[Data do Caixa Previsto]]))</f>
        <v>8</v>
      </c>
      <c r="N133" s="34">
        <f>IF(TbRegistroSaídas[[#This Row],[Data do Caixa Previsto]]="",0,YEAR(TbRegistroSaídas[[#This Row],[Data do Caixa Previsto]]))</f>
        <v>2018</v>
      </c>
      <c r="O13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3">
      <c r="B134" s="97">
        <v>43370</v>
      </c>
      <c r="C134" s="97">
        <v>43346</v>
      </c>
      <c r="D134" s="97">
        <v>43370</v>
      </c>
      <c r="E134" t="s">
        <v>37</v>
      </c>
      <c r="F134" t="s">
        <v>44</v>
      </c>
      <c r="G134" t="s">
        <v>414</v>
      </c>
      <c r="H134" s="98">
        <v>1342</v>
      </c>
      <c r="I134" s="34">
        <f>IF(TbRegistroSaídas[[#This Row],[Data do Caixa Registrado]]="",0,MONTH(TbRegistroSaídas[[#This Row],[Data do Caixa Registrado]]))</f>
        <v>9</v>
      </c>
      <c r="J134" s="34">
        <f>IF(TbRegistroSaídas[[#This Row],[Data do Caixa Registrado]]="",0,YEAR(TbRegistroSaídas[[#This Row],[Data do Caixa Registrado]]))</f>
        <v>2018</v>
      </c>
      <c r="K134" s="34">
        <f>IF(TbRegistroSaídas[[#This Row],[Data da Competência]]="",0,MONTH(TbRegistroSaídas[[#This Row],[Data da Competência]]))</f>
        <v>9</v>
      </c>
      <c r="L134" s="34">
        <f>IF(TbRegistroSaídas[[#This Row],[Data da Competência]]="",0,YEAR(TbRegistroSaídas[[#This Row],[Data da Competência]]))</f>
        <v>2018</v>
      </c>
      <c r="M134" s="34">
        <f>IF(TbRegistroSaídas[[#This Row],[Data do Caixa Previsto]]="",0,MONTH(TbRegistroSaídas[[#This Row],[Data do Caixa Previsto]]))</f>
        <v>9</v>
      </c>
      <c r="N134" s="34">
        <f>IF(TbRegistroSaídas[[#This Row],[Data do Caixa Previsto]]="",0,YEAR(TbRegistroSaídas[[#This Row],[Data do Caixa Previsto]]))</f>
        <v>2018</v>
      </c>
      <c r="O13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3">
      <c r="B135" s="97">
        <v>43402</v>
      </c>
      <c r="C135" s="97">
        <v>43350</v>
      </c>
      <c r="D135" s="97">
        <v>43402</v>
      </c>
      <c r="E135" t="s">
        <v>37</v>
      </c>
      <c r="F135" t="s">
        <v>31</v>
      </c>
      <c r="G135" t="s">
        <v>415</v>
      </c>
      <c r="H135" s="98">
        <v>2936</v>
      </c>
      <c r="I135" s="34">
        <f>IF(TbRegistroSaídas[[#This Row],[Data do Caixa Registrado]]="",0,MONTH(TbRegistroSaídas[[#This Row],[Data do Caixa Registrado]]))</f>
        <v>10</v>
      </c>
      <c r="J135" s="34">
        <f>IF(TbRegistroSaídas[[#This Row],[Data do Caixa Registrado]]="",0,YEAR(TbRegistroSaídas[[#This Row],[Data do Caixa Registrado]]))</f>
        <v>2018</v>
      </c>
      <c r="K135" s="34">
        <f>IF(TbRegistroSaídas[[#This Row],[Data da Competência]]="",0,MONTH(TbRegistroSaídas[[#This Row],[Data da Competência]]))</f>
        <v>9</v>
      </c>
      <c r="L135" s="34">
        <f>IF(TbRegistroSaídas[[#This Row],[Data da Competência]]="",0,YEAR(TbRegistroSaídas[[#This Row],[Data da Competência]]))</f>
        <v>2018</v>
      </c>
      <c r="M135" s="34">
        <f>IF(TbRegistroSaídas[[#This Row],[Data do Caixa Previsto]]="",0,MONTH(TbRegistroSaídas[[#This Row],[Data do Caixa Previsto]]))</f>
        <v>10</v>
      </c>
      <c r="N135" s="34">
        <f>IF(TbRegistroSaídas[[#This Row],[Data do Caixa Previsto]]="",0,YEAR(TbRegistroSaídas[[#This Row],[Data do Caixa Previsto]]))</f>
        <v>2018</v>
      </c>
      <c r="O13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3">
      <c r="B136" s="97">
        <v>43381</v>
      </c>
      <c r="C136" s="97">
        <v>43351</v>
      </c>
      <c r="D136" s="97">
        <v>43381</v>
      </c>
      <c r="E136" t="s">
        <v>37</v>
      </c>
      <c r="F136" t="s">
        <v>44</v>
      </c>
      <c r="G136" t="s">
        <v>416</v>
      </c>
      <c r="H136" s="98">
        <v>875</v>
      </c>
      <c r="I136" s="34">
        <f>IF(TbRegistroSaídas[[#This Row],[Data do Caixa Registrado]]="",0,MONTH(TbRegistroSaídas[[#This Row],[Data do Caixa Registrado]]))</f>
        <v>10</v>
      </c>
      <c r="J136" s="34">
        <f>IF(TbRegistroSaídas[[#This Row],[Data do Caixa Registrado]]="",0,YEAR(TbRegistroSaídas[[#This Row],[Data do Caixa Registrado]]))</f>
        <v>2018</v>
      </c>
      <c r="K136" s="34">
        <f>IF(TbRegistroSaídas[[#This Row],[Data da Competência]]="",0,MONTH(TbRegistroSaídas[[#This Row],[Data da Competência]]))</f>
        <v>9</v>
      </c>
      <c r="L136" s="34">
        <f>IF(TbRegistroSaídas[[#This Row],[Data da Competência]]="",0,YEAR(TbRegistroSaídas[[#This Row],[Data da Competência]]))</f>
        <v>2018</v>
      </c>
      <c r="M136" s="34">
        <f>IF(TbRegistroSaídas[[#This Row],[Data do Caixa Previsto]]="",0,MONTH(TbRegistroSaídas[[#This Row],[Data do Caixa Previsto]]))</f>
        <v>10</v>
      </c>
      <c r="N136" s="34">
        <f>IF(TbRegistroSaídas[[#This Row],[Data do Caixa Previsto]]="",0,YEAR(TbRegistroSaídas[[#This Row],[Data do Caixa Previsto]]))</f>
        <v>2018</v>
      </c>
      <c r="O13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3">
      <c r="B137" s="97" t="s">
        <v>68</v>
      </c>
      <c r="C137" s="97">
        <v>43353</v>
      </c>
      <c r="D137" s="97">
        <v>43353</v>
      </c>
      <c r="E137" t="s">
        <v>37</v>
      </c>
      <c r="F137" t="s">
        <v>33</v>
      </c>
      <c r="G137" t="s">
        <v>417</v>
      </c>
      <c r="H137" s="98">
        <v>159</v>
      </c>
      <c r="I137" s="34">
        <f>IF(TbRegistroSaídas[[#This Row],[Data do Caixa Registrado]]="",0,MONTH(TbRegistroSaídas[[#This Row],[Data do Caixa Registrado]]))</f>
        <v>0</v>
      </c>
      <c r="J137" s="34">
        <f>IF(TbRegistroSaídas[[#This Row],[Data do Caixa Registrado]]="",0,YEAR(TbRegistroSaídas[[#This Row],[Data do Caixa Registrado]]))</f>
        <v>0</v>
      </c>
      <c r="K137" s="34">
        <f>IF(TbRegistroSaídas[[#This Row],[Data da Competência]]="",0,MONTH(TbRegistroSaídas[[#This Row],[Data da Competência]]))</f>
        <v>9</v>
      </c>
      <c r="L137" s="34">
        <f>IF(TbRegistroSaídas[[#This Row],[Data da Competência]]="",0,YEAR(TbRegistroSaídas[[#This Row],[Data da Competência]]))</f>
        <v>2018</v>
      </c>
      <c r="M137" s="34">
        <f>IF(TbRegistroSaídas[[#This Row],[Data do Caixa Previsto]]="",0,MONTH(TbRegistroSaídas[[#This Row],[Data do Caixa Previsto]]))</f>
        <v>9</v>
      </c>
      <c r="N137" s="34">
        <f>IF(TbRegistroSaídas[[#This Row],[Data do Caixa Previsto]]="",0,YEAR(TbRegistroSaídas[[#This Row],[Data do Caixa Previsto]]))</f>
        <v>2018</v>
      </c>
      <c r="O13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2432</v>
      </c>
    </row>
    <row r="138" spans="2:15" x14ac:dyDescent="0.3">
      <c r="B138" s="97" t="s">
        <v>68</v>
      </c>
      <c r="C138" s="97">
        <v>43358</v>
      </c>
      <c r="D138" s="97">
        <v>43358</v>
      </c>
      <c r="E138" t="s">
        <v>37</v>
      </c>
      <c r="F138" t="s">
        <v>44</v>
      </c>
      <c r="G138" t="s">
        <v>418</v>
      </c>
      <c r="H138" s="98">
        <v>2933</v>
      </c>
      <c r="I138" s="34">
        <f>IF(TbRegistroSaídas[[#This Row],[Data do Caixa Registrado]]="",0,MONTH(TbRegistroSaídas[[#This Row],[Data do Caixa Registrado]]))</f>
        <v>0</v>
      </c>
      <c r="J138" s="34">
        <f>IF(TbRegistroSaídas[[#This Row],[Data do Caixa Registrado]]="",0,YEAR(TbRegistroSaídas[[#This Row],[Data do Caixa Registrado]]))</f>
        <v>0</v>
      </c>
      <c r="K138" s="34">
        <f>IF(TbRegistroSaídas[[#This Row],[Data da Competência]]="",0,MONTH(TbRegistroSaídas[[#This Row],[Data da Competência]]))</f>
        <v>9</v>
      </c>
      <c r="L138" s="34">
        <f>IF(TbRegistroSaídas[[#This Row],[Data da Competência]]="",0,YEAR(TbRegistroSaídas[[#This Row],[Data da Competência]]))</f>
        <v>2018</v>
      </c>
      <c r="M138" s="34">
        <f>IF(TbRegistroSaídas[[#This Row],[Data do Caixa Previsto]]="",0,MONTH(TbRegistroSaídas[[#This Row],[Data do Caixa Previsto]]))</f>
        <v>9</v>
      </c>
      <c r="N138" s="34">
        <f>IF(TbRegistroSaídas[[#This Row],[Data do Caixa Previsto]]="",0,YEAR(TbRegistroSaídas[[#This Row],[Data do Caixa Previsto]]))</f>
        <v>2018</v>
      </c>
      <c r="O13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2427</v>
      </c>
    </row>
    <row r="139" spans="2:15" x14ac:dyDescent="0.3">
      <c r="B139" s="97">
        <v>43405</v>
      </c>
      <c r="C139" s="97">
        <v>43358</v>
      </c>
      <c r="D139" s="97">
        <v>43405</v>
      </c>
      <c r="E139" t="s">
        <v>37</v>
      </c>
      <c r="F139" t="s">
        <v>44</v>
      </c>
      <c r="G139" t="s">
        <v>419</v>
      </c>
      <c r="H139" s="98">
        <v>4944</v>
      </c>
      <c r="I139" s="34">
        <f>IF(TbRegistroSaídas[[#This Row],[Data do Caixa Registrado]]="",0,MONTH(TbRegistroSaídas[[#This Row],[Data do Caixa Registrado]]))</f>
        <v>11</v>
      </c>
      <c r="J139" s="34">
        <f>IF(TbRegistroSaídas[[#This Row],[Data do Caixa Registrado]]="",0,YEAR(TbRegistroSaídas[[#This Row],[Data do Caixa Registrado]]))</f>
        <v>2018</v>
      </c>
      <c r="K139" s="34">
        <f>IF(TbRegistroSaídas[[#This Row],[Data da Competência]]="",0,MONTH(TbRegistroSaídas[[#This Row],[Data da Competência]]))</f>
        <v>9</v>
      </c>
      <c r="L139" s="34">
        <f>IF(TbRegistroSaídas[[#This Row],[Data da Competência]]="",0,YEAR(TbRegistroSaídas[[#This Row],[Data da Competência]]))</f>
        <v>2018</v>
      </c>
      <c r="M139" s="34">
        <f>IF(TbRegistroSaídas[[#This Row],[Data do Caixa Previsto]]="",0,MONTH(TbRegistroSaídas[[#This Row],[Data do Caixa Previsto]]))</f>
        <v>11</v>
      </c>
      <c r="N139" s="34">
        <f>IF(TbRegistroSaídas[[#This Row],[Data do Caixa Previsto]]="",0,YEAR(TbRegistroSaídas[[#This Row],[Data do Caixa Previsto]]))</f>
        <v>2018</v>
      </c>
      <c r="O13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3">
      <c r="B140" s="97">
        <v>43377</v>
      </c>
      <c r="C140" s="97">
        <v>43362</v>
      </c>
      <c r="D140" s="97">
        <v>43377</v>
      </c>
      <c r="E140" t="s">
        <v>37</v>
      </c>
      <c r="F140" t="s">
        <v>35</v>
      </c>
      <c r="G140" t="s">
        <v>420</v>
      </c>
      <c r="H140" s="98">
        <v>4173</v>
      </c>
      <c r="I140" s="34">
        <f>IF(TbRegistroSaídas[[#This Row],[Data do Caixa Registrado]]="",0,MONTH(TbRegistroSaídas[[#This Row],[Data do Caixa Registrado]]))</f>
        <v>10</v>
      </c>
      <c r="J140" s="34">
        <f>IF(TbRegistroSaídas[[#This Row],[Data do Caixa Registrado]]="",0,YEAR(TbRegistroSaídas[[#This Row],[Data do Caixa Registrado]]))</f>
        <v>2018</v>
      </c>
      <c r="K140" s="34">
        <f>IF(TbRegistroSaídas[[#This Row],[Data da Competência]]="",0,MONTH(TbRegistroSaídas[[#This Row],[Data da Competência]]))</f>
        <v>9</v>
      </c>
      <c r="L140" s="34">
        <f>IF(TbRegistroSaídas[[#This Row],[Data da Competência]]="",0,YEAR(TbRegistroSaídas[[#This Row],[Data da Competência]]))</f>
        <v>2018</v>
      </c>
      <c r="M140" s="34">
        <f>IF(TbRegistroSaídas[[#This Row],[Data do Caixa Previsto]]="",0,MONTH(TbRegistroSaídas[[#This Row],[Data do Caixa Previsto]]))</f>
        <v>10</v>
      </c>
      <c r="N140" s="34">
        <f>IF(TbRegistroSaídas[[#This Row],[Data do Caixa Previsto]]="",0,YEAR(TbRegistroSaídas[[#This Row],[Data do Caixa Previsto]]))</f>
        <v>2018</v>
      </c>
      <c r="O14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3">
      <c r="B141" s="97">
        <v>43375</v>
      </c>
      <c r="C141" s="97">
        <v>43367</v>
      </c>
      <c r="D141" s="97">
        <v>43375</v>
      </c>
      <c r="E141" t="s">
        <v>37</v>
      </c>
      <c r="F141" t="s">
        <v>31</v>
      </c>
      <c r="G141" t="s">
        <v>421</v>
      </c>
      <c r="H141" s="98">
        <v>2065</v>
      </c>
      <c r="I141" s="34">
        <f>IF(TbRegistroSaídas[[#This Row],[Data do Caixa Registrado]]="",0,MONTH(TbRegistroSaídas[[#This Row],[Data do Caixa Registrado]]))</f>
        <v>10</v>
      </c>
      <c r="J141" s="34">
        <f>IF(TbRegistroSaídas[[#This Row],[Data do Caixa Registrado]]="",0,YEAR(TbRegistroSaídas[[#This Row],[Data do Caixa Registrado]]))</f>
        <v>2018</v>
      </c>
      <c r="K141" s="34">
        <f>IF(TbRegistroSaídas[[#This Row],[Data da Competência]]="",0,MONTH(TbRegistroSaídas[[#This Row],[Data da Competência]]))</f>
        <v>9</v>
      </c>
      <c r="L141" s="34">
        <f>IF(TbRegistroSaídas[[#This Row],[Data da Competência]]="",0,YEAR(TbRegistroSaídas[[#This Row],[Data da Competência]]))</f>
        <v>2018</v>
      </c>
      <c r="M141" s="34">
        <f>IF(TbRegistroSaídas[[#This Row],[Data do Caixa Previsto]]="",0,MONTH(TbRegistroSaídas[[#This Row],[Data do Caixa Previsto]]))</f>
        <v>10</v>
      </c>
      <c r="N141" s="34">
        <f>IF(TbRegistroSaídas[[#This Row],[Data do Caixa Previsto]]="",0,YEAR(TbRegistroSaídas[[#This Row],[Data do Caixa Previsto]]))</f>
        <v>2018</v>
      </c>
      <c r="O14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3">
      <c r="B142" s="97">
        <v>43422</v>
      </c>
      <c r="C142" s="97">
        <v>43371</v>
      </c>
      <c r="D142" s="97">
        <v>43422</v>
      </c>
      <c r="E142" t="s">
        <v>37</v>
      </c>
      <c r="F142" t="s">
        <v>32</v>
      </c>
      <c r="G142" t="s">
        <v>422</v>
      </c>
      <c r="H142" s="98">
        <v>521</v>
      </c>
      <c r="I142" s="34">
        <f>IF(TbRegistroSaídas[[#This Row],[Data do Caixa Registrado]]="",0,MONTH(TbRegistroSaídas[[#This Row],[Data do Caixa Registrado]]))</f>
        <v>11</v>
      </c>
      <c r="J142" s="34">
        <f>IF(TbRegistroSaídas[[#This Row],[Data do Caixa Registrado]]="",0,YEAR(TbRegistroSaídas[[#This Row],[Data do Caixa Registrado]]))</f>
        <v>2018</v>
      </c>
      <c r="K142" s="34">
        <f>IF(TbRegistroSaídas[[#This Row],[Data da Competência]]="",0,MONTH(TbRegistroSaídas[[#This Row],[Data da Competência]]))</f>
        <v>9</v>
      </c>
      <c r="L142" s="34">
        <f>IF(TbRegistroSaídas[[#This Row],[Data da Competência]]="",0,YEAR(TbRegistroSaídas[[#This Row],[Data da Competência]]))</f>
        <v>2018</v>
      </c>
      <c r="M142" s="34">
        <f>IF(TbRegistroSaídas[[#This Row],[Data do Caixa Previsto]]="",0,MONTH(TbRegistroSaídas[[#This Row],[Data do Caixa Previsto]]))</f>
        <v>11</v>
      </c>
      <c r="N142" s="34">
        <f>IF(TbRegistroSaídas[[#This Row],[Data do Caixa Previsto]]="",0,YEAR(TbRegistroSaídas[[#This Row],[Data do Caixa Previsto]]))</f>
        <v>2018</v>
      </c>
      <c r="O14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3">
      <c r="B143" s="97" t="s">
        <v>68</v>
      </c>
      <c r="C143" s="97">
        <v>43374</v>
      </c>
      <c r="D143" s="97">
        <v>43417</v>
      </c>
      <c r="E143" t="s">
        <v>37</v>
      </c>
      <c r="F143" t="s">
        <v>32</v>
      </c>
      <c r="G143" t="s">
        <v>423</v>
      </c>
      <c r="H143" s="98">
        <v>819</v>
      </c>
      <c r="I143" s="34">
        <f>IF(TbRegistroSaídas[[#This Row],[Data do Caixa Registrado]]="",0,MONTH(TbRegistroSaídas[[#This Row],[Data do Caixa Registrado]]))</f>
        <v>0</v>
      </c>
      <c r="J143" s="34">
        <f>IF(TbRegistroSaídas[[#This Row],[Data do Caixa Registrado]]="",0,YEAR(TbRegistroSaídas[[#This Row],[Data do Caixa Registrado]]))</f>
        <v>0</v>
      </c>
      <c r="K143" s="34">
        <f>IF(TbRegistroSaídas[[#This Row],[Data da Competência]]="",0,MONTH(TbRegistroSaídas[[#This Row],[Data da Competência]]))</f>
        <v>10</v>
      </c>
      <c r="L143" s="34">
        <f>IF(TbRegistroSaídas[[#This Row],[Data da Competência]]="",0,YEAR(TbRegistroSaídas[[#This Row],[Data da Competência]]))</f>
        <v>2018</v>
      </c>
      <c r="M143" s="34">
        <f>IF(TbRegistroSaídas[[#This Row],[Data do Caixa Previsto]]="",0,MONTH(TbRegistroSaídas[[#This Row],[Data do Caixa Previsto]]))</f>
        <v>11</v>
      </c>
      <c r="N143" s="34">
        <f>IF(TbRegistroSaídas[[#This Row],[Data do Caixa Previsto]]="",0,YEAR(TbRegistroSaídas[[#This Row],[Data do Caixa Previsto]]))</f>
        <v>2018</v>
      </c>
      <c r="O14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2368</v>
      </c>
    </row>
    <row r="144" spans="2:15" x14ac:dyDescent="0.3">
      <c r="B144" s="97">
        <v>43377</v>
      </c>
      <c r="C144" s="97">
        <v>43377</v>
      </c>
      <c r="D144" s="97">
        <v>43377</v>
      </c>
      <c r="E144" t="s">
        <v>37</v>
      </c>
      <c r="F144" t="s">
        <v>35</v>
      </c>
      <c r="G144" t="s">
        <v>424</v>
      </c>
      <c r="H144" s="98">
        <v>1260</v>
      </c>
      <c r="I144" s="34">
        <f>IF(TbRegistroSaídas[[#This Row],[Data do Caixa Registrado]]="",0,MONTH(TbRegistroSaídas[[#This Row],[Data do Caixa Registrado]]))</f>
        <v>10</v>
      </c>
      <c r="J144" s="34">
        <f>IF(TbRegistroSaídas[[#This Row],[Data do Caixa Registrado]]="",0,YEAR(TbRegistroSaídas[[#This Row],[Data do Caixa Registrado]]))</f>
        <v>2018</v>
      </c>
      <c r="K144" s="34">
        <f>IF(TbRegistroSaídas[[#This Row],[Data da Competência]]="",0,MONTH(TbRegistroSaídas[[#This Row],[Data da Competência]]))</f>
        <v>10</v>
      </c>
      <c r="L144" s="34">
        <f>IF(TbRegistroSaídas[[#This Row],[Data da Competência]]="",0,YEAR(TbRegistroSaídas[[#This Row],[Data da Competência]]))</f>
        <v>2018</v>
      </c>
      <c r="M144" s="34">
        <f>IF(TbRegistroSaídas[[#This Row],[Data do Caixa Previsto]]="",0,MONTH(TbRegistroSaídas[[#This Row],[Data do Caixa Previsto]]))</f>
        <v>10</v>
      </c>
      <c r="N144" s="34">
        <f>IF(TbRegistroSaídas[[#This Row],[Data do Caixa Previsto]]="",0,YEAR(TbRegistroSaídas[[#This Row],[Data do Caixa Previsto]]))</f>
        <v>2018</v>
      </c>
      <c r="O14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3">
      <c r="B145" s="97">
        <v>43389</v>
      </c>
      <c r="C145" s="97">
        <v>43383</v>
      </c>
      <c r="D145" s="97">
        <v>43389</v>
      </c>
      <c r="E145" t="s">
        <v>37</v>
      </c>
      <c r="F145" t="s">
        <v>31</v>
      </c>
      <c r="G145" t="s">
        <v>425</v>
      </c>
      <c r="H145" s="98">
        <v>2998</v>
      </c>
      <c r="I145" s="34">
        <f>IF(TbRegistroSaídas[[#This Row],[Data do Caixa Registrado]]="",0,MONTH(TbRegistroSaídas[[#This Row],[Data do Caixa Registrado]]))</f>
        <v>10</v>
      </c>
      <c r="J145" s="34">
        <f>IF(TbRegistroSaídas[[#This Row],[Data do Caixa Registrado]]="",0,YEAR(TbRegistroSaídas[[#This Row],[Data do Caixa Registrado]]))</f>
        <v>2018</v>
      </c>
      <c r="K145" s="34">
        <f>IF(TbRegistroSaídas[[#This Row],[Data da Competência]]="",0,MONTH(TbRegistroSaídas[[#This Row],[Data da Competência]]))</f>
        <v>10</v>
      </c>
      <c r="L145" s="34">
        <f>IF(TbRegistroSaídas[[#This Row],[Data da Competência]]="",0,YEAR(TbRegistroSaídas[[#This Row],[Data da Competência]]))</f>
        <v>2018</v>
      </c>
      <c r="M145" s="34">
        <f>IF(TbRegistroSaídas[[#This Row],[Data do Caixa Previsto]]="",0,MONTH(TbRegistroSaídas[[#This Row],[Data do Caixa Previsto]]))</f>
        <v>10</v>
      </c>
      <c r="N145" s="34">
        <f>IF(TbRegistroSaídas[[#This Row],[Data do Caixa Previsto]]="",0,YEAR(TbRegistroSaídas[[#This Row],[Data do Caixa Previsto]]))</f>
        <v>2018</v>
      </c>
      <c r="O14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3">
      <c r="B146" s="97">
        <v>43468</v>
      </c>
      <c r="C146" s="97">
        <v>43385</v>
      </c>
      <c r="D146" s="97">
        <v>43404</v>
      </c>
      <c r="E146" t="s">
        <v>37</v>
      </c>
      <c r="F146" t="s">
        <v>31</v>
      </c>
      <c r="G146" t="s">
        <v>426</v>
      </c>
      <c r="H146" s="98">
        <v>4287</v>
      </c>
      <c r="I146" s="34">
        <f>IF(TbRegistroSaídas[[#This Row],[Data do Caixa Registrado]]="",0,MONTH(TbRegistroSaídas[[#This Row],[Data do Caixa Registrado]]))</f>
        <v>1</v>
      </c>
      <c r="J146" s="34">
        <f>IF(TbRegistroSaídas[[#This Row],[Data do Caixa Registrado]]="",0,YEAR(TbRegistroSaídas[[#This Row],[Data do Caixa Registrado]]))</f>
        <v>2019</v>
      </c>
      <c r="K146" s="34">
        <f>IF(TbRegistroSaídas[[#This Row],[Data da Competência]]="",0,MONTH(TbRegistroSaídas[[#This Row],[Data da Competência]]))</f>
        <v>10</v>
      </c>
      <c r="L146" s="34">
        <f>IF(TbRegistroSaídas[[#This Row],[Data da Competência]]="",0,YEAR(TbRegistroSaídas[[#This Row],[Data da Competência]]))</f>
        <v>2018</v>
      </c>
      <c r="M146" s="34">
        <f>IF(TbRegistroSaídas[[#This Row],[Data do Caixa Previsto]]="",0,MONTH(TbRegistroSaídas[[#This Row],[Data do Caixa Previsto]]))</f>
        <v>10</v>
      </c>
      <c r="N146" s="34">
        <f>IF(TbRegistroSaídas[[#This Row],[Data do Caixa Previsto]]="",0,YEAR(TbRegistroSaídas[[#This Row],[Data do Caixa Previsto]]))</f>
        <v>2018</v>
      </c>
      <c r="O14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64</v>
      </c>
    </row>
    <row r="147" spans="2:15" x14ac:dyDescent="0.3">
      <c r="B147" s="97">
        <v>43448</v>
      </c>
      <c r="C147" s="97">
        <v>43387</v>
      </c>
      <c r="D147" s="97">
        <v>43387</v>
      </c>
      <c r="E147" t="s">
        <v>37</v>
      </c>
      <c r="F147" t="s">
        <v>33</v>
      </c>
      <c r="G147" t="s">
        <v>427</v>
      </c>
      <c r="H147" s="98">
        <v>2015</v>
      </c>
      <c r="I147" s="34">
        <f>IF(TbRegistroSaídas[[#This Row],[Data do Caixa Registrado]]="",0,MONTH(TbRegistroSaídas[[#This Row],[Data do Caixa Registrado]]))</f>
        <v>12</v>
      </c>
      <c r="J147" s="34">
        <f>IF(TbRegistroSaídas[[#This Row],[Data do Caixa Registrado]]="",0,YEAR(TbRegistroSaídas[[#This Row],[Data do Caixa Registrado]]))</f>
        <v>2018</v>
      </c>
      <c r="K147" s="34">
        <f>IF(TbRegistroSaídas[[#This Row],[Data da Competência]]="",0,MONTH(TbRegistroSaídas[[#This Row],[Data da Competência]]))</f>
        <v>10</v>
      </c>
      <c r="L147" s="34">
        <f>IF(TbRegistroSaídas[[#This Row],[Data da Competência]]="",0,YEAR(TbRegistroSaídas[[#This Row],[Data da Competência]]))</f>
        <v>2018</v>
      </c>
      <c r="M147" s="34">
        <f>IF(TbRegistroSaídas[[#This Row],[Data do Caixa Previsto]]="",0,MONTH(TbRegistroSaídas[[#This Row],[Data do Caixa Previsto]]))</f>
        <v>10</v>
      </c>
      <c r="N147" s="34">
        <f>IF(TbRegistroSaídas[[#This Row],[Data do Caixa Previsto]]="",0,YEAR(TbRegistroSaídas[[#This Row],[Data do Caixa Previsto]]))</f>
        <v>2018</v>
      </c>
      <c r="O14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61</v>
      </c>
    </row>
    <row r="148" spans="2:15" x14ac:dyDescent="0.3">
      <c r="B148" s="97">
        <v>43449</v>
      </c>
      <c r="C148" s="97">
        <v>43393</v>
      </c>
      <c r="D148" s="97">
        <v>43449</v>
      </c>
      <c r="E148" t="s">
        <v>37</v>
      </c>
      <c r="F148" t="s">
        <v>33</v>
      </c>
      <c r="G148" t="s">
        <v>428</v>
      </c>
      <c r="H148" s="98">
        <v>3369</v>
      </c>
      <c r="I148" s="34">
        <f>IF(TbRegistroSaídas[[#This Row],[Data do Caixa Registrado]]="",0,MONTH(TbRegistroSaídas[[#This Row],[Data do Caixa Registrado]]))</f>
        <v>12</v>
      </c>
      <c r="J148" s="34">
        <f>IF(TbRegistroSaídas[[#This Row],[Data do Caixa Registrado]]="",0,YEAR(TbRegistroSaídas[[#This Row],[Data do Caixa Registrado]]))</f>
        <v>2018</v>
      </c>
      <c r="K148" s="34">
        <f>IF(TbRegistroSaídas[[#This Row],[Data da Competência]]="",0,MONTH(TbRegistroSaídas[[#This Row],[Data da Competência]]))</f>
        <v>10</v>
      </c>
      <c r="L148" s="34">
        <f>IF(TbRegistroSaídas[[#This Row],[Data da Competência]]="",0,YEAR(TbRegistroSaídas[[#This Row],[Data da Competência]]))</f>
        <v>2018</v>
      </c>
      <c r="M148" s="34">
        <f>IF(TbRegistroSaídas[[#This Row],[Data do Caixa Previsto]]="",0,MONTH(TbRegistroSaídas[[#This Row],[Data do Caixa Previsto]]))</f>
        <v>12</v>
      </c>
      <c r="N148" s="34">
        <f>IF(TbRegistroSaídas[[#This Row],[Data do Caixa Previsto]]="",0,YEAR(TbRegistroSaídas[[#This Row],[Data do Caixa Previsto]]))</f>
        <v>2018</v>
      </c>
      <c r="O14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3">
      <c r="B149" s="97">
        <v>43394</v>
      </c>
      <c r="C149" s="97">
        <v>43394</v>
      </c>
      <c r="D149" s="97">
        <v>43394</v>
      </c>
      <c r="E149" t="s">
        <v>37</v>
      </c>
      <c r="F149" t="s">
        <v>44</v>
      </c>
      <c r="G149" t="s">
        <v>429</v>
      </c>
      <c r="H149" s="98">
        <v>4851</v>
      </c>
      <c r="I149" s="34">
        <f>IF(TbRegistroSaídas[[#This Row],[Data do Caixa Registrado]]="",0,MONTH(TbRegistroSaídas[[#This Row],[Data do Caixa Registrado]]))</f>
        <v>10</v>
      </c>
      <c r="J149" s="34">
        <f>IF(TbRegistroSaídas[[#This Row],[Data do Caixa Registrado]]="",0,YEAR(TbRegistroSaídas[[#This Row],[Data do Caixa Registrado]]))</f>
        <v>2018</v>
      </c>
      <c r="K149" s="34">
        <f>IF(TbRegistroSaídas[[#This Row],[Data da Competência]]="",0,MONTH(TbRegistroSaídas[[#This Row],[Data da Competência]]))</f>
        <v>10</v>
      </c>
      <c r="L149" s="34">
        <f>IF(TbRegistroSaídas[[#This Row],[Data da Competência]]="",0,YEAR(TbRegistroSaídas[[#This Row],[Data da Competência]]))</f>
        <v>2018</v>
      </c>
      <c r="M149" s="34">
        <f>IF(TbRegistroSaídas[[#This Row],[Data do Caixa Previsto]]="",0,MONTH(TbRegistroSaídas[[#This Row],[Data do Caixa Previsto]]))</f>
        <v>10</v>
      </c>
      <c r="N149" s="34">
        <f>IF(TbRegistroSaídas[[#This Row],[Data do Caixa Previsto]]="",0,YEAR(TbRegistroSaídas[[#This Row],[Data do Caixa Previsto]]))</f>
        <v>2018</v>
      </c>
      <c r="O14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3">
      <c r="B150" s="97">
        <v>43449</v>
      </c>
      <c r="C150" s="97">
        <v>43398</v>
      </c>
      <c r="D150" s="97">
        <v>43449</v>
      </c>
      <c r="E150" t="s">
        <v>37</v>
      </c>
      <c r="F150" t="s">
        <v>44</v>
      </c>
      <c r="G150" t="s">
        <v>430</v>
      </c>
      <c r="H150" s="98">
        <v>2178</v>
      </c>
      <c r="I150" s="34">
        <f>IF(TbRegistroSaídas[[#This Row],[Data do Caixa Registrado]]="",0,MONTH(TbRegistroSaídas[[#This Row],[Data do Caixa Registrado]]))</f>
        <v>12</v>
      </c>
      <c r="J150" s="34">
        <f>IF(TbRegistroSaídas[[#This Row],[Data do Caixa Registrado]]="",0,YEAR(TbRegistroSaídas[[#This Row],[Data do Caixa Registrado]]))</f>
        <v>2018</v>
      </c>
      <c r="K150" s="34">
        <f>IF(TbRegistroSaídas[[#This Row],[Data da Competência]]="",0,MONTH(TbRegistroSaídas[[#This Row],[Data da Competência]]))</f>
        <v>10</v>
      </c>
      <c r="L150" s="34">
        <f>IF(TbRegistroSaídas[[#This Row],[Data da Competência]]="",0,YEAR(TbRegistroSaídas[[#This Row],[Data da Competência]]))</f>
        <v>2018</v>
      </c>
      <c r="M150" s="34">
        <f>IF(TbRegistroSaídas[[#This Row],[Data do Caixa Previsto]]="",0,MONTH(TbRegistroSaídas[[#This Row],[Data do Caixa Previsto]]))</f>
        <v>12</v>
      </c>
      <c r="N150" s="34">
        <f>IF(TbRegistroSaídas[[#This Row],[Data do Caixa Previsto]]="",0,YEAR(TbRegistroSaídas[[#This Row],[Data do Caixa Previsto]]))</f>
        <v>2018</v>
      </c>
      <c r="O15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3">
      <c r="B151" s="97">
        <v>43424</v>
      </c>
      <c r="C151" s="97">
        <v>43400</v>
      </c>
      <c r="D151" s="97">
        <v>43424</v>
      </c>
      <c r="E151" t="s">
        <v>37</v>
      </c>
      <c r="F151" t="s">
        <v>33</v>
      </c>
      <c r="G151" t="s">
        <v>431</v>
      </c>
      <c r="H151" s="98">
        <v>4052</v>
      </c>
      <c r="I151" s="34">
        <f>IF(TbRegistroSaídas[[#This Row],[Data do Caixa Registrado]]="",0,MONTH(TbRegistroSaídas[[#This Row],[Data do Caixa Registrado]]))</f>
        <v>11</v>
      </c>
      <c r="J151" s="34">
        <f>IF(TbRegistroSaídas[[#This Row],[Data do Caixa Registrado]]="",0,YEAR(TbRegistroSaídas[[#This Row],[Data do Caixa Registrado]]))</f>
        <v>2018</v>
      </c>
      <c r="K151" s="34">
        <f>IF(TbRegistroSaídas[[#This Row],[Data da Competência]]="",0,MONTH(TbRegistroSaídas[[#This Row],[Data da Competência]]))</f>
        <v>10</v>
      </c>
      <c r="L151" s="34">
        <f>IF(TbRegistroSaídas[[#This Row],[Data da Competência]]="",0,YEAR(TbRegistroSaídas[[#This Row],[Data da Competência]]))</f>
        <v>2018</v>
      </c>
      <c r="M151" s="34">
        <f>IF(TbRegistroSaídas[[#This Row],[Data do Caixa Previsto]]="",0,MONTH(TbRegistroSaídas[[#This Row],[Data do Caixa Previsto]]))</f>
        <v>11</v>
      </c>
      <c r="N151" s="34">
        <f>IF(TbRegistroSaídas[[#This Row],[Data do Caixa Previsto]]="",0,YEAR(TbRegistroSaídas[[#This Row],[Data do Caixa Previsto]]))</f>
        <v>2018</v>
      </c>
      <c r="O15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3">
      <c r="B152" s="97">
        <v>43403</v>
      </c>
      <c r="C152" s="97">
        <v>43403</v>
      </c>
      <c r="D152" s="97">
        <v>43403</v>
      </c>
      <c r="E152" t="s">
        <v>37</v>
      </c>
      <c r="F152" t="s">
        <v>31</v>
      </c>
      <c r="G152" t="s">
        <v>432</v>
      </c>
      <c r="H152" s="98">
        <v>2864</v>
      </c>
      <c r="I152" s="34">
        <f>IF(TbRegistroSaídas[[#This Row],[Data do Caixa Registrado]]="",0,MONTH(TbRegistroSaídas[[#This Row],[Data do Caixa Registrado]]))</f>
        <v>10</v>
      </c>
      <c r="J152" s="34">
        <f>IF(TbRegistroSaídas[[#This Row],[Data do Caixa Registrado]]="",0,YEAR(TbRegistroSaídas[[#This Row],[Data do Caixa Registrado]]))</f>
        <v>2018</v>
      </c>
      <c r="K152" s="34">
        <f>IF(TbRegistroSaídas[[#This Row],[Data da Competência]]="",0,MONTH(TbRegistroSaídas[[#This Row],[Data da Competência]]))</f>
        <v>10</v>
      </c>
      <c r="L152" s="34">
        <f>IF(TbRegistroSaídas[[#This Row],[Data da Competência]]="",0,YEAR(TbRegistroSaídas[[#This Row],[Data da Competência]]))</f>
        <v>2018</v>
      </c>
      <c r="M152" s="34">
        <f>IF(TbRegistroSaídas[[#This Row],[Data do Caixa Previsto]]="",0,MONTH(TbRegistroSaídas[[#This Row],[Data do Caixa Previsto]]))</f>
        <v>10</v>
      </c>
      <c r="N152" s="34">
        <f>IF(TbRegistroSaídas[[#This Row],[Data do Caixa Previsto]]="",0,YEAR(TbRegistroSaídas[[#This Row],[Data do Caixa Previsto]]))</f>
        <v>2018</v>
      </c>
      <c r="O15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3">
      <c r="B153" s="97">
        <v>43461</v>
      </c>
      <c r="C153" s="97">
        <v>43405</v>
      </c>
      <c r="D153" s="97">
        <v>43461</v>
      </c>
      <c r="E153" t="s">
        <v>37</v>
      </c>
      <c r="F153" t="s">
        <v>44</v>
      </c>
      <c r="G153" t="s">
        <v>433</v>
      </c>
      <c r="H153" s="98">
        <v>2425</v>
      </c>
      <c r="I153" s="34">
        <f>IF(TbRegistroSaídas[[#This Row],[Data do Caixa Registrado]]="",0,MONTH(TbRegistroSaídas[[#This Row],[Data do Caixa Registrado]]))</f>
        <v>12</v>
      </c>
      <c r="J153" s="34">
        <f>IF(TbRegistroSaídas[[#This Row],[Data do Caixa Registrado]]="",0,YEAR(TbRegistroSaídas[[#This Row],[Data do Caixa Registrado]]))</f>
        <v>2018</v>
      </c>
      <c r="K153" s="34">
        <f>IF(TbRegistroSaídas[[#This Row],[Data da Competência]]="",0,MONTH(TbRegistroSaídas[[#This Row],[Data da Competência]]))</f>
        <v>11</v>
      </c>
      <c r="L153" s="34">
        <f>IF(TbRegistroSaídas[[#This Row],[Data da Competência]]="",0,YEAR(TbRegistroSaídas[[#This Row],[Data da Competência]]))</f>
        <v>2018</v>
      </c>
      <c r="M153" s="34">
        <f>IF(TbRegistroSaídas[[#This Row],[Data do Caixa Previsto]]="",0,MONTH(TbRegistroSaídas[[#This Row],[Data do Caixa Previsto]]))</f>
        <v>12</v>
      </c>
      <c r="N153" s="34">
        <f>IF(TbRegistroSaídas[[#This Row],[Data do Caixa Previsto]]="",0,YEAR(TbRegistroSaídas[[#This Row],[Data do Caixa Previsto]]))</f>
        <v>2018</v>
      </c>
      <c r="O15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3">
      <c r="B154" s="97">
        <v>43466</v>
      </c>
      <c r="C154" s="97">
        <v>43407</v>
      </c>
      <c r="D154" s="97">
        <v>43466</v>
      </c>
      <c r="E154" t="s">
        <v>37</v>
      </c>
      <c r="F154" t="s">
        <v>31</v>
      </c>
      <c r="G154" t="s">
        <v>351</v>
      </c>
      <c r="H154" s="98">
        <v>1542</v>
      </c>
      <c r="I154" s="34">
        <f>IF(TbRegistroSaídas[[#This Row],[Data do Caixa Registrado]]="",0,MONTH(TbRegistroSaídas[[#This Row],[Data do Caixa Registrado]]))</f>
        <v>1</v>
      </c>
      <c r="J154" s="34">
        <f>IF(TbRegistroSaídas[[#This Row],[Data do Caixa Registrado]]="",0,YEAR(TbRegistroSaídas[[#This Row],[Data do Caixa Registrado]]))</f>
        <v>2019</v>
      </c>
      <c r="K154" s="34">
        <f>IF(TbRegistroSaídas[[#This Row],[Data da Competência]]="",0,MONTH(TbRegistroSaídas[[#This Row],[Data da Competência]]))</f>
        <v>11</v>
      </c>
      <c r="L154" s="34">
        <f>IF(TbRegistroSaídas[[#This Row],[Data da Competência]]="",0,YEAR(TbRegistroSaídas[[#This Row],[Data da Competência]]))</f>
        <v>2018</v>
      </c>
      <c r="M154" s="34">
        <f>IF(TbRegistroSaídas[[#This Row],[Data do Caixa Previsto]]="",0,MONTH(TbRegistroSaídas[[#This Row],[Data do Caixa Previsto]]))</f>
        <v>1</v>
      </c>
      <c r="N154" s="34">
        <f>IF(TbRegistroSaídas[[#This Row],[Data do Caixa Previsto]]="",0,YEAR(TbRegistroSaídas[[#This Row],[Data do Caixa Previsto]]))</f>
        <v>2019</v>
      </c>
      <c r="O15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3">
      <c r="B155" s="97">
        <v>43446</v>
      </c>
      <c r="C155" s="97">
        <v>43412</v>
      </c>
      <c r="D155" s="97">
        <v>43446</v>
      </c>
      <c r="E155" t="s">
        <v>37</v>
      </c>
      <c r="F155" t="s">
        <v>44</v>
      </c>
      <c r="G155" t="s">
        <v>434</v>
      </c>
      <c r="H155" s="98">
        <v>1736</v>
      </c>
      <c r="I155" s="34">
        <f>IF(TbRegistroSaídas[[#This Row],[Data do Caixa Registrado]]="",0,MONTH(TbRegistroSaídas[[#This Row],[Data do Caixa Registrado]]))</f>
        <v>12</v>
      </c>
      <c r="J155" s="34">
        <f>IF(TbRegistroSaídas[[#This Row],[Data do Caixa Registrado]]="",0,YEAR(TbRegistroSaídas[[#This Row],[Data do Caixa Registrado]]))</f>
        <v>2018</v>
      </c>
      <c r="K155" s="34">
        <f>IF(TbRegistroSaídas[[#This Row],[Data da Competência]]="",0,MONTH(TbRegistroSaídas[[#This Row],[Data da Competência]]))</f>
        <v>11</v>
      </c>
      <c r="L155" s="34">
        <f>IF(TbRegistroSaídas[[#This Row],[Data da Competência]]="",0,YEAR(TbRegistroSaídas[[#This Row],[Data da Competência]]))</f>
        <v>2018</v>
      </c>
      <c r="M155" s="34">
        <f>IF(TbRegistroSaídas[[#This Row],[Data do Caixa Previsto]]="",0,MONTH(TbRegistroSaídas[[#This Row],[Data do Caixa Previsto]]))</f>
        <v>12</v>
      </c>
      <c r="N155" s="34">
        <f>IF(TbRegistroSaídas[[#This Row],[Data do Caixa Previsto]]="",0,YEAR(TbRegistroSaídas[[#This Row],[Data do Caixa Previsto]]))</f>
        <v>2018</v>
      </c>
      <c r="O15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3">
      <c r="B156" s="97">
        <v>43485</v>
      </c>
      <c r="C156" s="97">
        <v>43415</v>
      </c>
      <c r="D156" s="97">
        <v>43474</v>
      </c>
      <c r="E156" t="s">
        <v>37</v>
      </c>
      <c r="F156" t="s">
        <v>32</v>
      </c>
      <c r="G156" t="s">
        <v>435</v>
      </c>
      <c r="H156" s="98">
        <v>1628</v>
      </c>
      <c r="I156" s="34">
        <f>IF(TbRegistroSaídas[[#This Row],[Data do Caixa Registrado]]="",0,MONTH(TbRegistroSaídas[[#This Row],[Data do Caixa Registrado]]))</f>
        <v>1</v>
      </c>
      <c r="J156" s="34">
        <f>IF(TbRegistroSaídas[[#This Row],[Data do Caixa Registrado]]="",0,YEAR(TbRegistroSaídas[[#This Row],[Data do Caixa Registrado]]))</f>
        <v>2019</v>
      </c>
      <c r="K156" s="34">
        <f>IF(TbRegistroSaídas[[#This Row],[Data da Competência]]="",0,MONTH(TbRegistroSaídas[[#This Row],[Data da Competência]]))</f>
        <v>11</v>
      </c>
      <c r="L156" s="34">
        <f>IF(TbRegistroSaídas[[#This Row],[Data da Competência]]="",0,YEAR(TbRegistroSaídas[[#This Row],[Data da Competência]]))</f>
        <v>2018</v>
      </c>
      <c r="M156" s="34">
        <f>IF(TbRegistroSaídas[[#This Row],[Data do Caixa Previsto]]="",0,MONTH(TbRegistroSaídas[[#This Row],[Data do Caixa Previsto]]))</f>
        <v>1</v>
      </c>
      <c r="N156" s="34">
        <f>IF(TbRegistroSaídas[[#This Row],[Data do Caixa Previsto]]="",0,YEAR(TbRegistroSaídas[[#This Row],[Data do Caixa Previsto]]))</f>
        <v>2019</v>
      </c>
      <c r="O15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11</v>
      </c>
    </row>
    <row r="157" spans="2:15" x14ac:dyDescent="0.3">
      <c r="B157" s="97" t="s">
        <v>68</v>
      </c>
      <c r="C157" s="97">
        <v>43417</v>
      </c>
      <c r="D157" s="97">
        <v>43417</v>
      </c>
      <c r="E157" t="s">
        <v>37</v>
      </c>
      <c r="F157" t="s">
        <v>44</v>
      </c>
      <c r="G157" t="s">
        <v>436</v>
      </c>
      <c r="H157" s="98">
        <v>3853</v>
      </c>
      <c r="I157" s="34">
        <f>IF(TbRegistroSaídas[[#This Row],[Data do Caixa Registrado]]="",0,MONTH(TbRegistroSaídas[[#This Row],[Data do Caixa Registrado]]))</f>
        <v>0</v>
      </c>
      <c r="J157" s="34">
        <f>IF(TbRegistroSaídas[[#This Row],[Data do Caixa Registrado]]="",0,YEAR(TbRegistroSaídas[[#This Row],[Data do Caixa Registrado]]))</f>
        <v>0</v>
      </c>
      <c r="K157" s="34">
        <f>IF(TbRegistroSaídas[[#This Row],[Data da Competência]]="",0,MONTH(TbRegistroSaídas[[#This Row],[Data da Competência]]))</f>
        <v>11</v>
      </c>
      <c r="L157" s="34">
        <f>IF(TbRegistroSaídas[[#This Row],[Data da Competência]]="",0,YEAR(TbRegistroSaídas[[#This Row],[Data da Competência]]))</f>
        <v>2018</v>
      </c>
      <c r="M157" s="34">
        <f>IF(TbRegistroSaídas[[#This Row],[Data do Caixa Previsto]]="",0,MONTH(TbRegistroSaídas[[#This Row],[Data do Caixa Previsto]]))</f>
        <v>11</v>
      </c>
      <c r="N157" s="34">
        <f>IF(TbRegistroSaídas[[#This Row],[Data do Caixa Previsto]]="",0,YEAR(TbRegistroSaídas[[#This Row],[Data do Caixa Previsto]]))</f>
        <v>2018</v>
      </c>
      <c r="O15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2368</v>
      </c>
    </row>
    <row r="158" spans="2:15" x14ac:dyDescent="0.3">
      <c r="B158" s="97">
        <v>43451</v>
      </c>
      <c r="C158" s="97">
        <v>43421</v>
      </c>
      <c r="D158" s="97">
        <v>43451</v>
      </c>
      <c r="E158" t="s">
        <v>37</v>
      </c>
      <c r="F158" t="s">
        <v>32</v>
      </c>
      <c r="G158" t="s">
        <v>437</v>
      </c>
      <c r="H158" s="98">
        <v>883</v>
      </c>
      <c r="I158" s="34">
        <f>IF(TbRegistroSaídas[[#This Row],[Data do Caixa Registrado]]="",0,MONTH(TbRegistroSaídas[[#This Row],[Data do Caixa Registrado]]))</f>
        <v>12</v>
      </c>
      <c r="J158" s="34">
        <f>IF(TbRegistroSaídas[[#This Row],[Data do Caixa Registrado]]="",0,YEAR(TbRegistroSaídas[[#This Row],[Data do Caixa Registrado]]))</f>
        <v>2018</v>
      </c>
      <c r="K158" s="34">
        <f>IF(TbRegistroSaídas[[#This Row],[Data da Competência]]="",0,MONTH(TbRegistroSaídas[[#This Row],[Data da Competência]]))</f>
        <v>11</v>
      </c>
      <c r="L158" s="34">
        <f>IF(TbRegistroSaídas[[#This Row],[Data da Competência]]="",0,YEAR(TbRegistroSaídas[[#This Row],[Data da Competência]]))</f>
        <v>2018</v>
      </c>
      <c r="M158" s="34">
        <f>IF(TbRegistroSaídas[[#This Row],[Data do Caixa Previsto]]="",0,MONTH(TbRegistroSaídas[[#This Row],[Data do Caixa Previsto]]))</f>
        <v>12</v>
      </c>
      <c r="N158" s="34">
        <f>IF(TbRegistroSaídas[[#This Row],[Data do Caixa Previsto]]="",0,YEAR(TbRegistroSaídas[[#This Row],[Data do Caixa Previsto]]))</f>
        <v>2018</v>
      </c>
      <c r="O15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3">
      <c r="B159" s="97">
        <v>43431</v>
      </c>
      <c r="C159" s="97">
        <v>43421</v>
      </c>
      <c r="D159" s="97">
        <v>43421</v>
      </c>
      <c r="E159" t="s">
        <v>37</v>
      </c>
      <c r="F159" t="s">
        <v>44</v>
      </c>
      <c r="G159" t="s">
        <v>438</v>
      </c>
      <c r="H159" s="98">
        <v>976</v>
      </c>
      <c r="I159" s="34">
        <f>IF(TbRegistroSaídas[[#This Row],[Data do Caixa Registrado]]="",0,MONTH(TbRegistroSaídas[[#This Row],[Data do Caixa Registrado]]))</f>
        <v>11</v>
      </c>
      <c r="J159" s="34">
        <f>IF(TbRegistroSaídas[[#This Row],[Data do Caixa Registrado]]="",0,YEAR(TbRegistroSaídas[[#This Row],[Data do Caixa Registrado]]))</f>
        <v>2018</v>
      </c>
      <c r="K159" s="34">
        <f>IF(TbRegistroSaídas[[#This Row],[Data da Competência]]="",0,MONTH(TbRegistroSaídas[[#This Row],[Data da Competência]]))</f>
        <v>11</v>
      </c>
      <c r="L159" s="34">
        <f>IF(TbRegistroSaídas[[#This Row],[Data da Competência]]="",0,YEAR(TbRegistroSaídas[[#This Row],[Data da Competência]]))</f>
        <v>2018</v>
      </c>
      <c r="M159" s="34">
        <f>IF(TbRegistroSaídas[[#This Row],[Data do Caixa Previsto]]="",0,MONTH(TbRegistroSaídas[[#This Row],[Data do Caixa Previsto]]))</f>
        <v>11</v>
      </c>
      <c r="N159" s="34">
        <f>IF(TbRegistroSaídas[[#This Row],[Data do Caixa Previsto]]="",0,YEAR(TbRegistroSaídas[[#This Row],[Data do Caixa Previsto]]))</f>
        <v>2018</v>
      </c>
      <c r="O15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10</v>
      </c>
    </row>
    <row r="160" spans="2:15" x14ac:dyDescent="0.3">
      <c r="B160" s="97">
        <v>43424</v>
      </c>
      <c r="C160" s="97">
        <v>43424</v>
      </c>
      <c r="D160" s="97">
        <v>43424</v>
      </c>
      <c r="E160" t="s">
        <v>37</v>
      </c>
      <c r="F160" t="s">
        <v>32</v>
      </c>
      <c r="G160" t="s">
        <v>439</v>
      </c>
      <c r="H160" s="98">
        <v>2663</v>
      </c>
      <c r="I160" s="34">
        <f>IF(TbRegistroSaídas[[#This Row],[Data do Caixa Registrado]]="",0,MONTH(TbRegistroSaídas[[#This Row],[Data do Caixa Registrado]]))</f>
        <v>11</v>
      </c>
      <c r="J160" s="34">
        <f>IF(TbRegistroSaídas[[#This Row],[Data do Caixa Registrado]]="",0,YEAR(TbRegistroSaídas[[#This Row],[Data do Caixa Registrado]]))</f>
        <v>2018</v>
      </c>
      <c r="K160" s="34">
        <f>IF(TbRegistroSaídas[[#This Row],[Data da Competência]]="",0,MONTH(TbRegistroSaídas[[#This Row],[Data da Competência]]))</f>
        <v>11</v>
      </c>
      <c r="L160" s="34">
        <f>IF(TbRegistroSaídas[[#This Row],[Data da Competência]]="",0,YEAR(TbRegistroSaídas[[#This Row],[Data da Competência]]))</f>
        <v>2018</v>
      </c>
      <c r="M160" s="34">
        <f>IF(TbRegistroSaídas[[#This Row],[Data do Caixa Previsto]]="",0,MONTH(TbRegistroSaídas[[#This Row],[Data do Caixa Previsto]]))</f>
        <v>11</v>
      </c>
      <c r="N160" s="34">
        <f>IF(TbRegistroSaídas[[#This Row],[Data do Caixa Previsto]]="",0,YEAR(TbRegistroSaídas[[#This Row],[Data do Caixa Previsto]]))</f>
        <v>2018</v>
      </c>
      <c r="O16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3">
      <c r="B161" s="97">
        <v>43430</v>
      </c>
      <c r="C161" s="97">
        <v>43430</v>
      </c>
      <c r="D161" s="97">
        <v>43430</v>
      </c>
      <c r="E161" t="s">
        <v>37</v>
      </c>
      <c r="F161" t="s">
        <v>44</v>
      </c>
      <c r="G161" t="s">
        <v>440</v>
      </c>
      <c r="H161" s="98">
        <v>4888</v>
      </c>
      <c r="I161" s="34">
        <f>IF(TbRegistroSaídas[[#This Row],[Data do Caixa Registrado]]="",0,MONTH(TbRegistroSaídas[[#This Row],[Data do Caixa Registrado]]))</f>
        <v>11</v>
      </c>
      <c r="J161" s="34">
        <f>IF(TbRegistroSaídas[[#This Row],[Data do Caixa Registrado]]="",0,YEAR(TbRegistroSaídas[[#This Row],[Data do Caixa Registrado]]))</f>
        <v>2018</v>
      </c>
      <c r="K161" s="34">
        <f>IF(TbRegistroSaídas[[#This Row],[Data da Competência]]="",0,MONTH(TbRegistroSaídas[[#This Row],[Data da Competência]]))</f>
        <v>11</v>
      </c>
      <c r="L161" s="34">
        <f>IF(TbRegistroSaídas[[#This Row],[Data da Competência]]="",0,YEAR(TbRegistroSaídas[[#This Row],[Data da Competência]]))</f>
        <v>2018</v>
      </c>
      <c r="M161" s="34">
        <f>IF(TbRegistroSaídas[[#This Row],[Data do Caixa Previsto]]="",0,MONTH(TbRegistroSaídas[[#This Row],[Data do Caixa Previsto]]))</f>
        <v>11</v>
      </c>
      <c r="N161" s="34">
        <f>IF(TbRegistroSaídas[[#This Row],[Data do Caixa Previsto]]="",0,YEAR(TbRegistroSaídas[[#This Row],[Data do Caixa Previsto]]))</f>
        <v>2018</v>
      </c>
      <c r="O16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3">
      <c r="B162" s="97">
        <v>43433</v>
      </c>
      <c r="C162" s="97">
        <v>43433</v>
      </c>
      <c r="D162" s="97">
        <v>43433</v>
      </c>
      <c r="E162" t="s">
        <v>37</v>
      </c>
      <c r="F162" t="s">
        <v>32</v>
      </c>
      <c r="G162" t="s">
        <v>441</v>
      </c>
      <c r="H162" s="98">
        <v>2030</v>
      </c>
      <c r="I162" s="34">
        <f>IF(TbRegistroSaídas[[#This Row],[Data do Caixa Registrado]]="",0,MONTH(TbRegistroSaídas[[#This Row],[Data do Caixa Registrado]]))</f>
        <v>11</v>
      </c>
      <c r="J162" s="34">
        <f>IF(TbRegistroSaídas[[#This Row],[Data do Caixa Registrado]]="",0,YEAR(TbRegistroSaídas[[#This Row],[Data do Caixa Registrado]]))</f>
        <v>2018</v>
      </c>
      <c r="K162" s="34">
        <f>IF(TbRegistroSaídas[[#This Row],[Data da Competência]]="",0,MONTH(TbRegistroSaídas[[#This Row],[Data da Competência]]))</f>
        <v>11</v>
      </c>
      <c r="L162" s="34">
        <f>IF(TbRegistroSaídas[[#This Row],[Data da Competência]]="",0,YEAR(TbRegistroSaídas[[#This Row],[Data da Competência]]))</f>
        <v>2018</v>
      </c>
      <c r="M162" s="34">
        <f>IF(TbRegistroSaídas[[#This Row],[Data do Caixa Previsto]]="",0,MONTH(TbRegistroSaídas[[#This Row],[Data do Caixa Previsto]]))</f>
        <v>11</v>
      </c>
      <c r="N162" s="34">
        <f>IF(TbRegistroSaídas[[#This Row],[Data do Caixa Previsto]]="",0,YEAR(TbRegistroSaídas[[#This Row],[Data do Caixa Previsto]]))</f>
        <v>2018</v>
      </c>
      <c r="O16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3">
      <c r="B163" s="97">
        <v>43485</v>
      </c>
      <c r="C163" s="97">
        <v>43436</v>
      </c>
      <c r="D163" s="97">
        <v>43485</v>
      </c>
      <c r="E163" t="s">
        <v>37</v>
      </c>
      <c r="F163" t="s">
        <v>44</v>
      </c>
      <c r="G163" t="s">
        <v>442</v>
      </c>
      <c r="H163" s="98">
        <v>2117</v>
      </c>
      <c r="I163" s="34">
        <f>IF(TbRegistroSaídas[[#This Row],[Data do Caixa Registrado]]="",0,MONTH(TbRegistroSaídas[[#This Row],[Data do Caixa Registrado]]))</f>
        <v>1</v>
      </c>
      <c r="J163" s="34">
        <f>IF(TbRegistroSaídas[[#This Row],[Data do Caixa Registrado]]="",0,YEAR(TbRegistroSaídas[[#This Row],[Data do Caixa Registrado]]))</f>
        <v>2019</v>
      </c>
      <c r="K163" s="34">
        <f>IF(TbRegistroSaídas[[#This Row],[Data da Competência]]="",0,MONTH(TbRegistroSaídas[[#This Row],[Data da Competência]]))</f>
        <v>12</v>
      </c>
      <c r="L163" s="34">
        <f>IF(TbRegistroSaídas[[#This Row],[Data da Competência]]="",0,YEAR(TbRegistroSaídas[[#This Row],[Data da Competência]]))</f>
        <v>2018</v>
      </c>
      <c r="M163" s="34">
        <f>IF(TbRegistroSaídas[[#This Row],[Data do Caixa Previsto]]="",0,MONTH(TbRegistroSaídas[[#This Row],[Data do Caixa Previsto]]))</f>
        <v>1</v>
      </c>
      <c r="N163" s="34">
        <f>IF(TbRegistroSaídas[[#This Row],[Data do Caixa Previsto]]="",0,YEAR(TbRegistroSaídas[[#This Row],[Data do Caixa Previsto]]))</f>
        <v>2019</v>
      </c>
      <c r="O16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3">
      <c r="B164" s="97">
        <v>43494</v>
      </c>
      <c r="C164" s="97">
        <v>43438</v>
      </c>
      <c r="D164" s="97">
        <v>43494</v>
      </c>
      <c r="E164" t="s">
        <v>37</v>
      </c>
      <c r="F164" t="s">
        <v>44</v>
      </c>
      <c r="G164" t="s">
        <v>443</v>
      </c>
      <c r="H164" s="98">
        <v>1236</v>
      </c>
      <c r="I164" s="34">
        <f>IF(TbRegistroSaídas[[#This Row],[Data do Caixa Registrado]]="",0,MONTH(TbRegistroSaídas[[#This Row],[Data do Caixa Registrado]]))</f>
        <v>1</v>
      </c>
      <c r="J164" s="34">
        <f>IF(TbRegistroSaídas[[#This Row],[Data do Caixa Registrado]]="",0,YEAR(TbRegistroSaídas[[#This Row],[Data do Caixa Registrado]]))</f>
        <v>2019</v>
      </c>
      <c r="K164" s="34">
        <f>IF(TbRegistroSaídas[[#This Row],[Data da Competência]]="",0,MONTH(TbRegistroSaídas[[#This Row],[Data da Competência]]))</f>
        <v>12</v>
      </c>
      <c r="L164" s="34">
        <f>IF(TbRegistroSaídas[[#This Row],[Data da Competência]]="",0,YEAR(TbRegistroSaídas[[#This Row],[Data da Competência]]))</f>
        <v>2018</v>
      </c>
      <c r="M164" s="34">
        <f>IF(TbRegistroSaídas[[#This Row],[Data do Caixa Previsto]]="",0,MONTH(TbRegistroSaídas[[#This Row],[Data do Caixa Previsto]]))</f>
        <v>1</v>
      </c>
      <c r="N164" s="34">
        <f>IF(TbRegistroSaídas[[#This Row],[Data do Caixa Previsto]]="",0,YEAR(TbRegistroSaídas[[#This Row],[Data do Caixa Previsto]]))</f>
        <v>2019</v>
      </c>
      <c r="O16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3">
      <c r="B165" s="97">
        <v>43465</v>
      </c>
      <c r="C165" s="97">
        <v>43443</v>
      </c>
      <c r="D165" s="97">
        <v>43465</v>
      </c>
      <c r="E165" t="s">
        <v>37</v>
      </c>
      <c r="F165" t="s">
        <v>44</v>
      </c>
      <c r="G165" t="s">
        <v>444</v>
      </c>
      <c r="H165" s="98">
        <v>426</v>
      </c>
      <c r="I165" s="34">
        <f>IF(TbRegistroSaídas[[#This Row],[Data do Caixa Registrado]]="",0,MONTH(TbRegistroSaídas[[#This Row],[Data do Caixa Registrado]]))</f>
        <v>12</v>
      </c>
      <c r="J165" s="34">
        <f>IF(TbRegistroSaídas[[#This Row],[Data do Caixa Registrado]]="",0,YEAR(TbRegistroSaídas[[#This Row],[Data do Caixa Registrado]]))</f>
        <v>2018</v>
      </c>
      <c r="K165" s="34">
        <f>IF(TbRegistroSaídas[[#This Row],[Data da Competência]]="",0,MONTH(TbRegistroSaídas[[#This Row],[Data da Competência]]))</f>
        <v>12</v>
      </c>
      <c r="L165" s="34">
        <f>IF(TbRegistroSaídas[[#This Row],[Data da Competência]]="",0,YEAR(TbRegistroSaídas[[#This Row],[Data da Competência]]))</f>
        <v>2018</v>
      </c>
      <c r="M165" s="34">
        <f>IF(TbRegistroSaídas[[#This Row],[Data do Caixa Previsto]]="",0,MONTH(TbRegistroSaídas[[#This Row],[Data do Caixa Previsto]]))</f>
        <v>12</v>
      </c>
      <c r="N165" s="34">
        <f>IF(TbRegistroSaídas[[#This Row],[Data do Caixa Previsto]]="",0,YEAR(TbRegistroSaídas[[#This Row],[Data do Caixa Previsto]]))</f>
        <v>2018</v>
      </c>
      <c r="O16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3">
      <c r="B166" s="97">
        <v>43444</v>
      </c>
      <c r="C166" s="97">
        <v>43444</v>
      </c>
      <c r="D166" s="97">
        <v>43444</v>
      </c>
      <c r="E166" t="s">
        <v>37</v>
      </c>
      <c r="F166" t="s">
        <v>31</v>
      </c>
      <c r="G166" t="s">
        <v>445</v>
      </c>
      <c r="H166" s="98">
        <v>3956</v>
      </c>
      <c r="I166" s="34">
        <f>IF(TbRegistroSaídas[[#This Row],[Data do Caixa Registrado]]="",0,MONTH(TbRegistroSaídas[[#This Row],[Data do Caixa Registrado]]))</f>
        <v>12</v>
      </c>
      <c r="J166" s="34">
        <f>IF(TbRegistroSaídas[[#This Row],[Data do Caixa Registrado]]="",0,YEAR(TbRegistroSaídas[[#This Row],[Data do Caixa Registrado]]))</f>
        <v>2018</v>
      </c>
      <c r="K166" s="34">
        <f>IF(TbRegistroSaídas[[#This Row],[Data da Competência]]="",0,MONTH(TbRegistroSaídas[[#This Row],[Data da Competência]]))</f>
        <v>12</v>
      </c>
      <c r="L166" s="34">
        <f>IF(TbRegistroSaídas[[#This Row],[Data da Competência]]="",0,YEAR(TbRegistroSaídas[[#This Row],[Data da Competência]]))</f>
        <v>2018</v>
      </c>
      <c r="M166" s="34">
        <f>IF(TbRegistroSaídas[[#This Row],[Data do Caixa Previsto]]="",0,MONTH(TbRegistroSaídas[[#This Row],[Data do Caixa Previsto]]))</f>
        <v>12</v>
      </c>
      <c r="N166" s="34">
        <f>IF(TbRegistroSaídas[[#This Row],[Data do Caixa Previsto]]="",0,YEAR(TbRegistroSaídas[[#This Row],[Data do Caixa Previsto]]))</f>
        <v>2018</v>
      </c>
      <c r="O16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3">
      <c r="B167" s="97" t="s">
        <v>68</v>
      </c>
      <c r="C167" s="97">
        <v>43448</v>
      </c>
      <c r="D167" s="97">
        <v>43480</v>
      </c>
      <c r="E167" t="s">
        <v>37</v>
      </c>
      <c r="F167" t="s">
        <v>44</v>
      </c>
      <c r="G167" t="s">
        <v>446</v>
      </c>
      <c r="H167" s="98">
        <v>3042</v>
      </c>
      <c r="I167" s="34">
        <f>IF(TbRegistroSaídas[[#This Row],[Data do Caixa Registrado]]="",0,MONTH(TbRegistroSaídas[[#This Row],[Data do Caixa Registrado]]))</f>
        <v>0</v>
      </c>
      <c r="J167" s="34">
        <f>IF(TbRegistroSaídas[[#This Row],[Data do Caixa Registrado]]="",0,YEAR(TbRegistroSaídas[[#This Row],[Data do Caixa Registrado]]))</f>
        <v>0</v>
      </c>
      <c r="K167" s="34">
        <f>IF(TbRegistroSaídas[[#This Row],[Data da Competência]]="",0,MONTH(TbRegistroSaídas[[#This Row],[Data da Competência]]))</f>
        <v>12</v>
      </c>
      <c r="L167" s="34">
        <f>IF(TbRegistroSaídas[[#This Row],[Data da Competência]]="",0,YEAR(TbRegistroSaídas[[#This Row],[Data da Competência]]))</f>
        <v>2018</v>
      </c>
      <c r="M167" s="34">
        <f>IF(TbRegistroSaídas[[#This Row],[Data do Caixa Previsto]]="",0,MONTH(TbRegistroSaídas[[#This Row],[Data do Caixa Previsto]]))</f>
        <v>1</v>
      </c>
      <c r="N167" s="34">
        <f>IF(TbRegistroSaídas[[#This Row],[Data do Caixa Previsto]]="",0,YEAR(TbRegistroSaídas[[#This Row],[Data do Caixa Previsto]]))</f>
        <v>2019</v>
      </c>
      <c r="O16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2305</v>
      </c>
    </row>
    <row r="168" spans="2:15" x14ac:dyDescent="0.3">
      <c r="B168" s="97">
        <v>43449</v>
      </c>
      <c r="C168" s="97">
        <v>43449</v>
      </c>
      <c r="D168" s="97">
        <v>43449</v>
      </c>
      <c r="E168" t="s">
        <v>37</v>
      </c>
      <c r="F168" t="s">
        <v>44</v>
      </c>
      <c r="G168" t="s">
        <v>447</v>
      </c>
      <c r="H168" s="98">
        <v>1434</v>
      </c>
      <c r="I168" s="34">
        <f>IF(TbRegistroSaídas[[#This Row],[Data do Caixa Registrado]]="",0,MONTH(TbRegistroSaídas[[#This Row],[Data do Caixa Registrado]]))</f>
        <v>12</v>
      </c>
      <c r="J168" s="34">
        <f>IF(TbRegistroSaídas[[#This Row],[Data do Caixa Registrado]]="",0,YEAR(TbRegistroSaídas[[#This Row],[Data do Caixa Registrado]]))</f>
        <v>2018</v>
      </c>
      <c r="K168" s="34">
        <f>IF(TbRegistroSaídas[[#This Row],[Data da Competência]]="",0,MONTH(TbRegistroSaídas[[#This Row],[Data da Competência]]))</f>
        <v>12</v>
      </c>
      <c r="L168" s="34">
        <f>IF(TbRegistroSaídas[[#This Row],[Data da Competência]]="",0,YEAR(TbRegistroSaídas[[#This Row],[Data da Competência]]))</f>
        <v>2018</v>
      </c>
      <c r="M168" s="34">
        <f>IF(TbRegistroSaídas[[#This Row],[Data do Caixa Previsto]]="",0,MONTH(TbRegistroSaídas[[#This Row],[Data do Caixa Previsto]]))</f>
        <v>12</v>
      </c>
      <c r="N168" s="34">
        <f>IF(TbRegistroSaídas[[#This Row],[Data do Caixa Previsto]]="",0,YEAR(TbRegistroSaídas[[#This Row],[Data do Caixa Previsto]]))</f>
        <v>2018</v>
      </c>
      <c r="O16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3">
      <c r="B169" s="97">
        <v>43487</v>
      </c>
      <c r="C169" s="97">
        <v>43452</v>
      </c>
      <c r="D169" s="97">
        <v>43487</v>
      </c>
      <c r="E169" t="s">
        <v>37</v>
      </c>
      <c r="F169" t="s">
        <v>35</v>
      </c>
      <c r="G169" t="s">
        <v>448</v>
      </c>
      <c r="H169" s="98">
        <v>1782</v>
      </c>
      <c r="I169" s="34">
        <f>IF(TbRegistroSaídas[[#This Row],[Data do Caixa Registrado]]="",0,MONTH(TbRegistroSaídas[[#This Row],[Data do Caixa Registrado]]))</f>
        <v>1</v>
      </c>
      <c r="J169" s="34">
        <f>IF(TbRegistroSaídas[[#This Row],[Data do Caixa Registrado]]="",0,YEAR(TbRegistroSaídas[[#This Row],[Data do Caixa Registrado]]))</f>
        <v>2019</v>
      </c>
      <c r="K169" s="34">
        <f>IF(TbRegistroSaídas[[#This Row],[Data da Competência]]="",0,MONTH(TbRegistroSaídas[[#This Row],[Data da Competência]]))</f>
        <v>12</v>
      </c>
      <c r="L169" s="34">
        <f>IF(TbRegistroSaídas[[#This Row],[Data da Competência]]="",0,YEAR(TbRegistroSaídas[[#This Row],[Data da Competência]]))</f>
        <v>2018</v>
      </c>
      <c r="M169" s="34">
        <f>IF(TbRegistroSaídas[[#This Row],[Data do Caixa Previsto]]="",0,MONTH(TbRegistroSaídas[[#This Row],[Data do Caixa Previsto]]))</f>
        <v>1</v>
      </c>
      <c r="N169" s="34">
        <f>IF(TbRegistroSaídas[[#This Row],[Data do Caixa Previsto]]="",0,YEAR(TbRegistroSaídas[[#This Row],[Data do Caixa Previsto]]))</f>
        <v>2019</v>
      </c>
      <c r="O16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3">
      <c r="B170" s="97">
        <v>43514</v>
      </c>
      <c r="C170" s="97">
        <v>43459</v>
      </c>
      <c r="D170" s="97">
        <v>43514</v>
      </c>
      <c r="E170" t="s">
        <v>37</v>
      </c>
      <c r="F170" t="s">
        <v>44</v>
      </c>
      <c r="G170" t="s">
        <v>449</v>
      </c>
      <c r="H170" s="98">
        <v>365</v>
      </c>
      <c r="I170" s="34">
        <f>IF(TbRegistroSaídas[[#This Row],[Data do Caixa Registrado]]="",0,MONTH(TbRegistroSaídas[[#This Row],[Data do Caixa Registrado]]))</f>
        <v>2</v>
      </c>
      <c r="J170" s="34">
        <f>IF(TbRegistroSaídas[[#This Row],[Data do Caixa Registrado]]="",0,YEAR(TbRegistroSaídas[[#This Row],[Data do Caixa Registrado]]))</f>
        <v>2019</v>
      </c>
      <c r="K170" s="34">
        <f>IF(TbRegistroSaídas[[#This Row],[Data da Competência]]="",0,MONTH(TbRegistroSaídas[[#This Row],[Data da Competência]]))</f>
        <v>12</v>
      </c>
      <c r="L170" s="34">
        <f>IF(TbRegistroSaídas[[#This Row],[Data da Competência]]="",0,YEAR(TbRegistroSaídas[[#This Row],[Data da Competência]]))</f>
        <v>2018</v>
      </c>
      <c r="M170" s="34">
        <f>IF(TbRegistroSaídas[[#This Row],[Data do Caixa Previsto]]="",0,MONTH(TbRegistroSaídas[[#This Row],[Data do Caixa Previsto]]))</f>
        <v>2</v>
      </c>
      <c r="N170" s="34">
        <f>IF(TbRegistroSaídas[[#This Row],[Data do Caixa Previsto]]="",0,YEAR(TbRegistroSaídas[[#This Row],[Data do Caixa Previsto]]))</f>
        <v>2019</v>
      </c>
      <c r="O17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3">
      <c r="B171" s="97">
        <v>43491</v>
      </c>
      <c r="C171" s="97">
        <v>43461</v>
      </c>
      <c r="D171" s="97">
        <v>43491</v>
      </c>
      <c r="E171" t="s">
        <v>37</v>
      </c>
      <c r="F171" t="s">
        <v>44</v>
      </c>
      <c r="G171" t="s">
        <v>450</v>
      </c>
      <c r="H171" s="98">
        <v>2757</v>
      </c>
      <c r="I171" s="34">
        <f>IF(TbRegistroSaídas[[#This Row],[Data do Caixa Registrado]]="",0,MONTH(TbRegistroSaídas[[#This Row],[Data do Caixa Registrado]]))</f>
        <v>1</v>
      </c>
      <c r="J171" s="34">
        <f>IF(TbRegistroSaídas[[#This Row],[Data do Caixa Registrado]]="",0,YEAR(TbRegistroSaídas[[#This Row],[Data do Caixa Registrado]]))</f>
        <v>2019</v>
      </c>
      <c r="K171" s="34">
        <f>IF(TbRegistroSaídas[[#This Row],[Data da Competência]]="",0,MONTH(TbRegistroSaídas[[#This Row],[Data da Competência]]))</f>
        <v>12</v>
      </c>
      <c r="L171" s="34">
        <f>IF(TbRegistroSaídas[[#This Row],[Data da Competência]]="",0,YEAR(TbRegistroSaídas[[#This Row],[Data da Competência]]))</f>
        <v>2018</v>
      </c>
      <c r="M171" s="34">
        <f>IF(TbRegistroSaídas[[#This Row],[Data do Caixa Previsto]]="",0,MONTH(TbRegistroSaídas[[#This Row],[Data do Caixa Previsto]]))</f>
        <v>1</v>
      </c>
      <c r="N171" s="34">
        <f>IF(TbRegistroSaídas[[#This Row],[Data do Caixa Previsto]]="",0,YEAR(TbRegistroSaídas[[#This Row],[Data do Caixa Previsto]]))</f>
        <v>2019</v>
      </c>
      <c r="O17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3">
      <c r="B172" s="97">
        <v>43515</v>
      </c>
      <c r="C172" s="97">
        <v>43464</v>
      </c>
      <c r="D172" s="97">
        <v>43515</v>
      </c>
      <c r="E172" t="s">
        <v>37</v>
      </c>
      <c r="F172" t="s">
        <v>35</v>
      </c>
      <c r="G172" t="s">
        <v>451</v>
      </c>
      <c r="H172" s="98">
        <v>2112</v>
      </c>
      <c r="I172" s="34">
        <f>IF(TbRegistroSaídas[[#This Row],[Data do Caixa Registrado]]="",0,MONTH(TbRegistroSaídas[[#This Row],[Data do Caixa Registrado]]))</f>
        <v>2</v>
      </c>
      <c r="J172" s="34">
        <f>IF(TbRegistroSaídas[[#This Row],[Data do Caixa Registrado]]="",0,YEAR(TbRegistroSaídas[[#This Row],[Data do Caixa Registrado]]))</f>
        <v>2019</v>
      </c>
      <c r="K172" s="34">
        <f>IF(TbRegistroSaídas[[#This Row],[Data da Competência]]="",0,MONTH(TbRegistroSaídas[[#This Row],[Data da Competência]]))</f>
        <v>12</v>
      </c>
      <c r="L172" s="34">
        <f>IF(TbRegistroSaídas[[#This Row],[Data da Competência]]="",0,YEAR(TbRegistroSaídas[[#This Row],[Data da Competência]]))</f>
        <v>2018</v>
      </c>
      <c r="M172" s="34">
        <f>IF(TbRegistroSaídas[[#This Row],[Data do Caixa Previsto]]="",0,MONTH(TbRegistroSaídas[[#This Row],[Data do Caixa Previsto]]))</f>
        <v>2</v>
      </c>
      <c r="N172" s="34">
        <f>IF(TbRegistroSaídas[[#This Row],[Data do Caixa Previsto]]="",0,YEAR(TbRegistroSaídas[[#This Row],[Data do Caixa Previsto]]))</f>
        <v>2019</v>
      </c>
      <c r="O17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3">
      <c r="B173" s="97">
        <v>43467</v>
      </c>
      <c r="C173" s="97">
        <v>43467</v>
      </c>
      <c r="D173" s="97">
        <v>43467</v>
      </c>
      <c r="E173" t="s">
        <v>37</v>
      </c>
      <c r="F173" t="s">
        <v>35</v>
      </c>
      <c r="G173" t="s">
        <v>452</v>
      </c>
      <c r="H173" s="98">
        <v>2190</v>
      </c>
      <c r="I173" s="34">
        <f>IF(TbRegistroSaídas[[#This Row],[Data do Caixa Registrado]]="",0,MONTH(TbRegistroSaídas[[#This Row],[Data do Caixa Registrado]]))</f>
        <v>1</v>
      </c>
      <c r="J173" s="34">
        <f>IF(TbRegistroSaídas[[#This Row],[Data do Caixa Registrado]]="",0,YEAR(TbRegistroSaídas[[#This Row],[Data do Caixa Registrado]]))</f>
        <v>2019</v>
      </c>
      <c r="K173" s="34">
        <f>IF(TbRegistroSaídas[[#This Row],[Data da Competência]]="",0,MONTH(TbRegistroSaídas[[#This Row],[Data da Competência]]))</f>
        <v>1</v>
      </c>
      <c r="L173" s="34">
        <f>IF(TbRegistroSaídas[[#This Row],[Data da Competência]]="",0,YEAR(TbRegistroSaídas[[#This Row],[Data da Competência]]))</f>
        <v>2019</v>
      </c>
      <c r="M173" s="34">
        <f>IF(TbRegistroSaídas[[#This Row],[Data do Caixa Previsto]]="",0,MONTH(TbRegistroSaídas[[#This Row],[Data do Caixa Previsto]]))</f>
        <v>1</v>
      </c>
      <c r="N173" s="34">
        <f>IF(TbRegistroSaídas[[#This Row],[Data do Caixa Previsto]]="",0,YEAR(TbRegistroSaídas[[#This Row],[Data do Caixa Previsto]]))</f>
        <v>2019</v>
      </c>
      <c r="O17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3">
      <c r="B174" s="97">
        <v>43485</v>
      </c>
      <c r="C174" s="97">
        <v>43469</v>
      </c>
      <c r="D174" s="97">
        <v>43485</v>
      </c>
      <c r="E174" t="s">
        <v>37</v>
      </c>
      <c r="F174" t="s">
        <v>44</v>
      </c>
      <c r="G174" t="s">
        <v>453</v>
      </c>
      <c r="H174" s="98">
        <v>2998</v>
      </c>
      <c r="I174" s="34">
        <f>IF(TbRegistroSaídas[[#This Row],[Data do Caixa Registrado]]="",0,MONTH(TbRegistroSaídas[[#This Row],[Data do Caixa Registrado]]))</f>
        <v>1</v>
      </c>
      <c r="J174" s="34">
        <f>IF(TbRegistroSaídas[[#This Row],[Data do Caixa Registrado]]="",0,YEAR(TbRegistroSaídas[[#This Row],[Data do Caixa Registrado]]))</f>
        <v>2019</v>
      </c>
      <c r="K174" s="34">
        <f>IF(TbRegistroSaídas[[#This Row],[Data da Competência]]="",0,MONTH(TbRegistroSaídas[[#This Row],[Data da Competência]]))</f>
        <v>1</v>
      </c>
      <c r="L174" s="34">
        <f>IF(TbRegistroSaídas[[#This Row],[Data da Competência]]="",0,YEAR(TbRegistroSaídas[[#This Row],[Data da Competência]]))</f>
        <v>2019</v>
      </c>
      <c r="M174" s="34">
        <f>IF(TbRegistroSaídas[[#This Row],[Data do Caixa Previsto]]="",0,MONTH(TbRegistroSaídas[[#This Row],[Data do Caixa Previsto]]))</f>
        <v>1</v>
      </c>
      <c r="N174" s="34">
        <f>IF(TbRegistroSaídas[[#This Row],[Data do Caixa Previsto]]="",0,YEAR(TbRegistroSaídas[[#This Row],[Data do Caixa Previsto]]))</f>
        <v>2019</v>
      </c>
      <c r="O17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3">
      <c r="B175" s="97">
        <v>43501</v>
      </c>
      <c r="C175" s="97">
        <v>43476</v>
      </c>
      <c r="D175" s="97">
        <v>43501</v>
      </c>
      <c r="E175" t="s">
        <v>37</v>
      </c>
      <c r="F175" t="s">
        <v>44</v>
      </c>
      <c r="G175" t="s">
        <v>454</v>
      </c>
      <c r="H175" s="98">
        <v>3808</v>
      </c>
      <c r="I175" s="34">
        <f>IF(TbRegistroSaídas[[#This Row],[Data do Caixa Registrado]]="",0,MONTH(TbRegistroSaídas[[#This Row],[Data do Caixa Registrado]]))</f>
        <v>2</v>
      </c>
      <c r="J175" s="34">
        <f>IF(TbRegistroSaídas[[#This Row],[Data do Caixa Registrado]]="",0,YEAR(TbRegistroSaídas[[#This Row],[Data do Caixa Registrado]]))</f>
        <v>2019</v>
      </c>
      <c r="K175" s="34">
        <f>IF(TbRegistroSaídas[[#This Row],[Data da Competência]]="",0,MONTH(TbRegistroSaídas[[#This Row],[Data da Competência]]))</f>
        <v>1</v>
      </c>
      <c r="L175" s="34">
        <f>IF(TbRegistroSaídas[[#This Row],[Data da Competência]]="",0,YEAR(TbRegistroSaídas[[#This Row],[Data da Competência]]))</f>
        <v>2019</v>
      </c>
      <c r="M175" s="34">
        <f>IF(TbRegistroSaídas[[#This Row],[Data do Caixa Previsto]]="",0,MONTH(TbRegistroSaídas[[#This Row],[Data do Caixa Previsto]]))</f>
        <v>2</v>
      </c>
      <c r="N175" s="34">
        <f>IF(TbRegistroSaídas[[#This Row],[Data do Caixa Previsto]]="",0,YEAR(TbRegistroSaídas[[#This Row],[Data do Caixa Previsto]]))</f>
        <v>2019</v>
      </c>
      <c r="O17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3">
      <c r="B176" s="97">
        <v>43569</v>
      </c>
      <c r="C176" s="97">
        <v>43479</v>
      </c>
      <c r="D176" s="97">
        <v>43495</v>
      </c>
      <c r="E176" t="s">
        <v>37</v>
      </c>
      <c r="F176" t="s">
        <v>44</v>
      </c>
      <c r="G176" t="s">
        <v>455</v>
      </c>
      <c r="H176" s="98">
        <v>4928</v>
      </c>
      <c r="I176" s="34">
        <f>IF(TbRegistroSaídas[[#This Row],[Data do Caixa Registrado]]="",0,MONTH(TbRegistroSaídas[[#This Row],[Data do Caixa Registrado]]))</f>
        <v>4</v>
      </c>
      <c r="J176" s="34">
        <f>IF(TbRegistroSaídas[[#This Row],[Data do Caixa Registrado]]="",0,YEAR(TbRegistroSaídas[[#This Row],[Data do Caixa Registrado]]))</f>
        <v>2019</v>
      </c>
      <c r="K176" s="34">
        <f>IF(TbRegistroSaídas[[#This Row],[Data da Competência]]="",0,MONTH(TbRegistroSaídas[[#This Row],[Data da Competência]]))</f>
        <v>1</v>
      </c>
      <c r="L176" s="34">
        <f>IF(TbRegistroSaídas[[#This Row],[Data da Competência]]="",0,YEAR(TbRegistroSaídas[[#This Row],[Data da Competência]]))</f>
        <v>2019</v>
      </c>
      <c r="M176" s="34">
        <f>IF(TbRegistroSaídas[[#This Row],[Data do Caixa Previsto]]="",0,MONTH(TbRegistroSaídas[[#This Row],[Data do Caixa Previsto]]))</f>
        <v>1</v>
      </c>
      <c r="N176" s="34">
        <f>IF(TbRegistroSaídas[[#This Row],[Data do Caixa Previsto]]="",0,YEAR(TbRegistroSaídas[[#This Row],[Data do Caixa Previsto]]))</f>
        <v>2019</v>
      </c>
      <c r="O17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74</v>
      </c>
    </row>
    <row r="177" spans="2:15" x14ac:dyDescent="0.3">
      <c r="B177" s="97">
        <v>43482</v>
      </c>
      <c r="C177" s="97">
        <v>43482</v>
      </c>
      <c r="D177" s="97">
        <v>43482</v>
      </c>
      <c r="E177" t="s">
        <v>37</v>
      </c>
      <c r="F177" t="s">
        <v>35</v>
      </c>
      <c r="G177" t="s">
        <v>456</v>
      </c>
      <c r="H177" s="98">
        <v>4179</v>
      </c>
      <c r="I177" s="34">
        <f>IF(TbRegistroSaídas[[#This Row],[Data do Caixa Registrado]]="",0,MONTH(TbRegistroSaídas[[#This Row],[Data do Caixa Registrado]]))</f>
        <v>1</v>
      </c>
      <c r="J177" s="34">
        <f>IF(TbRegistroSaídas[[#This Row],[Data do Caixa Registrado]]="",0,YEAR(TbRegistroSaídas[[#This Row],[Data do Caixa Registrado]]))</f>
        <v>2019</v>
      </c>
      <c r="K177" s="34">
        <f>IF(TbRegistroSaídas[[#This Row],[Data da Competência]]="",0,MONTH(TbRegistroSaídas[[#This Row],[Data da Competência]]))</f>
        <v>1</v>
      </c>
      <c r="L177" s="34">
        <f>IF(TbRegistroSaídas[[#This Row],[Data da Competência]]="",0,YEAR(TbRegistroSaídas[[#This Row],[Data da Competência]]))</f>
        <v>2019</v>
      </c>
      <c r="M177" s="34">
        <f>IF(TbRegistroSaídas[[#This Row],[Data do Caixa Previsto]]="",0,MONTH(TbRegistroSaídas[[#This Row],[Data do Caixa Previsto]]))</f>
        <v>1</v>
      </c>
      <c r="N177" s="34">
        <f>IF(TbRegistroSaídas[[#This Row],[Data do Caixa Previsto]]="",0,YEAR(TbRegistroSaídas[[#This Row],[Data do Caixa Previsto]]))</f>
        <v>2019</v>
      </c>
      <c r="O17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3">
      <c r="B178" s="97">
        <v>43499</v>
      </c>
      <c r="C178" s="97">
        <v>43484</v>
      </c>
      <c r="D178" s="97">
        <v>43499</v>
      </c>
      <c r="E178" t="s">
        <v>37</v>
      </c>
      <c r="F178" t="s">
        <v>31</v>
      </c>
      <c r="G178" t="s">
        <v>457</v>
      </c>
      <c r="H178" s="98">
        <v>4896</v>
      </c>
      <c r="I178" s="34">
        <f>IF(TbRegistroSaídas[[#This Row],[Data do Caixa Registrado]]="",0,MONTH(TbRegistroSaídas[[#This Row],[Data do Caixa Registrado]]))</f>
        <v>2</v>
      </c>
      <c r="J178" s="34">
        <f>IF(TbRegistroSaídas[[#This Row],[Data do Caixa Registrado]]="",0,YEAR(TbRegistroSaídas[[#This Row],[Data do Caixa Registrado]]))</f>
        <v>2019</v>
      </c>
      <c r="K178" s="34">
        <f>IF(TbRegistroSaídas[[#This Row],[Data da Competência]]="",0,MONTH(TbRegistroSaídas[[#This Row],[Data da Competência]]))</f>
        <v>1</v>
      </c>
      <c r="L178" s="34">
        <f>IF(TbRegistroSaídas[[#This Row],[Data da Competência]]="",0,YEAR(TbRegistroSaídas[[#This Row],[Data da Competência]]))</f>
        <v>2019</v>
      </c>
      <c r="M178" s="34">
        <f>IF(TbRegistroSaídas[[#This Row],[Data do Caixa Previsto]]="",0,MONTH(TbRegistroSaídas[[#This Row],[Data do Caixa Previsto]]))</f>
        <v>2</v>
      </c>
      <c r="N178" s="34">
        <f>IF(TbRegistroSaídas[[#This Row],[Data do Caixa Previsto]]="",0,YEAR(TbRegistroSaídas[[#This Row],[Data do Caixa Previsto]]))</f>
        <v>2019</v>
      </c>
      <c r="O17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3">
      <c r="B179" s="97">
        <v>43487</v>
      </c>
      <c r="C179" s="97">
        <v>43487</v>
      </c>
      <c r="D179" s="97">
        <v>43487</v>
      </c>
      <c r="E179" t="s">
        <v>37</v>
      </c>
      <c r="F179" t="s">
        <v>35</v>
      </c>
      <c r="G179" t="s">
        <v>373</v>
      </c>
      <c r="H179" s="98">
        <v>4092</v>
      </c>
      <c r="I179" s="34">
        <f>IF(TbRegistroSaídas[[#This Row],[Data do Caixa Registrado]]="",0,MONTH(TbRegistroSaídas[[#This Row],[Data do Caixa Registrado]]))</f>
        <v>1</v>
      </c>
      <c r="J179" s="34">
        <f>IF(TbRegistroSaídas[[#This Row],[Data do Caixa Registrado]]="",0,YEAR(TbRegistroSaídas[[#This Row],[Data do Caixa Registrado]]))</f>
        <v>2019</v>
      </c>
      <c r="K179" s="34">
        <f>IF(TbRegistroSaídas[[#This Row],[Data da Competência]]="",0,MONTH(TbRegistroSaídas[[#This Row],[Data da Competência]]))</f>
        <v>1</v>
      </c>
      <c r="L179" s="34">
        <f>IF(TbRegistroSaídas[[#This Row],[Data da Competência]]="",0,YEAR(TbRegistroSaídas[[#This Row],[Data da Competência]]))</f>
        <v>2019</v>
      </c>
      <c r="M179" s="34">
        <f>IF(TbRegistroSaídas[[#This Row],[Data do Caixa Previsto]]="",0,MONTH(TbRegistroSaídas[[#This Row],[Data do Caixa Previsto]]))</f>
        <v>1</v>
      </c>
      <c r="N179" s="34">
        <f>IF(TbRegistroSaídas[[#This Row],[Data do Caixa Previsto]]="",0,YEAR(TbRegistroSaídas[[#This Row],[Data do Caixa Previsto]]))</f>
        <v>2019</v>
      </c>
      <c r="O17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3">
      <c r="B180" s="97">
        <v>43492</v>
      </c>
      <c r="C180" s="97">
        <v>43492</v>
      </c>
      <c r="D180" s="97">
        <v>43492</v>
      </c>
      <c r="E180" t="s">
        <v>37</v>
      </c>
      <c r="F180" t="s">
        <v>44</v>
      </c>
      <c r="G180" t="s">
        <v>458</v>
      </c>
      <c r="H180" s="98">
        <v>2956</v>
      </c>
      <c r="I180" s="34">
        <f>IF(TbRegistroSaídas[[#This Row],[Data do Caixa Registrado]]="",0,MONTH(TbRegistroSaídas[[#This Row],[Data do Caixa Registrado]]))</f>
        <v>1</v>
      </c>
      <c r="J180" s="34">
        <f>IF(TbRegistroSaídas[[#This Row],[Data do Caixa Registrado]]="",0,YEAR(TbRegistroSaídas[[#This Row],[Data do Caixa Registrado]]))</f>
        <v>2019</v>
      </c>
      <c r="K180" s="34">
        <f>IF(TbRegistroSaídas[[#This Row],[Data da Competência]]="",0,MONTH(TbRegistroSaídas[[#This Row],[Data da Competência]]))</f>
        <v>1</v>
      </c>
      <c r="L180" s="34">
        <f>IF(TbRegistroSaídas[[#This Row],[Data da Competência]]="",0,YEAR(TbRegistroSaídas[[#This Row],[Data da Competência]]))</f>
        <v>2019</v>
      </c>
      <c r="M180" s="34">
        <f>IF(TbRegistroSaídas[[#This Row],[Data do Caixa Previsto]]="",0,MONTH(TbRegistroSaídas[[#This Row],[Data do Caixa Previsto]]))</f>
        <v>1</v>
      </c>
      <c r="N180" s="34">
        <f>IF(TbRegistroSaídas[[#This Row],[Data do Caixa Previsto]]="",0,YEAR(TbRegistroSaídas[[#This Row],[Data do Caixa Previsto]]))</f>
        <v>2019</v>
      </c>
      <c r="O18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3">
      <c r="B181" s="97" t="s">
        <v>68</v>
      </c>
      <c r="C181" s="97">
        <v>43496</v>
      </c>
      <c r="D181" s="97">
        <v>43509</v>
      </c>
      <c r="E181" t="s">
        <v>37</v>
      </c>
      <c r="F181" t="s">
        <v>35</v>
      </c>
      <c r="G181" t="s">
        <v>459</v>
      </c>
      <c r="H181" s="98">
        <v>533</v>
      </c>
      <c r="I181" s="34">
        <f>IF(TbRegistroSaídas[[#This Row],[Data do Caixa Registrado]]="",0,MONTH(TbRegistroSaídas[[#This Row],[Data do Caixa Registrado]]))</f>
        <v>0</v>
      </c>
      <c r="J181" s="34">
        <f>IF(TbRegistroSaídas[[#This Row],[Data do Caixa Registrado]]="",0,YEAR(TbRegistroSaídas[[#This Row],[Data do Caixa Registrado]]))</f>
        <v>0</v>
      </c>
      <c r="K181" s="34">
        <f>IF(TbRegistroSaídas[[#This Row],[Data da Competência]]="",0,MONTH(TbRegistroSaídas[[#This Row],[Data da Competência]]))</f>
        <v>1</v>
      </c>
      <c r="L181" s="34">
        <f>IF(TbRegistroSaídas[[#This Row],[Data da Competência]]="",0,YEAR(TbRegistroSaídas[[#This Row],[Data da Competência]]))</f>
        <v>2019</v>
      </c>
      <c r="M181" s="34">
        <f>IF(TbRegistroSaídas[[#This Row],[Data do Caixa Previsto]]="",0,MONTH(TbRegistroSaídas[[#This Row],[Data do Caixa Previsto]]))</f>
        <v>2</v>
      </c>
      <c r="N181" s="34">
        <f>IF(TbRegistroSaídas[[#This Row],[Data do Caixa Previsto]]="",0,YEAR(TbRegistroSaídas[[#This Row],[Data do Caixa Previsto]]))</f>
        <v>2019</v>
      </c>
      <c r="O18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2276</v>
      </c>
    </row>
    <row r="182" spans="2:15" x14ac:dyDescent="0.3">
      <c r="B182" s="97">
        <v>43520</v>
      </c>
      <c r="C182" s="97">
        <v>43497</v>
      </c>
      <c r="D182" s="97">
        <v>43520</v>
      </c>
      <c r="E182" t="s">
        <v>37</v>
      </c>
      <c r="F182" t="s">
        <v>32</v>
      </c>
      <c r="G182" t="s">
        <v>460</v>
      </c>
      <c r="H182" s="98">
        <v>3519</v>
      </c>
      <c r="I182" s="34">
        <f>IF(TbRegistroSaídas[[#This Row],[Data do Caixa Registrado]]="",0,MONTH(TbRegistroSaídas[[#This Row],[Data do Caixa Registrado]]))</f>
        <v>2</v>
      </c>
      <c r="J182" s="34">
        <f>IF(TbRegistroSaídas[[#This Row],[Data do Caixa Registrado]]="",0,YEAR(TbRegistroSaídas[[#This Row],[Data do Caixa Registrado]]))</f>
        <v>2019</v>
      </c>
      <c r="K182" s="34">
        <f>IF(TbRegistroSaídas[[#This Row],[Data da Competência]]="",0,MONTH(TbRegistroSaídas[[#This Row],[Data da Competência]]))</f>
        <v>2</v>
      </c>
      <c r="L182" s="34">
        <f>IF(TbRegistroSaídas[[#This Row],[Data da Competência]]="",0,YEAR(TbRegistroSaídas[[#This Row],[Data da Competência]]))</f>
        <v>2019</v>
      </c>
      <c r="M182" s="34">
        <f>IF(TbRegistroSaídas[[#This Row],[Data do Caixa Previsto]]="",0,MONTH(TbRegistroSaídas[[#This Row],[Data do Caixa Previsto]]))</f>
        <v>2</v>
      </c>
      <c r="N182" s="34">
        <f>IF(TbRegistroSaídas[[#This Row],[Data do Caixa Previsto]]="",0,YEAR(TbRegistroSaídas[[#This Row],[Data do Caixa Previsto]]))</f>
        <v>2019</v>
      </c>
      <c r="O18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3">
      <c r="B183" s="97">
        <v>43499</v>
      </c>
      <c r="C183" s="97">
        <v>43499</v>
      </c>
      <c r="D183" s="97">
        <v>43499</v>
      </c>
      <c r="E183" t="s">
        <v>37</v>
      </c>
      <c r="F183" t="s">
        <v>31</v>
      </c>
      <c r="G183" t="s">
        <v>461</v>
      </c>
      <c r="H183" s="98">
        <v>757</v>
      </c>
      <c r="I183" s="34">
        <f>IF(TbRegistroSaídas[[#This Row],[Data do Caixa Registrado]]="",0,MONTH(TbRegistroSaídas[[#This Row],[Data do Caixa Registrado]]))</f>
        <v>2</v>
      </c>
      <c r="J183" s="34">
        <f>IF(TbRegistroSaídas[[#This Row],[Data do Caixa Registrado]]="",0,YEAR(TbRegistroSaídas[[#This Row],[Data do Caixa Registrado]]))</f>
        <v>2019</v>
      </c>
      <c r="K183" s="34">
        <f>IF(TbRegistroSaídas[[#This Row],[Data da Competência]]="",0,MONTH(TbRegistroSaídas[[#This Row],[Data da Competência]]))</f>
        <v>2</v>
      </c>
      <c r="L183" s="34">
        <f>IF(TbRegistroSaídas[[#This Row],[Data da Competência]]="",0,YEAR(TbRegistroSaídas[[#This Row],[Data da Competência]]))</f>
        <v>2019</v>
      </c>
      <c r="M183" s="34">
        <f>IF(TbRegistroSaídas[[#This Row],[Data do Caixa Previsto]]="",0,MONTH(TbRegistroSaídas[[#This Row],[Data do Caixa Previsto]]))</f>
        <v>2</v>
      </c>
      <c r="N183" s="34">
        <f>IF(TbRegistroSaídas[[#This Row],[Data do Caixa Previsto]]="",0,YEAR(TbRegistroSaídas[[#This Row],[Data do Caixa Previsto]]))</f>
        <v>2019</v>
      </c>
      <c r="O18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3">
      <c r="B184" s="97" t="s">
        <v>68</v>
      </c>
      <c r="C184" s="97">
        <v>43503</v>
      </c>
      <c r="D184" s="97">
        <v>43503</v>
      </c>
      <c r="E184" t="s">
        <v>37</v>
      </c>
      <c r="F184" t="s">
        <v>44</v>
      </c>
      <c r="G184" t="s">
        <v>462</v>
      </c>
      <c r="H184" s="98">
        <v>2688</v>
      </c>
      <c r="I184" s="34">
        <f>IF(TbRegistroSaídas[[#This Row],[Data do Caixa Registrado]]="",0,MONTH(TbRegistroSaídas[[#This Row],[Data do Caixa Registrado]]))</f>
        <v>0</v>
      </c>
      <c r="J184" s="34">
        <f>IF(TbRegistroSaídas[[#This Row],[Data do Caixa Registrado]]="",0,YEAR(TbRegistroSaídas[[#This Row],[Data do Caixa Registrado]]))</f>
        <v>0</v>
      </c>
      <c r="K184" s="34">
        <f>IF(TbRegistroSaídas[[#This Row],[Data da Competência]]="",0,MONTH(TbRegistroSaídas[[#This Row],[Data da Competência]]))</f>
        <v>2</v>
      </c>
      <c r="L184" s="34">
        <f>IF(TbRegistroSaídas[[#This Row],[Data da Competência]]="",0,YEAR(TbRegistroSaídas[[#This Row],[Data da Competência]]))</f>
        <v>2019</v>
      </c>
      <c r="M184" s="34">
        <f>IF(TbRegistroSaídas[[#This Row],[Data do Caixa Previsto]]="",0,MONTH(TbRegistroSaídas[[#This Row],[Data do Caixa Previsto]]))</f>
        <v>2</v>
      </c>
      <c r="N184" s="34">
        <f>IF(TbRegistroSaídas[[#This Row],[Data do Caixa Previsto]]="",0,YEAR(TbRegistroSaídas[[#This Row],[Data do Caixa Previsto]]))</f>
        <v>2019</v>
      </c>
      <c r="O18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2282</v>
      </c>
    </row>
    <row r="185" spans="2:15" x14ac:dyDescent="0.3">
      <c r="B185" s="97">
        <v>43505</v>
      </c>
      <c r="C185" s="97">
        <v>43505</v>
      </c>
      <c r="D185" s="97">
        <v>43505</v>
      </c>
      <c r="E185" t="s">
        <v>37</v>
      </c>
      <c r="F185" t="s">
        <v>33</v>
      </c>
      <c r="G185" t="s">
        <v>463</v>
      </c>
      <c r="H185" s="98">
        <v>340</v>
      </c>
      <c r="I185" s="34">
        <f>IF(TbRegistroSaídas[[#This Row],[Data do Caixa Registrado]]="",0,MONTH(TbRegistroSaídas[[#This Row],[Data do Caixa Registrado]]))</f>
        <v>2</v>
      </c>
      <c r="J185" s="34">
        <f>IF(TbRegistroSaídas[[#This Row],[Data do Caixa Registrado]]="",0,YEAR(TbRegistroSaídas[[#This Row],[Data do Caixa Registrado]]))</f>
        <v>2019</v>
      </c>
      <c r="K185" s="34">
        <f>IF(TbRegistroSaídas[[#This Row],[Data da Competência]]="",0,MONTH(TbRegistroSaídas[[#This Row],[Data da Competência]]))</f>
        <v>2</v>
      </c>
      <c r="L185" s="34">
        <f>IF(TbRegistroSaídas[[#This Row],[Data da Competência]]="",0,YEAR(TbRegistroSaídas[[#This Row],[Data da Competência]]))</f>
        <v>2019</v>
      </c>
      <c r="M185" s="34">
        <f>IF(TbRegistroSaídas[[#This Row],[Data do Caixa Previsto]]="",0,MONTH(TbRegistroSaídas[[#This Row],[Data do Caixa Previsto]]))</f>
        <v>2</v>
      </c>
      <c r="N185" s="34">
        <f>IF(TbRegistroSaídas[[#This Row],[Data do Caixa Previsto]]="",0,YEAR(TbRegistroSaídas[[#This Row],[Data do Caixa Previsto]]))</f>
        <v>2019</v>
      </c>
      <c r="O18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3">
      <c r="B186" s="97">
        <v>43508</v>
      </c>
      <c r="C186" s="97">
        <v>43506</v>
      </c>
      <c r="D186" s="97">
        <v>43508</v>
      </c>
      <c r="E186" t="s">
        <v>37</v>
      </c>
      <c r="F186" t="s">
        <v>33</v>
      </c>
      <c r="G186" t="s">
        <v>464</v>
      </c>
      <c r="H186" s="98">
        <v>4204</v>
      </c>
      <c r="I186" s="34">
        <f>IF(TbRegistroSaídas[[#This Row],[Data do Caixa Registrado]]="",0,MONTH(TbRegistroSaídas[[#This Row],[Data do Caixa Registrado]]))</f>
        <v>2</v>
      </c>
      <c r="J186" s="34">
        <f>IF(TbRegistroSaídas[[#This Row],[Data do Caixa Registrado]]="",0,YEAR(TbRegistroSaídas[[#This Row],[Data do Caixa Registrado]]))</f>
        <v>2019</v>
      </c>
      <c r="K186" s="34">
        <f>IF(TbRegistroSaídas[[#This Row],[Data da Competência]]="",0,MONTH(TbRegistroSaídas[[#This Row],[Data da Competência]]))</f>
        <v>2</v>
      </c>
      <c r="L186" s="34">
        <f>IF(TbRegistroSaídas[[#This Row],[Data da Competência]]="",0,YEAR(TbRegistroSaídas[[#This Row],[Data da Competência]]))</f>
        <v>2019</v>
      </c>
      <c r="M186" s="34">
        <f>IF(TbRegistroSaídas[[#This Row],[Data do Caixa Previsto]]="",0,MONTH(TbRegistroSaídas[[#This Row],[Data do Caixa Previsto]]))</f>
        <v>2</v>
      </c>
      <c r="N186" s="34">
        <f>IF(TbRegistroSaídas[[#This Row],[Data do Caixa Previsto]]="",0,YEAR(TbRegistroSaídas[[#This Row],[Data do Caixa Previsto]]))</f>
        <v>2019</v>
      </c>
      <c r="O18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3">
      <c r="B187" s="97">
        <v>43555</v>
      </c>
      <c r="C187" s="97">
        <v>43508</v>
      </c>
      <c r="D187" s="97">
        <v>43555</v>
      </c>
      <c r="E187" t="s">
        <v>37</v>
      </c>
      <c r="F187" t="s">
        <v>32</v>
      </c>
      <c r="G187" t="s">
        <v>465</v>
      </c>
      <c r="H187" s="98">
        <v>3695</v>
      </c>
      <c r="I187" s="34">
        <f>IF(TbRegistroSaídas[[#This Row],[Data do Caixa Registrado]]="",0,MONTH(TbRegistroSaídas[[#This Row],[Data do Caixa Registrado]]))</f>
        <v>3</v>
      </c>
      <c r="J187" s="34">
        <f>IF(TbRegistroSaídas[[#This Row],[Data do Caixa Registrado]]="",0,YEAR(TbRegistroSaídas[[#This Row],[Data do Caixa Registrado]]))</f>
        <v>2019</v>
      </c>
      <c r="K187" s="34">
        <f>IF(TbRegistroSaídas[[#This Row],[Data da Competência]]="",0,MONTH(TbRegistroSaídas[[#This Row],[Data da Competência]]))</f>
        <v>2</v>
      </c>
      <c r="L187" s="34">
        <f>IF(TbRegistroSaídas[[#This Row],[Data da Competência]]="",0,YEAR(TbRegistroSaídas[[#This Row],[Data da Competência]]))</f>
        <v>2019</v>
      </c>
      <c r="M187" s="34">
        <f>IF(TbRegistroSaídas[[#This Row],[Data do Caixa Previsto]]="",0,MONTH(TbRegistroSaídas[[#This Row],[Data do Caixa Previsto]]))</f>
        <v>3</v>
      </c>
      <c r="N187" s="34">
        <f>IF(TbRegistroSaídas[[#This Row],[Data do Caixa Previsto]]="",0,YEAR(TbRegistroSaídas[[#This Row],[Data do Caixa Previsto]]))</f>
        <v>2019</v>
      </c>
      <c r="O18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3">
      <c r="B188" s="97">
        <v>43517</v>
      </c>
      <c r="C188" s="97">
        <v>43517</v>
      </c>
      <c r="D188" s="97">
        <v>43517</v>
      </c>
      <c r="E188" t="s">
        <v>37</v>
      </c>
      <c r="F188" t="s">
        <v>35</v>
      </c>
      <c r="G188" t="s">
        <v>466</v>
      </c>
      <c r="H188" s="98">
        <v>4148</v>
      </c>
      <c r="I188" s="34">
        <f>IF(TbRegistroSaídas[[#This Row],[Data do Caixa Registrado]]="",0,MONTH(TbRegistroSaídas[[#This Row],[Data do Caixa Registrado]]))</f>
        <v>2</v>
      </c>
      <c r="J188" s="34">
        <f>IF(TbRegistroSaídas[[#This Row],[Data do Caixa Registrado]]="",0,YEAR(TbRegistroSaídas[[#This Row],[Data do Caixa Registrado]]))</f>
        <v>2019</v>
      </c>
      <c r="K188" s="34">
        <f>IF(TbRegistroSaídas[[#This Row],[Data da Competência]]="",0,MONTH(TbRegistroSaídas[[#This Row],[Data da Competência]]))</f>
        <v>2</v>
      </c>
      <c r="L188" s="34">
        <f>IF(TbRegistroSaídas[[#This Row],[Data da Competência]]="",0,YEAR(TbRegistroSaídas[[#This Row],[Data da Competência]]))</f>
        <v>2019</v>
      </c>
      <c r="M188" s="34">
        <f>IF(TbRegistroSaídas[[#This Row],[Data do Caixa Previsto]]="",0,MONTH(TbRegistroSaídas[[#This Row],[Data do Caixa Previsto]]))</f>
        <v>2</v>
      </c>
      <c r="N188" s="34">
        <f>IF(TbRegistroSaídas[[#This Row],[Data do Caixa Previsto]]="",0,YEAR(TbRegistroSaídas[[#This Row],[Data do Caixa Previsto]]))</f>
        <v>2019</v>
      </c>
      <c r="O18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3">
      <c r="B189" s="97" t="s">
        <v>68</v>
      </c>
      <c r="C189" s="97">
        <v>43521</v>
      </c>
      <c r="D189" s="97">
        <v>43521</v>
      </c>
      <c r="E189" t="s">
        <v>37</v>
      </c>
      <c r="F189" t="s">
        <v>44</v>
      </c>
      <c r="G189" t="s">
        <v>467</v>
      </c>
      <c r="H189" s="98">
        <v>4303</v>
      </c>
      <c r="I189" s="34">
        <f>IF(TbRegistroSaídas[[#This Row],[Data do Caixa Registrado]]="",0,MONTH(TbRegistroSaídas[[#This Row],[Data do Caixa Registrado]]))</f>
        <v>0</v>
      </c>
      <c r="J189" s="34">
        <f>IF(TbRegistroSaídas[[#This Row],[Data do Caixa Registrado]]="",0,YEAR(TbRegistroSaídas[[#This Row],[Data do Caixa Registrado]]))</f>
        <v>0</v>
      </c>
      <c r="K189" s="34">
        <f>IF(TbRegistroSaídas[[#This Row],[Data da Competência]]="",0,MONTH(TbRegistroSaídas[[#This Row],[Data da Competência]]))</f>
        <v>2</v>
      </c>
      <c r="L189" s="34">
        <f>IF(TbRegistroSaídas[[#This Row],[Data da Competência]]="",0,YEAR(TbRegistroSaídas[[#This Row],[Data da Competência]]))</f>
        <v>2019</v>
      </c>
      <c r="M189" s="34">
        <f>IF(TbRegistroSaídas[[#This Row],[Data do Caixa Previsto]]="",0,MONTH(TbRegistroSaídas[[#This Row],[Data do Caixa Previsto]]))</f>
        <v>2</v>
      </c>
      <c r="N189" s="34">
        <f>IF(TbRegistroSaídas[[#This Row],[Data do Caixa Previsto]]="",0,YEAR(TbRegistroSaídas[[#This Row],[Data do Caixa Previsto]]))</f>
        <v>2019</v>
      </c>
      <c r="O18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2264</v>
      </c>
    </row>
    <row r="190" spans="2:15" x14ac:dyDescent="0.3">
      <c r="B190" s="97">
        <v>43531</v>
      </c>
      <c r="C190" s="97">
        <v>43523</v>
      </c>
      <c r="D190" s="97">
        <v>43531</v>
      </c>
      <c r="E190" t="s">
        <v>37</v>
      </c>
      <c r="F190" t="s">
        <v>33</v>
      </c>
      <c r="G190" t="s">
        <v>468</v>
      </c>
      <c r="H190" s="98">
        <v>2674</v>
      </c>
      <c r="I190" s="34">
        <f>IF(TbRegistroSaídas[[#This Row],[Data do Caixa Registrado]]="",0,MONTH(TbRegistroSaídas[[#This Row],[Data do Caixa Registrado]]))</f>
        <v>3</v>
      </c>
      <c r="J190" s="34">
        <f>IF(TbRegistroSaídas[[#This Row],[Data do Caixa Registrado]]="",0,YEAR(TbRegistroSaídas[[#This Row],[Data do Caixa Registrado]]))</f>
        <v>2019</v>
      </c>
      <c r="K190" s="34">
        <f>IF(TbRegistroSaídas[[#This Row],[Data da Competência]]="",0,MONTH(TbRegistroSaídas[[#This Row],[Data da Competência]]))</f>
        <v>2</v>
      </c>
      <c r="L190" s="34">
        <f>IF(TbRegistroSaídas[[#This Row],[Data da Competência]]="",0,YEAR(TbRegistroSaídas[[#This Row],[Data da Competência]]))</f>
        <v>2019</v>
      </c>
      <c r="M190" s="34">
        <f>IF(TbRegistroSaídas[[#This Row],[Data do Caixa Previsto]]="",0,MONTH(TbRegistroSaídas[[#This Row],[Data do Caixa Previsto]]))</f>
        <v>3</v>
      </c>
      <c r="N190" s="34">
        <f>IF(TbRegistroSaídas[[#This Row],[Data do Caixa Previsto]]="",0,YEAR(TbRegistroSaídas[[#This Row],[Data do Caixa Previsto]]))</f>
        <v>2019</v>
      </c>
      <c r="O19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3">
      <c r="B191" s="97">
        <v>43569</v>
      </c>
      <c r="C191" s="97">
        <v>43526</v>
      </c>
      <c r="D191" s="97">
        <v>43569</v>
      </c>
      <c r="E191" t="s">
        <v>37</v>
      </c>
      <c r="F191" t="s">
        <v>31</v>
      </c>
      <c r="G191" t="s">
        <v>469</v>
      </c>
      <c r="H191" s="98">
        <v>1720</v>
      </c>
      <c r="I191" s="34">
        <f>IF(TbRegistroSaídas[[#This Row],[Data do Caixa Registrado]]="",0,MONTH(TbRegistroSaídas[[#This Row],[Data do Caixa Registrado]]))</f>
        <v>4</v>
      </c>
      <c r="J191" s="34">
        <f>IF(TbRegistroSaídas[[#This Row],[Data do Caixa Registrado]]="",0,YEAR(TbRegistroSaídas[[#This Row],[Data do Caixa Registrado]]))</f>
        <v>2019</v>
      </c>
      <c r="K191" s="34">
        <f>IF(TbRegistroSaídas[[#This Row],[Data da Competência]]="",0,MONTH(TbRegistroSaídas[[#This Row],[Data da Competência]]))</f>
        <v>3</v>
      </c>
      <c r="L191" s="34">
        <f>IF(TbRegistroSaídas[[#This Row],[Data da Competência]]="",0,YEAR(TbRegistroSaídas[[#This Row],[Data da Competência]]))</f>
        <v>2019</v>
      </c>
      <c r="M191" s="34">
        <f>IF(TbRegistroSaídas[[#This Row],[Data do Caixa Previsto]]="",0,MONTH(TbRegistroSaídas[[#This Row],[Data do Caixa Previsto]]))</f>
        <v>4</v>
      </c>
      <c r="N191" s="34">
        <f>IF(TbRegistroSaídas[[#This Row],[Data do Caixa Previsto]]="",0,YEAR(TbRegistroSaídas[[#This Row],[Data do Caixa Previsto]]))</f>
        <v>2019</v>
      </c>
      <c r="O19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3">
      <c r="B192" s="97">
        <v>43567</v>
      </c>
      <c r="C192" s="97">
        <v>43530</v>
      </c>
      <c r="D192" s="97">
        <v>43567</v>
      </c>
      <c r="E192" t="s">
        <v>37</v>
      </c>
      <c r="F192" t="s">
        <v>31</v>
      </c>
      <c r="G192" t="s">
        <v>470</v>
      </c>
      <c r="H192" s="98">
        <v>1854</v>
      </c>
      <c r="I192" s="34">
        <f>IF(TbRegistroSaídas[[#This Row],[Data do Caixa Registrado]]="",0,MONTH(TbRegistroSaídas[[#This Row],[Data do Caixa Registrado]]))</f>
        <v>4</v>
      </c>
      <c r="J192" s="34">
        <f>IF(TbRegistroSaídas[[#This Row],[Data do Caixa Registrado]]="",0,YEAR(TbRegistroSaídas[[#This Row],[Data do Caixa Registrado]]))</f>
        <v>2019</v>
      </c>
      <c r="K192" s="34">
        <f>IF(TbRegistroSaídas[[#This Row],[Data da Competência]]="",0,MONTH(TbRegistroSaídas[[#This Row],[Data da Competência]]))</f>
        <v>3</v>
      </c>
      <c r="L192" s="34">
        <f>IF(TbRegistroSaídas[[#This Row],[Data da Competência]]="",0,YEAR(TbRegistroSaídas[[#This Row],[Data da Competência]]))</f>
        <v>2019</v>
      </c>
      <c r="M192" s="34">
        <f>IF(TbRegistroSaídas[[#This Row],[Data do Caixa Previsto]]="",0,MONTH(TbRegistroSaídas[[#This Row],[Data do Caixa Previsto]]))</f>
        <v>4</v>
      </c>
      <c r="N192" s="34">
        <f>IF(TbRegistroSaídas[[#This Row],[Data do Caixa Previsto]]="",0,YEAR(TbRegistroSaídas[[#This Row],[Data do Caixa Previsto]]))</f>
        <v>2019</v>
      </c>
      <c r="O19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3">
      <c r="B193" s="97">
        <v>43532</v>
      </c>
      <c r="C193" s="97">
        <v>43532</v>
      </c>
      <c r="D193" s="97">
        <v>43532</v>
      </c>
      <c r="E193" t="s">
        <v>37</v>
      </c>
      <c r="F193" t="s">
        <v>44</v>
      </c>
      <c r="G193" t="s">
        <v>471</v>
      </c>
      <c r="H193" s="98">
        <v>2568</v>
      </c>
      <c r="I193" s="34">
        <f>IF(TbRegistroSaídas[[#This Row],[Data do Caixa Registrado]]="",0,MONTH(TbRegistroSaídas[[#This Row],[Data do Caixa Registrado]]))</f>
        <v>3</v>
      </c>
      <c r="J193" s="34">
        <f>IF(TbRegistroSaídas[[#This Row],[Data do Caixa Registrado]]="",0,YEAR(TbRegistroSaídas[[#This Row],[Data do Caixa Registrado]]))</f>
        <v>2019</v>
      </c>
      <c r="K193" s="34">
        <f>IF(TbRegistroSaídas[[#This Row],[Data da Competência]]="",0,MONTH(TbRegistroSaídas[[#This Row],[Data da Competência]]))</f>
        <v>3</v>
      </c>
      <c r="L193" s="34">
        <f>IF(TbRegistroSaídas[[#This Row],[Data da Competência]]="",0,YEAR(TbRegistroSaídas[[#This Row],[Data da Competência]]))</f>
        <v>2019</v>
      </c>
      <c r="M193" s="34">
        <f>IF(TbRegistroSaídas[[#This Row],[Data do Caixa Previsto]]="",0,MONTH(TbRegistroSaídas[[#This Row],[Data do Caixa Previsto]]))</f>
        <v>3</v>
      </c>
      <c r="N193" s="34">
        <f>IF(TbRegistroSaídas[[#This Row],[Data do Caixa Previsto]]="",0,YEAR(TbRegistroSaídas[[#This Row],[Data do Caixa Previsto]]))</f>
        <v>2019</v>
      </c>
      <c r="O19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3">
      <c r="B194" s="97" t="s">
        <v>68</v>
      </c>
      <c r="C194" s="97">
        <v>43532</v>
      </c>
      <c r="D194" s="97">
        <v>43572</v>
      </c>
      <c r="E194" t="s">
        <v>37</v>
      </c>
      <c r="F194" t="s">
        <v>44</v>
      </c>
      <c r="G194" t="s">
        <v>472</v>
      </c>
      <c r="H194" s="98">
        <v>3690</v>
      </c>
      <c r="I194" s="34">
        <f>IF(TbRegistroSaídas[[#This Row],[Data do Caixa Registrado]]="",0,MONTH(TbRegistroSaídas[[#This Row],[Data do Caixa Registrado]]))</f>
        <v>0</v>
      </c>
      <c r="J194" s="34">
        <f>IF(TbRegistroSaídas[[#This Row],[Data do Caixa Registrado]]="",0,YEAR(TbRegistroSaídas[[#This Row],[Data do Caixa Registrado]]))</f>
        <v>0</v>
      </c>
      <c r="K194" s="34">
        <f>IF(TbRegistroSaídas[[#This Row],[Data da Competência]]="",0,MONTH(TbRegistroSaídas[[#This Row],[Data da Competência]]))</f>
        <v>3</v>
      </c>
      <c r="L194" s="34">
        <f>IF(TbRegistroSaídas[[#This Row],[Data da Competência]]="",0,YEAR(TbRegistroSaídas[[#This Row],[Data da Competência]]))</f>
        <v>2019</v>
      </c>
      <c r="M194" s="34">
        <f>IF(TbRegistroSaídas[[#This Row],[Data do Caixa Previsto]]="",0,MONTH(TbRegistroSaídas[[#This Row],[Data do Caixa Previsto]]))</f>
        <v>4</v>
      </c>
      <c r="N194" s="34">
        <f>IF(TbRegistroSaídas[[#This Row],[Data do Caixa Previsto]]="",0,YEAR(TbRegistroSaídas[[#This Row],[Data do Caixa Previsto]]))</f>
        <v>2019</v>
      </c>
      <c r="O19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2213</v>
      </c>
    </row>
    <row r="195" spans="2:15" x14ac:dyDescent="0.3">
      <c r="B195" s="97">
        <v>43570</v>
      </c>
      <c r="C195" s="97">
        <v>43534</v>
      </c>
      <c r="D195" s="97">
        <v>43570</v>
      </c>
      <c r="E195" t="s">
        <v>37</v>
      </c>
      <c r="F195" t="s">
        <v>35</v>
      </c>
      <c r="G195" t="s">
        <v>473</v>
      </c>
      <c r="H195" s="98">
        <v>3746</v>
      </c>
      <c r="I195" s="34">
        <f>IF(TbRegistroSaídas[[#This Row],[Data do Caixa Registrado]]="",0,MONTH(TbRegistroSaídas[[#This Row],[Data do Caixa Registrado]]))</f>
        <v>4</v>
      </c>
      <c r="J195" s="34">
        <f>IF(TbRegistroSaídas[[#This Row],[Data do Caixa Registrado]]="",0,YEAR(TbRegistroSaídas[[#This Row],[Data do Caixa Registrado]]))</f>
        <v>2019</v>
      </c>
      <c r="K195" s="34">
        <f>IF(TbRegistroSaídas[[#This Row],[Data da Competência]]="",0,MONTH(TbRegistroSaídas[[#This Row],[Data da Competência]]))</f>
        <v>3</v>
      </c>
      <c r="L195" s="34">
        <f>IF(TbRegistroSaídas[[#This Row],[Data da Competência]]="",0,YEAR(TbRegistroSaídas[[#This Row],[Data da Competência]]))</f>
        <v>2019</v>
      </c>
      <c r="M195" s="34">
        <f>IF(TbRegistroSaídas[[#This Row],[Data do Caixa Previsto]]="",0,MONTH(TbRegistroSaídas[[#This Row],[Data do Caixa Previsto]]))</f>
        <v>4</v>
      </c>
      <c r="N195" s="34">
        <f>IF(TbRegistroSaídas[[#This Row],[Data do Caixa Previsto]]="",0,YEAR(TbRegistroSaídas[[#This Row],[Data do Caixa Previsto]]))</f>
        <v>2019</v>
      </c>
      <c r="O19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3">
      <c r="B196" s="97">
        <v>43536</v>
      </c>
      <c r="C196" s="97">
        <v>43536</v>
      </c>
      <c r="D196" s="97">
        <v>43536</v>
      </c>
      <c r="E196" t="s">
        <v>37</v>
      </c>
      <c r="F196" t="s">
        <v>31</v>
      </c>
      <c r="G196" t="s">
        <v>474</v>
      </c>
      <c r="H196" s="98">
        <v>4360</v>
      </c>
      <c r="I196" s="34">
        <f>IF(TbRegistroSaídas[[#This Row],[Data do Caixa Registrado]]="",0,MONTH(TbRegistroSaídas[[#This Row],[Data do Caixa Registrado]]))</f>
        <v>3</v>
      </c>
      <c r="J196" s="34">
        <f>IF(TbRegistroSaídas[[#This Row],[Data do Caixa Registrado]]="",0,YEAR(TbRegistroSaídas[[#This Row],[Data do Caixa Registrado]]))</f>
        <v>2019</v>
      </c>
      <c r="K196" s="34">
        <f>IF(TbRegistroSaídas[[#This Row],[Data da Competência]]="",0,MONTH(TbRegistroSaídas[[#This Row],[Data da Competência]]))</f>
        <v>3</v>
      </c>
      <c r="L196" s="34">
        <f>IF(TbRegistroSaídas[[#This Row],[Data da Competência]]="",0,YEAR(TbRegistroSaídas[[#This Row],[Data da Competência]]))</f>
        <v>2019</v>
      </c>
      <c r="M196" s="34">
        <f>IF(TbRegistroSaídas[[#This Row],[Data do Caixa Previsto]]="",0,MONTH(TbRegistroSaídas[[#This Row],[Data do Caixa Previsto]]))</f>
        <v>3</v>
      </c>
      <c r="N196" s="34">
        <f>IF(TbRegistroSaídas[[#This Row],[Data do Caixa Previsto]]="",0,YEAR(TbRegistroSaídas[[#This Row],[Data do Caixa Previsto]]))</f>
        <v>2019</v>
      </c>
      <c r="O19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3">
      <c r="B197" s="97">
        <v>43576</v>
      </c>
      <c r="C197" s="97">
        <v>43537</v>
      </c>
      <c r="D197" s="97">
        <v>43576</v>
      </c>
      <c r="E197" t="s">
        <v>37</v>
      </c>
      <c r="F197" t="s">
        <v>35</v>
      </c>
      <c r="G197" t="s">
        <v>475</v>
      </c>
      <c r="H197" s="98">
        <v>1753</v>
      </c>
      <c r="I197" s="34">
        <f>IF(TbRegistroSaídas[[#This Row],[Data do Caixa Registrado]]="",0,MONTH(TbRegistroSaídas[[#This Row],[Data do Caixa Registrado]]))</f>
        <v>4</v>
      </c>
      <c r="J197" s="34">
        <f>IF(TbRegistroSaídas[[#This Row],[Data do Caixa Registrado]]="",0,YEAR(TbRegistroSaídas[[#This Row],[Data do Caixa Registrado]]))</f>
        <v>2019</v>
      </c>
      <c r="K197" s="34">
        <f>IF(TbRegistroSaídas[[#This Row],[Data da Competência]]="",0,MONTH(TbRegistroSaídas[[#This Row],[Data da Competência]]))</f>
        <v>3</v>
      </c>
      <c r="L197" s="34">
        <f>IF(TbRegistroSaídas[[#This Row],[Data da Competência]]="",0,YEAR(TbRegistroSaídas[[#This Row],[Data da Competência]]))</f>
        <v>2019</v>
      </c>
      <c r="M197" s="34">
        <f>IF(TbRegistroSaídas[[#This Row],[Data do Caixa Previsto]]="",0,MONTH(TbRegistroSaídas[[#This Row],[Data do Caixa Previsto]]))</f>
        <v>4</v>
      </c>
      <c r="N197" s="34">
        <f>IF(TbRegistroSaídas[[#This Row],[Data do Caixa Previsto]]="",0,YEAR(TbRegistroSaídas[[#This Row],[Data do Caixa Previsto]]))</f>
        <v>2019</v>
      </c>
      <c r="O19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3">
      <c r="B198" s="97">
        <v>43543</v>
      </c>
      <c r="C198" s="97">
        <v>43540</v>
      </c>
      <c r="D198" s="97">
        <v>43543</v>
      </c>
      <c r="E198" t="s">
        <v>37</v>
      </c>
      <c r="F198" t="s">
        <v>31</v>
      </c>
      <c r="G198" t="s">
        <v>476</v>
      </c>
      <c r="H198" s="98">
        <v>1421</v>
      </c>
      <c r="I198" s="34">
        <f>IF(TbRegistroSaídas[[#This Row],[Data do Caixa Registrado]]="",0,MONTH(TbRegistroSaídas[[#This Row],[Data do Caixa Registrado]]))</f>
        <v>3</v>
      </c>
      <c r="J198" s="34">
        <f>IF(TbRegistroSaídas[[#This Row],[Data do Caixa Registrado]]="",0,YEAR(TbRegistroSaídas[[#This Row],[Data do Caixa Registrado]]))</f>
        <v>2019</v>
      </c>
      <c r="K198" s="34">
        <f>IF(TbRegistroSaídas[[#This Row],[Data da Competência]]="",0,MONTH(TbRegistroSaídas[[#This Row],[Data da Competência]]))</f>
        <v>3</v>
      </c>
      <c r="L198" s="34">
        <f>IF(TbRegistroSaídas[[#This Row],[Data da Competência]]="",0,YEAR(TbRegistroSaídas[[#This Row],[Data da Competência]]))</f>
        <v>2019</v>
      </c>
      <c r="M198" s="34">
        <f>IF(TbRegistroSaídas[[#This Row],[Data do Caixa Previsto]]="",0,MONTH(TbRegistroSaídas[[#This Row],[Data do Caixa Previsto]]))</f>
        <v>3</v>
      </c>
      <c r="N198" s="34">
        <f>IF(TbRegistroSaídas[[#This Row],[Data do Caixa Previsto]]="",0,YEAR(TbRegistroSaídas[[#This Row],[Data do Caixa Previsto]]))</f>
        <v>2019</v>
      </c>
      <c r="O19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3">
      <c r="B199" s="97">
        <v>43543</v>
      </c>
      <c r="C199" s="97">
        <v>43543</v>
      </c>
      <c r="D199" s="97">
        <v>43543</v>
      </c>
      <c r="E199" t="s">
        <v>37</v>
      </c>
      <c r="F199" t="s">
        <v>35</v>
      </c>
      <c r="G199" t="s">
        <v>477</v>
      </c>
      <c r="H199" s="98">
        <v>3565</v>
      </c>
      <c r="I199" s="34">
        <f>IF(TbRegistroSaídas[[#This Row],[Data do Caixa Registrado]]="",0,MONTH(TbRegistroSaídas[[#This Row],[Data do Caixa Registrado]]))</f>
        <v>3</v>
      </c>
      <c r="J199" s="34">
        <f>IF(TbRegistroSaídas[[#This Row],[Data do Caixa Registrado]]="",0,YEAR(TbRegistroSaídas[[#This Row],[Data do Caixa Registrado]]))</f>
        <v>2019</v>
      </c>
      <c r="K199" s="34">
        <f>IF(TbRegistroSaídas[[#This Row],[Data da Competência]]="",0,MONTH(TbRegistroSaídas[[#This Row],[Data da Competência]]))</f>
        <v>3</v>
      </c>
      <c r="L199" s="34">
        <f>IF(TbRegistroSaídas[[#This Row],[Data da Competência]]="",0,YEAR(TbRegistroSaídas[[#This Row],[Data da Competência]]))</f>
        <v>2019</v>
      </c>
      <c r="M199" s="34">
        <f>IF(TbRegistroSaídas[[#This Row],[Data do Caixa Previsto]]="",0,MONTH(TbRegistroSaídas[[#This Row],[Data do Caixa Previsto]]))</f>
        <v>3</v>
      </c>
      <c r="N199" s="34">
        <f>IF(TbRegistroSaídas[[#This Row],[Data do Caixa Previsto]]="",0,YEAR(TbRegistroSaídas[[#This Row],[Data do Caixa Previsto]]))</f>
        <v>2019</v>
      </c>
      <c r="O19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3">
      <c r="B200" s="97">
        <v>43586</v>
      </c>
      <c r="C200" s="97">
        <v>43546</v>
      </c>
      <c r="D200" s="97">
        <v>43586</v>
      </c>
      <c r="E200" t="s">
        <v>37</v>
      </c>
      <c r="F200" t="s">
        <v>44</v>
      </c>
      <c r="G200" t="s">
        <v>478</v>
      </c>
      <c r="H200" s="98">
        <v>1961</v>
      </c>
      <c r="I200" s="34">
        <f>IF(TbRegistroSaídas[[#This Row],[Data do Caixa Registrado]]="",0,MONTH(TbRegistroSaídas[[#This Row],[Data do Caixa Registrado]]))</f>
        <v>5</v>
      </c>
      <c r="J200" s="34">
        <f>IF(TbRegistroSaídas[[#This Row],[Data do Caixa Registrado]]="",0,YEAR(TbRegistroSaídas[[#This Row],[Data do Caixa Registrado]]))</f>
        <v>2019</v>
      </c>
      <c r="K200" s="34">
        <f>IF(TbRegistroSaídas[[#This Row],[Data da Competência]]="",0,MONTH(TbRegistroSaídas[[#This Row],[Data da Competência]]))</f>
        <v>3</v>
      </c>
      <c r="L200" s="34">
        <f>IF(TbRegistroSaídas[[#This Row],[Data da Competência]]="",0,YEAR(TbRegistroSaídas[[#This Row],[Data da Competência]]))</f>
        <v>2019</v>
      </c>
      <c r="M200" s="34">
        <f>IF(TbRegistroSaídas[[#This Row],[Data do Caixa Previsto]]="",0,MONTH(TbRegistroSaídas[[#This Row],[Data do Caixa Previsto]]))</f>
        <v>5</v>
      </c>
      <c r="N200" s="34">
        <f>IF(TbRegistroSaídas[[#This Row],[Data do Caixa Previsto]]="",0,YEAR(TbRegistroSaídas[[#This Row],[Data do Caixa Previsto]]))</f>
        <v>2019</v>
      </c>
      <c r="O20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3">
      <c r="B201" s="97">
        <v>43551</v>
      </c>
      <c r="C201" s="97">
        <v>43551</v>
      </c>
      <c r="D201" s="97">
        <v>43551</v>
      </c>
      <c r="E201" t="s">
        <v>37</v>
      </c>
      <c r="F201" t="s">
        <v>33</v>
      </c>
      <c r="G201" t="s">
        <v>479</v>
      </c>
      <c r="H201" s="98">
        <v>4854</v>
      </c>
      <c r="I201" s="34">
        <f>IF(TbRegistroSaídas[[#This Row],[Data do Caixa Registrado]]="",0,MONTH(TbRegistroSaídas[[#This Row],[Data do Caixa Registrado]]))</f>
        <v>3</v>
      </c>
      <c r="J201" s="34">
        <f>IF(TbRegistroSaídas[[#This Row],[Data do Caixa Registrado]]="",0,YEAR(TbRegistroSaídas[[#This Row],[Data do Caixa Registrado]]))</f>
        <v>2019</v>
      </c>
      <c r="K201" s="34">
        <f>IF(TbRegistroSaídas[[#This Row],[Data da Competência]]="",0,MONTH(TbRegistroSaídas[[#This Row],[Data da Competência]]))</f>
        <v>3</v>
      </c>
      <c r="L201" s="34">
        <f>IF(TbRegistroSaídas[[#This Row],[Data da Competência]]="",0,YEAR(TbRegistroSaídas[[#This Row],[Data da Competência]]))</f>
        <v>2019</v>
      </c>
      <c r="M201" s="34">
        <f>IF(TbRegistroSaídas[[#This Row],[Data do Caixa Previsto]]="",0,MONTH(TbRegistroSaídas[[#This Row],[Data do Caixa Previsto]]))</f>
        <v>3</v>
      </c>
      <c r="N201" s="34">
        <f>IF(TbRegistroSaídas[[#This Row],[Data do Caixa Previsto]]="",0,YEAR(TbRegistroSaídas[[#This Row],[Data do Caixa Previsto]]))</f>
        <v>2019</v>
      </c>
      <c r="O20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3">
      <c r="B202" s="97">
        <v>43557</v>
      </c>
      <c r="C202" s="97">
        <v>43557</v>
      </c>
      <c r="D202" s="97">
        <v>43557</v>
      </c>
      <c r="E202" t="s">
        <v>37</v>
      </c>
      <c r="F202" t="s">
        <v>31</v>
      </c>
      <c r="G202" t="s">
        <v>480</v>
      </c>
      <c r="H202" s="98">
        <v>3453</v>
      </c>
      <c r="I202" s="34">
        <f>IF(TbRegistroSaídas[[#This Row],[Data do Caixa Registrado]]="",0,MONTH(TbRegistroSaídas[[#This Row],[Data do Caixa Registrado]]))</f>
        <v>4</v>
      </c>
      <c r="J202" s="34">
        <f>IF(TbRegistroSaídas[[#This Row],[Data do Caixa Registrado]]="",0,YEAR(TbRegistroSaídas[[#This Row],[Data do Caixa Registrado]]))</f>
        <v>2019</v>
      </c>
      <c r="K202" s="34">
        <f>IF(TbRegistroSaídas[[#This Row],[Data da Competência]]="",0,MONTH(TbRegistroSaídas[[#This Row],[Data da Competência]]))</f>
        <v>4</v>
      </c>
      <c r="L202" s="34">
        <f>IF(TbRegistroSaídas[[#This Row],[Data da Competência]]="",0,YEAR(TbRegistroSaídas[[#This Row],[Data da Competência]]))</f>
        <v>2019</v>
      </c>
      <c r="M202" s="34">
        <f>IF(TbRegistroSaídas[[#This Row],[Data do Caixa Previsto]]="",0,MONTH(TbRegistroSaídas[[#This Row],[Data do Caixa Previsto]]))</f>
        <v>4</v>
      </c>
      <c r="N202" s="34">
        <f>IF(TbRegistroSaídas[[#This Row],[Data do Caixa Previsto]]="",0,YEAR(TbRegistroSaídas[[#This Row],[Data do Caixa Previsto]]))</f>
        <v>2019</v>
      </c>
      <c r="O20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3">
      <c r="B203" s="97">
        <v>43560</v>
      </c>
      <c r="C203" s="97">
        <v>43558</v>
      </c>
      <c r="D203" s="97">
        <v>43560</v>
      </c>
      <c r="E203" t="s">
        <v>37</v>
      </c>
      <c r="F203" t="s">
        <v>44</v>
      </c>
      <c r="G203" t="s">
        <v>481</v>
      </c>
      <c r="H203" s="98">
        <v>3341</v>
      </c>
      <c r="I203" s="34">
        <f>IF(TbRegistroSaídas[[#This Row],[Data do Caixa Registrado]]="",0,MONTH(TbRegistroSaídas[[#This Row],[Data do Caixa Registrado]]))</f>
        <v>4</v>
      </c>
      <c r="J203" s="34">
        <f>IF(TbRegistroSaídas[[#This Row],[Data do Caixa Registrado]]="",0,YEAR(TbRegistroSaídas[[#This Row],[Data do Caixa Registrado]]))</f>
        <v>2019</v>
      </c>
      <c r="K203" s="34">
        <f>IF(TbRegistroSaídas[[#This Row],[Data da Competência]]="",0,MONTH(TbRegistroSaídas[[#This Row],[Data da Competência]]))</f>
        <v>4</v>
      </c>
      <c r="L203" s="34">
        <f>IF(TbRegistroSaídas[[#This Row],[Data da Competência]]="",0,YEAR(TbRegistroSaídas[[#This Row],[Data da Competência]]))</f>
        <v>2019</v>
      </c>
      <c r="M203" s="34">
        <f>IF(TbRegistroSaídas[[#This Row],[Data do Caixa Previsto]]="",0,MONTH(TbRegistroSaídas[[#This Row],[Data do Caixa Previsto]]))</f>
        <v>4</v>
      </c>
      <c r="N203" s="34">
        <f>IF(TbRegistroSaídas[[#This Row],[Data do Caixa Previsto]]="",0,YEAR(TbRegistroSaídas[[#This Row],[Data do Caixa Previsto]]))</f>
        <v>2019</v>
      </c>
      <c r="O20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3">
      <c r="B204" s="97" t="s">
        <v>68</v>
      </c>
      <c r="C204" s="97">
        <v>43561</v>
      </c>
      <c r="D204" s="97">
        <v>43605</v>
      </c>
      <c r="E204" t="s">
        <v>37</v>
      </c>
      <c r="F204" t="s">
        <v>33</v>
      </c>
      <c r="G204" t="s">
        <v>482</v>
      </c>
      <c r="H204" s="98">
        <v>2707</v>
      </c>
      <c r="I204" s="34">
        <f>IF(TbRegistroSaídas[[#This Row],[Data do Caixa Registrado]]="",0,MONTH(TbRegistroSaídas[[#This Row],[Data do Caixa Registrado]]))</f>
        <v>0</v>
      </c>
      <c r="J204" s="34">
        <f>IF(TbRegistroSaídas[[#This Row],[Data do Caixa Registrado]]="",0,YEAR(TbRegistroSaídas[[#This Row],[Data do Caixa Registrado]]))</f>
        <v>0</v>
      </c>
      <c r="K204" s="34">
        <f>IF(TbRegistroSaídas[[#This Row],[Data da Competência]]="",0,MONTH(TbRegistroSaídas[[#This Row],[Data da Competência]]))</f>
        <v>4</v>
      </c>
      <c r="L204" s="34">
        <f>IF(TbRegistroSaídas[[#This Row],[Data da Competência]]="",0,YEAR(TbRegistroSaídas[[#This Row],[Data da Competência]]))</f>
        <v>2019</v>
      </c>
      <c r="M204" s="34">
        <f>IF(TbRegistroSaídas[[#This Row],[Data do Caixa Previsto]]="",0,MONTH(TbRegistroSaídas[[#This Row],[Data do Caixa Previsto]]))</f>
        <v>5</v>
      </c>
      <c r="N204" s="34">
        <f>IF(TbRegistroSaídas[[#This Row],[Data do Caixa Previsto]]="",0,YEAR(TbRegistroSaídas[[#This Row],[Data do Caixa Previsto]]))</f>
        <v>2019</v>
      </c>
      <c r="O20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2180</v>
      </c>
    </row>
    <row r="205" spans="2:15" x14ac:dyDescent="0.3">
      <c r="B205" s="97">
        <v>43647</v>
      </c>
      <c r="C205" s="97">
        <v>43563</v>
      </c>
      <c r="D205" s="97">
        <v>43603</v>
      </c>
      <c r="E205" t="s">
        <v>37</v>
      </c>
      <c r="F205" t="s">
        <v>44</v>
      </c>
      <c r="G205" t="s">
        <v>483</v>
      </c>
      <c r="H205" s="98">
        <v>1582</v>
      </c>
      <c r="I205" s="34">
        <f>IF(TbRegistroSaídas[[#This Row],[Data do Caixa Registrado]]="",0,MONTH(TbRegistroSaídas[[#This Row],[Data do Caixa Registrado]]))</f>
        <v>7</v>
      </c>
      <c r="J205" s="34">
        <f>IF(TbRegistroSaídas[[#This Row],[Data do Caixa Registrado]]="",0,YEAR(TbRegistroSaídas[[#This Row],[Data do Caixa Registrado]]))</f>
        <v>2019</v>
      </c>
      <c r="K205" s="34">
        <f>IF(TbRegistroSaídas[[#This Row],[Data da Competência]]="",0,MONTH(TbRegistroSaídas[[#This Row],[Data da Competência]]))</f>
        <v>4</v>
      </c>
      <c r="L205" s="34">
        <f>IF(TbRegistroSaídas[[#This Row],[Data da Competência]]="",0,YEAR(TbRegistroSaídas[[#This Row],[Data da Competência]]))</f>
        <v>2019</v>
      </c>
      <c r="M205" s="34">
        <f>IF(TbRegistroSaídas[[#This Row],[Data do Caixa Previsto]]="",0,MONTH(TbRegistroSaídas[[#This Row],[Data do Caixa Previsto]]))</f>
        <v>5</v>
      </c>
      <c r="N205" s="34">
        <f>IF(TbRegistroSaídas[[#This Row],[Data do Caixa Previsto]]="",0,YEAR(TbRegistroSaídas[[#This Row],[Data do Caixa Previsto]]))</f>
        <v>2019</v>
      </c>
      <c r="O20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44</v>
      </c>
    </row>
    <row r="206" spans="2:15" x14ac:dyDescent="0.3">
      <c r="B206" s="97">
        <v>43578</v>
      </c>
      <c r="C206" s="97">
        <v>43565</v>
      </c>
      <c r="D206" s="97">
        <v>43565</v>
      </c>
      <c r="E206" t="s">
        <v>37</v>
      </c>
      <c r="F206" t="s">
        <v>44</v>
      </c>
      <c r="G206" t="s">
        <v>484</v>
      </c>
      <c r="H206" s="98">
        <v>3889</v>
      </c>
      <c r="I206" s="34">
        <f>IF(TbRegistroSaídas[[#This Row],[Data do Caixa Registrado]]="",0,MONTH(TbRegistroSaídas[[#This Row],[Data do Caixa Registrado]]))</f>
        <v>4</v>
      </c>
      <c r="J206" s="34">
        <f>IF(TbRegistroSaídas[[#This Row],[Data do Caixa Registrado]]="",0,YEAR(TbRegistroSaídas[[#This Row],[Data do Caixa Registrado]]))</f>
        <v>2019</v>
      </c>
      <c r="K206" s="34">
        <f>IF(TbRegistroSaídas[[#This Row],[Data da Competência]]="",0,MONTH(TbRegistroSaídas[[#This Row],[Data da Competência]]))</f>
        <v>4</v>
      </c>
      <c r="L206" s="34">
        <f>IF(TbRegistroSaídas[[#This Row],[Data da Competência]]="",0,YEAR(TbRegistroSaídas[[#This Row],[Data da Competência]]))</f>
        <v>2019</v>
      </c>
      <c r="M206" s="34">
        <f>IF(TbRegistroSaídas[[#This Row],[Data do Caixa Previsto]]="",0,MONTH(TbRegistroSaídas[[#This Row],[Data do Caixa Previsto]]))</f>
        <v>4</v>
      </c>
      <c r="N206" s="34">
        <f>IF(TbRegistroSaídas[[#This Row],[Data do Caixa Previsto]]="",0,YEAR(TbRegistroSaídas[[#This Row],[Data do Caixa Previsto]]))</f>
        <v>2019</v>
      </c>
      <c r="O20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13</v>
      </c>
    </row>
    <row r="207" spans="2:15" x14ac:dyDescent="0.3">
      <c r="B207" s="97">
        <v>43584</v>
      </c>
      <c r="C207" s="97">
        <v>43569</v>
      </c>
      <c r="D207" s="97">
        <v>43584</v>
      </c>
      <c r="E207" t="s">
        <v>37</v>
      </c>
      <c r="F207" t="s">
        <v>44</v>
      </c>
      <c r="G207" t="s">
        <v>485</v>
      </c>
      <c r="H207" s="98">
        <v>2303</v>
      </c>
      <c r="I207" s="34">
        <f>IF(TbRegistroSaídas[[#This Row],[Data do Caixa Registrado]]="",0,MONTH(TbRegistroSaídas[[#This Row],[Data do Caixa Registrado]]))</f>
        <v>4</v>
      </c>
      <c r="J207" s="34">
        <f>IF(TbRegistroSaídas[[#This Row],[Data do Caixa Registrado]]="",0,YEAR(TbRegistroSaídas[[#This Row],[Data do Caixa Registrado]]))</f>
        <v>2019</v>
      </c>
      <c r="K207" s="34">
        <f>IF(TbRegistroSaídas[[#This Row],[Data da Competência]]="",0,MONTH(TbRegistroSaídas[[#This Row],[Data da Competência]]))</f>
        <v>4</v>
      </c>
      <c r="L207" s="34">
        <f>IF(TbRegistroSaídas[[#This Row],[Data da Competência]]="",0,YEAR(TbRegistroSaídas[[#This Row],[Data da Competência]]))</f>
        <v>2019</v>
      </c>
      <c r="M207" s="34">
        <f>IF(TbRegistroSaídas[[#This Row],[Data do Caixa Previsto]]="",0,MONTH(TbRegistroSaídas[[#This Row],[Data do Caixa Previsto]]))</f>
        <v>4</v>
      </c>
      <c r="N207" s="34">
        <f>IF(TbRegistroSaídas[[#This Row],[Data do Caixa Previsto]]="",0,YEAR(TbRegistroSaídas[[#This Row],[Data do Caixa Previsto]]))</f>
        <v>2019</v>
      </c>
      <c r="O20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3">
      <c r="B208" s="97">
        <v>43572</v>
      </c>
      <c r="C208" s="97">
        <v>43572</v>
      </c>
      <c r="D208" s="97">
        <v>43572</v>
      </c>
      <c r="E208" t="s">
        <v>37</v>
      </c>
      <c r="F208" t="s">
        <v>32</v>
      </c>
      <c r="G208" t="s">
        <v>486</v>
      </c>
      <c r="H208" s="98">
        <v>802</v>
      </c>
      <c r="I208" s="34">
        <f>IF(TbRegistroSaídas[[#This Row],[Data do Caixa Registrado]]="",0,MONTH(TbRegistroSaídas[[#This Row],[Data do Caixa Registrado]]))</f>
        <v>4</v>
      </c>
      <c r="J208" s="34">
        <f>IF(TbRegistroSaídas[[#This Row],[Data do Caixa Registrado]]="",0,YEAR(TbRegistroSaídas[[#This Row],[Data do Caixa Registrado]]))</f>
        <v>2019</v>
      </c>
      <c r="K208" s="34">
        <f>IF(TbRegistroSaídas[[#This Row],[Data da Competência]]="",0,MONTH(TbRegistroSaídas[[#This Row],[Data da Competência]]))</f>
        <v>4</v>
      </c>
      <c r="L208" s="34">
        <f>IF(TbRegistroSaídas[[#This Row],[Data da Competência]]="",0,YEAR(TbRegistroSaídas[[#This Row],[Data da Competência]]))</f>
        <v>2019</v>
      </c>
      <c r="M208" s="34">
        <f>IF(TbRegistroSaídas[[#This Row],[Data do Caixa Previsto]]="",0,MONTH(TbRegistroSaídas[[#This Row],[Data do Caixa Previsto]]))</f>
        <v>4</v>
      </c>
      <c r="N208" s="34">
        <f>IF(TbRegistroSaídas[[#This Row],[Data do Caixa Previsto]]="",0,YEAR(TbRegistroSaídas[[#This Row],[Data do Caixa Previsto]]))</f>
        <v>2019</v>
      </c>
      <c r="O20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3">
      <c r="B209" s="97" t="s">
        <v>68</v>
      </c>
      <c r="C209" s="97">
        <v>43574</v>
      </c>
      <c r="D209" s="97">
        <v>43589</v>
      </c>
      <c r="E209" t="s">
        <v>37</v>
      </c>
      <c r="F209" t="s">
        <v>44</v>
      </c>
      <c r="G209" t="s">
        <v>487</v>
      </c>
      <c r="H209" s="98">
        <v>4513</v>
      </c>
      <c r="I209" s="34">
        <f>IF(TbRegistroSaídas[[#This Row],[Data do Caixa Registrado]]="",0,MONTH(TbRegistroSaídas[[#This Row],[Data do Caixa Registrado]]))</f>
        <v>0</v>
      </c>
      <c r="J209" s="34">
        <f>IF(TbRegistroSaídas[[#This Row],[Data do Caixa Registrado]]="",0,YEAR(TbRegistroSaídas[[#This Row],[Data do Caixa Registrado]]))</f>
        <v>0</v>
      </c>
      <c r="K209" s="34">
        <f>IF(TbRegistroSaídas[[#This Row],[Data da Competência]]="",0,MONTH(TbRegistroSaídas[[#This Row],[Data da Competência]]))</f>
        <v>4</v>
      </c>
      <c r="L209" s="34">
        <f>IF(TbRegistroSaídas[[#This Row],[Data da Competência]]="",0,YEAR(TbRegistroSaídas[[#This Row],[Data da Competência]]))</f>
        <v>2019</v>
      </c>
      <c r="M209" s="34">
        <f>IF(TbRegistroSaídas[[#This Row],[Data do Caixa Previsto]]="",0,MONTH(TbRegistroSaídas[[#This Row],[Data do Caixa Previsto]]))</f>
        <v>5</v>
      </c>
      <c r="N209" s="34">
        <f>IF(TbRegistroSaídas[[#This Row],[Data do Caixa Previsto]]="",0,YEAR(TbRegistroSaídas[[#This Row],[Data do Caixa Previsto]]))</f>
        <v>2019</v>
      </c>
      <c r="O20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2196</v>
      </c>
    </row>
    <row r="210" spans="2:15" x14ac:dyDescent="0.3">
      <c r="B210" s="97">
        <v>43586</v>
      </c>
      <c r="C210" s="97">
        <v>43576</v>
      </c>
      <c r="D210" s="97">
        <v>43586</v>
      </c>
      <c r="E210" t="s">
        <v>37</v>
      </c>
      <c r="F210" t="s">
        <v>44</v>
      </c>
      <c r="G210" t="s">
        <v>488</v>
      </c>
      <c r="H210" s="98">
        <v>3908</v>
      </c>
      <c r="I210" s="34">
        <f>IF(TbRegistroSaídas[[#This Row],[Data do Caixa Registrado]]="",0,MONTH(TbRegistroSaídas[[#This Row],[Data do Caixa Registrado]]))</f>
        <v>5</v>
      </c>
      <c r="J210" s="34">
        <f>IF(TbRegistroSaídas[[#This Row],[Data do Caixa Registrado]]="",0,YEAR(TbRegistroSaídas[[#This Row],[Data do Caixa Registrado]]))</f>
        <v>2019</v>
      </c>
      <c r="K210" s="34">
        <f>IF(TbRegistroSaídas[[#This Row],[Data da Competência]]="",0,MONTH(TbRegistroSaídas[[#This Row],[Data da Competência]]))</f>
        <v>4</v>
      </c>
      <c r="L210" s="34">
        <f>IF(TbRegistroSaídas[[#This Row],[Data da Competência]]="",0,YEAR(TbRegistroSaídas[[#This Row],[Data da Competência]]))</f>
        <v>2019</v>
      </c>
      <c r="M210" s="34">
        <f>IF(TbRegistroSaídas[[#This Row],[Data do Caixa Previsto]]="",0,MONTH(TbRegistroSaídas[[#This Row],[Data do Caixa Previsto]]))</f>
        <v>5</v>
      </c>
      <c r="N210" s="34">
        <f>IF(TbRegistroSaídas[[#This Row],[Data do Caixa Previsto]]="",0,YEAR(TbRegistroSaídas[[#This Row],[Data do Caixa Previsto]]))</f>
        <v>2019</v>
      </c>
      <c r="O21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3">
      <c r="B211" s="97">
        <v>43661</v>
      </c>
      <c r="C211" s="97">
        <v>43580</v>
      </c>
      <c r="D211" s="97">
        <v>43635</v>
      </c>
      <c r="E211" t="s">
        <v>37</v>
      </c>
      <c r="F211" t="s">
        <v>44</v>
      </c>
      <c r="G211" t="s">
        <v>489</v>
      </c>
      <c r="H211" s="98">
        <v>156</v>
      </c>
      <c r="I211" s="34">
        <f>IF(TbRegistroSaídas[[#This Row],[Data do Caixa Registrado]]="",0,MONTH(TbRegistroSaídas[[#This Row],[Data do Caixa Registrado]]))</f>
        <v>7</v>
      </c>
      <c r="J211" s="34">
        <f>IF(TbRegistroSaídas[[#This Row],[Data do Caixa Registrado]]="",0,YEAR(TbRegistroSaídas[[#This Row],[Data do Caixa Registrado]]))</f>
        <v>2019</v>
      </c>
      <c r="K211" s="34">
        <f>IF(TbRegistroSaídas[[#This Row],[Data da Competência]]="",0,MONTH(TbRegistroSaídas[[#This Row],[Data da Competência]]))</f>
        <v>4</v>
      </c>
      <c r="L211" s="34">
        <f>IF(TbRegistroSaídas[[#This Row],[Data da Competência]]="",0,YEAR(TbRegistroSaídas[[#This Row],[Data da Competência]]))</f>
        <v>2019</v>
      </c>
      <c r="M211" s="34">
        <f>IF(TbRegistroSaídas[[#This Row],[Data do Caixa Previsto]]="",0,MONTH(TbRegistroSaídas[[#This Row],[Data do Caixa Previsto]]))</f>
        <v>6</v>
      </c>
      <c r="N211" s="34">
        <f>IF(TbRegistroSaídas[[#This Row],[Data do Caixa Previsto]]="",0,YEAR(TbRegistroSaídas[[#This Row],[Data do Caixa Previsto]]))</f>
        <v>2019</v>
      </c>
      <c r="O21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26</v>
      </c>
    </row>
    <row r="212" spans="2:15" x14ac:dyDescent="0.3">
      <c r="B212" s="97">
        <v>43622</v>
      </c>
      <c r="C212" s="97">
        <v>43582</v>
      </c>
      <c r="D212" s="97">
        <v>43622</v>
      </c>
      <c r="E212" t="s">
        <v>37</v>
      </c>
      <c r="F212" t="s">
        <v>32</v>
      </c>
      <c r="G212" t="s">
        <v>490</v>
      </c>
      <c r="H212" s="98">
        <v>457</v>
      </c>
      <c r="I212" s="34">
        <f>IF(TbRegistroSaídas[[#This Row],[Data do Caixa Registrado]]="",0,MONTH(TbRegistroSaídas[[#This Row],[Data do Caixa Registrado]]))</f>
        <v>6</v>
      </c>
      <c r="J212" s="34">
        <f>IF(TbRegistroSaídas[[#This Row],[Data do Caixa Registrado]]="",0,YEAR(TbRegistroSaídas[[#This Row],[Data do Caixa Registrado]]))</f>
        <v>2019</v>
      </c>
      <c r="K212" s="34">
        <f>IF(TbRegistroSaídas[[#This Row],[Data da Competência]]="",0,MONTH(TbRegistroSaídas[[#This Row],[Data da Competência]]))</f>
        <v>4</v>
      </c>
      <c r="L212" s="34">
        <f>IF(TbRegistroSaídas[[#This Row],[Data da Competência]]="",0,YEAR(TbRegistroSaídas[[#This Row],[Data da Competência]]))</f>
        <v>2019</v>
      </c>
      <c r="M212" s="34">
        <f>IF(TbRegistroSaídas[[#This Row],[Data do Caixa Previsto]]="",0,MONTH(TbRegistroSaídas[[#This Row],[Data do Caixa Previsto]]))</f>
        <v>6</v>
      </c>
      <c r="N212" s="34">
        <f>IF(TbRegistroSaídas[[#This Row],[Data do Caixa Previsto]]="",0,YEAR(TbRegistroSaídas[[#This Row],[Data do Caixa Previsto]]))</f>
        <v>2019</v>
      </c>
      <c r="O21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3">
      <c r="B213" s="97">
        <v>43624</v>
      </c>
      <c r="C213" s="97">
        <v>43588</v>
      </c>
      <c r="D213" s="97">
        <v>43624</v>
      </c>
      <c r="E213" t="s">
        <v>37</v>
      </c>
      <c r="F213" t="s">
        <v>44</v>
      </c>
      <c r="G213" t="s">
        <v>491</v>
      </c>
      <c r="H213" s="98">
        <v>3536</v>
      </c>
      <c r="I213" s="34">
        <f>IF(TbRegistroSaídas[[#This Row],[Data do Caixa Registrado]]="",0,MONTH(TbRegistroSaídas[[#This Row],[Data do Caixa Registrado]]))</f>
        <v>6</v>
      </c>
      <c r="J213" s="34">
        <f>IF(TbRegistroSaídas[[#This Row],[Data do Caixa Registrado]]="",0,YEAR(TbRegistroSaídas[[#This Row],[Data do Caixa Registrado]]))</f>
        <v>2019</v>
      </c>
      <c r="K213" s="34">
        <f>IF(TbRegistroSaídas[[#This Row],[Data da Competência]]="",0,MONTH(TbRegistroSaídas[[#This Row],[Data da Competência]]))</f>
        <v>5</v>
      </c>
      <c r="L213" s="34">
        <f>IF(TbRegistroSaídas[[#This Row],[Data da Competência]]="",0,YEAR(TbRegistroSaídas[[#This Row],[Data da Competência]]))</f>
        <v>2019</v>
      </c>
      <c r="M213" s="34">
        <f>IF(TbRegistroSaídas[[#This Row],[Data do Caixa Previsto]]="",0,MONTH(TbRegistroSaídas[[#This Row],[Data do Caixa Previsto]]))</f>
        <v>6</v>
      </c>
      <c r="N213" s="34">
        <f>IF(TbRegistroSaídas[[#This Row],[Data do Caixa Previsto]]="",0,YEAR(TbRegistroSaídas[[#This Row],[Data do Caixa Previsto]]))</f>
        <v>2019</v>
      </c>
      <c r="O21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3">
      <c r="B214" s="97">
        <v>43595</v>
      </c>
      <c r="C214" s="97">
        <v>43590</v>
      </c>
      <c r="D214" s="97">
        <v>43595</v>
      </c>
      <c r="E214" t="s">
        <v>37</v>
      </c>
      <c r="F214" t="s">
        <v>44</v>
      </c>
      <c r="G214" t="s">
        <v>492</v>
      </c>
      <c r="H214" s="98">
        <v>1809</v>
      </c>
      <c r="I214" s="34">
        <f>IF(TbRegistroSaídas[[#This Row],[Data do Caixa Registrado]]="",0,MONTH(TbRegistroSaídas[[#This Row],[Data do Caixa Registrado]]))</f>
        <v>5</v>
      </c>
      <c r="J214" s="34">
        <f>IF(TbRegistroSaídas[[#This Row],[Data do Caixa Registrado]]="",0,YEAR(TbRegistroSaídas[[#This Row],[Data do Caixa Registrado]]))</f>
        <v>2019</v>
      </c>
      <c r="K214" s="34">
        <f>IF(TbRegistroSaídas[[#This Row],[Data da Competência]]="",0,MONTH(TbRegistroSaídas[[#This Row],[Data da Competência]]))</f>
        <v>5</v>
      </c>
      <c r="L214" s="34">
        <f>IF(TbRegistroSaídas[[#This Row],[Data da Competência]]="",0,YEAR(TbRegistroSaídas[[#This Row],[Data da Competência]]))</f>
        <v>2019</v>
      </c>
      <c r="M214" s="34">
        <f>IF(TbRegistroSaídas[[#This Row],[Data do Caixa Previsto]]="",0,MONTH(TbRegistroSaídas[[#This Row],[Data do Caixa Previsto]]))</f>
        <v>5</v>
      </c>
      <c r="N214" s="34">
        <f>IF(TbRegistroSaídas[[#This Row],[Data do Caixa Previsto]]="",0,YEAR(TbRegistroSaídas[[#This Row],[Data do Caixa Previsto]]))</f>
        <v>2019</v>
      </c>
      <c r="O21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3">
      <c r="B215" s="97">
        <v>43613</v>
      </c>
      <c r="C215" s="97">
        <v>43591</v>
      </c>
      <c r="D215" s="97">
        <v>43613</v>
      </c>
      <c r="E215" t="s">
        <v>37</v>
      </c>
      <c r="F215" t="s">
        <v>32</v>
      </c>
      <c r="G215" t="s">
        <v>493</v>
      </c>
      <c r="H215" s="98">
        <v>4172</v>
      </c>
      <c r="I215" s="34">
        <f>IF(TbRegistroSaídas[[#This Row],[Data do Caixa Registrado]]="",0,MONTH(TbRegistroSaídas[[#This Row],[Data do Caixa Registrado]]))</f>
        <v>5</v>
      </c>
      <c r="J215" s="34">
        <f>IF(TbRegistroSaídas[[#This Row],[Data do Caixa Registrado]]="",0,YEAR(TbRegistroSaídas[[#This Row],[Data do Caixa Registrado]]))</f>
        <v>2019</v>
      </c>
      <c r="K215" s="34">
        <f>IF(TbRegistroSaídas[[#This Row],[Data da Competência]]="",0,MONTH(TbRegistroSaídas[[#This Row],[Data da Competência]]))</f>
        <v>5</v>
      </c>
      <c r="L215" s="34">
        <f>IF(TbRegistroSaídas[[#This Row],[Data da Competência]]="",0,YEAR(TbRegistroSaídas[[#This Row],[Data da Competência]]))</f>
        <v>2019</v>
      </c>
      <c r="M215" s="34">
        <f>IF(TbRegistroSaídas[[#This Row],[Data do Caixa Previsto]]="",0,MONTH(TbRegistroSaídas[[#This Row],[Data do Caixa Previsto]]))</f>
        <v>5</v>
      </c>
      <c r="N215" s="34">
        <f>IF(TbRegistroSaídas[[#This Row],[Data do Caixa Previsto]]="",0,YEAR(TbRegistroSaídas[[#This Row],[Data do Caixa Previsto]]))</f>
        <v>2019</v>
      </c>
      <c r="O21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3">
      <c r="B216" s="97">
        <v>43623</v>
      </c>
      <c r="C216" s="97">
        <v>43592</v>
      </c>
      <c r="D216" s="97">
        <v>43623</v>
      </c>
      <c r="E216" t="s">
        <v>37</v>
      </c>
      <c r="F216" t="s">
        <v>32</v>
      </c>
      <c r="G216" t="s">
        <v>494</v>
      </c>
      <c r="H216" s="98">
        <v>3827</v>
      </c>
      <c r="I216" s="34">
        <f>IF(TbRegistroSaídas[[#This Row],[Data do Caixa Registrado]]="",0,MONTH(TbRegistroSaídas[[#This Row],[Data do Caixa Registrado]]))</f>
        <v>6</v>
      </c>
      <c r="J216" s="34">
        <f>IF(TbRegistroSaídas[[#This Row],[Data do Caixa Registrado]]="",0,YEAR(TbRegistroSaídas[[#This Row],[Data do Caixa Registrado]]))</f>
        <v>2019</v>
      </c>
      <c r="K216" s="34">
        <f>IF(TbRegistroSaídas[[#This Row],[Data da Competência]]="",0,MONTH(TbRegistroSaídas[[#This Row],[Data da Competência]]))</f>
        <v>5</v>
      </c>
      <c r="L216" s="34">
        <f>IF(TbRegistroSaídas[[#This Row],[Data da Competência]]="",0,YEAR(TbRegistroSaídas[[#This Row],[Data da Competência]]))</f>
        <v>2019</v>
      </c>
      <c r="M216" s="34">
        <f>IF(TbRegistroSaídas[[#This Row],[Data do Caixa Previsto]]="",0,MONTH(TbRegistroSaídas[[#This Row],[Data do Caixa Previsto]]))</f>
        <v>6</v>
      </c>
      <c r="N216" s="34">
        <f>IF(TbRegistroSaídas[[#This Row],[Data do Caixa Previsto]]="",0,YEAR(TbRegistroSaídas[[#This Row],[Data do Caixa Previsto]]))</f>
        <v>2019</v>
      </c>
      <c r="O21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3">
      <c r="B217" s="97">
        <v>43645</v>
      </c>
      <c r="C217" s="97">
        <v>43594</v>
      </c>
      <c r="D217" s="97">
        <v>43645</v>
      </c>
      <c r="E217" t="s">
        <v>37</v>
      </c>
      <c r="F217" t="s">
        <v>32</v>
      </c>
      <c r="G217" t="s">
        <v>495</v>
      </c>
      <c r="H217" s="98">
        <v>1700</v>
      </c>
      <c r="I217" s="34">
        <f>IF(TbRegistroSaídas[[#This Row],[Data do Caixa Registrado]]="",0,MONTH(TbRegistroSaídas[[#This Row],[Data do Caixa Registrado]]))</f>
        <v>6</v>
      </c>
      <c r="J217" s="34">
        <f>IF(TbRegistroSaídas[[#This Row],[Data do Caixa Registrado]]="",0,YEAR(TbRegistroSaídas[[#This Row],[Data do Caixa Registrado]]))</f>
        <v>2019</v>
      </c>
      <c r="K217" s="34">
        <f>IF(TbRegistroSaídas[[#This Row],[Data da Competência]]="",0,MONTH(TbRegistroSaídas[[#This Row],[Data da Competência]]))</f>
        <v>5</v>
      </c>
      <c r="L217" s="34">
        <f>IF(TbRegistroSaídas[[#This Row],[Data da Competência]]="",0,YEAR(TbRegistroSaídas[[#This Row],[Data da Competência]]))</f>
        <v>2019</v>
      </c>
      <c r="M217" s="34">
        <f>IF(TbRegistroSaídas[[#This Row],[Data do Caixa Previsto]]="",0,MONTH(TbRegistroSaídas[[#This Row],[Data do Caixa Previsto]]))</f>
        <v>6</v>
      </c>
      <c r="N217" s="34">
        <f>IF(TbRegistroSaídas[[#This Row],[Data do Caixa Previsto]]="",0,YEAR(TbRegistroSaídas[[#This Row],[Data do Caixa Previsto]]))</f>
        <v>2019</v>
      </c>
      <c r="O21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3">
      <c r="B218" s="97">
        <v>43614</v>
      </c>
      <c r="C218" s="97">
        <v>43595</v>
      </c>
      <c r="D218" s="97">
        <v>43614</v>
      </c>
      <c r="E218" t="s">
        <v>37</v>
      </c>
      <c r="F218" t="s">
        <v>32</v>
      </c>
      <c r="G218" t="s">
        <v>496</v>
      </c>
      <c r="H218" s="98">
        <v>2090</v>
      </c>
      <c r="I218" s="34">
        <f>IF(TbRegistroSaídas[[#This Row],[Data do Caixa Registrado]]="",0,MONTH(TbRegistroSaídas[[#This Row],[Data do Caixa Registrado]]))</f>
        <v>5</v>
      </c>
      <c r="J218" s="34">
        <f>IF(TbRegistroSaídas[[#This Row],[Data do Caixa Registrado]]="",0,YEAR(TbRegistroSaídas[[#This Row],[Data do Caixa Registrado]]))</f>
        <v>2019</v>
      </c>
      <c r="K218" s="34">
        <f>IF(TbRegistroSaídas[[#This Row],[Data da Competência]]="",0,MONTH(TbRegistroSaídas[[#This Row],[Data da Competência]]))</f>
        <v>5</v>
      </c>
      <c r="L218" s="34">
        <f>IF(TbRegistroSaídas[[#This Row],[Data da Competência]]="",0,YEAR(TbRegistroSaídas[[#This Row],[Data da Competência]]))</f>
        <v>2019</v>
      </c>
      <c r="M218" s="34">
        <f>IF(TbRegistroSaídas[[#This Row],[Data do Caixa Previsto]]="",0,MONTH(TbRegistroSaídas[[#This Row],[Data do Caixa Previsto]]))</f>
        <v>5</v>
      </c>
      <c r="N218" s="34">
        <f>IF(TbRegistroSaídas[[#This Row],[Data do Caixa Previsto]]="",0,YEAR(TbRegistroSaídas[[#This Row],[Data do Caixa Previsto]]))</f>
        <v>2019</v>
      </c>
      <c r="O21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3">
      <c r="B219" s="97">
        <v>43598</v>
      </c>
      <c r="C219" s="97">
        <v>43598</v>
      </c>
      <c r="D219" s="97">
        <v>43598</v>
      </c>
      <c r="E219" t="s">
        <v>37</v>
      </c>
      <c r="F219" t="s">
        <v>35</v>
      </c>
      <c r="G219" t="s">
        <v>497</v>
      </c>
      <c r="H219" s="98">
        <v>3230</v>
      </c>
      <c r="I219" s="34">
        <f>IF(TbRegistroSaídas[[#This Row],[Data do Caixa Registrado]]="",0,MONTH(TbRegistroSaídas[[#This Row],[Data do Caixa Registrado]]))</f>
        <v>5</v>
      </c>
      <c r="J219" s="34">
        <f>IF(TbRegistroSaídas[[#This Row],[Data do Caixa Registrado]]="",0,YEAR(TbRegistroSaídas[[#This Row],[Data do Caixa Registrado]]))</f>
        <v>2019</v>
      </c>
      <c r="K219" s="34">
        <f>IF(TbRegistroSaídas[[#This Row],[Data da Competência]]="",0,MONTH(TbRegistroSaídas[[#This Row],[Data da Competência]]))</f>
        <v>5</v>
      </c>
      <c r="L219" s="34">
        <f>IF(TbRegistroSaídas[[#This Row],[Data da Competência]]="",0,YEAR(TbRegistroSaídas[[#This Row],[Data da Competência]]))</f>
        <v>2019</v>
      </c>
      <c r="M219" s="34">
        <f>IF(TbRegistroSaídas[[#This Row],[Data do Caixa Previsto]]="",0,MONTH(TbRegistroSaídas[[#This Row],[Data do Caixa Previsto]]))</f>
        <v>5</v>
      </c>
      <c r="N219" s="34">
        <f>IF(TbRegistroSaídas[[#This Row],[Data do Caixa Previsto]]="",0,YEAR(TbRegistroSaídas[[#This Row],[Data do Caixa Previsto]]))</f>
        <v>2019</v>
      </c>
      <c r="O21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3">
      <c r="B220" s="97">
        <v>43601</v>
      </c>
      <c r="C220" s="97">
        <v>43601</v>
      </c>
      <c r="D220" s="97">
        <v>43601</v>
      </c>
      <c r="E220" t="s">
        <v>37</v>
      </c>
      <c r="F220" t="s">
        <v>44</v>
      </c>
      <c r="G220" t="s">
        <v>498</v>
      </c>
      <c r="H220" s="98">
        <v>4030</v>
      </c>
      <c r="I220" s="34">
        <f>IF(TbRegistroSaídas[[#This Row],[Data do Caixa Registrado]]="",0,MONTH(TbRegistroSaídas[[#This Row],[Data do Caixa Registrado]]))</f>
        <v>5</v>
      </c>
      <c r="J220" s="34">
        <f>IF(TbRegistroSaídas[[#This Row],[Data do Caixa Registrado]]="",0,YEAR(TbRegistroSaídas[[#This Row],[Data do Caixa Registrado]]))</f>
        <v>2019</v>
      </c>
      <c r="K220" s="34">
        <f>IF(TbRegistroSaídas[[#This Row],[Data da Competência]]="",0,MONTH(TbRegistroSaídas[[#This Row],[Data da Competência]]))</f>
        <v>5</v>
      </c>
      <c r="L220" s="34">
        <f>IF(TbRegistroSaídas[[#This Row],[Data da Competência]]="",0,YEAR(TbRegistroSaídas[[#This Row],[Data da Competência]]))</f>
        <v>2019</v>
      </c>
      <c r="M220" s="34">
        <f>IF(TbRegistroSaídas[[#This Row],[Data do Caixa Previsto]]="",0,MONTH(TbRegistroSaídas[[#This Row],[Data do Caixa Previsto]]))</f>
        <v>5</v>
      </c>
      <c r="N220" s="34">
        <f>IF(TbRegistroSaídas[[#This Row],[Data do Caixa Previsto]]="",0,YEAR(TbRegistroSaídas[[#This Row],[Data do Caixa Previsto]]))</f>
        <v>2019</v>
      </c>
      <c r="O22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3">
      <c r="B221" s="97">
        <v>43604</v>
      </c>
      <c r="C221" s="97">
        <v>43604</v>
      </c>
      <c r="D221" s="97">
        <v>43604</v>
      </c>
      <c r="E221" t="s">
        <v>37</v>
      </c>
      <c r="F221" t="s">
        <v>35</v>
      </c>
      <c r="G221" t="s">
        <v>499</v>
      </c>
      <c r="H221" s="98">
        <v>1367</v>
      </c>
      <c r="I221" s="34">
        <f>IF(TbRegistroSaídas[[#This Row],[Data do Caixa Registrado]]="",0,MONTH(TbRegistroSaídas[[#This Row],[Data do Caixa Registrado]]))</f>
        <v>5</v>
      </c>
      <c r="J221" s="34">
        <f>IF(TbRegistroSaídas[[#This Row],[Data do Caixa Registrado]]="",0,YEAR(TbRegistroSaídas[[#This Row],[Data do Caixa Registrado]]))</f>
        <v>2019</v>
      </c>
      <c r="K221" s="34">
        <f>IF(TbRegistroSaídas[[#This Row],[Data da Competência]]="",0,MONTH(TbRegistroSaídas[[#This Row],[Data da Competência]]))</f>
        <v>5</v>
      </c>
      <c r="L221" s="34">
        <f>IF(TbRegistroSaídas[[#This Row],[Data da Competência]]="",0,YEAR(TbRegistroSaídas[[#This Row],[Data da Competência]]))</f>
        <v>2019</v>
      </c>
      <c r="M221" s="34">
        <f>IF(TbRegistroSaídas[[#This Row],[Data do Caixa Previsto]]="",0,MONTH(TbRegistroSaídas[[#This Row],[Data do Caixa Previsto]]))</f>
        <v>5</v>
      </c>
      <c r="N221" s="34">
        <f>IF(TbRegistroSaídas[[#This Row],[Data do Caixa Previsto]]="",0,YEAR(TbRegistroSaídas[[#This Row],[Data do Caixa Previsto]]))</f>
        <v>2019</v>
      </c>
      <c r="O22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3">
      <c r="B222" s="97">
        <v>43626</v>
      </c>
      <c r="C222" s="97">
        <v>43607</v>
      </c>
      <c r="D222" s="97">
        <v>43626</v>
      </c>
      <c r="E222" t="s">
        <v>37</v>
      </c>
      <c r="F222" t="s">
        <v>44</v>
      </c>
      <c r="G222" t="s">
        <v>500</v>
      </c>
      <c r="H222" s="98">
        <v>3945</v>
      </c>
      <c r="I222" s="34">
        <f>IF(TbRegistroSaídas[[#This Row],[Data do Caixa Registrado]]="",0,MONTH(TbRegistroSaídas[[#This Row],[Data do Caixa Registrado]]))</f>
        <v>6</v>
      </c>
      <c r="J222" s="34">
        <f>IF(TbRegistroSaídas[[#This Row],[Data do Caixa Registrado]]="",0,YEAR(TbRegistroSaídas[[#This Row],[Data do Caixa Registrado]]))</f>
        <v>2019</v>
      </c>
      <c r="K222" s="34">
        <f>IF(TbRegistroSaídas[[#This Row],[Data da Competência]]="",0,MONTH(TbRegistroSaídas[[#This Row],[Data da Competência]]))</f>
        <v>5</v>
      </c>
      <c r="L222" s="34">
        <f>IF(TbRegistroSaídas[[#This Row],[Data da Competência]]="",0,YEAR(TbRegistroSaídas[[#This Row],[Data da Competência]]))</f>
        <v>2019</v>
      </c>
      <c r="M222" s="34">
        <f>IF(TbRegistroSaídas[[#This Row],[Data do Caixa Previsto]]="",0,MONTH(TbRegistroSaídas[[#This Row],[Data do Caixa Previsto]]))</f>
        <v>6</v>
      </c>
      <c r="N222" s="34">
        <f>IF(TbRegistroSaídas[[#This Row],[Data do Caixa Previsto]]="",0,YEAR(TbRegistroSaídas[[#This Row],[Data do Caixa Previsto]]))</f>
        <v>2019</v>
      </c>
      <c r="O22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3">
      <c r="B223" s="97">
        <v>43610</v>
      </c>
      <c r="C223" s="97">
        <v>43610</v>
      </c>
      <c r="D223" s="97">
        <v>43610</v>
      </c>
      <c r="E223" t="s">
        <v>37</v>
      </c>
      <c r="F223" t="s">
        <v>31</v>
      </c>
      <c r="G223" t="s">
        <v>501</v>
      </c>
      <c r="H223" s="98">
        <v>4518</v>
      </c>
      <c r="I223" s="34">
        <f>IF(TbRegistroSaídas[[#This Row],[Data do Caixa Registrado]]="",0,MONTH(TbRegistroSaídas[[#This Row],[Data do Caixa Registrado]]))</f>
        <v>5</v>
      </c>
      <c r="J223" s="34">
        <f>IF(TbRegistroSaídas[[#This Row],[Data do Caixa Registrado]]="",0,YEAR(TbRegistroSaídas[[#This Row],[Data do Caixa Registrado]]))</f>
        <v>2019</v>
      </c>
      <c r="K223" s="34">
        <f>IF(TbRegistroSaídas[[#This Row],[Data da Competência]]="",0,MONTH(TbRegistroSaídas[[#This Row],[Data da Competência]]))</f>
        <v>5</v>
      </c>
      <c r="L223" s="34">
        <f>IF(TbRegistroSaídas[[#This Row],[Data da Competência]]="",0,YEAR(TbRegistroSaídas[[#This Row],[Data da Competência]]))</f>
        <v>2019</v>
      </c>
      <c r="M223" s="34">
        <f>IF(TbRegistroSaídas[[#This Row],[Data do Caixa Previsto]]="",0,MONTH(TbRegistroSaídas[[#This Row],[Data do Caixa Previsto]]))</f>
        <v>5</v>
      </c>
      <c r="N223" s="34">
        <f>IF(TbRegistroSaídas[[#This Row],[Data do Caixa Previsto]]="",0,YEAR(TbRegistroSaídas[[#This Row],[Data do Caixa Previsto]]))</f>
        <v>2019</v>
      </c>
      <c r="O223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3">
      <c r="B224" s="97" t="s">
        <v>68</v>
      </c>
      <c r="C224" s="97">
        <v>43614</v>
      </c>
      <c r="D224" s="97">
        <v>43645</v>
      </c>
      <c r="E224" t="s">
        <v>37</v>
      </c>
      <c r="F224" t="s">
        <v>44</v>
      </c>
      <c r="G224" t="s">
        <v>345</v>
      </c>
      <c r="H224" s="98">
        <v>3086</v>
      </c>
      <c r="I224" s="34">
        <f>IF(TbRegistroSaídas[[#This Row],[Data do Caixa Registrado]]="",0,MONTH(TbRegistroSaídas[[#This Row],[Data do Caixa Registrado]]))</f>
        <v>0</v>
      </c>
      <c r="J224" s="34">
        <f>IF(TbRegistroSaídas[[#This Row],[Data do Caixa Registrado]]="",0,YEAR(TbRegistroSaídas[[#This Row],[Data do Caixa Registrado]]))</f>
        <v>0</v>
      </c>
      <c r="K224" s="34">
        <f>IF(TbRegistroSaídas[[#This Row],[Data da Competência]]="",0,MONTH(TbRegistroSaídas[[#This Row],[Data da Competência]]))</f>
        <v>5</v>
      </c>
      <c r="L224" s="34">
        <f>IF(TbRegistroSaídas[[#This Row],[Data da Competência]]="",0,YEAR(TbRegistroSaídas[[#This Row],[Data da Competência]]))</f>
        <v>2019</v>
      </c>
      <c r="M224" s="34">
        <f>IF(TbRegistroSaídas[[#This Row],[Data do Caixa Previsto]]="",0,MONTH(TbRegistroSaídas[[#This Row],[Data do Caixa Previsto]]))</f>
        <v>6</v>
      </c>
      <c r="N224" s="34">
        <f>IF(TbRegistroSaídas[[#This Row],[Data do Caixa Previsto]]="",0,YEAR(TbRegistroSaídas[[#This Row],[Data do Caixa Previsto]]))</f>
        <v>2019</v>
      </c>
      <c r="O224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2140</v>
      </c>
    </row>
    <row r="225" spans="2:15" x14ac:dyDescent="0.3">
      <c r="B225" s="97">
        <v>43628</v>
      </c>
      <c r="C225" s="97">
        <v>43619</v>
      </c>
      <c r="D225" s="97">
        <v>43628</v>
      </c>
      <c r="E225" t="s">
        <v>37</v>
      </c>
      <c r="F225" t="s">
        <v>32</v>
      </c>
      <c r="G225" t="s">
        <v>502</v>
      </c>
      <c r="H225" s="98">
        <v>297</v>
      </c>
      <c r="I225" s="34">
        <f>IF(TbRegistroSaídas[[#This Row],[Data do Caixa Registrado]]="",0,MONTH(TbRegistroSaídas[[#This Row],[Data do Caixa Registrado]]))</f>
        <v>6</v>
      </c>
      <c r="J225" s="34">
        <f>IF(TbRegistroSaídas[[#This Row],[Data do Caixa Registrado]]="",0,YEAR(TbRegistroSaídas[[#This Row],[Data do Caixa Registrado]]))</f>
        <v>2019</v>
      </c>
      <c r="K225" s="34">
        <f>IF(TbRegistroSaídas[[#This Row],[Data da Competência]]="",0,MONTH(TbRegistroSaídas[[#This Row],[Data da Competência]]))</f>
        <v>6</v>
      </c>
      <c r="L225" s="34">
        <f>IF(TbRegistroSaídas[[#This Row],[Data da Competência]]="",0,YEAR(TbRegistroSaídas[[#This Row],[Data da Competência]]))</f>
        <v>2019</v>
      </c>
      <c r="M225" s="34">
        <f>IF(TbRegistroSaídas[[#This Row],[Data do Caixa Previsto]]="",0,MONTH(TbRegistroSaídas[[#This Row],[Data do Caixa Previsto]]))</f>
        <v>6</v>
      </c>
      <c r="N225" s="34">
        <f>IF(TbRegistroSaídas[[#This Row],[Data do Caixa Previsto]]="",0,YEAR(TbRegistroSaídas[[#This Row],[Data do Caixa Previsto]]))</f>
        <v>2019</v>
      </c>
      <c r="O225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3">
      <c r="B226" s="97">
        <v>43639</v>
      </c>
      <c r="C226" s="97">
        <v>43623</v>
      </c>
      <c r="D226" s="97">
        <v>43639</v>
      </c>
      <c r="E226" t="s">
        <v>37</v>
      </c>
      <c r="F226" t="s">
        <v>35</v>
      </c>
      <c r="G226" t="s">
        <v>503</v>
      </c>
      <c r="H226" s="98">
        <v>3226</v>
      </c>
      <c r="I226" s="34">
        <f>IF(TbRegistroSaídas[[#This Row],[Data do Caixa Registrado]]="",0,MONTH(TbRegistroSaídas[[#This Row],[Data do Caixa Registrado]]))</f>
        <v>6</v>
      </c>
      <c r="J226" s="34">
        <f>IF(TbRegistroSaídas[[#This Row],[Data do Caixa Registrado]]="",0,YEAR(TbRegistroSaídas[[#This Row],[Data do Caixa Registrado]]))</f>
        <v>2019</v>
      </c>
      <c r="K226" s="34">
        <f>IF(TbRegistroSaídas[[#This Row],[Data da Competência]]="",0,MONTH(TbRegistroSaídas[[#This Row],[Data da Competência]]))</f>
        <v>6</v>
      </c>
      <c r="L226" s="34">
        <f>IF(TbRegistroSaídas[[#This Row],[Data da Competência]]="",0,YEAR(TbRegistroSaídas[[#This Row],[Data da Competência]]))</f>
        <v>2019</v>
      </c>
      <c r="M226" s="34">
        <f>IF(TbRegistroSaídas[[#This Row],[Data do Caixa Previsto]]="",0,MONTH(TbRegistroSaídas[[#This Row],[Data do Caixa Previsto]]))</f>
        <v>6</v>
      </c>
      <c r="N226" s="34">
        <f>IF(TbRegistroSaídas[[#This Row],[Data do Caixa Previsto]]="",0,YEAR(TbRegistroSaídas[[#This Row],[Data do Caixa Previsto]]))</f>
        <v>2019</v>
      </c>
      <c r="O226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3">
      <c r="B227" s="97">
        <v>43625</v>
      </c>
      <c r="C227" s="97">
        <v>43625</v>
      </c>
      <c r="D227" s="97">
        <v>43625</v>
      </c>
      <c r="E227" t="s">
        <v>37</v>
      </c>
      <c r="F227" t="s">
        <v>44</v>
      </c>
      <c r="G227" t="s">
        <v>504</v>
      </c>
      <c r="H227" s="98">
        <v>2338</v>
      </c>
      <c r="I227" s="34">
        <f>IF(TbRegistroSaídas[[#This Row],[Data do Caixa Registrado]]="",0,MONTH(TbRegistroSaídas[[#This Row],[Data do Caixa Registrado]]))</f>
        <v>6</v>
      </c>
      <c r="J227" s="34">
        <f>IF(TbRegistroSaídas[[#This Row],[Data do Caixa Registrado]]="",0,YEAR(TbRegistroSaídas[[#This Row],[Data do Caixa Registrado]]))</f>
        <v>2019</v>
      </c>
      <c r="K227" s="34">
        <f>IF(TbRegistroSaídas[[#This Row],[Data da Competência]]="",0,MONTH(TbRegistroSaídas[[#This Row],[Data da Competência]]))</f>
        <v>6</v>
      </c>
      <c r="L227" s="34">
        <f>IF(TbRegistroSaídas[[#This Row],[Data da Competência]]="",0,YEAR(TbRegistroSaídas[[#This Row],[Data da Competência]]))</f>
        <v>2019</v>
      </c>
      <c r="M227" s="34">
        <f>IF(TbRegistroSaídas[[#This Row],[Data do Caixa Previsto]]="",0,MONTH(TbRegistroSaídas[[#This Row],[Data do Caixa Previsto]]))</f>
        <v>6</v>
      </c>
      <c r="N227" s="34">
        <f>IF(TbRegistroSaídas[[#This Row],[Data do Caixa Previsto]]="",0,YEAR(TbRegistroSaídas[[#This Row],[Data do Caixa Previsto]]))</f>
        <v>2019</v>
      </c>
      <c r="O227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3">
      <c r="B228" s="97">
        <v>43664</v>
      </c>
      <c r="C228" s="97">
        <v>43632</v>
      </c>
      <c r="D228" s="97">
        <v>43664</v>
      </c>
      <c r="E228" t="s">
        <v>37</v>
      </c>
      <c r="F228" t="s">
        <v>35</v>
      </c>
      <c r="G228" t="s">
        <v>505</v>
      </c>
      <c r="H228" s="98">
        <v>3773</v>
      </c>
      <c r="I228" s="34">
        <f>IF(TbRegistroSaídas[[#This Row],[Data do Caixa Registrado]]="",0,MONTH(TbRegistroSaídas[[#This Row],[Data do Caixa Registrado]]))</f>
        <v>7</v>
      </c>
      <c r="J228" s="34">
        <f>IF(TbRegistroSaídas[[#This Row],[Data do Caixa Registrado]]="",0,YEAR(TbRegistroSaídas[[#This Row],[Data do Caixa Registrado]]))</f>
        <v>2019</v>
      </c>
      <c r="K228" s="34">
        <f>IF(TbRegistroSaídas[[#This Row],[Data da Competência]]="",0,MONTH(TbRegistroSaídas[[#This Row],[Data da Competência]]))</f>
        <v>6</v>
      </c>
      <c r="L228" s="34">
        <f>IF(TbRegistroSaídas[[#This Row],[Data da Competência]]="",0,YEAR(TbRegistroSaídas[[#This Row],[Data da Competência]]))</f>
        <v>2019</v>
      </c>
      <c r="M228" s="34">
        <f>IF(TbRegistroSaídas[[#This Row],[Data do Caixa Previsto]]="",0,MONTH(TbRegistroSaídas[[#This Row],[Data do Caixa Previsto]]))</f>
        <v>7</v>
      </c>
      <c r="N228" s="34">
        <f>IF(TbRegistroSaídas[[#This Row],[Data do Caixa Previsto]]="",0,YEAR(TbRegistroSaídas[[#This Row],[Data do Caixa Previsto]]))</f>
        <v>2019</v>
      </c>
      <c r="O228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3">
      <c r="B229" s="97" t="s">
        <v>68</v>
      </c>
      <c r="C229" s="97">
        <v>43635</v>
      </c>
      <c r="D229" s="97">
        <v>43686</v>
      </c>
      <c r="E229" t="s">
        <v>37</v>
      </c>
      <c r="F229" t="s">
        <v>35</v>
      </c>
      <c r="G229" t="s">
        <v>506</v>
      </c>
      <c r="H229" s="98">
        <v>2759</v>
      </c>
      <c r="I229" s="34">
        <f>IF(TbRegistroSaídas[[#This Row],[Data do Caixa Registrado]]="",0,MONTH(TbRegistroSaídas[[#This Row],[Data do Caixa Registrado]]))</f>
        <v>0</v>
      </c>
      <c r="J229" s="34">
        <f>IF(TbRegistroSaídas[[#This Row],[Data do Caixa Registrado]]="",0,YEAR(TbRegistroSaídas[[#This Row],[Data do Caixa Registrado]]))</f>
        <v>0</v>
      </c>
      <c r="K229" s="34">
        <f>IF(TbRegistroSaídas[[#This Row],[Data da Competência]]="",0,MONTH(TbRegistroSaídas[[#This Row],[Data da Competência]]))</f>
        <v>6</v>
      </c>
      <c r="L229" s="34">
        <f>IF(TbRegistroSaídas[[#This Row],[Data da Competência]]="",0,YEAR(TbRegistroSaídas[[#This Row],[Data da Competência]]))</f>
        <v>2019</v>
      </c>
      <c r="M229" s="34">
        <f>IF(TbRegistroSaídas[[#This Row],[Data do Caixa Previsto]]="",0,MONTH(TbRegistroSaídas[[#This Row],[Data do Caixa Previsto]]))</f>
        <v>8</v>
      </c>
      <c r="N229" s="34">
        <f>IF(TbRegistroSaídas[[#This Row],[Data do Caixa Previsto]]="",0,YEAR(TbRegistroSaídas[[#This Row],[Data do Caixa Previsto]]))</f>
        <v>2019</v>
      </c>
      <c r="O229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2099</v>
      </c>
    </row>
    <row r="230" spans="2:15" x14ac:dyDescent="0.3">
      <c r="B230" s="97">
        <v>43637</v>
      </c>
      <c r="C230" s="97">
        <v>43637</v>
      </c>
      <c r="D230" s="97">
        <v>43637</v>
      </c>
      <c r="E230" t="s">
        <v>37</v>
      </c>
      <c r="F230" t="s">
        <v>35</v>
      </c>
      <c r="G230" t="s">
        <v>507</v>
      </c>
      <c r="H230" s="98">
        <v>1425</v>
      </c>
      <c r="I230" s="34">
        <f>IF(TbRegistroSaídas[[#This Row],[Data do Caixa Registrado]]="",0,MONTH(TbRegistroSaídas[[#This Row],[Data do Caixa Registrado]]))</f>
        <v>6</v>
      </c>
      <c r="J230" s="34">
        <f>IF(TbRegistroSaídas[[#This Row],[Data do Caixa Registrado]]="",0,YEAR(TbRegistroSaídas[[#This Row],[Data do Caixa Registrado]]))</f>
        <v>2019</v>
      </c>
      <c r="K230" s="34">
        <f>IF(TbRegistroSaídas[[#This Row],[Data da Competência]]="",0,MONTH(TbRegistroSaídas[[#This Row],[Data da Competência]]))</f>
        <v>6</v>
      </c>
      <c r="L230" s="34">
        <f>IF(TbRegistroSaídas[[#This Row],[Data da Competência]]="",0,YEAR(TbRegistroSaídas[[#This Row],[Data da Competência]]))</f>
        <v>2019</v>
      </c>
      <c r="M230" s="34">
        <f>IF(TbRegistroSaídas[[#This Row],[Data do Caixa Previsto]]="",0,MONTH(TbRegistroSaídas[[#This Row],[Data do Caixa Previsto]]))</f>
        <v>6</v>
      </c>
      <c r="N230" s="34">
        <f>IF(TbRegistroSaídas[[#This Row],[Data do Caixa Previsto]]="",0,YEAR(TbRegistroSaídas[[#This Row],[Data do Caixa Previsto]]))</f>
        <v>2019</v>
      </c>
      <c r="O230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3">
      <c r="B231" s="97">
        <v>43639</v>
      </c>
      <c r="C231" s="97">
        <v>43639</v>
      </c>
      <c r="D231" s="97">
        <v>43639</v>
      </c>
      <c r="E231" t="s">
        <v>37</v>
      </c>
      <c r="F231" t="s">
        <v>35</v>
      </c>
      <c r="G231" t="s">
        <v>508</v>
      </c>
      <c r="H231" s="98">
        <v>332</v>
      </c>
      <c r="I231" s="34">
        <f>IF(TbRegistroSaídas[[#This Row],[Data do Caixa Registrado]]="",0,MONTH(TbRegistroSaídas[[#This Row],[Data do Caixa Registrado]]))</f>
        <v>6</v>
      </c>
      <c r="J231" s="34">
        <f>IF(TbRegistroSaídas[[#This Row],[Data do Caixa Registrado]]="",0,YEAR(TbRegistroSaídas[[#This Row],[Data do Caixa Registrado]]))</f>
        <v>2019</v>
      </c>
      <c r="K231" s="34">
        <f>IF(TbRegistroSaídas[[#This Row],[Data da Competência]]="",0,MONTH(TbRegistroSaídas[[#This Row],[Data da Competência]]))</f>
        <v>6</v>
      </c>
      <c r="L231" s="34">
        <f>IF(TbRegistroSaídas[[#This Row],[Data da Competência]]="",0,YEAR(TbRegistroSaídas[[#This Row],[Data da Competência]]))</f>
        <v>2019</v>
      </c>
      <c r="M231" s="34">
        <f>IF(TbRegistroSaídas[[#This Row],[Data do Caixa Previsto]]="",0,MONTH(TbRegistroSaídas[[#This Row],[Data do Caixa Previsto]]))</f>
        <v>6</v>
      </c>
      <c r="N231" s="34">
        <f>IF(TbRegistroSaídas[[#This Row],[Data do Caixa Previsto]]="",0,YEAR(TbRegistroSaídas[[#This Row],[Data do Caixa Previsto]]))</f>
        <v>2019</v>
      </c>
      <c r="O231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3">
      <c r="B232" s="97">
        <v>43653</v>
      </c>
      <c r="C232" s="97">
        <v>43646</v>
      </c>
      <c r="D232" s="97">
        <v>43653</v>
      </c>
      <c r="E232" t="s">
        <v>37</v>
      </c>
      <c r="F232" t="s">
        <v>44</v>
      </c>
      <c r="G232" t="s">
        <v>509</v>
      </c>
      <c r="H232" s="98">
        <v>2819</v>
      </c>
      <c r="I232" s="34">
        <f>IF(TbRegistroSaídas[[#This Row],[Data do Caixa Registrado]]="",0,MONTH(TbRegistroSaídas[[#This Row],[Data do Caixa Registrado]]))</f>
        <v>7</v>
      </c>
      <c r="J232" s="34">
        <f>IF(TbRegistroSaídas[[#This Row],[Data do Caixa Registrado]]="",0,YEAR(TbRegistroSaídas[[#This Row],[Data do Caixa Registrado]]))</f>
        <v>2019</v>
      </c>
      <c r="K232" s="34">
        <f>IF(TbRegistroSaídas[[#This Row],[Data da Competência]]="",0,MONTH(TbRegistroSaídas[[#This Row],[Data da Competência]]))</f>
        <v>6</v>
      </c>
      <c r="L232" s="34">
        <f>IF(TbRegistroSaídas[[#This Row],[Data da Competência]]="",0,YEAR(TbRegistroSaídas[[#This Row],[Data da Competência]]))</f>
        <v>2019</v>
      </c>
      <c r="M232" s="34">
        <f>IF(TbRegistroSaídas[[#This Row],[Data do Caixa Previsto]]="",0,MONTH(TbRegistroSaídas[[#This Row],[Data do Caixa Previsto]]))</f>
        <v>7</v>
      </c>
      <c r="N232" s="34">
        <f>IF(TbRegistroSaídas[[#This Row],[Data do Caixa Previsto]]="",0,YEAR(TbRegistroSaídas[[#This Row],[Data do Caixa Previsto]]))</f>
        <v>2019</v>
      </c>
      <c r="O232" s="34">
        <f ca="1">IF(TbRegistroSaídas[[#This Row],[Data do Caixa Registrado]]&lt;&gt;"",IF(TbRegistroSaídas[[#This Row],[Data do Caixa Registrado]]&gt;TbRegistroSaídas[[#This Row],[Data do Caixa Previsto]],TbRegistroSaídas[[#This Row],[Data do Caixa Registrado]]-TbRegistroSaídas[[#This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7F0F7100-D86B-4F9E-B913-2A9AC2485832}">
      <formula1>PCSaídasN1_Nível_1</formula1>
    </dataValidation>
    <dataValidation type="list" allowBlank="1" showInputMessage="1" showErrorMessage="1" sqref="F4:F232" xr:uid="{0BDB647A-8745-460E-99DF-A1DC30FE3E06}">
      <formula1>OFFSET(PCSaídasN2_Nível_2, MATCH(E4, PCSaídasN2_Nível_1, 0)-1, 0, COUNTIF(PCSaídasN2_Nível_1, E4))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AE5-D8FB-4B59-A258-46FFAED4EE63}">
  <dimension ref="A1:O26"/>
  <sheetViews>
    <sheetView showGridLines="0" topLeftCell="A7" workbookViewId="0">
      <selection activeCell="C8" sqref="C8"/>
    </sheetView>
  </sheetViews>
  <sheetFormatPr defaultColWidth="0" defaultRowHeight="14.4" x14ac:dyDescent="0.3"/>
  <cols>
    <col min="1" max="1" width="3.44140625" customWidth="1"/>
    <col min="2" max="2" width="35.5546875" customWidth="1"/>
    <col min="3" max="14" width="13.77734375" customWidth="1"/>
    <col min="15" max="15" width="8.109375" customWidth="1"/>
    <col min="16" max="16384" width="8.88671875" hidden="1"/>
  </cols>
  <sheetData>
    <row r="1" spans="2:14" ht="40.049999999999997" customHeight="1" x14ac:dyDescent="0.3">
      <c r="B1" s="3" t="s">
        <v>1</v>
      </c>
      <c r="C1" s="1"/>
      <c r="D1" s="1"/>
      <c r="E1" s="1"/>
      <c r="F1" s="1"/>
      <c r="G1" s="1"/>
      <c r="H1" s="1"/>
      <c r="I1" s="1"/>
      <c r="J1" s="147" t="s">
        <v>13</v>
      </c>
      <c r="K1" s="147"/>
      <c r="L1" s="147"/>
      <c r="M1" s="147"/>
      <c r="N1" s="147"/>
    </row>
    <row r="2" spans="2:14" ht="40.049999999999997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19.95" customHeight="1" x14ac:dyDescent="0.3">
      <c r="B3" s="7" t="s">
        <v>510</v>
      </c>
      <c r="C3" s="17">
        <v>2019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ht="19.9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ht="19.95" customHeight="1" x14ac:dyDescent="0.3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19.95" customHeight="1" x14ac:dyDescent="0.3">
      <c r="B6" s="26" t="s">
        <v>511</v>
      </c>
    </row>
    <row r="7" spans="2:14" ht="19.95" customHeight="1" x14ac:dyDescent="0.3">
      <c r="B7" s="18" t="s">
        <v>512</v>
      </c>
      <c r="C7" s="19" t="s">
        <v>516</v>
      </c>
      <c r="D7" s="19" t="s">
        <v>517</v>
      </c>
      <c r="E7" s="19" t="s">
        <v>518</v>
      </c>
      <c r="F7" s="19" t="s">
        <v>519</v>
      </c>
      <c r="G7" s="19" t="s">
        <v>520</v>
      </c>
      <c r="H7" s="19" t="s">
        <v>521</v>
      </c>
      <c r="I7" s="19" t="s">
        <v>522</v>
      </c>
      <c r="J7" s="19" t="s">
        <v>523</v>
      </c>
      <c r="K7" s="19" t="s">
        <v>524</v>
      </c>
      <c r="L7" s="19" t="s">
        <v>525</v>
      </c>
      <c r="M7" s="19" t="s">
        <v>526</v>
      </c>
      <c r="N7" s="20" t="s">
        <v>527</v>
      </c>
    </row>
    <row r="8" spans="2:14" ht="19.95" customHeight="1" x14ac:dyDescent="0.3">
      <c r="B8" s="27" t="s">
        <v>528</v>
      </c>
      <c r="C8" s="21">
        <f>SUMIFS(TbRegistroEntradas[Valor],TbRegistroEntradas[Ano Caixa],"&lt;"&amp;C3,TbRegistroEntradas[Ano Caixa],"&lt;&gt;0") - 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2:14" ht="19.95" customHeight="1" x14ac:dyDescent="0.3">
      <c r="B9" s="27" t="s">
        <v>513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2:14" ht="19.95" customHeight="1" x14ac:dyDescent="0.3">
      <c r="B10" s="27" t="s">
        <v>514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2:14" ht="19.95" customHeight="1" x14ac:dyDescent="0.3">
      <c r="B11" s="30" t="s">
        <v>515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2:14" ht="19.95" customHeight="1" x14ac:dyDescent="0.3">
      <c r="B12" s="21"/>
    </row>
    <row r="13" spans="2:14" ht="19.95" customHeight="1" x14ac:dyDescent="0.3">
      <c r="B13" s="25" t="s">
        <v>530</v>
      </c>
    </row>
    <row r="14" spans="2:14" ht="19.95" customHeight="1" x14ac:dyDescent="0.3">
      <c r="B14" s="18" t="s">
        <v>512</v>
      </c>
      <c r="C14" s="19" t="s">
        <v>516</v>
      </c>
      <c r="D14" s="19" t="s">
        <v>517</v>
      </c>
      <c r="E14" s="19" t="s">
        <v>518</v>
      </c>
      <c r="F14" s="19" t="s">
        <v>519</v>
      </c>
      <c r="G14" s="19" t="s">
        <v>520</v>
      </c>
      <c r="H14" s="19" t="s">
        <v>521</v>
      </c>
      <c r="I14" s="19" t="s">
        <v>522</v>
      </c>
      <c r="J14" s="19" t="s">
        <v>523</v>
      </c>
      <c r="K14" s="19" t="s">
        <v>524</v>
      </c>
      <c r="L14" s="19" t="s">
        <v>525</v>
      </c>
      <c r="M14" s="19" t="s">
        <v>526</v>
      </c>
      <c r="N14" s="20" t="s">
        <v>527</v>
      </c>
    </row>
    <row r="15" spans="2:14" ht="19.95" customHeight="1" x14ac:dyDescent="0.3">
      <c r="B15" s="27" t="s">
        <v>528</v>
      </c>
      <c r="C15" s="21">
        <f>SUMIFS(TbRegistroEntradas[Valor],TbRegistroEntradas[Ano Competência],"&lt;"&amp;C3,TbRegistroEntradas[Ano Competência],"&lt;&gt;0") - 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37">
        <f t="shared" si="2"/>
        <v>3236</v>
      </c>
    </row>
    <row r="16" spans="2:14" ht="19.95" customHeight="1" x14ac:dyDescent="0.3">
      <c r="B16" s="27" t="s">
        <v>513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38">
        <f>SUMIFS(TbRegistroEntradas[Valor],TbRegistroEntradas[Mês Competência],N5,TbRegistroEntradas[Ano Competência],$C$3)</f>
        <v>0</v>
      </c>
    </row>
    <row r="17" spans="2:14" ht="19.95" customHeight="1" x14ac:dyDescent="0.3">
      <c r="B17" s="27" t="s">
        <v>514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38">
        <f>SUMIFS(TbRegistroSaídas[Valor],TbRegistroSaídas[Mês Competência],N5,TbRegistroSaídas[Ano Competência],$C$3)</f>
        <v>0</v>
      </c>
    </row>
    <row r="18" spans="2:14" ht="19.95" customHeight="1" x14ac:dyDescent="0.3">
      <c r="B18" s="30" t="s">
        <v>515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39">
        <f t="shared" si="3"/>
        <v>3236</v>
      </c>
    </row>
    <row r="19" spans="2:14" ht="19.95" customHeight="1" x14ac:dyDescent="0.3"/>
    <row r="20" spans="2:14" ht="19.95" customHeight="1" x14ac:dyDescent="0.3">
      <c r="B20" s="25" t="s">
        <v>529</v>
      </c>
    </row>
    <row r="21" spans="2:14" ht="19.95" customHeight="1" x14ac:dyDescent="0.3">
      <c r="B21" s="18" t="s">
        <v>512</v>
      </c>
      <c r="C21" s="19" t="s">
        <v>516</v>
      </c>
      <c r="D21" s="19" t="s">
        <v>517</v>
      </c>
      <c r="E21" s="19" t="s">
        <v>518</v>
      </c>
      <c r="F21" s="19" t="s">
        <v>519</v>
      </c>
      <c r="G21" s="19" t="s">
        <v>520</v>
      </c>
      <c r="H21" s="19" t="s">
        <v>521</v>
      </c>
      <c r="I21" s="19" t="s">
        <v>522</v>
      </c>
      <c r="J21" s="19" t="s">
        <v>523</v>
      </c>
      <c r="K21" s="19" t="s">
        <v>524</v>
      </c>
      <c r="L21" s="19" t="s">
        <v>525</v>
      </c>
      <c r="M21" s="19" t="s">
        <v>526</v>
      </c>
      <c r="N21" s="20" t="s">
        <v>527</v>
      </c>
    </row>
    <row r="22" spans="2:14" ht="19.95" customHeight="1" x14ac:dyDescent="0.3">
      <c r="B22" s="27" t="s">
        <v>531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19.95" customHeight="1" x14ac:dyDescent="0.3">
      <c r="B23" s="27" t="s">
        <v>532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19.95" customHeight="1" x14ac:dyDescent="0.3">
      <c r="B24" s="28" t="s">
        <v>533</v>
      </c>
      <c r="C24" s="40">
        <f>IF(C22&gt;C23,C22-C23,0)</f>
        <v>0</v>
      </c>
      <c r="D24" s="40">
        <f t="shared" ref="D24:N24" si="6">IF(D22&gt;D23,D22-D23,0)</f>
        <v>5427</v>
      </c>
      <c r="E24" s="40">
        <f t="shared" si="6"/>
        <v>0</v>
      </c>
      <c r="F24" s="40">
        <f t="shared" si="6"/>
        <v>0</v>
      </c>
      <c r="G24" s="40">
        <f t="shared" si="6"/>
        <v>0</v>
      </c>
      <c r="H24" s="40">
        <f t="shared" si="6"/>
        <v>0</v>
      </c>
      <c r="I24" s="40">
        <f t="shared" si="6"/>
        <v>0</v>
      </c>
      <c r="J24" s="40">
        <f t="shared" si="6"/>
        <v>0</v>
      </c>
      <c r="K24" s="40">
        <f t="shared" si="6"/>
        <v>0</v>
      </c>
      <c r="L24" s="40">
        <f t="shared" si="6"/>
        <v>0</v>
      </c>
      <c r="M24" s="40">
        <f t="shared" si="6"/>
        <v>0</v>
      </c>
      <c r="N24" s="43">
        <f t="shared" si="6"/>
        <v>0</v>
      </c>
    </row>
    <row r="25" spans="2:14" ht="19.95" customHeight="1" x14ac:dyDescent="0.3">
      <c r="B25" s="29" t="s">
        <v>534</v>
      </c>
      <c r="C25" s="41">
        <f>IF(C23&gt;C22,C22-C23,0)</f>
        <v>-7683</v>
      </c>
      <c r="D25" s="41">
        <f t="shared" ref="D25:N25" si="7">IF(D23&gt;D22,D22-D23,0)</f>
        <v>0</v>
      </c>
      <c r="E25" s="41">
        <f t="shared" si="7"/>
        <v>-12891</v>
      </c>
      <c r="F25" s="41">
        <f t="shared" si="7"/>
        <v>-4172</v>
      </c>
      <c r="G25" s="41">
        <f t="shared" si="7"/>
        <v>-14708</v>
      </c>
      <c r="H25" s="41">
        <f t="shared" si="7"/>
        <v>-5104</v>
      </c>
      <c r="I25" s="41">
        <f t="shared" si="7"/>
        <v>0</v>
      </c>
      <c r="J25" s="41">
        <f t="shared" si="7"/>
        <v>0</v>
      </c>
      <c r="K25" s="41">
        <f t="shared" si="7"/>
        <v>0</v>
      </c>
      <c r="L25" s="41">
        <f t="shared" si="7"/>
        <v>0</v>
      </c>
      <c r="M25" s="41">
        <f t="shared" si="7"/>
        <v>0</v>
      </c>
      <c r="N25" s="44">
        <f t="shared" si="7"/>
        <v>0</v>
      </c>
    </row>
    <row r="26" spans="2:14" ht="19.95" customHeight="1" x14ac:dyDescent="0.3">
      <c r="B26" s="30" t="s">
        <v>535</v>
      </c>
      <c r="C26" s="42">
        <f>C22-C23</f>
        <v>-7683</v>
      </c>
      <c r="D26" s="42">
        <f>C26+D22-D23</f>
        <v>-2256</v>
      </c>
      <c r="E26" s="42">
        <f t="shared" ref="E26:N26" si="8">D26+E22-E23</f>
        <v>-15147</v>
      </c>
      <c r="F26" s="42">
        <f t="shared" si="8"/>
        <v>-19319</v>
      </c>
      <c r="G26" s="42">
        <f t="shared" si="8"/>
        <v>-34027</v>
      </c>
      <c r="H26" s="42">
        <f t="shared" si="8"/>
        <v>-39131</v>
      </c>
      <c r="I26" s="42">
        <f t="shared" si="8"/>
        <v>-39131</v>
      </c>
      <c r="J26" s="42">
        <f t="shared" si="8"/>
        <v>-39131</v>
      </c>
      <c r="K26" s="42">
        <f t="shared" si="8"/>
        <v>-39131</v>
      </c>
      <c r="L26" s="42">
        <f t="shared" si="8"/>
        <v>-39131</v>
      </c>
      <c r="M26" s="42">
        <f t="shared" si="8"/>
        <v>-39131</v>
      </c>
      <c r="N26" s="45">
        <f t="shared" si="8"/>
        <v>-39131</v>
      </c>
    </row>
  </sheetData>
  <mergeCells count="1">
    <mergeCell ref="J1:N1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17</vt:i4>
      </vt:variant>
    </vt:vector>
  </HeadingPairs>
  <TitlesOfParts>
    <vt:vector size="35" baseType="lpstr">
      <vt:lpstr>Início</vt:lpstr>
      <vt:lpstr>Matriz</vt:lpstr>
      <vt:lpstr>PCEntradaN1</vt:lpstr>
      <vt:lpstr>PCEntradaN2</vt:lpstr>
      <vt:lpstr>PCSaídasN1</vt:lpstr>
      <vt:lpstr>PCSaídasN2</vt:lpstr>
      <vt:lpstr>RegistroEntradas</vt:lpstr>
      <vt:lpstr>RegistroSaídas</vt:lpstr>
      <vt:lpstr>FluxoCaixaConsolidado</vt:lpstr>
      <vt:lpstr>DetalheReceita</vt:lpstr>
      <vt:lpstr>DetalheDespesa</vt:lpstr>
      <vt:lpstr>ContasPagar</vt:lpstr>
      <vt:lpstr>ContasReceber</vt:lpstr>
      <vt:lpstr>ContasReceberVencidas</vt:lpstr>
      <vt:lpstr>DashBoardFinanceiroAtual </vt:lpstr>
      <vt:lpstr>DashBoardFinanceiroAnual</vt:lpstr>
      <vt:lpstr>DashBoardFinanceiroIAnualD</vt:lpstr>
      <vt:lpstr>DashBoardAtualID</vt:lpstr>
      <vt:lpstr>DashBoardAtualID!PCEntradasN1_Nível_1</vt:lpstr>
      <vt:lpstr>'DashBoardFinanceiroAtual '!PCEntradasN1_Nível_1</vt:lpstr>
      <vt:lpstr>PCEntradasN1_Nível_1</vt:lpstr>
      <vt:lpstr>DashBoardAtualID!PCEntradasN2_Nível_1</vt:lpstr>
      <vt:lpstr>'DashBoardFinanceiroAtual '!PCEntradasN2_Nível_1</vt:lpstr>
      <vt:lpstr>PCEntradasN2_Nível_1</vt:lpstr>
      <vt:lpstr>DashBoardAtualID!PCEntradasN2_Nível_2</vt:lpstr>
      <vt:lpstr>'DashBoardFinanceiroAtual '!PCEntradasN2_Nível_2</vt:lpstr>
      <vt:lpstr>PCEntradasN2_Nível_2</vt:lpstr>
      <vt:lpstr>PCSaídasN1_Nível_1</vt:lpstr>
      <vt:lpstr>DashBoardAtualID!PCSaídasN2_Nível_1</vt:lpstr>
      <vt:lpstr>'DashBoardFinanceiroAtual '!PCSaídasN2_Nível_1</vt:lpstr>
      <vt:lpstr>PCSaídasN2_Nível_1</vt:lpstr>
      <vt:lpstr>DashBoardAtualID!PCSaídasN2_Nível_2</vt:lpstr>
      <vt:lpstr>'DashBoardFinanceiroAtual '!PCSaídasN2_Nível_2</vt:lpstr>
      <vt:lpstr>PCSaídasN2_Nível_2</vt:lpstr>
      <vt:lpstr>TdContasPagar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Almeida de Oliveira</dc:creator>
  <cp:lastModifiedBy>Bruno Almeida de Oliveira</cp:lastModifiedBy>
  <dcterms:created xsi:type="dcterms:W3CDTF">2015-06-05T18:19:34Z</dcterms:created>
  <dcterms:modified xsi:type="dcterms:W3CDTF">2025-05-08T10:29:41Z</dcterms:modified>
</cp:coreProperties>
</file>