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Documents\Academia\Universidad Piloto\9 semestre\Taller 2\Documento final\Docs capitulos\capitulo 1\"/>
    </mc:Choice>
  </mc:AlternateContent>
  <xr:revisionPtr revIDLastSave="0" documentId="13_ncr:1_{EFFCC0E6-09F0-4233-A04F-C4E7DA80E9EF}" xr6:coauthVersionLast="46" xr6:coauthVersionMax="46" xr10:uidLastSave="{00000000-0000-0000-0000-000000000000}"/>
  <bookViews>
    <workbookView xWindow="768" yWindow="768" windowWidth="17280" windowHeight="10896" activeTab="2" xr2:uid="{EEC992A6-4F31-4E46-B2BE-6E92C29A9CD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3" l="1"/>
  <c r="X8" i="3"/>
  <c r="X9" i="3"/>
  <c r="X10" i="3"/>
  <c r="X11" i="3"/>
  <c r="X12" i="3"/>
  <c r="X13" i="3"/>
  <c r="X14" i="3"/>
  <c r="X15" i="3"/>
  <c r="X16" i="3"/>
  <c r="X17" i="3"/>
  <c r="X18" i="3"/>
  <c r="X19" i="3"/>
  <c r="W8" i="3"/>
  <c r="W9" i="3"/>
  <c r="W10" i="3"/>
  <c r="W11" i="3"/>
  <c r="W12" i="3"/>
  <c r="W13" i="3"/>
  <c r="W14" i="3"/>
  <c r="W15" i="3"/>
  <c r="W16" i="3"/>
  <c r="W17" i="3"/>
  <c r="W18" i="3"/>
  <c r="W19" i="3"/>
  <c r="AB20" i="3"/>
  <c r="AA8" i="3"/>
  <c r="AA9" i="3"/>
  <c r="AA10" i="3"/>
  <c r="AA11" i="3"/>
  <c r="AA12" i="3"/>
  <c r="AA13" i="3"/>
  <c r="AA14" i="3"/>
  <c r="AA15" i="3"/>
  <c r="AB15" i="3" s="1"/>
  <c r="AA16" i="3"/>
  <c r="AA17" i="3"/>
  <c r="AA18" i="3"/>
  <c r="AA19" i="3"/>
  <c r="AB8" i="3"/>
  <c r="AB9" i="3"/>
  <c r="AB10" i="3"/>
  <c r="AB11" i="3"/>
  <c r="AB12" i="3"/>
  <c r="AB13" i="3"/>
  <c r="AB14" i="3"/>
  <c r="AB16" i="3"/>
  <c r="AB17" i="3"/>
  <c r="AB18" i="3"/>
  <c r="AB19" i="3"/>
  <c r="V20" i="3"/>
  <c r="V19" i="3"/>
  <c r="O20" i="3"/>
  <c r="L20" i="3"/>
  <c r="M20" i="3"/>
  <c r="N20" i="3"/>
  <c r="K20" i="3"/>
  <c r="D20" i="3"/>
  <c r="E20" i="3"/>
  <c r="F20" i="3"/>
  <c r="G20" i="3"/>
  <c r="C20" i="3"/>
  <c r="Y2" i="3"/>
  <c r="V8" i="3"/>
  <c r="V9" i="3"/>
  <c r="V10" i="3"/>
  <c r="V11" i="3"/>
  <c r="V12" i="3"/>
  <c r="V13" i="3"/>
  <c r="V14" i="3"/>
  <c r="V15" i="3"/>
  <c r="V16" i="3"/>
  <c r="V17" i="3"/>
  <c r="U8" i="3"/>
  <c r="U9" i="3"/>
  <c r="U10" i="3"/>
  <c r="U11" i="3"/>
  <c r="U12" i="3"/>
  <c r="U13" i="3"/>
  <c r="U14" i="3"/>
  <c r="U15" i="3"/>
  <c r="U16" i="3"/>
  <c r="U17" i="3"/>
  <c r="U18" i="3"/>
  <c r="U19" i="3"/>
  <c r="T8" i="3"/>
  <c r="T9" i="3"/>
  <c r="T10" i="3"/>
  <c r="T11" i="3"/>
  <c r="T12" i="3"/>
  <c r="T13" i="3"/>
  <c r="T14" i="3"/>
  <c r="T15" i="3"/>
  <c r="T16" i="3"/>
  <c r="T17" i="3"/>
  <c r="T18" i="3"/>
  <c r="T19" i="3"/>
  <c r="V7" i="3"/>
  <c r="AA7" i="3" s="1"/>
  <c r="AB7" i="3" s="1"/>
  <c r="U7" i="3"/>
  <c r="W7" i="3" s="1"/>
  <c r="X7" i="3" s="1"/>
  <c r="T7" i="3"/>
  <c r="S8" i="3"/>
  <c r="S9" i="3"/>
  <c r="S10" i="3"/>
  <c r="S11" i="3"/>
  <c r="S12" i="3"/>
  <c r="S13" i="3"/>
  <c r="S14" i="3"/>
  <c r="S16" i="3"/>
  <c r="S17" i="3"/>
  <c r="S18" i="3"/>
  <c r="S19" i="3"/>
  <c r="S7" i="3"/>
  <c r="R8" i="3"/>
  <c r="R9" i="3"/>
  <c r="R10" i="3"/>
  <c r="R11" i="3"/>
  <c r="R12" i="3"/>
  <c r="R14" i="3"/>
  <c r="R15" i="3"/>
  <c r="R16" i="3"/>
  <c r="R17" i="3"/>
  <c r="R19" i="3"/>
  <c r="R7" i="3"/>
  <c r="M5" i="2"/>
  <c r="L5" i="2"/>
  <c r="K5" i="2"/>
  <c r="J5" i="2"/>
  <c r="I5" i="2"/>
  <c r="H14" i="2"/>
  <c r="H13" i="2"/>
  <c r="H12" i="2"/>
  <c r="H15" i="2"/>
  <c r="H16" i="2"/>
  <c r="H17" i="2"/>
  <c r="H11" i="2"/>
  <c r="H10" i="2"/>
  <c r="H9" i="2"/>
  <c r="H8" i="2"/>
  <c r="H7" i="2"/>
  <c r="H6" i="2"/>
  <c r="H5" i="2"/>
  <c r="G15" i="1"/>
  <c r="D15" i="1"/>
  <c r="E15" i="1"/>
  <c r="F15" i="1"/>
  <c r="C15" i="1"/>
  <c r="H12" i="1"/>
  <c r="D12" i="1"/>
  <c r="E12" i="1"/>
  <c r="F12" i="1"/>
  <c r="G12" i="1"/>
  <c r="C12" i="1"/>
  <c r="H11" i="1"/>
  <c r="D11" i="1"/>
  <c r="E11" i="1"/>
  <c r="F11" i="1"/>
  <c r="G11" i="1"/>
  <c r="C11" i="1"/>
  <c r="D10" i="1"/>
  <c r="E10" i="1"/>
  <c r="F10" i="1"/>
  <c r="G10" i="1"/>
  <c r="C10" i="1"/>
  <c r="AC19" i="3" l="1"/>
  <c r="AD19" i="3" s="1"/>
  <c r="AC18" i="3"/>
  <c r="AD18" i="3" s="1"/>
  <c r="AC13" i="3"/>
  <c r="Y7" i="3"/>
  <c r="Y8" i="3"/>
  <c r="Z8" i="3" s="1"/>
  <c r="Y19" i="3"/>
  <c r="Z19" i="3" s="1"/>
  <c r="Y14" i="3"/>
  <c r="Z14" i="3" s="1"/>
  <c r="AC17" i="3"/>
  <c r="AD17" i="3" s="1"/>
  <c r="AC11" i="3"/>
  <c r="AD11" i="3" s="1"/>
  <c r="AD13" i="3"/>
  <c r="Y16" i="3"/>
  <c r="Y18" i="3"/>
  <c r="Z18" i="3" s="1"/>
  <c r="Y13" i="3"/>
  <c r="Z13" i="3" s="1"/>
  <c r="Z7" i="3"/>
  <c r="Z16" i="3"/>
  <c r="AC16" i="3"/>
  <c r="AD16" i="3" s="1"/>
  <c r="AC10" i="3"/>
  <c r="AD10" i="3" s="1"/>
  <c r="Y17" i="3"/>
  <c r="Z17" i="3" s="1"/>
  <c r="Y11" i="3"/>
  <c r="Z11" i="3" s="1"/>
  <c r="AC7" i="3"/>
  <c r="AD7" i="3" s="1"/>
  <c r="AC14" i="3"/>
  <c r="AD14" i="3" s="1"/>
  <c r="AC8" i="3"/>
  <c r="AD8" i="3" s="1"/>
  <c r="Y12" i="3"/>
  <c r="Z12" i="3" s="1"/>
  <c r="AC12" i="3"/>
  <c r="AD12" i="3" s="1"/>
  <c r="Y15" i="3"/>
  <c r="Z15" i="3" s="1"/>
  <c r="AC15" i="3"/>
  <c r="AD15" i="3" s="1"/>
  <c r="Y9" i="3"/>
  <c r="Z9" i="3"/>
  <c r="AC9" i="3"/>
  <c r="AD9" i="3" s="1"/>
  <c r="Y10" i="3"/>
  <c r="X20" i="3"/>
  <c r="Y20" i="3" l="1"/>
  <c r="Z10" i="3"/>
  <c r="Z20" i="3" s="1"/>
</calcChain>
</file>

<file path=xl/sharedStrings.xml><?xml version="1.0" encoding="utf-8"?>
<sst xmlns="http://schemas.openxmlformats.org/spreadsheetml/2006/main" count="80" uniqueCount="36">
  <si>
    <t>Área sembrada (Has)</t>
  </si>
  <si>
    <t>Área cosechada (Has)</t>
  </si>
  <si>
    <t>Producción (Ton)</t>
  </si>
  <si>
    <t>perdidas en area</t>
  </si>
  <si>
    <t>% de perdida</t>
  </si>
  <si>
    <t>crecimiento</t>
  </si>
  <si>
    <t>Cundinamarca</t>
  </si>
  <si>
    <t>Antioquia</t>
  </si>
  <si>
    <t>Cauca</t>
  </si>
  <si>
    <t xml:space="preserve">Boyacá </t>
  </si>
  <si>
    <t>N de Santander</t>
  </si>
  <si>
    <t>Nariño</t>
  </si>
  <si>
    <t>Tolima</t>
  </si>
  <si>
    <t>-</t>
  </si>
  <si>
    <t>Valle del cauca</t>
  </si>
  <si>
    <t>Santander</t>
  </si>
  <si>
    <t>Caquetá</t>
  </si>
  <si>
    <t>Caldas</t>
  </si>
  <si>
    <t>Risaralda</t>
  </si>
  <si>
    <t>Quindío</t>
  </si>
  <si>
    <t>Total</t>
  </si>
  <si>
    <t>%</t>
  </si>
  <si>
    <t>rendimiento ton 7has</t>
  </si>
  <si>
    <t>Valor ton/has (millones)</t>
  </si>
  <si>
    <t>Val total millones</t>
  </si>
  <si>
    <t>Utilidades</t>
  </si>
  <si>
    <t>Costo de prod</t>
  </si>
  <si>
    <t>86/65</t>
  </si>
  <si>
    <t>val por hectarea</t>
  </si>
  <si>
    <t>N santander</t>
  </si>
  <si>
    <t>cauca</t>
  </si>
  <si>
    <t>caldas</t>
  </si>
  <si>
    <t>Caqueta</t>
  </si>
  <si>
    <t>Quindio</t>
  </si>
  <si>
    <t>Area cosechada</t>
  </si>
  <si>
    <t xml:space="preserve">Toneladas o produccion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</si>
</sst>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3" fontId="0" fillId="0" borderId="0" xfId="0" applyNumberFormat="1"/>
    <xf numFmtId="3" fontId="2" fillId="0" borderId="4" xfId="0" applyNumberFormat="1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164" fontId="4" fillId="0" borderId="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43" fontId="4" fillId="0" borderId="0" xfId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4" fillId="0" borderId="10" xfId="1" applyNumberFormat="1" applyFont="1" applyBorder="1" applyAlignment="1">
      <alignment horizontal="justify" vertical="center" wrapText="1"/>
    </xf>
    <xf numFmtId="0" fontId="5" fillId="0" borderId="10" xfId="0" applyFont="1" applyFill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D297-FA9E-40AB-A9AB-9BF95F6040A3}">
  <dimension ref="B3:H15"/>
  <sheetViews>
    <sheetView workbookViewId="0">
      <selection activeCell="G16" sqref="G16"/>
    </sheetView>
  </sheetViews>
  <sheetFormatPr baseColWidth="10" defaultRowHeight="14.4" x14ac:dyDescent="0.3"/>
  <sheetData>
    <row r="3" spans="2:8" ht="15" thickBot="1" x14ac:dyDescent="0.35"/>
    <row r="4" spans="2:8" ht="15.6" thickBot="1" x14ac:dyDescent="0.35">
      <c r="B4" s="1"/>
      <c r="C4" s="2">
        <v>2015</v>
      </c>
      <c r="D4" s="2">
        <v>2016</v>
      </c>
      <c r="E4" s="2">
        <v>2017</v>
      </c>
      <c r="F4" s="2">
        <v>2018</v>
      </c>
      <c r="G4" s="2">
        <v>2019</v>
      </c>
    </row>
    <row r="5" spans="2:8" ht="45.6" thickBot="1" x14ac:dyDescent="0.35">
      <c r="B5" s="3" t="s">
        <v>0</v>
      </c>
      <c r="C5" s="5">
        <v>1656</v>
      </c>
      <c r="D5" s="5">
        <v>1959</v>
      </c>
      <c r="E5" s="5">
        <v>2393</v>
      </c>
      <c r="F5" s="5">
        <v>2675</v>
      </c>
      <c r="G5" s="5">
        <v>3194</v>
      </c>
    </row>
    <row r="6" spans="2:8" ht="45.6" thickBot="1" x14ac:dyDescent="0.35">
      <c r="B6" s="3" t="s">
        <v>1</v>
      </c>
      <c r="C6" s="5">
        <v>1503</v>
      </c>
      <c r="D6" s="5">
        <v>1626</v>
      </c>
      <c r="E6" s="5">
        <v>1960</v>
      </c>
      <c r="F6" s="5">
        <v>2161</v>
      </c>
      <c r="G6" s="5">
        <v>2472</v>
      </c>
    </row>
    <row r="7" spans="2:8" ht="30.6" thickBot="1" x14ac:dyDescent="0.35">
      <c r="B7" s="3" t="s">
        <v>2</v>
      </c>
      <c r="C7" s="5">
        <v>55719</v>
      </c>
      <c r="D7" s="5">
        <v>61468</v>
      </c>
      <c r="E7" s="5">
        <v>80293</v>
      </c>
      <c r="F7" s="5">
        <v>85011</v>
      </c>
      <c r="G7" s="5">
        <v>99586</v>
      </c>
    </row>
    <row r="10" spans="2:8" ht="30" x14ac:dyDescent="0.3">
      <c r="B10" s="6" t="s">
        <v>3</v>
      </c>
      <c r="C10" s="4">
        <f>C5-C6</f>
        <v>153</v>
      </c>
      <c r="D10" s="4">
        <f t="shared" ref="D10:G10" si="0">D5-D6</f>
        <v>333</v>
      </c>
      <c r="E10" s="4">
        <f t="shared" si="0"/>
        <v>433</v>
      </c>
      <c r="F10" s="4">
        <f t="shared" si="0"/>
        <v>514</v>
      </c>
      <c r="G10" s="4">
        <f t="shared" si="0"/>
        <v>722</v>
      </c>
    </row>
    <row r="11" spans="2:8" ht="30" x14ac:dyDescent="0.3">
      <c r="B11" s="6" t="s">
        <v>4</v>
      </c>
      <c r="C11">
        <f>C10*100/C5</f>
        <v>9.2391304347826093</v>
      </c>
      <c r="D11">
        <f t="shared" ref="D11:G11" si="1">D10*100/D5</f>
        <v>16.998468606431853</v>
      </c>
      <c r="E11">
        <f t="shared" si="1"/>
        <v>18.094442122858336</v>
      </c>
      <c r="F11">
        <f t="shared" si="1"/>
        <v>19.214953271028037</v>
      </c>
      <c r="G11">
        <f t="shared" si="1"/>
        <v>22.604884157795869</v>
      </c>
      <c r="H11">
        <f>SUM(C11:G11)/5</f>
        <v>17.230375718579342</v>
      </c>
    </row>
    <row r="12" spans="2:8" x14ac:dyDescent="0.3">
      <c r="C12">
        <f>C5*C11/100</f>
        <v>153.00000000000003</v>
      </c>
      <c r="D12">
        <f t="shared" ref="D12:G12" si="2">D5*D11/100</f>
        <v>333</v>
      </c>
      <c r="E12">
        <f t="shared" si="2"/>
        <v>433</v>
      </c>
      <c r="F12">
        <f t="shared" si="2"/>
        <v>514</v>
      </c>
      <c r="G12">
        <f t="shared" si="2"/>
        <v>722</v>
      </c>
      <c r="H12">
        <f>SUM(C12:G12)/5</f>
        <v>431</v>
      </c>
    </row>
    <row r="15" spans="2:8" x14ac:dyDescent="0.3">
      <c r="B15" t="s">
        <v>5</v>
      </c>
      <c r="C15" s="4">
        <f>D5-C5</f>
        <v>303</v>
      </c>
      <c r="D15" s="4">
        <f t="shared" ref="D15:F15" si="3">E5-D5</f>
        <v>434</v>
      </c>
      <c r="E15" s="4">
        <f t="shared" si="3"/>
        <v>282</v>
      </c>
      <c r="F15" s="4">
        <f t="shared" si="3"/>
        <v>519</v>
      </c>
      <c r="G15" s="4">
        <f>SUM(C15:F15)/4</f>
        <v>384.5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3819-85CA-4C99-992E-407F4956D886}">
  <dimension ref="B3:M18"/>
  <sheetViews>
    <sheetView workbookViewId="0">
      <selection activeCell="E21" sqref="E21"/>
    </sheetView>
  </sheetViews>
  <sheetFormatPr baseColWidth="10" defaultRowHeight="14.4" x14ac:dyDescent="0.3"/>
  <sheetData>
    <row r="3" spans="2:13" ht="15" thickBot="1" x14ac:dyDescent="0.35"/>
    <row r="4" spans="2:13" ht="16.2" thickBot="1" x14ac:dyDescent="0.35">
      <c r="B4" s="1"/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t="s">
        <v>21</v>
      </c>
    </row>
    <row r="5" spans="2:13" ht="31.8" thickBot="1" x14ac:dyDescent="0.35">
      <c r="B5" s="8" t="s">
        <v>6</v>
      </c>
      <c r="C5" s="9">
        <v>891</v>
      </c>
      <c r="D5" s="9">
        <v>958</v>
      </c>
      <c r="E5" s="9">
        <v>1144</v>
      </c>
      <c r="F5" s="9">
        <v>1249</v>
      </c>
      <c r="G5" s="9">
        <v>1400</v>
      </c>
      <c r="H5">
        <f>C5*100/C18</f>
        <v>53.804347826086953</v>
      </c>
      <c r="I5">
        <f>D5*100/D18</f>
        <v>48.90250127616131</v>
      </c>
      <c r="J5">
        <f>E5*100/E18</f>
        <v>47.806101128290848</v>
      </c>
      <c r="K5">
        <f>F5*100/F18</f>
        <v>46.691588785046726</v>
      </c>
      <c r="L5">
        <f>G5*100/G18</f>
        <v>43.777360850531579</v>
      </c>
      <c r="M5">
        <f>SUM(H5:L5)/5</f>
        <v>48.196379973223479</v>
      </c>
    </row>
    <row r="6" spans="2:13" ht="16.2" thickBot="1" x14ac:dyDescent="0.35">
      <c r="B6" s="8" t="s">
        <v>7</v>
      </c>
      <c r="C6" s="9">
        <v>270</v>
      </c>
      <c r="D6" s="9">
        <v>374</v>
      </c>
      <c r="E6" s="9">
        <v>419</v>
      </c>
      <c r="F6" s="9">
        <v>495</v>
      </c>
      <c r="G6" s="9">
        <v>608</v>
      </c>
      <c r="H6">
        <f>C6*100/C18</f>
        <v>16.304347826086957</v>
      </c>
    </row>
    <row r="7" spans="2:13" ht="16.2" thickBot="1" x14ac:dyDescent="0.35">
      <c r="B7" s="8" t="s">
        <v>8</v>
      </c>
      <c r="C7" s="9">
        <v>151</v>
      </c>
      <c r="D7" s="9">
        <v>221</v>
      </c>
      <c r="E7" s="9">
        <v>331</v>
      </c>
      <c r="F7" s="9">
        <v>366</v>
      </c>
      <c r="G7" s="9">
        <v>496</v>
      </c>
      <c r="H7">
        <f>C7*100/C18</f>
        <v>9.1183574879227045</v>
      </c>
    </row>
    <row r="8" spans="2:13" ht="16.2" thickBot="1" x14ac:dyDescent="0.35">
      <c r="B8" s="8" t="s">
        <v>9</v>
      </c>
      <c r="C8" s="9">
        <v>85</v>
      </c>
      <c r="D8" s="9">
        <v>129</v>
      </c>
      <c r="E8" s="9">
        <v>162</v>
      </c>
      <c r="F8" s="9">
        <v>173</v>
      </c>
      <c r="G8" s="9">
        <v>222</v>
      </c>
      <c r="H8">
        <f>C8*100/C18</f>
        <v>5.1328502415458939</v>
      </c>
    </row>
    <row r="9" spans="2:13" ht="47.4" thickBot="1" x14ac:dyDescent="0.35">
      <c r="B9" s="8" t="s">
        <v>10</v>
      </c>
      <c r="C9" s="9">
        <v>148</v>
      </c>
      <c r="D9" s="9">
        <v>149</v>
      </c>
      <c r="E9" s="9">
        <v>165</v>
      </c>
      <c r="F9" s="9">
        <v>165</v>
      </c>
      <c r="G9" s="9">
        <v>171</v>
      </c>
      <c r="H9">
        <f>C9*100/C18</f>
        <v>8.9371980676328509</v>
      </c>
    </row>
    <row r="10" spans="2:13" ht="16.2" thickBot="1" x14ac:dyDescent="0.35">
      <c r="B10" s="8" t="s">
        <v>11</v>
      </c>
      <c r="C10" s="9">
        <v>53</v>
      </c>
      <c r="D10" s="9">
        <v>52</v>
      </c>
      <c r="E10" s="9">
        <v>70</v>
      </c>
      <c r="F10" s="9">
        <v>76</v>
      </c>
      <c r="G10" s="9">
        <v>86</v>
      </c>
      <c r="H10">
        <f>C10*100/C18</f>
        <v>3.2004830917874396</v>
      </c>
    </row>
    <row r="11" spans="2:13" ht="16.2" thickBot="1" x14ac:dyDescent="0.35">
      <c r="B11" s="8" t="s">
        <v>12</v>
      </c>
      <c r="C11" s="9">
        <v>2</v>
      </c>
      <c r="D11" s="9" t="s">
        <v>13</v>
      </c>
      <c r="E11" s="9">
        <v>20</v>
      </c>
      <c r="F11" s="9">
        <v>45</v>
      </c>
      <c r="G11" s="9">
        <v>49</v>
      </c>
      <c r="H11">
        <f>C11*100/C18</f>
        <v>0.12077294685990338</v>
      </c>
    </row>
    <row r="12" spans="2:13" ht="31.8" thickBot="1" x14ac:dyDescent="0.35">
      <c r="B12" s="8" t="s">
        <v>14</v>
      </c>
      <c r="C12" s="9">
        <v>27</v>
      </c>
      <c r="D12" s="9">
        <v>32</v>
      </c>
      <c r="E12" s="9">
        <v>31</v>
      </c>
      <c r="F12" s="9">
        <v>33</v>
      </c>
      <c r="G12" s="9">
        <v>36</v>
      </c>
      <c r="H12">
        <f>C12*100/C18</f>
        <v>1.6304347826086956</v>
      </c>
    </row>
    <row r="13" spans="2:13" ht="31.8" thickBot="1" x14ac:dyDescent="0.35">
      <c r="B13" s="8" t="s">
        <v>15</v>
      </c>
      <c r="C13" s="9" t="s">
        <v>13</v>
      </c>
      <c r="D13" s="9">
        <v>8</v>
      </c>
      <c r="E13" s="9">
        <v>22</v>
      </c>
      <c r="F13" s="9">
        <v>32</v>
      </c>
      <c r="G13" s="9">
        <v>56</v>
      </c>
      <c r="H13" t="e">
        <f>C13*100/C18</f>
        <v>#VALUE!</v>
      </c>
    </row>
    <row r="14" spans="2:13" ht="16.2" thickBot="1" x14ac:dyDescent="0.35">
      <c r="B14" s="8" t="s">
        <v>16</v>
      </c>
      <c r="C14" s="9">
        <v>9</v>
      </c>
      <c r="D14" s="9">
        <v>19</v>
      </c>
      <c r="E14" s="9">
        <v>13</v>
      </c>
      <c r="F14" s="9">
        <v>20</v>
      </c>
      <c r="G14" s="9">
        <v>29</v>
      </c>
      <c r="H14">
        <f>C14*100/C18</f>
        <v>0.54347826086956519</v>
      </c>
    </row>
    <row r="15" spans="2:13" ht="16.2" thickBot="1" x14ac:dyDescent="0.35">
      <c r="B15" s="8" t="s">
        <v>17</v>
      </c>
      <c r="C15" s="9">
        <v>16</v>
      </c>
      <c r="D15" s="9">
        <v>8</v>
      </c>
      <c r="E15" s="9">
        <v>14</v>
      </c>
      <c r="F15" s="9">
        <v>18</v>
      </c>
      <c r="G15" s="9">
        <v>25</v>
      </c>
      <c r="H15" t="e">
        <f>C15*100/C25</f>
        <v>#DIV/0!</v>
      </c>
    </row>
    <row r="16" spans="2:13" ht="16.2" thickBot="1" x14ac:dyDescent="0.35">
      <c r="B16" s="8" t="s">
        <v>18</v>
      </c>
      <c r="C16" s="9">
        <v>0</v>
      </c>
      <c r="D16" s="9">
        <v>8</v>
      </c>
      <c r="E16" s="9">
        <v>2</v>
      </c>
      <c r="F16" s="9">
        <v>2</v>
      </c>
      <c r="G16" s="9">
        <v>20</v>
      </c>
      <c r="H16" t="e">
        <f>C16*100/C25</f>
        <v>#DIV/0!</v>
      </c>
    </row>
    <row r="17" spans="2:8" ht="16.2" thickBot="1" x14ac:dyDescent="0.35">
      <c r="B17" s="8" t="s">
        <v>19</v>
      </c>
      <c r="C17" s="9">
        <v>4</v>
      </c>
      <c r="D17" s="9">
        <v>2</v>
      </c>
      <c r="E17" s="9">
        <v>1</v>
      </c>
      <c r="F17" s="9">
        <v>1</v>
      </c>
      <c r="G17" s="9">
        <v>1</v>
      </c>
      <c r="H17" t="e">
        <f>C17*100/C25</f>
        <v>#DIV/0!</v>
      </c>
    </row>
    <row r="18" spans="2:8" ht="16.2" thickBot="1" x14ac:dyDescent="0.35">
      <c r="B18" s="8" t="s">
        <v>20</v>
      </c>
      <c r="C18" s="9">
        <v>1656</v>
      </c>
      <c r="D18" s="9">
        <v>1959</v>
      </c>
      <c r="E18" s="9">
        <v>2393</v>
      </c>
      <c r="F18" s="9">
        <v>2675</v>
      </c>
      <c r="G18" s="9">
        <v>3198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DC13-62DB-49D8-9963-24515410E915}">
  <dimension ref="B2:AD37"/>
  <sheetViews>
    <sheetView tabSelected="1" topLeftCell="L1" zoomScale="90" zoomScaleNormal="90" workbookViewId="0">
      <selection activeCell="T7" sqref="T7"/>
    </sheetView>
  </sheetViews>
  <sheetFormatPr baseColWidth="10" defaultRowHeight="14.4" x14ac:dyDescent="0.3"/>
  <cols>
    <col min="3" max="3" width="12.21875" bestFit="1" customWidth="1"/>
    <col min="23" max="23" width="20" customWidth="1"/>
    <col min="24" max="24" width="17.44140625" customWidth="1"/>
    <col min="25" max="26" width="13.6640625" customWidth="1"/>
    <col min="27" max="27" width="22.44140625" customWidth="1"/>
    <col min="28" max="28" width="17" customWidth="1"/>
    <col min="29" max="29" width="14" customWidth="1"/>
  </cols>
  <sheetData>
    <row r="2" spans="2:30" x14ac:dyDescent="0.3">
      <c r="X2" t="s">
        <v>27</v>
      </c>
      <c r="Y2">
        <f>86/65</f>
        <v>1.323076923076923</v>
      </c>
      <c r="Z2" t="s">
        <v>28</v>
      </c>
    </row>
    <row r="4" spans="2:30" x14ac:dyDescent="0.3">
      <c r="R4" t="s">
        <v>22</v>
      </c>
    </row>
    <row r="5" spans="2:30" ht="15" thickBot="1" x14ac:dyDescent="0.35">
      <c r="D5" t="s">
        <v>35</v>
      </c>
      <c r="K5" t="s">
        <v>34</v>
      </c>
      <c r="W5" s="32">
        <v>2018</v>
      </c>
      <c r="X5" s="32"/>
      <c r="Y5" s="16"/>
      <c r="Z5" s="16"/>
    </row>
    <row r="6" spans="2:30" ht="15" thickBot="1" x14ac:dyDescent="0.35">
      <c r="B6" s="23"/>
      <c r="C6" s="24">
        <v>2015</v>
      </c>
      <c r="D6" s="24">
        <v>2016</v>
      </c>
      <c r="E6" s="24">
        <v>2017</v>
      </c>
      <c r="F6" s="24">
        <v>2018</v>
      </c>
      <c r="G6" s="24">
        <v>2019</v>
      </c>
      <c r="J6" s="23"/>
      <c r="K6" s="27">
        <v>2015</v>
      </c>
      <c r="L6" s="27">
        <v>2016</v>
      </c>
      <c r="M6" s="27">
        <v>2017</v>
      </c>
      <c r="N6" s="27">
        <v>2018</v>
      </c>
      <c r="O6" s="27">
        <v>2019</v>
      </c>
      <c r="Q6" s="10"/>
      <c r="R6" s="11">
        <v>2015</v>
      </c>
      <c r="S6" s="11">
        <v>2016</v>
      </c>
      <c r="T6" s="11">
        <v>2017</v>
      </c>
      <c r="U6" s="11">
        <v>2018</v>
      </c>
      <c r="V6" s="11">
        <v>2019</v>
      </c>
      <c r="W6" s="17" t="s">
        <v>23</v>
      </c>
      <c r="X6" s="18" t="s">
        <v>24</v>
      </c>
      <c r="Y6" s="21" t="s">
        <v>26</v>
      </c>
      <c r="Z6" s="21" t="s">
        <v>25</v>
      </c>
      <c r="AA6" s="30" t="s">
        <v>23</v>
      </c>
      <c r="AB6" s="30" t="s">
        <v>24</v>
      </c>
      <c r="AC6" s="21" t="s">
        <v>26</v>
      </c>
      <c r="AD6" s="21" t="s">
        <v>25</v>
      </c>
    </row>
    <row r="7" spans="2:30" ht="27" thickBot="1" x14ac:dyDescent="0.35">
      <c r="B7" s="24" t="s">
        <v>6</v>
      </c>
      <c r="C7" s="25">
        <v>38573</v>
      </c>
      <c r="D7" s="25">
        <v>41426</v>
      </c>
      <c r="E7" s="25">
        <v>54124</v>
      </c>
      <c r="F7" s="25">
        <v>54917</v>
      </c>
      <c r="G7" s="25">
        <v>62151</v>
      </c>
      <c r="J7" s="24" t="s">
        <v>6</v>
      </c>
      <c r="K7" s="28">
        <v>794</v>
      </c>
      <c r="L7" s="28">
        <v>805</v>
      </c>
      <c r="M7" s="28">
        <v>931</v>
      </c>
      <c r="N7" s="28">
        <v>1002</v>
      </c>
      <c r="O7" s="28">
        <v>1084</v>
      </c>
      <c r="Q7" s="24" t="s">
        <v>6</v>
      </c>
      <c r="R7" s="13">
        <f>C7/K7</f>
        <v>48.58060453400504</v>
      </c>
      <c r="S7" s="13">
        <f>D7/L7</f>
        <v>51.460869565217394</v>
      </c>
      <c r="T7" s="13">
        <f>E7/M7</f>
        <v>58.13533834586466</v>
      </c>
      <c r="U7" s="29">
        <f>F7/N7</f>
        <v>54.80738522954092</v>
      </c>
      <c r="V7" s="13">
        <f>G7/O7</f>
        <v>57.334870848708491</v>
      </c>
      <c r="W7" s="19">
        <f>U7*130/65</f>
        <v>109.61477045908184</v>
      </c>
      <c r="X7" s="20">
        <f>W7*N7</f>
        <v>109834</v>
      </c>
      <c r="Y7" s="22">
        <f>1.3231*U7</f>
        <v>72.515651397205588</v>
      </c>
      <c r="Z7" s="15">
        <f>W7-Y7</f>
        <v>37.099119061876252</v>
      </c>
      <c r="AA7" s="31">
        <f>V7*130/65</f>
        <v>114.66974169741698</v>
      </c>
      <c r="AB7" s="31">
        <f t="shared" ref="AB7:AB19" si="0">AA7*O7</f>
        <v>124302.00000000001</v>
      </c>
      <c r="AC7" s="14">
        <f>1.3231*V7</f>
        <v>75.859767619926203</v>
      </c>
      <c r="AD7" s="14">
        <f>AA7-AC7</f>
        <v>38.809974077490779</v>
      </c>
    </row>
    <row r="8" spans="2:30" ht="15" thickBot="1" x14ac:dyDescent="0.35">
      <c r="B8" s="24" t="s">
        <v>7</v>
      </c>
      <c r="C8" s="25">
        <v>9304</v>
      </c>
      <c r="D8" s="25">
        <v>11179</v>
      </c>
      <c r="E8" s="25">
        <v>14396</v>
      </c>
      <c r="F8" s="25">
        <v>16241</v>
      </c>
      <c r="G8" s="25">
        <v>19584</v>
      </c>
      <c r="J8" s="24" t="s">
        <v>7</v>
      </c>
      <c r="K8" s="28">
        <v>268</v>
      </c>
      <c r="L8" s="28">
        <v>305</v>
      </c>
      <c r="M8" s="28">
        <v>334</v>
      </c>
      <c r="N8" s="28">
        <v>385</v>
      </c>
      <c r="O8" s="28">
        <v>434</v>
      </c>
      <c r="Q8" s="24" t="s">
        <v>7</v>
      </c>
      <c r="R8" s="13">
        <f t="shared" ref="R8:R19" si="1">C8/K8</f>
        <v>34.71641791044776</v>
      </c>
      <c r="S8" s="13">
        <f t="shared" ref="S8:S19" si="2">D8/L8</f>
        <v>36.652459016393443</v>
      </c>
      <c r="T8" s="13">
        <f t="shared" ref="T8:T19" si="3">E8/M8</f>
        <v>43.101796407185631</v>
      </c>
      <c r="U8" s="13">
        <f t="shared" ref="U8:U19" si="4">F8/N8</f>
        <v>42.184415584415582</v>
      </c>
      <c r="V8" s="13">
        <f t="shared" ref="V8:V17" si="5">G8/O8</f>
        <v>45.124423963133637</v>
      </c>
      <c r="W8" s="19">
        <f t="shared" ref="W8:W19" si="6">U8*130/65</f>
        <v>84.368831168831164</v>
      </c>
      <c r="X8" s="20">
        <f t="shared" ref="X8:X19" si="7">W8*N8</f>
        <v>32482</v>
      </c>
      <c r="Y8" s="22">
        <f t="shared" ref="Y8:Y19" si="8">1.3231*U8</f>
        <v>55.814200259740254</v>
      </c>
      <c r="Z8" s="15">
        <f t="shared" ref="Z8:Z19" si="9">W8-Y8</f>
        <v>28.554630909090911</v>
      </c>
      <c r="AA8" s="31">
        <f t="shared" ref="AA8:AA19" si="10">V8*130/65</f>
        <v>90.248847926267274</v>
      </c>
      <c r="AB8" s="31">
        <f t="shared" si="0"/>
        <v>39168</v>
      </c>
      <c r="AC8" s="14">
        <f t="shared" ref="AC8:AC19" si="11">1.3231*V8</f>
        <v>59.70412534562211</v>
      </c>
      <c r="AD8" s="14">
        <f t="shared" ref="AD8:AD19" si="12">AA8-AC8</f>
        <v>30.544722580645164</v>
      </c>
    </row>
    <row r="9" spans="2:30" ht="27" thickBot="1" x14ac:dyDescent="0.35">
      <c r="B9" s="24" t="s">
        <v>29</v>
      </c>
      <c r="C9" s="25">
        <v>3542</v>
      </c>
      <c r="D9" s="25">
        <v>3713</v>
      </c>
      <c r="E9" s="25">
        <v>4422</v>
      </c>
      <c r="F9" s="25">
        <v>4422</v>
      </c>
      <c r="G9" s="25">
        <v>4775</v>
      </c>
      <c r="J9" s="24" t="s">
        <v>29</v>
      </c>
      <c r="K9" s="28">
        <v>127</v>
      </c>
      <c r="L9" s="28">
        <v>130</v>
      </c>
      <c r="M9" s="28">
        <v>146</v>
      </c>
      <c r="N9" s="28">
        <v>146</v>
      </c>
      <c r="O9" s="28">
        <v>153</v>
      </c>
      <c r="Q9" s="24" t="s">
        <v>29</v>
      </c>
      <c r="R9" s="13">
        <f t="shared" si="1"/>
        <v>27.889763779527559</v>
      </c>
      <c r="S9" s="13">
        <f t="shared" si="2"/>
        <v>28.561538461538461</v>
      </c>
      <c r="T9" s="13">
        <f t="shared" si="3"/>
        <v>30.287671232876711</v>
      </c>
      <c r="U9" s="13">
        <f t="shared" si="4"/>
        <v>30.287671232876711</v>
      </c>
      <c r="V9" s="13">
        <f t="shared" si="5"/>
        <v>31.209150326797385</v>
      </c>
      <c r="W9" s="19">
        <f t="shared" si="6"/>
        <v>60.575342465753423</v>
      </c>
      <c r="X9" s="20">
        <f t="shared" si="7"/>
        <v>8844</v>
      </c>
      <c r="Y9" s="22">
        <f t="shared" si="8"/>
        <v>40.073617808219176</v>
      </c>
      <c r="Z9" s="15">
        <f t="shared" si="9"/>
        <v>20.501724657534247</v>
      </c>
      <c r="AA9" s="31">
        <f t="shared" si="10"/>
        <v>62.41830065359477</v>
      </c>
      <c r="AB9" s="31">
        <f t="shared" si="0"/>
        <v>9550</v>
      </c>
      <c r="AC9" s="14">
        <f t="shared" si="11"/>
        <v>41.292826797385615</v>
      </c>
      <c r="AD9" s="14">
        <f t="shared" si="12"/>
        <v>21.125473856209155</v>
      </c>
    </row>
    <row r="10" spans="2:30" ht="15" thickBot="1" x14ac:dyDescent="0.35">
      <c r="B10" s="26" t="s">
        <v>30</v>
      </c>
      <c r="C10" s="25">
        <v>2398</v>
      </c>
      <c r="D10" s="25">
        <v>2330</v>
      </c>
      <c r="E10" s="25">
        <v>3624</v>
      </c>
      <c r="F10" s="25">
        <v>4283</v>
      </c>
      <c r="G10" s="25">
        <v>5295</v>
      </c>
      <c r="J10" s="26" t="s">
        <v>30</v>
      </c>
      <c r="K10" s="28">
        <v>143</v>
      </c>
      <c r="L10" s="28">
        <v>185</v>
      </c>
      <c r="M10" s="28">
        <v>292</v>
      </c>
      <c r="N10" s="28">
        <v>305</v>
      </c>
      <c r="O10" s="28">
        <v>398</v>
      </c>
      <c r="Q10" s="26" t="s">
        <v>30</v>
      </c>
      <c r="R10" s="13">
        <f t="shared" si="1"/>
        <v>16.76923076923077</v>
      </c>
      <c r="S10" s="13">
        <f t="shared" si="2"/>
        <v>12.594594594594595</v>
      </c>
      <c r="T10" s="13">
        <f t="shared" si="3"/>
        <v>12.41095890410959</v>
      </c>
      <c r="U10" s="13">
        <f t="shared" si="4"/>
        <v>14.042622950819672</v>
      </c>
      <c r="V10" s="13">
        <f t="shared" si="5"/>
        <v>13.304020100502512</v>
      </c>
      <c r="W10" s="19">
        <f t="shared" si="6"/>
        <v>28.085245901639343</v>
      </c>
      <c r="X10" s="20">
        <f t="shared" si="7"/>
        <v>8566</v>
      </c>
      <c r="Y10" s="22">
        <f t="shared" si="8"/>
        <v>18.579794426229508</v>
      </c>
      <c r="Z10" s="15">
        <f t="shared" si="9"/>
        <v>9.5054514754098349</v>
      </c>
      <c r="AA10" s="31">
        <f t="shared" si="10"/>
        <v>26.608040201005025</v>
      </c>
      <c r="AB10" s="31">
        <f t="shared" si="0"/>
        <v>10590</v>
      </c>
      <c r="AC10" s="14">
        <f t="shared" si="11"/>
        <v>17.602548994974875</v>
      </c>
      <c r="AD10" s="14">
        <f t="shared" si="12"/>
        <v>9.0054912060301504</v>
      </c>
    </row>
    <row r="11" spans="2:30" ht="15" thickBot="1" x14ac:dyDescent="0.35">
      <c r="B11" s="24" t="s">
        <v>9</v>
      </c>
      <c r="C11" s="25">
        <v>926</v>
      </c>
      <c r="D11" s="25">
        <v>1414</v>
      </c>
      <c r="E11" s="25">
        <v>1831</v>
      </c>
      <c r="F11" s="25">
        <v>2469</v>
      </c>
      <c r="G11" s="25">
        <v>3431</v>
      </c>
      <c r="J11" s="24" t="s">
        <v>9</v>
      </c>
      <c r="K11" s="28">
        <v>77</v>
      </c>
      <c r="L11" s="28">
        <v>98</v>
      </c>
      <c r="M11" s="28">
        <v>117</v>
      </c>
      <c r="N11" s="28">
        <v>143</v>
      </c>
      <c r="O11" s="28">
        <v>177</v>
      </c>
      <c r="Q11" s="24" t="s">
        <v>9</v>
      </c>
      <c r="R11" s="13">
        <f t="shared" si="1"/>
        <v>12.025974025974026</v>
      </c>
      <c r="S11" s="13">
        <f t="shared" si="2"/>
        <v>14.428571428571429</v>
      </c>
      <c r="T11" s="13">
        <f t="shared" si="3"/>
        <v>15.649572649572649</v>
      </c>
      <c r="U11" s="13">
        <f t="shared" si="4"/>
        <v>17.265734265734267</v>
      </c>
      <c r="V11" s="13">
        <f t="shared" si="5"/>
        <v>19.384180790960453</v>
      </c>
      <c r="W11" s="19">
        <f t="shared" si="6"/>
        <v>34.531468531468533</v>
      </c>
      <c r="X11" s="20">
        <f t="shared" si="7"/>
        <v>4938</v>
      </c>
      <c r="Y11" s="22">
        <f t="shared" si="8"/>
        <v>22.844293006993006</v>
      </c>
      <c r="Z11" s="15">
        <f t="shared" si="9"/>
        <v>11.687175524475528</v>
      </c>
      <c r="AA11" s="31">
        <f t="shared" si="10"/>
        <v>38.768361581920907</v>
      </c>
      <c r="AB11" s="31">
        <f t="shared" si="0"/>
        <v>6862.0000000000009</v>
      </c>
      <c r="AC11" s="14">
        <f t="shared" si="11"/>
        <v>25.647209604519773</v>
      </c>
      <c r="AD11" s="14">
        <f t="shared" si="12"/>
        <v>13.121151977401134</v>
      </c>
    </row>
    <row r="12" spans="2:30" ht="15" thickBot="1" x14ac:dyDescent="0.35">
      <c r="B12" s="24" t="s">
        <v>31</v>
      </c>
      <c r="C12" s="25">
        <v>297</v>
      </c>
      <c r="D12" s="25">
        <v>178</v>
      </c>
      <c r="E12" s="25">
        <v>560</v>
      </c>
      <c r="F12" s="25">
        <v>760</v>
      </c>
      <c r="G12" s="25">
        <v>1295</v>
      </c>
      <c r="J12" s="24" t="s">
        <v>31</v>
      </c>
      <c r="K12" s="28">
        <v>11</v>
      </c>
      <c r="L12" s="28">
        <v>4</v>
      </c>
      <c r="M12" s="28">
        <v>11</v>
      </c>
      <c r="N12" s="28">
        <v>15</v>
      </c>
      <c r="O12" s="28">
        <v>22</v>
      </c>
      <c r="Q12" s="24" t="s">
        <v>31</v>
      </c>
      <c r="R12" s="13">
        <f t="shared" si="1"/>
        <v>27</v>
      </c>
      <c r="S12" s="13">
        <f t="shared" si="2"/>
        <v>44.5</v>
      </c>
      <c r="T12" s="13">
        <f t="shared" si="3"/>
        <v>50.909090909090907</v>
      </c>
      <c r="U12" s="13">
        <f t="shared" si="4"/>
        <v>50.666666666666664</v>
      </c>
      <c r="V12" s="13">
        <f t="shared" si="5"/>
        <v>58.863636363636367</v>
      </c>
      <c r="W12" s="19">
        <f t="shared" si="6"/>
        <v>101.33333333333333</v>
      </c>
      <c r="X12" s="20">
        <f t="shared" si="7"/>
        <v>1520</v>
      </c>
      <c r="Y12" s="22">
        <f t="shared" si="8"/>
        <v>67.037066666666661</v>
      </c>
      <c r="Z12" s="15">
        <f t="shared" si="9"/>
        <v>34.296266666666668</v>
      </c>
      <c r="AA12" s="31">
        <f t="shared" si="10"/>
        <v>117.72727272727273</v>
      </c>
      <c r="AB12" s="31">
        <f t="shared" si="0"/>
        <v>2590</v>
      </c>
      <c r="AC12" s="14">
        <f t="shared" si="11"/>
        <v>77.882477272727272</v>
      </c>
      <c r="AD12" s="14">
        <f t="shared" si="12"/>
        <v>39.844795454545462</v>
      </c>
    </row>
    <row r="13" spans="2:30" ht="27" thickBot="1" x14ac:dyDescent="0.35">
      <c r="B13" s="24" t="s">
        <v>14</v>
      </c>
      <c r="C13" s="25">
        <v>332</v>
      </c>
      <c r="D13" s="25">
        <v>763</v>
      </c>
      <c r="E13" s="25">
        <v>606</v>
      </c>
      <c r="F13" s="25">
        <v>655</v>
      </c>
      <c r="G13" s="25">
        <v>910</v>
      </c>
      <c r="J13" s="24" t="s">
        <v>14</v>
      </c>
      <c r="K13" s="28">
        <v>27</v>
      </c>
      <c r="L13" s="28">
        <v>28</v>
      </c>
      <c r="M13" s="28">
        <v>26</v>
      </c>
      <c r="N13" s="28">
        <v>28</v>
      </c>
      <c r="O13" s="28">
        <v>29</v>
      </c>
      <c r="Q13" s="24" t="s">
        <v>14</v>
      </c>
      <c r="R13" s="13"/>
      <c r="S13" s="13">
        <f t="shared" si="2"/>
        <v>27.25</v>
      </c>
      <c r="T13" s="13">
        <f t="shared" si="3"/>
        <v>23.307692307692307</v>
      </c>
      <c r="U13" s="13">
        <f t="shared" si="4"/>
        <v>23.392857142857142</v>
      </c>
      <c r="V13" s="13">
        <f t="shared" si="5"/>
        <v>31.379310344827587</v>
      </c>
      <c r="W13" s="19">
        <f t="shared" si="6"/>
        <v>46.785714285714285</v>
      </c>
      <c r="X13" s="20">
        <f t="shared" si="7"/>
        <v>1310</v>
      </c>
      <c r="Y13" s="22">
        <f t="shared" si="8"/>
        <v>30.951089285714282</v>
      </c>
      <c r="Z13" s="15">
        <f t="shared" si="9"/>
        <v>15.834625000000003</v>
      </c>
      <c r="AA13" s="31">
        <f t="shared" si="10"/>
        <v>62.758620689655174</v>
      </c>
      <c r="AB13" s="31">
        <f t="shared" si="0"/>
        <v>1820</v>
      </c>
      <c r="AC13" s="14">
        <f t="shared" si="11"/>
        <v>41.517965517241379</v>
      </c>
      <c r="AD13" s="14">
        <f t="shared" si="12"/>
        <v>21.240655172413796</v>
      </c>
    </row>
    <row r="14" spans="2:30" ht="15" thickBot="1" x14ac:dyDescent="0.35">
      <c r="B14" s="24" t="s">
        <v>15</v>
      </c>
      <c r="C14" s="25">
        <v>0</v>
      </c>
      <c r="D14" s="25">
        <v>28</v>
      </c>
      <c r="E14" s="25">
        <v>103</v>
      </c>
      <c r="F14" s="25">
        <v>403</v>
      </c>
      <c r="G14" s="25">
        <v>431</v>
      </c>
      <c r="J14" s="24" t="s">
        <v>15</v>
      </c>
      <c r="K14" s="28">
        <v>0</v>
      </c>
      <c r="L14" s="28">
        <v>8</v>
      </c>
      <c r="M14" s="28">
        <v>12</v>
      </c>
      <c r="N14" s="28">
        <v>32</v>
      </c>
      <c r="O14" s="28">
        <v>32</v>
      </c>
      <c r="Q14" s="24" t="s">
        <v>15</v>
      </c>
      <c r="R14" s="13" t="e">
        <f t="shared" si="1"/>
        <v>#DIV/0!</v>
      </c>
      <c r="S14" s="13">
        <f t="shared" si="2"/>
        <v>3.5</v>
      </c>
      <c r="T14" s="13">
        <f t="shared" si="3"/>
        <v>8.5833333333333339</v>
      </c>
      <c r="U14" s="13">
        <f t="shared" si="4"/>
        <v>12.59375</v>
      </c>
      <c r="V14" s="13">
        <f t="shared" si="5"/>
        <v>13.46875</v>
      </c>
      <c r="W14" s="19">
        <f t="shared" si="6"/>
        <v>25.1875</v>
      </c>
      <c r="X14" s="20">
        <f t="shared" si="7"/>
        <v>806</v>
      </c>
      <c r="Y14" s="22">
        <f t="shared" si="8"/>
        <v>16.662790625</v>
      </c>
      <c r="Z14" s="15">
        <f t="shared" si="9"/>
        <v>8.5247093750000005</v>
      </c>
      <c r="AA14" s="31">
        <f t="shared" si="10"/>
        <v>26.9375</v>
      </c>
      <c r="AB14" s="31">
        <f t="shared" si="0"/>
        <v>862</v>
      </c>
      <c r="AC14" s="14">
        <f t="shared" si="11"/>
        <v>17.820503124999998</v>
      </c>
      <c r="AD14" s="14">
        <f t="shared" si="12"/>
        <v>9.1169968750000017</v>
      </c>
    </row>
    <row r="15" spans="2:30" ht="15" thickBot="1" x14ac:dyDescent="0.35">
      <c r="B15" s="26" t="s">
        <v>11</v>
      </c>
      <c r="C15" s="25">
        <v>233</v>
      </c>
      <c r="D15" s="25">
        <v>254</v>
      </c>
      <c r="E15" s="25">
        <v>337</v>
      </c>
      <c r="F15" s="25">
        <v>366</v>
      </c>
      <c r="G15" s="25">
        <v>427</v>
      </c>
      <c r="J15" s="26" t="s">
        <v>11</v>
      </c>
      <c r="K15" s="28">
        <v>44</v>
      </c>
      <c r="L15" s="28">
        <v>45</v>
      </c>
      <c r="M15" s="28">
        <v>65</v>
      </c>
      <c r="N15" s="28">
        <v>71</v>
      </c>
      <c r="O15" s="28">
        <v>84</v>
      </c>
      <c r="Q15" s="26" t="s">
        <v>11</v>
      </c>
      <c r="R15" s="13">
        <f t="shared" si="1"/>
        <v>5.2954545454545459</v>
      </c>
      <c r="S15" s="13"/>
      <c r="T15" s="13">
        <f t="shared" si="3"/>
        <v>5.1846153846153848</v>
      </c>
      <c r="U15" s="13">
        <f t="shared" si="4"/>
        <v>5.154929577464789</v>
      </c>
      <c r="V15" s="13">
        <f t="shared" si="5"/>
        <v>5.083333333333333</v>
      </c>
      <c r="W15" s="19">
        <f t="shared" si="6"/>
        <v>10.309859154929578</v>
      </c>
      <c r="X15" s="20">
        <f t="shared" si="7"/>
        <v>732</v>
      </c>
      <c r="Y15" s="22">
        <f t="shared" si="8"/>
        <v>6.8204873239436621</v>
      </c>
      <c r="Z15" s="15">
        <f t="shared" si="9"/>
        <v>3.4893718309859159</v>
      </c>
      <c r="AA15" s="31">
        <f t="shared" si="10"/>
        <v>10.166666666666666</v>
      </c>
      <c r="AB15" s="31">
        <f t="shared" si="0"/>
        <v>854</v>
      </c>
      <c r="AC15" s="14">
        <f t="shared" si="11"/>
        <v>6.7257583333333324</v>
      </c>
      <c r="AD15" s="14">
        <f t="shared" si="12"/>
        <v>3.4409083333333337</v>
      </c>
    </row>
    <row r="16" spans="2:30" ht="15" thickBot="1" x14ac:dyDescent="0.35">
      <c r="B16" s="24" t="s">
        <v>12</v>
      </c>
      <c r="C16" s="25">
        <v>2</v>
      </c>
      <c r="D16" s="25">
        <v>0</v>
      </c>
      <c r="E16" s="25">
        <v>165</v>
      </c>
      <c r="F16" s="25">
        <v>350</v>
      </c>
      <c r="G16" s="25">
        <v>1764</v>
      </c>
      <c r="J16" s="24" t="s">
        <v>12</v>
      </c>
      <c r="K16" s="28">
        <v>2</v>
      </c>
      <c r="L16" s="28" t="s">
        <v>13</v>
      </c>
      <c r="M16" s="28">
        <v>15</v>
      </c>
      <c r="N16" s="28">
        <v>20</v>
      </c>
      <c r="O16" s="28">
        <v>20</v>
      </c>
      <c r="Q16" s="24" t="s">
        <v>12</v>
      </c>
      <c r="R16" s="13">
        <f t="shared" si="1"/>
        <v>1</v>
      </c>
      <c r="S16" s="13" t="e">
        <f t="shared" si="2"/>
        <v>#VALUE!</v>
      </c>
      <c r="T16" s="13">
        <f t="shared" si="3"/>
        <v>11</v>
      </c>
      <c r="U16" s="13">
        <f t="shared" si="4"/>
        <v>17.5</v>
      </c>
      <c r="V16" s="13">
        <f t="shared" si="5"/>
        <v>88.2</v>
      </c>
      <c r="W16" s="19">
        <f t="shared" si="6"/>
        <v>35</v>
      </c>
      <c r="X16" s="20">
        <f t="shared" si="7"/>
        <v>700</v>
      </c>
      <c r="Y16" s="22">
        <f t="shared" si="8"/>
        <v>23.154249999999998</v>
      </c>
      <c r="Z16" s="15">
        <f t="shared" si="9"/>
        <v>11.845750000000002</v>
      </c>
      <c r="AA16" s="31">
        <f t="shared" si="10"/>
        <v>176.4</v>
      </c>
      <c r="AB16" s="31">
        <f t="shared" si="0"/>
        <v>3528</v>
      </c>
      <c r="AC16" s="14">
        <f t="shared" si="11"/>
        <v>116.69741999999999</v>
      </c>
      <c r="AD16" s="14">
        <f t="shared" si="12"/>
        <v>59.702580000000012</v>
      </c>
    </row>
    <row r="17" spans="2:30" ht="15" thickBot="1" x14ac:dyDescent="0.35">
      <c r="B17" s="24" t="s">
        <v>32</v>
      </c>
      <c r="C17" s="25">
        <v>80</v>
      </c>
      <c r="D17" s="25">
        <v>159</v>
      </c>
      <c r="E17" s="25">
        <v>110</v>
      </c>
      <c r="F17" s="25">
        <v>130</v>
      </c>
      <c r="G17" s="25">
        <v>125</v>
      </c>
      <c r="J17" s="24" t="s">
        <v>32</v>
      </c>
      <c r="K17" s="28">
        <v>8</v>
      </c>
      <c r="L17" s="28">
        <v>16</v>
      </c>
      <c r="M17" s="28">
        <v>11</v>
      </c>
      <c r="N17" s="28">
        <v>13</v>
      </c>
      <c r="O17" s="28">
        <v>12</v>
      </c>
      <c r="Q17" s="24" t="s">
        <v>32</v>
      </c>
      <c r="R17" s="13">
        <f t="shared" si="1"/>
        <v>10</v>
      </c>
      <c r="S17" s="13">
        <f t="shared" si="2"/>
        <v>9.9375</v>
      </c>
      <c r="T17" s="13">
        <f t="shared" si="3"/>
        <v>10</v>
      </c>
      <c r="U17" s="13">
        <f t="shared" si="4"/>
        <v>10</v>
      </c>
      <c r="V17" s="13">
        <f t="shared" si="5"/>
        <v>10.416666666666666</v>
      </c>
      <c r="W17" s="19">
        <f t="shared" si="6"/>
        <v>20</v>
      </c>
      <c r="X17" s="20">
        <f t="shared" si="7"/>
        <v>260</v>
      </c>
      <c r="Y17" s="22">
        <f t="shared" si="8"/>
        <v>13.231</v>
      </c>
      <c r="Z17" s="15">
        <f t="shared" si="9"/>
        <v>6.7690000000000001</v>
      </c>
      <c r="AA17" s="31">
        <f t="shared" si="10"/>
        <v>20.833333333333332</v>
      </c>
      <c r="AB17" s="31">
        <f t="shared" si="0"/>
        <v>250</v>
      </c>
      <c r="AC17" s="14">
        <f t="shared" si="11"/>
        <v>13.782291666666666</v>
      </c>
      <c r="AD17" s="14">
        <f t="shared" si="12"/>
        <v>7.0510416666666664</v>
      </c>
    </row>
    <row r="18" spans="2:30" ht="15" thickBot="1" x14ac:dyDescent="0.35">
      <c r="B18" s="24" t="s">
        <v>33</v>
      </c>
      <c r="C18" s="25">
        <v>30</v>
      </c>
      <c r="D18" s="25">
        <v>3</v>
      </c>
      <c r="E18" s="25">
        <v>8</v>
      </c>
      <c r="F18" s="25">
        <v>8</v>
      </c>
      <c r="G18" s="25">
        <v>6</v>
      </c>
      <c r="J18" s="24" t="s">
        <v>33</v>
      </c>
      <c r="K18" s="28">
        <v>3</v>
      </c>
      <c r="L18" s="28">
        <v>2</v>
      </c>
      <c r="M18" s="28">
        <v>1</v>
      </c>
      <c r="N18" s="28">
        <v>1</v>
      </c>
      <c r="O18" s="28">
        <v>0</v>
      </c>
      <c r="Q18" s="24" t="s">
        <v>33</v>
      </c>
      <c r="R18" s="13"/>
      <c r="S18" s="13">
        <f t="shared" si="2"/>
        <v>1.5</v>
      </c>
      <c r="T18" s="13">
        <f t="shared" si="3"/>
        <v>8</v>
      </c>
      <c r="U18" s="13">
        <f t="shared" si="4"/>
        <v>8</v>
      </c>
      <c r="V18" s="13">
        <v>0</v>
      </c>
      <c r="W18" s="19">
        <f t="shared" si="6"/>
        <v>16</v>
      </c>
      <c r="X18" s="20">
        <f t="shared" si="7"/>
        <v>16</v>
      </c>
      <c r="Y18" s="22">
        <f t="shared" si="8"/>
        <v>10.5848</v>
      </c>
      <c r="Z18" s="15">
        <f t="shared" si="9"/>
        <v>5.4152000000000005</v>
      </c>
      <c r="AA18" s="31">
        <f t="shared" si="10"/>
        <v>0</v>
      </c>
      <c r="AB18" s="31">
        <f t="shared" si="0"/>
        <v>0</v>
      </c>
      <c r="AC18" s="14">
        <f t="shared" si="11"/>
        <v>0</v>
      </c>
      <c r="AD18" s="14">
        <f t="shared" si="12"/>
        <v>0</v>
      </c>
    </row>
    <row r="19" spans="2:30" ht="15" thickBot="1" x14ac:dyDescent="0.35">
      <c r="B19" s="24" t="s">
        <v>18</v>
      </c>
      <c r="C19" s="25">
        <v>3</v>
      </c>
      <c r="D19" s="25">
        <v>23</v>
      </c>
      <c r="E19" s="25">
        <v>8</v>
      </c>
      <c r="F19" s="25">
        <v>8</v>
      </c>
      <c r="G19" s="25">
        <v>24</v>
      </c>
      <c r="J19" s="24" t="s">
        <v>18</v>
      </c>
      <c r="K19" s="28">
        <v>0</v>
      </c>
      <c r="L19" s="28">
        <v>2</v>
      </c>
      <c r="M19" s="28">
        <v>1</v>
      </c>
      <c r="N19" s="28">
        <v>1</v>
      </c>
      <c r="O19" s="28">
        <v>4</v>
      </c>
      <c r="Q19" s="24" t="s">
        <v>18</v>
      </c>
      <c r="R19" s="13" t="e">
        <f t="shared" si="1"/>
        <v>#DIV/0!</v>
      </c>
      <c r="S19" s="13">
        <f t="shared" si="2"/>
        <v>11.5</v>
      </c>
      <c r="T19" s="13">
        <f t="shared" si="3"/>
        <v>8</v>
      </c>
      <c r="U19" s="13">
        <f t="shared" si="4"/>
        <v>8</v>
      </c>
      <c r="V19" s="13">
        <f>G19/O19</f>
        <v>6</v>
      </c>
      <c r="W19" s="19">
        <f t="shared" si="6"/>
        <v>16</v>
      </c>
      <c r="X19" s="20">
        <f t="shared" si="7"/>
        <v>16</v>
      </c>
      <c r="Y19" s="22">
        <f t="shared" si="8"/>
        <v>10.5848</v>
      </c>
      <c r="Z19" s="15">
        <f t="shared" si="9"/>
        <v>5.4152000000000005</v>
      </c>
      <c r="AA19" s="31">
        <f t="shared" si="10"/>
        <v>12</v>
      </c>
      <c r="AB19" s="31">
        <f t="shared" si="0"/>
        <v>48</v>
      </c>
      <c r="AC19" s="14">
        <f t="shared" si="11"/>
        <v>7.9385999999999992</v>
      </c>
      <c r="AD19" s="14">
        <f t="shared" si="12"/>
        <v>4.0614000000000008</v>
      </c>
    </row>
    <row r="20" spans="2:30" ht="15" thickBot="1" x14ac:dyDescent="0.35">
      <c r="B20" s="24" t="s">
        <v>20</v>
      </c>
      <c r="C20" s="25">
        <f>SUM(C6:C19)</f>
        <v>57735</v>
      </c>
      <c r="D20" s="25">
        <f t="shared" ref="D20:G20" si="13">SUM(D6:D19)</f>
        <v>63486</v>
      </c>
      <c r="E20" s="25">
        <f t="shared" si="13"/>
        <v>82311</v>
      </c>
      <c r="F20" s="25">
        <f t="shared" si="13"/>
        <v>87030</v>
      </c>
      <c r="G20" s="25">
        <f t="shared" si="13"/>
        <v>102237</v>
      </c>
      <c r="J20" s="24" t="s">
        <v>20</v>
      </c>
      <c r="K20" s="28">
        <f>SUM(K7:K19)</f>
        <v>1504</v>
      </c>
      <c r="L20" s="28">
        <f t="shared" ref="L20:N20" si="14">SUM(L7:L19)</f>
        <v>1628</v>
      </c>
      <c r="M20" s="28">
        <f t="shared" si="14"/>
        <v>1962</v>
      </c>
      <c r="N20" s="28">
        <f t="shared" si="14"/>
        <v>2162</v>
      </c>
      <c r="O20" s="28">
        <f>SUM(O7:O19)</f>
        <v>2449</v>
      </c>
      <c r="Q20" s="24" t="s">
        <v>20</v>
      </c>
      <c r="R20" s="12"/>
      <c r="S20" s="12"/>
      <c r="T20" s="12"/>
      <c r="U20" s="14">
        <f>SUM(U7:U19)</f>
        <v>293.89603265037573</v>
      </c>
      <c r="V20" s="14">
        <f>SUM(V7:V19)</f>
        <v>379.76834273856645</v>
      </c>
      <c r="W20" s="15"/>
      <c r="X20" s="15">
        <f>SUM(X7:X19)</f>
        <v>170024</v>
      </c>
      <c r="Y20" s="15">
        <f>SUM(Y7:Y19)</f>
        <v>388.85384079971209</v>
      </c>
      <c r="Z20" s="15">
        <f>SUM(Z7:Z19)</f>
        <v>198.93822450103934</v>
      </c>
      <c r="AA20" s="30"/>
      <c r="AB20" s="31">
        <f>SUM(AB7:AB19)</f>
        <v>200424</v>
      </c>
    </row>
    <row r="24" spans="2:30" ht="15" thickBot="1" x14ac:dyDescent="0.35">
      <c r="K24" s="12">
        <v>794</v>
      </c>
      <c r="L24" s="12">
        <v>805</v>
      </c>
      <c r="M24" s="12">
        <v>931</v>
      </c>
      <c r="N24" s="12">
        <v>1002</v>
      </c>
      <c r="O24" s="12">
        <v>1084</v>
      </c>
    </row>
    <row r="25" spans="2:30" ht="15" thickBot="1" x14ac:dyDescent="0.35">
      <c r="K25" s="12">
        <v>268</v>
      </c>
      <c r="L25" s="12">
        <v>305</v>
      </c>
      <c r="M25" s="12">
        <v>334</v>
      </c>
      <c r="N25" s="12">
        <v>385</v>
      </c>
      <c r="O25" s="12">
        <v>434</v>
      </c>
    </row>
    <row r="26" spans="2:30" ht="15" thickBot="1" x14ac:dyDescent="0.35">
      <c r="K26" s="12">
        <v>143</v>
      </c>
      <c r="L26" s="12">
        <v>185</v>
      </c>
      <c r="M26" s="12">
        <v>292</v>
      </c>
      <c r="N26" s="12">
        <v>305</v>
      </c>
      <c r="O26" s="12">
        <v>398</v>
      </c>
    </row>
    <row r="27" spans="2:30" ht="15" thickBot="1" x14ac:dyDescent="0.35">
      <c r="K27" s="12">
        <v>127</v>
      </c>
      <c r="L27" s="12">
        <v>130</v>
      </c>
      <c r="M27" s="12">
        <v>146</v>
      </c>
      <c r="N27" s="12">
        <v>146</v>
      </c>
      <c r="O27" s="12">
        <v>153</v>
      </c>
    </row>
    <row r="28" spans="2:30" ht="15" thickBot="1" x14ac:dyDescent="0.35">
      <c r="K28" s="12">
        <v>77</v>
      </c>
      <c r="L28" s="12">
        <v>98</v>
      </c>
      <c r="M28" s="12">
        <v>117</v>
      </c>
      <c r="N28" s="12">
        <v>143</v>
      </c>
      <c r="O28" s="12">
        <v>177</v>
      </c>
    </row>
    <row r="29" spans="2:30" ht="15" thickBot="1" x14ac:dyDescent="0.35">
      <c r="K29" s="12">
        <v>44</v>
      </c>
      <c r="L29" s="12">
        <v>45</v>
      </c>
      <c r="M29" s="12">
        <v>65</v>
      </c>
      <c r="N29" s="12">
        <v>71</v>
      </c>
      <c r="O29" s="12">
        <v>84</v>
      </c>
    </row>
    <row r="30" spans="2:30" ht="15" thickBot="1" x14ac:dyDescent="0.35">
      <c r="K30" s="12"/>
      <c r="L30" s="12">
        <v>8</v>
      </c>
      <c r="M30" s="12">
        <v>12</v>
      </c>
      <c r="N30" s="12">
        <v>32</v>
      </c>
      <c r="O30" s="12">
        <v>32</v>
      </c>
    </row>
    <row r="31" spans="2:30" ht="15" thickBot="1" x14ac:dyDescent="0.35">
      <c r="K31" s="12">
        <v>27</v>
      </c>
      <c r="L31" s="12">
        <v>28</v>
      </c>
      <c r="M31" s="12">
        <v>26</v>
      </c>
      <c r="N31" s="12">
        <v>28</v>
      </c>
      <c r="O31" s="12">
        <v>29</v>
      </c>
    </row>
    <row r="32" spans="2:30" ht="15" thickBot="1" x14ac:dyDescent="0.35">
      <c r="K32" s="12">
        <v>2</v>
      </c>
      <c r="L32" s="12" t="s">
        <v>13</v>
      </c>
      <c r="M32" s="12">
        <v>15</v>
      </c>
      <c r="N32" s="12">
        <v>20</v>
      </c>
      <c r="O32" s="12">
        <v>20</v>
      </c>
    </row>
    <row r="33" spans="11:15" ht="15" thickBot="1" x14ac:dyDescent="0.35">
      <c r="K33" s="12">
        <v>11</v>
      </c>
      <c r="L33" s="12">
        <v>4</v>
      </c>
      <c r="M33" s="12">
        <v>11</v>
      </c>
      <c r="N33" s="12">
        <v>15</v>
      </c>
      <c r="O33" s="12">
        <v>22</v>
      </c>
    </row>
    <row r="34" spans="11:15" ht="15" thickBot="1" x14ac:dyDescent="0.35">
      <c r="K34" s="12">
        <v>8</v>
      </c>
      <c r="L34" s="12">
        <v>16</v>
      </c>
      <c r="M34" s="12">
        <v>11</v>
      </c>
      <c r="N34" s="12">
        <v>13</v>
      </c>
      <c r="O34" s="12">
        <v>12</v>
      </c>
    </row>
    <row r="35" spans="11:15" ht="15" thickBot="1" x14ac:dyDescent="0.35">
      <c r="K35" s="12">
        <v>0</v>
      </c>
      <c r="L35" s="12">
        <v>2</v>
      </c>
      <c r="M35" s="12">
        <v>1</v>
      </c>
      <c r="N35" s="12">
        <v>1</v>
      </c>
      <c r="O35" s="12">
        <v>4</v>
      </c>
    </row>
    <row r="36" spans="11:15" ht="15" thickBot="1" x14ac:dyDescent="0.35">
      <c r="K36" s="12">
        <v>3</v>
      </c>
      <c r="L36" s="12">
        <v>2</v>
      </c>
      <c r="M36" s="12">
        <v>1</v>
      </c>
      <c r="N36" s="12">
        <v>1</v>
      </c>
      <c r="O36" s="12">
        <v>0</v>
      </c>
    </row>
    <row r="37" spans="11:15" ht="15" thickBot="1" x14ac:dyDescent="0.35">
      <c r="K37" s="12">
        <v>1503</v>
      </c>
      <c r="L37" s="12">
        <v>1626</v>
      </c>
      <c r="M37" s="12">
        <v>1960</v>
      </c>
      <c r="N37" s="12">
        <v>2161</v>
      </c>
      <c r="O37" s="12">
        <v>2450</v>
      </c>
    </row>
  </sheetData>
  <mergeCells count="1">
    <mergeCell ref="W5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2021-03-15T01:29:48Z</dcterms:created>
  <dcterms:modified xsi:type="dcterms:W3CDTF">2021-04-02T20:58:14Z</dcterms:modified>
</cp:coreProperties>
</file>