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2120" windowHeight="9120"/>
  </bookViews>
  <sheets>
    <sheet name="Documentation" sheetId="11" r:id="rId1"/>
    <sheet name="December Sales" sheetId="4" r:id="rId2"/>
    <sheet name="Lookup Tables" sheetId="2" r:id="rId3"/>
    <sheet name="Summary" sheetId="10" r:id="rId4"/>
  </sheets>
  <calcPr calcId="125725"/>
</workbook>
</file>

<file path=xl/calcChain.xml><?xml version="1.0" encoding="utf-8"?>
<calcChain xmlns="http://schemas.openxmlformats.org/spreadsheetml/2006/main">
  <c r="H6" i="4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H23"/>
  <c r="I23"/>
  <c r="J23"/>
  <c r="K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K5"/>
  <c r="E7" i="10" s="1"/>
  <c r="J5" i="4"/>
  <c r="I5"/>
  <c r="H5"/>
  <c r="B5" i="11"/>
  <c r="E40" i="4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5"/>
  <c r="E5" s="1"/>
  <c r="C6" i="10" l="1"/>
  <c r="C9"/>
  <c r="C8"/>
  <c r="C7"/>
  <c r="D6"/>
  <c r="D9"/>
  <c r="D8"/>
  <c r="D7"/>
  <c r="E6"/>
  <c r="E9"/>
  <c r="E8"/>
</calcChain>
</file>

<file path=xl/sharedStrings.xml><?xml version="1.0" encoding="utf-8"?>
<sst xmlns="http://schemas.openxmlformats.org/spreadsheetml/2006/main" count="221" uniqueCount="109">
  <si>
    <t>Date</t>
  </si>
  <si>
    <t>ID</t>
  </si>
  <si>
    <t>Description</t>
  </si>
  <si>
    <t>Price</t>
  </si>
  <si>
    <t>ID Range</t>
  </si>
  <si>
    <t>Category</t>
  </si>
  <si>
    <t>1211-11</t>
  </si>
  <si>
    <t>NewLeaf Composition Notebooks - Colege ruled</t>
  </si>
  <si>
    <t>1210-00</t>
  </si>
  <si>
    <t>1211-12</t>
  </si>
  <si>
    <t>NewLeaf Composition Notebooks - Wide ruled</t>
  </si>
  <si>
    <t>1230-00</t>
  </si>
  <si>
    <t>1211-21</t>
  </si>
  <si>
    <t>Colored Composition Notebooks - Blue</t>
  </si>
  <si>
    <t>1250-00</t>
  </si>
  <si>
    <t>1211-22</t>
  </si>
  <si>
    <t>Colored Composition Notebooks - Green</t>
  </si>
  <si>
    <t>1270-00</t>
  </si>
  <si>
    <t>1211-23</t>
  </si>
  <si>
    <t>Colored Composition Notebooks - Red</t>
  </si>
  <si>
    <t>1214-11</t>
  </si>
  <si>
    <t>Ivy Brand Composition Notebooks - 60 sheet</t>
  </si>
  <si>
    <t>1214-12</t>
  </si>
  <si>
    <t>Ivy Brand Composition Notebooks - 120 sheet</t>
  </si>
  <si>
    <t>1216-11</t>
  </si>
  <si>
    <t>100% Recycled Composition Notebooks - 60 sheet</t>
  </si>
  <si>
    <t>1216-12</t>
  </si>
  <si>
    <t>100% Recycled Composition Notebooks - 120 sheet</t>
  </si>
  <si>
    <t>1231-11</t>
  </si>
  <si>
    <t>NewLeaf Thinwire Bound 1 Subject Notebooks</t>
  </si>
  <si>
    <t>1231-12</t>
  </si>
  <si>
    <t>NewLeaf Thinwire Bound 3 Subjects Notebooks</t>
  </si>
  <si>
    <t>1234-11</t>
  </si>
  <si>
    <t>Ivy Brand Thinwire Bound 1 Subject Notebooks</t>
  </si>
  <si>
    <t>1234-12</t>
  </si>
  <si>
    <t>Ivy Brand Thinwire Bound 3 Subject Notebooks</t>
  </si>
  <si>
    <t>1234-13</t>
  </si>
  <si>
    <t>Ivy Brand Thinwire Bound 5 Subject Notebooks</t>
  </si>
  <si>
    <t>1236-11</t>
  </si>
  <si>
    <t>100% Recycled Wire Bound 1 Subject Notebooks</t>
  </si>
  <si>
    <t>1236-12</t>
  </si>
  <si>
    <t>100% Recycled Wire Bound 3 Subject Notebooks</t>
  </si>
  <si>
    <t>1251-11</t>
  </si>
  <si>
    <t>NewLeaf Business Executive Notebooks</t>
  </si>
  <si>
    <t>1251-12</t>
  </si>
  <si>
    <t>NewLeaf Goldentip Executive Notebooks</t>
  </si>
  <si>
    <t>1254-11</t>
  </si>
  <si>
    <t>Ivy Brand NoteMaker Executive Notebooks</t>
  </si>
  <si>
    <t>1254-12</t>
  </si>
  <si>
    <t>Ivy Brand Goldentip Executive Notebooks</t>
  </si>
  <si>
    <t>1256-11</t>
  </si>
  <si>
    <t>100% Recycled Executive Notebooks</t>
  </si>
  <si>
    <t>1271-11</t>
  </si>
  <si>
    <t>NewLeaf Memo Notebooks - Side Bound</t>
  </si>
  <si>
    <t>1271-12</t>
  </si>
  <si>
    <t>NewLeaf Memo Notebooks - Top Bound</t>
  </si>
  <si>
    <t>1274-11</t>
  </si>
  <si>
    <t>Ivy Brand Memo Notebooks - Side Bound</t>
  </si>
  <si>
    <t>1274-12</t>
  </si>
  <si>
    <t>Ivy Brand Memo Notebooks - Top Bound</t>
  </si>
  <si>
    <t>1271-23</t>
  </si>
  <si>
    <t>NewLeaf Reporters Notebooks - Side Bound</t>
  </si>
  <si>
    <t>1271-24</t>
  </si>
  <si>
    <t>NewLeaf Reporters Notebooks - Top Bound</t>
  </si>
  <si>
    <t>1274-23</t>
  </si>
  <si>
    <t>Ivy Brand Reporters Notebooks - Side Bound</t>
  </si>
  <si>
    <t>1274-24</t>
  </si>
  <si>
    <t>Ivy Brand Reporters Notebooks - Top Bound</t>
  </si>
  <si>
    <t>1276-11</t>
  </si>
  <si>
    <t>100% Recycled Side Bound Memo Notebooks</t>
  </si>
  <si>
    <t>1276-12</t>
  </si>
  <si>
    <t>100% Recycled Top Bound Memo Notebooks</t>
  </si>
  <si>
    <r>
      <t xml:space="preserve">NewLeaf </t>
    </r>
    <r>
      <rPr>
        <b/>
        <sz val="22"/>
        <color theme="7"/>
        <rFont val="Georgia"/>
        <family val="1"/>
      </rPr>
      <t>Paper</t>
    </r>
  </si>
  <si>
    <t>Book ID</t>
  </si>
  <si>
    <t>Units Sold</t>
  </si>
  <si>
    <t>Unit Price</t>
  </si>
  <si>
    <t>Gross Sales</t>
  </si>
  <si>
    <t>Date of Sale</t>
  </si>
  <si>
    <t>Composition</t>
  </si>
  <si>
    <t>Wirebound</t>
  </si>
  <si>
    <t>Executive</t>
  </si>
  <si>
    <t>Memo</t>
  </si>
  <si>
    <t>Notebook Category</t>
  </si>
  <si>
    <t>COUNT</t>
  </si>
  <si>
    <t>AVERAGE</t>
  </si>
  <si>
    <t>Sales Summary</t>
  </si>
  <si>
    <t>TOTAL</t>
  </si>
  <si>
    <t>Y</t>
  </si>
  <si>
    <t>N</t>
  </si>
  <si>
    <t>P</t>
  </si>
  <si>
    <t>S</t>
  </si>
  <si>
    <t>Shipping</t>
  </si>
  <si>
    <t>In State</t>
  </si>
  <si>
    <t>S&amp;H</t>
  </si>
  <si>
    <t>Notebook Lookup Tables</t>
  </si>
  <si>
    <t>Packing</t>
  </si>
  <si>
    <r>
      <t xml:space="preserve">NewLeaf </t>
    </r>
    <r>
      <rPr>
        <b/>
        <sz val="22"/>
        <color theme="4" tint="-0.499984740745262"/>
        <rFont val="Georgia"/>
        <family val="1"/>
      </rPr>
      <t>Paper</t>
    </r>
  </si>
  <si>
    <t>Jason Wright</t>
  </si>
  <si>
    <t>B451zc1cy94d691827</t>
  </si>
  <si>
    <t>hyqml!upgefr</t>
  </si>
  <si>
    <t>2851ps1so94t691827</t>
  </si>
  <si>
    <t>gxplk!tofdeq</t>
  </si>
  <si>
    <t>6C39fi9ie72j479605</t>
  </si>
  <si>
    <t>fwokj!snecdp</t>
  </si>
  <si>
    <t>HW 7 File</t>
  </si>
  <si>
    <t>Notebook Sales for December</t>
  </si>
  <si>
    <t>Name</t>
  </si>
  <si>
    <t>Summary Information - December</t>
  </si>
  <si>
    <t>Kenneth Robinson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</si>
</sst>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b/>
      <sz val="22"/>
      <color theme="1"/>
      <name val="Georgia"/>
      <family val="1"/>
    </font>
    <font>
      <b/>
      <sz val="14"/>
      <color theme="0"/>
      <name val="Rockwell"/>
      <family val="1"/>
    </font>
    <font>
      <b/>
      <sz val="22"/>
      <color theme="7"/>
      <name val="Georgia"/>
      <family val="1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  <font>
      <sz val="11"/>
      <color theme="0"/>
      <name val="Verdana"/>
      <family val="2"/>
    </font>
    <font>
      <i/>
      <sz val="1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499984740745262"/>
      <name val="Verdana"/>
      <family val="2"/>
    </font>
    <font>
      <sz val="10"/>
      <color theme="1"/>
      <name val="Verdana"/>
      <family val="2"/>
    </font>
    <font>
      <b/>
      <sz val="16"/>
      <color theme="0"/>
      <name val="Rockwell"/>
      <family val="1"/>
    </font>
    <font>
      <b/>
      <sz val="14"/>
      <color theme="0"/>
      <name val="Verdana"/>
      <family val="2"/>
    </font>
    <font>
      <b/>
      <sz val="22"/>
      <color theme="4" tint="-0.499984740745262"/>
      <name val="Georgia"/>
      <family val="1"/>
    </font>
    <font>
      <sz val="11"/>
      <color rgb="FFFFFF99"/>
      <name val="Calibri"/>
      <family val="2"/>
      <scheme val="minor"/>
    </font>
    <font>
      <sz val="10"/>
      <color rgb="FFFFFF99"/>
      <name val="Verdana"/>
      <family val="2"/>
    </font>
    <font>
      <sz val="11"/>
      <color rgb="FFFFFF99"/>
      <name val="Verdana"/>
      <family val="2"/>
    </font>
    <font>
      <sz val="3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3" borderId="0" xfId="0" applyFont="1" applyFill="1"/>
    <xf numFmtId="0" fontId="5" fillId="0" borderId="0" xfId="0" applyFont="1"/>
    <xf numFmtId="164" fontId="5" fillId="0" borderId="0" xfId="0" applyNumberFormat="1" applyFont="1"/>
    <xf numFmtId="0" fontId="10" fillId="4" borderId="0" xfId="0" applyFont="1" applyFill="1" applyBorder="1"/>
    <xf numFmtId="0" fontId="7" fillId="4" borderId="0" xfId="0" applyFont="1" applyFill="1" applyBorder="1"/>
    <xf numFmtId="0" fontId="6" fillId="6" borderId="0" xfId="0" applyFont="1" applyFill="1" applyBorder="1"/>
    <xf numFmtId="0" fontId="12" fillId="0" borderId="0" xfId="0" applyFont="1"/>
    <xf numFmtId="14" fontId="12" fillId="0" borderId="0" xfId="0" applyNumberFormat="1" applyFont="1"/>
    <xf numFmtId="14" fontId="12" fillId="0" borderId="0" xfId="0" applyNumberFormat="1" applyFont="1" applyAlignment="1">
      <alignment horizontal="center"/>
    </xf>
    <xf numFmtId="164" fontId="12" fillId="0" borderId="0" xfId="0" applyNumberFormat="1" applyFont="1"/>
    <xf numFmtId="0" fontId="12" fillId="0" borderId="0" xfId="0" applyFont="1" applyAlignment="1">
      <alignment horizontal="center"/>
    </xf>
    <xf numFmtId="0" fontId="11" fillId="6" borderId="4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7" fillId="0" borderId="0" xfId="0" applyFont="1"/>
    <xf numFmtId="0" fontId="16" fillId="0" borderId="0" xfId="0" applyFont="1"/>
    <xf numFmtId="0" fontId="18" fillId="0" borderId="0" xfId="0" applyFont="1"/>
    <xf numFmtId="0" fontId="0" fillId="10" borderId="0" xfId="0" applyFill="1"/>
    <xf numFmtId="0" fontId="9" fillId="10" borderId="5" xfId="0" applyFont="1" applyFill="1" applyBorder="1"/>
    <xf numFmtId="164" fontId="6" fillId="5" borderId="0" xfId="0" applyNumberFormat="1" applyFont="1" applyFill="1" applyBorder="1"/>
    <xf numFmtId="164" fontId="6" fillId="6" borderId="0" xfId="0" applyNumberFormat="1" applyFont="1" applyFill="1" applyBorder="1"/>
    <xf numFmtId="14" fontId="9" fillId="10" borderId="5" xfId="0" applyNumberFormat="1" applyFont="1" applyFill="1" applyBorder="1"/>
    <xf numFmtId="0" fontId="8" fillId="8" borderId="4" xfId="0" applyFont="1" applyFill="1" applyBorder="1" applyAlignment="1">
      <alignment horizontal="center" wrapText="1"/>
    </xf>
    <xf numFmtId="0" fontId="5" fillId="9" borderId="4" xfId="0" applyFont="1" applyFill="1" applyBorder="1" applyAlignment="1">
      <alignment horizontal="center" wrapText="1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/>
    <xf numFmtId="0" fontId="19" fillId="10" borderId="0" xfId="0" applyFont="1" applyFill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&quot;$&quot;#,##0.00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yy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yy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December" displayName="December" ref="A4:K40" totalsRowShown="0" headerRowDxfId="21" headerRowBorderDxfId="20" tableBorderDxfId="19">
  <autoFilter ref="A4:K40"/>
  <tableColumns count="11">
    <tableColumn id="1" name="Date of Sale" dataDxfId="18"/>
    <tableColumn id="2" name="Book ID" dataDxfId="17"/>
    <tableColumn id="3" name="Units Sold" dataDxfId="16"/>
    <tableColumn id="4" name="Unit Price" dataDxfId="15"/>
    <tableColumn id="5" name="Gross Sales" dataDxfId="14">
      <calculatedColumnFormula>C5*D5</calculatedColumnFormula>
    </tableColumn>
    <tableColumn id="6" name="Shipping" dataDxfId="13"/>
    <tableColumn id="7" name="In State" dataDxfId="12"/>
    <tableColumn id="8" name="S&amp;H" dataDxfId="11">
      <calculatedColumnFormula>IF([Shipping]="P",10.5,IF([In State]="N",9.5,7.25))</calculatedColumnFormula>
    </tableColumn>
    <tableColumn id="9" name="Packing" dataDxfId="10">
      <calculatedColumnFormula>IF(AND([Units Sold]&gt;9,[In State]="N"),"Double","Single")</calculatedColumnFormula>
    </tableColumn>
    <tableColumn id="10" name="Description" dataDxfId="9">
      <calculatedColumnFormula>VLOOKUP([Book ID],Description[],2,FALSE)</calculatedColumnFormula>
    </tableColumn>
    <tableColumn id="11" name="Category" dataDxfId="8">
      <calculatedColumnFormula>VLOOKUP([Book ID],Category[],2,TRUE)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Description" displayName="Description" ref="A4:C35" totalsRowShown="0" headerRowDxfId="7">
  <autoFilter ref="A4:C35"/>
  <tableColumns count="3">
    <tableColumn id="1" name="ID" dataDxfId="6"/>
    <tableColumn id="2" name="Description" dataDxfId="5"/>
    <tableColumn id="3" name="Pri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Category" displayName="Category" ref="F4:G8" totalsRowShown="0" headerRowDxfId="3" dataDxfId="2">
  <autoFilter ref="F4:G8"/>
  <tableColumns count="2">
    <tableColumn id="1" name="ID Range" dataDxfId="1"/>
    <tableColumn id="2" name="Notebook Categor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C5" sqref="C5"/>
    </sheetView>
  </sheetViews>
  <sheetFormatPr defaultRowHeight="15"/>
  <cols>
    <col min="1" max="1" width="9.140625" style="20"/>
    <col min="2" max="2" width="47.140625" style="20" customWidth="1"/>
    <col min="3" max="16384" width="9.140625" style="20"/>
  </cols>
  <sheetData>
    <row r="1" spans="1:5" ht="46.5">
      <c r="A1" s="29" t="s">
        <v>104</v>
      </c>
      <c r="B1" s="29"/>
      <c r="C1" s="29"/>
      <c r="D1" s="29"/>
      <c r="E1" s="29"/>
    </row>
    <row r="4" spans="1:5">
      <c r="A4" s="21" t="s">
        <v>106</v>
      </c>
      <c r="B4" s="21" t="s">
        <v>108</v>
      </c>
      <c r="C4" s="20">
        <v>10217353</v>
      </c>
    </row>
    <row r="5" spans="1:5">
      <c r="A5" s="21" t="s">
        <v>0</v>
      </c>
      <c r="B5" s="24">
        <f ca="1">TODAY()</f>
        <v>40111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H6" sqref="H6"/>
    </sheetView>
  </sheetViews>
  <sheetFormatPr defaultRowHeight="12.75"/>
  <cols>
    <col min="1" max="1" width="12.7109375" style="7" customWidth="1"/>
    <col min="2" max="2" width="11.7109375" style="7" customWidth="1"/>
    <col min="3" max="3" width="14.28515625" style="7" customWidth="1"/>
    <col min="4" max="4" width="13" style="7" customWidth="1"/>
    <col min="5" max="5" width="16" style="7" customWidth="1"/>
    <col min="6" max="6" width="11.85546875" style="7" customWidth="1"/>
    <col min="7" max="7" width="12.28515625" style="7" customWidth="1"/>
    <col min="8" max="8" width="9.28515625" style="15" customWidth="1"/>
    <col min="9" max="9" width="11.5703125" style="7" customWidth="1"/>
    <col min="10" max="10" width="51.5703125" style="7" customWidth="1"/>
    <col min="11" max="11" width="14.5703125" style="7" customWidth="1"/>
    <col min="12" max="16384" width="9.140625" style="7"/>
  </cols>
  <sheetData>
    <row r="1" spans="1:11" ht="27.75" thickBot="1">
      <c r="A1" s="32" t="s">
        <v>96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1" thickBot="1">
      <c r="A2" s="30" t="s">
        <v>105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15">
      <c r="A3"/>
      <c r="B3"/>
      <c r="C3"/>
      <c r="D3"/>
      <c r="E3"/>
      <c r="F3"/>
      <c r="G3"/>
      <c r="H3" s="14"/>
      <c r="I3"/>
      <c r="J3"/>
      <c r="K3"/>
    </row>
    <row r="4" spans="1:11" ht="30" customHeight="1" thickBot="1">
      <c r="A4" s="25" t="s">
        <v>77</v>
      </c>
      <c r="B4" s="26" t="s">
        <v>73</v>
      </c>
      <c r="C4" s="25" t="s">
        <v>74</v>
      </c>
      <c r="D4" s="26" t="s">
        <v>75</v>
      </c>
      <c r="E4" s="25" t="s">
        <v>76</v>
      </c>
      <c r="F4" s="26" t="s">
        <v>91</v>
      </c>
      <c r="G4" s="25" t="s">
        <v>92</v>
      </c>
      <c r="H4" s="26" t="s">
        <v>93</v>
      </c>
      <c r="I4" s="25" t="s">
        <v>95</v>
      </c>
      <c r="J4" s="26" t="s">
        <v>2</v>
      </c>
      <c r="K4" s="25" t="s">
        <v>5</v>
      </c>
    </row>
    <row r="5" spans="1:11">
      <c r="A5" s="8">
        <v>40516</v>
      </c>
      <c r="B5" s="7" t="s">
        <v>26</v>
      </c>
      <c r="C5" s="7">
        <v>11</v>
      </c>
      <c r="D5" s="10">
        <f>VLOOKUP(B5,'Lookup Tables'!A$4:C$35,3,FALSE)</f>
        <v>3.55</v>
      </c>
      <c r="E5" s="10">
        <f>C5*D5</f>
        <v>39.049999999999997</v>
      </c>
      <c r="F5" s="9" t="s">
        <v>89</v>
      </c>
      <c r="G5" s="11" t="s">
        <v>88</v>
      </c>
      <c r="H5" s="16">
        <f>IF([Shipping]="P",10.5,IF([In State]="N",9.5,7.25))</f>
        <v>10.5</v>
      </c>
      <c r="I5" s="27" t="str">
        <f>IF(AND([Units Sold]&gt;9,[In State]="N"),"Double","Single")</f>
        <v>Double</v>
      </c>
      <c r="J5" s="28" t="str">
        <f>VLOOKUP([Book ID],Description[],2,FALSE)</f>
        <v>100% Recycled Composition Notebooks - 120 sheet</v>
      </c>
      <c r="K5" s="28" t="str">
        <f>VLOOKUP([Book ID],Category[],2,TRUE)</f>
        <v>Composition</v>
      </c>
    </row>
    <row r="6" spans="1:11">
      <c r="A6" s="8">
        <v>40516</v>
      </c>
      <c r="B6" s="7" t="s">
        <v>40</v>
      </c>
      <c r="C6" s="7">
        <v>14</v>
      </c>
      <c r="D6" s="10">
        <f>VLOOKUP(B6,'Lookup Tables'!A$4:C$35,3,FALSE)</f>
        <v>3.99</v>
      </c>
      <c r="E6" s="10">
        <f t="shared" ref="E6:E40" si="0">C6*D6</f>
        <v>55.86</v>
      </c>
      <c r="F6" s="9" t="s">
        <v>89</v>
      </c>
      <c r="G6" s="11" t="s">
        <v>87</v>
      </c>
      <c r="H6" s="16">
        <f>IF([Shipping]="P",10.5,IF([In State]="N",9.5,7.25))</f>
        <v>10.5</v>
      </c>
      <c r="I6" s="27" t="str">
        <f>IF(AND([Units Sold]&gt;9,[In State]="N"),"Double","Single")</f>
        <v>Single</v>
      </c>
      <c r="J6" s="28" t="str">
        <f>VLOOKUP([Book ID],Description[],2,FALSE)</f>
        <v>100% Recycled Wire Bound 3 Subject Notebooks</v>
      </c>
      <c r="K6" s="28" t="str">
        <f>VLOOKUP([Book ID],Category[],2,TRUE)</f>
        <v>Wirebound</v>
      </c>
    </row>
    <row r="7" spans="1:11">
      <c r="A7" s="8">
        <v>40516</v>
      </c>
      <c r="B7" s="7" t="s">
        <v>20</v>
      </c>
      <c r="C7" s="7">
        <v>19</v>
      </c>
      <c r="D7" s="10">
        <f>VLOOKUP(B7,'Lookup Tables'!A$4:C$35,3,FALSE)</f>
        <v>2.89</v>
      </c>
      <c r="E7" s="10">
        <f t="shared" si="0"/>
        <v>54.910000000000004</v>
      </c>
      <c r="F7" s="9" t="s">
        <v>90</v>
      </c>
      <c r="G7" s="11" t="s">
        <v>88</v>
      </c>
      <c r="H7" s="16">
        <f>IF([Shipping]="P",10.5,IF([In State]="N",9.5,7.25))</f>
        <v>9.5</v>
      </c>
      <c r="I7" s="27" t="str">
        <f>IF(AND([Units Sold]&gt;9,[In State]="N"),"Double","Single")</f>
        <v>Double</v>
      </c>
      <c r="J7" s="28" t="str">
        <f>VLOOKUP([Book ID],Description[],2,FALSE)</f>
        <v>Ivy Brand Composition Notebooks - 60 sheet</v>
      </c>
      <c r="K7" s="28" t="str">
        <f>VLOOKUP([Book ID],Category[],2,TRUE)</f>
        <v>Composition</v>
      </c>
    </row>
    <row r="8" spans="1:11">
      <c r="A8" s="8">
        <v>40516</v>
      </c>
      <c r="B8" s="7" t="s">
        <v>52</v>
      </c>
      <c r="C8" s="7">
        <v>26</v>
      </c>
      <c r="D8" s="10">
        <f>VLOOKUP(B8,'Lookup Tables'!A$4:C$35,3,FALSE)</f>
        <v>0.97</v>
      </c>
      <c r="E8" s="10">
        <f t="shared" si="0"/>
        <v>25.22</v>
      </c>
      <c r="F8" s="9" t="s">
        <v>90</v>
      </c>
      <c r="G8" s="11" t="s">
        <v>87</v>
      </c>
      <c r="H8" s="16">
        <f>IF([Shipping]="P",10.5,IF([In State]="N",9.5,7.25))</f>
        <v>7.25</v>
      </c>
      <c r="I8" s="27" t="str">
        <f>IF(AND([Units Sold]&gt;9,[In State]="N"),"Double","Single")</f>
        <v>Single</v>
      </c>
      <c r="J8" s="28" t="str">
        <f>VLOOKUP([Book ID],Description[],2,FALSE)</f>
        <v>NewLeaf Memo Notebooks - Side Bound</v>
      </c>
      <c r="K8" s="28" t="str">
        <f>VLOOKUP([Book ID],Category[],2,TRUE)</f>
        <v>Memo</v>
      </c>
    </row>
    <row r="9" spans="1:11">
      <c r="A9" s="8">
        <v>40517</v>
      </c>
      <c r="B9" s="7" t="s">
        <v>9</v>
      </c>
      <c r="C9" s="7">
        <v>8</v>
      </c>
      <c r="D9" s="10">
        <f>VLOOKUP(B9,'Lookup Tables'!A$4:C$35,3,FALSE)</f>
        <v>1.94</v>
      </c>
      <c r="E9" s="10">
        <f t="shared" si="0"/>
        <v>15.52</v>
      </c>
      <c r="F9" s="9" t="s">
        <v>90</v>
      </c>
      <c r="G9" s="11" t="s">
        <v>88</v>
      </c>
      <c r="H9" s="16">
        <f>IF([Shipping]="P",10.5,IF([In State]="N",9.5,7.25))</f>
        <v>9.5</v>
      </c>
      <c r="I9" s="27" t="str">
        <f>IF(AND([Units Sold]&gt;9,[In State]="N"),"Double","Single")</f>
        <v>Single</v>
      </c>
      <c r="J9" s="28" t="str">
        <f>VLOOKUP([Book ID],Description[],2,FALSE)</f>
        <v>NewLeaf Composition Notebooks - Wide ruled</v>
      </c>
      <c r="K9" s="28" t="str">
        <f>VLOOKUP([Book ID],Category[],2,TRUE)</f>
        <v>Composition</v>
      </c>
    </row>
    <row r="10" spans="1:11">
      <c r="A10" s="8">
        <v>40518</v>
      </c>
      <c r="B10" s="7" t="s">
        <v>12</v>
      </c>
      <c r="C10" s="7">
        <v>19</v>
      </c>
      <c r="D10" s="10">
        <f>VLOOKUP(B10,'Lookup Tables'!A$4:C$35,3,FALSE)</f>
        <v>3.29</v>
      </c>
      <c r="E10" s="10">
        <f t="shared" si="0"/>
        <v>62.51</v>
      </c>
      <c r="F10" s="9" t="s">
        <v>89</v>
      </c>
      <c r="G10" s="11" t="s">
        <v>88</v>
      </c>
      <c r="H10" s="16">
        <f>IF([Shipping]="P",10.5,IF([In State]="N",9.5,7.25))</f>
        <v>10.5</v>
      </c>
      <c r="I10" s="27" t="str">
        <f>IF(AND([Units Sold]&gt;9,[In State]="N"),"Double","Single")</f>
        <v>Double</v>
      </c>
      <c r="J10" s="28" t="str">
        <f>VLOOKUP([Book ID],Description[],2,FALSE)</f>
        <v>Colored Composition Notebooks - Blue</v>
      </c>
      <c r="K10" s="28" t="str">
        <f>VLOOKUP([Book ID],Category[],2,TRUE)</f>
        <v>Composition</v>
      </c>
    </row>
    <row r="11" spans="1:11">
      <c r="A11" s="8">
        <v>40518</v>
      </c>
      <c r="B11" s="7" t="s">
        <v>24</v>
      </c>
      <c r="C11" s="7">
        <v>45</v>
      </c>
      <c r="D11" s="10">
        <f>VLOOKUP(B11,'Lookup Tables'!A$4:C$35,3,FALSE)</f>
        <v>2.25</v>
      </c>
      <c r="E11" s="10">
        <f t="shared" si="0"/>
        <v>101.25</v>
      </c>
      <c r="F11" s="9" t="s">
        <v>90</v>
      </c>
      <c r="G11" s="11" t="s">
        <v>87</v>
      </c>
      <c r="H11" s="16">
        <f>IF([Shipping]="P",10.5,IF([In State]="N",9.5,7.25))</f>
        <v>7.25</v>
      </c>
      <c r="I11" s="27" t="str">
        <f>IF(AND([Units Sold]&gt;9,[In State]="N"),"Double","Single")</f>
        <v>Single</v>
      </c>
      <c r="J11" s="28" t="str">
        <f>VLOOKUP([Book ID],Description[],2,FALSE)</f>
        <v>100% Recycled Composition Notebooks - 60 sheet</v>
      </c>
      <c r="K11" s="28" t="str">
        <f>VLOOKUP([Book ID],Category[],2,TRUE)</f>
        <v>Composition</v>
      </c>
    </row>
    <row r="12" spans="1:11">
      <c r="A12" s="8">
        <v>40519</v>
      </c>
      <c r="B12" s="7" t="s">
        <v>44</v>
      </c>
      <c r="C12" s="7">
        <v>20</v>
      </c>
      <c r="D12" s="10">
        <f>VLOOKUP(B12,'Lookup Tables'!A$4:C$35,3,FALSE)</f>
        <v>7.29</v>
      </c>
      <c r="E12" s="10">
        <f t="shared" si="0"/>
        <v>145.80000000000001</v>
      </c>
      <c r="F12" s="9" t="s">
        <v>89</v>
      </c>
      <c r="G12" s="11" t="s">
        <v>88</v>
      </c>
      <c r="H12" s="16">
        <f>IF([Shipping]="P",10.5,IF([In State]="N",9.5,7.25))</f>
        <v>10.5</v>
      </c>
      <c r="I12" s="27" t="str">
        <f>IF(AND([Units Sold]&gt;9,[In State]="N"),"Double","Single")</f>
        <v>Double</v>
      </c>
      <c r="J12" s="28" t="str">
        <f>VLOOKUP([Book ID],Description[],2,FALSE)</f>
        <v>NewLeaf Goldentip Executive Notebooks</v>
      </c>
      <c r="K12" s="28" t="str">
        <f>VLOOKUP([Book ID],Category[],2,TRUE)</f>
        <v>Executive</v>
      </c>
    </row>
    <row r="13" spans="1:11">
      <c r="A13" s="8">
        <v>40520</v>
      </c>
      <c r="B13" s="7" t="s">
        <v>34</v>
      </c>
      <c r="C13" s="7">
        <v>29</v>
      </c>
      <c r="D13" s="10">
        <f>VLOOKUP(B13,'Lookup Tables'!A$4:C$35,3,FALSE)</f>
        <v>4.58</v>
      </c>
      <c r="E13" s="10">
        <f t="shared" si="0"/>
        <v>132.82</v>
      </c>
      <c r="F13" s="9" t="s">
        <v>90</v>
      </c>
      <c r="G13" s="11" t="s">
        <v>88</v>
      </c>
      <c r="H13" s="16">
        <f>IF([Shipping]="P",10.5,IF([In State]="N",9.5,7.25))</f>
        <v>9.5</v>
      </c>
      <c r="I13" s="27" t="str">
        <f>IF(AND([Units Sold]&gt;9,[In State]="N"),"Double","Single")</f>
        <v>Double</v>
      </c>
      <c r="J13" s="28" t="str">
        <f>VLOOKUP([Book ID],Description[],2,FALSE)</f>
        <v>Ivy Brand Thinwire Bound 3 Subject Notebooks</v>
      </c>
      <c r="K13" s="28" t="str">
        <f>VLOOKUP([Book ID],Category[],2,TRUE)</f>
        <v>Wirebound</v>
      </c>
    </row>
    <row r="14" spans="1:11">
      <c r="A14" s="8">
        <v>40520</v>
      </c>
      <c r="B14" s="7" t="s">
        <v>56</v>
      </c>
      <c r="C14" s="7">
        <v>27</v>
      </c>
      <c r="D14" s="10">
        <f>VLOOKUP(B14,'Lookup Tables'!A$4:C$35,3,FALSE)</f>
        <v>1.24</v>
      </c>
      <c r="E14" s="10">
        <f t="shared" si="0"/>
        <v>33.479999999999997</v>
      </c>
      <c r="F14" s="9" t="s">
        <v>90</v>
      </c>
      <c r="G14" s="11" t="s">
        <v>88</v>
      </c>
      <c r="H14" s="16">
        <f>IF([Shipping]="P",10.5,IF([In State]="N",9.5,7.25))</f>
        <v>9.5</v>
      </c>
      <c r="I14" s="27" t="str">
        <f>IF(AND([Units Sold]&gt;9,[In State]="N"),"Double","Single")</f>
        <v>Double</v>
      </c>
      <c r="J14" s="28" t="str">
        <f>VLOOKUP([Book ID],Description[],2,FALSE)</f>
        <v>Ivy Brand Memo Notebooks - Side Bound</v>
      </c>
      <c r="K14" s="28" t="str">
        <f>VLOOKUP([Book ID],Category[],2,TRUE)</f>
        <v>Memo</v>
      </c>
    </row>
    <row r="15" spans="1:11">
      <c r="A15" s="8">
        <v>40523</v>
      </c>
      <c r="B15" s="7" t="s">
        <v>36</v>
      </c>
      <c r="C15" s="7">
        <v>12</v>
      </c>
      <c r="D15" s="10">
        <f>VLOOKUP(B15,'Lookup Tables'!A$4:C$35,3,FALSE)</f>
        <v>4.68</v>
      </c>
      <c r="E15" s="10">
        <f t="shared" si="0"/>
        <v>56.16</v>
      </c>
      <c r="F15" s="9" t="s">
        <v>89</v>
      </c>
      <c r="G15" s="11" t="s">
        <v>87</v>
      </c>
      <c r="H15" s="16">
        <f>IF([Shipping]="P",10.5,IF([In State]="N",9.5,7.25))</f>
        <v>10.5</v>
      </c>
      <c r="I15" s="27" t="str">
        <f>IF(AND([Units Sold]&gt;9,[In State]="N"),"Double","Single")</f>
        <v>Single</v>
      </c>
      <c r="J15" s="28" t="str">
        <f>VLOOKUP([Book ID],Description[],2,FALSE)</f>
        <v>Ivy Brand Thinwire Bound 5 Subject Notebooks</v>
      </c>
      <c r="K15" s="28" t="str">
        <f>VLOOKUP([Book ID],Category[],2,TRUE)</f>
        <v>Wirebound</v>
      </c>
    </row>
    <row r="16" spans="1:11">
      <c r="A16" s="8">
        <v>40523</v>
      </c>
      <c r="B16" s="7" t="s">
        <v>46</v>
      </c>
      <c r="C16" s="7">
        <v>19</v>
      </c>
      <c r="D16" s="10">
        <f>VLOOKUP(B16,'Lookup Tables'!A$4:C$35,3,FALSE)</f>
        <v>7.49</v>
      </c>
      <c r="E16" s="10">
        <f t="shared" si="0"/>
        <v>142.31</v>
      </c>
      <c r="F16" s="9" t="s">
        <v>89</v>
      </c>
      <c r="G16" s="11" t="s">
        <v>88</v>
      </c>
      <c r="H16" s="16">
        <f>IF([Shipping]="P",10.5,IF([In State]="N",9.5,7.25))</f>
        <v>10.5</v>
      </c>
      <c r="I16" s="27" t="str">
        <f>IF(AND([Units Sold]&gt;9,[In State]="N"),"Double","Single")</f>
        <v>Double</v>
      </c>
      <c r="J16" s="28" t="str">
        <f>VLOOKUP([Book ID],Description[],2,FALSE)</f>
        <v>Ivy Brand NoteMaker Executive Notebooks</v>
      </c>
      <c r="K16" s="28" t="str">
        <f>VLOOKUP([Book ID],Category[],2,TRUE)</f>
        <v>Executive</v>
      </c>
    </row>
    <row r="17" spans="1:16">
      <c r="A17" s="8">
        <v>40524</v>
      </c>
      <c r="B17" s="7" t="s">
        <v>50</v>
      </c>
      <c r="C17" s="7">
        <v>9</v>
      </c>
      <c r="D17" s="10">
        <f>VLOOKUP(B17,'Lookup Tables'!A$4:C$35,3,FALSE)</f>
        <v>6.89</v>
      </c>
      <c r="E17" s="10">
        <f t="shared" si="0"/>
        <v>62.01</v>
      </c>
      <c r="F17" s="9" t="s">
        <v>90</v>
      </c>
      <c r="G17" s="11" t="s">
        <v>87</v>
      </c>
      <c r="H17" s="16">
        <f>IF([Shipping]="P",10.5,IF([In State]="N",9.5,7.25))</f>
        <v>7.25</v>
      </c>
      <c r="I17" s="27" t="str">
        <f>IF(AND([Units Sold]&gt;9,[In State]="N"),"Double","Single")</f>
        <v>Single</v>
      </c>
      <c r="J17" s="28" t="str">
        <f>VLOOKUP([Book ID],Description[],2,FALSE)</f>
        <v>100% Recycled Executive Notebooks</v>
      </c>
      <c r="K17" s="28" t="str">
        <f>VLOOKUP([Book ID],Category[],2,TRUE)</f>
        <v>Executive</v>
      </c>
    </row>
    <row r="18" spans="1:16">
      <c r="A18" s="8">
        <v>40524</v>
      </c>
      <c r="B18" s="7" t="s">
        <v>66</v>
      </c>
      <c r="C18" s="7">
        <v>22</v>
      </c>
      <c r="D18" s="10">
        <f>VLOOKUP(B18,'Lookup Tables'!A$4:C$35,3,FALSE)</f>
        <v>1.99</v>
      </c>
      <c r="E18" s="10">
        <f t="shared" si="0"/>
        <v>43.78</v>
      </c>
      <c r="F18" s="9" t="s">
        <v>89</v>
      </c>
      <c r="G18" s="11" t="s">
        <v>88</v>
      </c>
      <c r="H18" s="16">
        <f>IF([Shipping]="P",10.5,IF([In State]="N",9.5,7.25))</f>
        <v>10.5</v>
      </c>
      <c r="I18" s="27" t="str">
        <f>IF(AND([Units Sold]&gt;9,[In State]="N"),"Double","Single")</f>
        <v>Double</v>
      </c>
      <c r="J18" s="28" t="str">
        <f>VLOOKUP([Book ID],Description[],2,FALSE)</f>
        <v>Ivy Brand Reporters Notebooks - Top Bound</v>
      </c>
      <c r="K18" s="28" t="str">
        <f>VLOOKUP([Book ID],Category[],2,TRUE)</f>
        <v>Memo</v>
      </c>
    </row>
    <row r="19" spans="1:16">
      <c r="A19" s="8">
        <v>40524</v>
      </c>
      <c r="B19" s="7" t="s">
        <v>62</v>
      </c>
      <c r="C19" s="7">
        <v>13</v>
      </c>
      <c r="D19" s="10">
        <f>VLOOKUP(B19,'Lookup Tables'!A$4:C$35,3,FALSE)</f>
        <v>1.45</v>
      </c>
      <c r="E19" s="10">
        <f t="shared" si="0"/>
        <v>18.849999999999998</v>
      </c>
      <c r="F19" s="9" t="s">
        <v>90</v>
      </c>
      <c r="G19" s="11" t="s">
        <v>88</v>
      </c>
      <c r="H19" s="16">
        <f>IF([Shipping]="P",10.5,IF([In State]="N",9.5,7.25))</f>
        <v>9.5</v>
      </c>
      <c r="I19" s="27" t="str">
        <f>IF(AND([Units Sold]&gt;9,[In State]="N"),"Double","Single")</f>
        <v>Double</v>
      </c>
      <c r="J19" s="28" t="str">
        <f>VLOOKUP([Book ID],Description[],2,FALSE)</f>
        <v>NewLeaf Reporters Notebooks - Top Bound</v>
      </c>
      <c r="K19" s="28" t="str">
        <f>VLOOKUP([Book ID],Category[],2,TRUE)</f>
        <v>Memo</v>
      </c>
    </row>
    <row r="20" spans="1:16">
      <c r="A20" s="8">
        <v>40525</v>
      </c>
      <c r="B20" s="7" t="s">
        <v>24</v>
      </c>
      <c r="C20" s="7">
        <v>16</v>
      </c>
      <c r="D20" s="10">
        <f>VLOOKUP(B20,'Lookup Tables'!A$4:C$35,3,FALSE)</f>
        <v>2.25</v>
      </c>
      <c r="E20" s="10">
        <f t="shared" si="0"/>
        <v>36</v>
      </c>
      <c r="F20" s="9" t="s">
        <v>90</v>
      </c>
      <c r="G20" s="11" t="s">
        <v>88</v>
      </c>
      <c r="H20" s="16">
        <f>IF([Shipping]="P",10.5,IF([In State]="N",9.5,7.25))</f>
        <v>9.5</v>
      </c>
      <c r="I20" s="27" t="str">
        <f>IF(AND([Units Sold]&gt;9,[In State]="N"),"Double","Single")</f>
        <v>Double</v>
      </c>
      <c r="J20" s="28" t="str">
        <f>VLOOKUP([Book ID],Description[],2,FALSE)</f>
        <v>100% Recycled Composition Notebooks - 60 sheet</v>
      </c>
      <c r="K20" s="28" t="str">
        <f>VLOOKUP([Book ID],Category[],2,TRUE)</f>
        <v>Composition</v>
      </c>
    </row>
    <row r="21" spans="1:16">
      <c r="A21" s="8">
        <v>40525</v>
      </c>
      <c r="B21" s="7" t="s">
        <v>12</v>
      </c>
      <c r="C21" s="7">
        <v>9</v>
      </c>
      <c r="D21" s="10">
        <f>VLOOKUP(B21,'Lookup Tables'!A$4:C$35,3,FALSE)</f>
        <v>3.29</v>
      </c>
      <c r="E21" s="10">
        <f t="shared" si="0"/>
        <v>29.61</v>
      </c>
      <c r="F21" s="9" t="s">
        <v>89</v>
      </c>
      <c r="G21" s="11" t="s">
        <v>87</v>
      </c>
      <c r="H21" s="16">
        <f>IF([Shipping]="P",10.5,IF([In State]="N",9.5,7.25))</f>
        <v>10.5</v>
      </c>
      <c r="I21" s="27" t="str">
        <f>IF(AND([Units Sold]&gt;9,[In State]="N"),"Double","Single")</f>
        <v>Single</v>
      </c>
      <c r="J21" s="28" t="str">
        <f>VLOOKUP([Book ID],Description[],2,FALSE)</f>
        <v>Colored Composition Notebooks - Blue</v>
      </c>
      <c r="K21" s="28" t="str">
        <f>VLOOKUP([Book ID],Category[],2,TRUE)</f>
        <v>Composition</v>
      </c>
    </row>
    <row r="22" spans="1:16">
      <c r="A22" s="8">
        <v>40526</v>
      </c>
      <c r="B22" s="7" t="s">
        <v>6</v>
      </c>
      <c r="C22" s="7">
        <v>12</v>
      </c>
      <c r="D22" s="10">
        <f>VLOOKUP(B22,'Lookup Tables'!A$4:C$35,3,FALSE)</f>
        <v>1.94</v>
      </c>
      <c r="E22" s="10">
        <f t="shared" si="0"/>
        <v>23.28</v>
      </c>
      <c r="F22" s="9" t="s">
        <v>90</v>
      </c>
      <c r="G22" s="11" t="s">
        <v>88</v>
      </c>
      <c r="H22" s="16">
        <f>IF([Shipping]="P",10.5,IF([In State]="N",9.5,7.25))</f>
        <v>9.5</v>
      </c>
      <c r="I22" s="27" t="str">
        <f>IF(AND([Units Sold]&gt;9,[In State]="N"),"Double","Single")</f>
        <v>Double</v>
      </c>
      <c r="J22" s="28" t="str">
        <f>VLOOKUP([Book ID],Description[],2,FALSE)</f>
        <v>NewLeaf Composition Notebooks - Colege ruled</v>
      </c>
      <c r="K22" s="28" t="str">
        <f>VLOOKUP([Book ID],Category[],2,TRUE)</f>
        <v>Composition</v>
      </c>
    </row>
    <row r="23" spans="1:16">
      <c r="A23" s="8">
        <v>40526</v>
      </c>
      <c r="B23" s="7" t="s">
        <v>48</v>
      </c>
      <c r="C23" s="7">
        <v>20</v>
      </c>
      <c r="D23" s="10">
        <f>VLOOKUP(B23,'Lookup Tables'!A$4:C$35,3,FALSE)</f>
        <v>8.2899999999999991</v>
      </c>
      <c r="E23" s="10">
        <f t="shared" si="0"/>
        <v>165.79999999999998</v>
      </c>
      <c r="F23" s="9" t="s">
        <v>90</v>
      </c>
      <c r="G23" s="11" t="s">
        <v>88</v>
      </c>
      <c r="H23" s="16">
        <f>IF([Shipping]="P",10.5,IF([In State]="N",9.5,7.25))</f>
        <v>9.5</v>
      </c>
      <c r="I23" s="27" t="str">
        <f>IF(AND([Units Sold]&gt;9,[In State]="N"),"Double","Single")</f>
        <v>Double</v>
      </c>
      <c r="J23" s="28" t="str">
        <f>VLOOKUP([Book ID],Description[],2,FALSE)</f>
        <v>Ivy Brand Goldentip Executive Notebooks</v>
      </c>
      <c r="K23" s="28" t="str">
        <f>VLOOKUP([Book ID],Category[],2,TRUE)</f>
        <v>Executive</v>
      </c>
    </row>
    <row r="24" spans="1:16">
      <c r="A24" s="8">
        <v>40527</v>
      </c>
      <c r="B24" s="7" t="s">
        <v>15</v>
      </c>
      <c r="C24" s="7">
        <v>19</v>
      </c>
      <c r="D24" s="10">
        <f>VLOOKUP(B24,'Lookup Tables'!A$4:C$35,3,FALSE)</f>
        <v>3.29</v>
      </c>
      <c r="E24" s="10">
        <f t="shared" si="0"/>
        <v>62.51</v>
      </c>
      <c r="F24" s="9" t="s">
        <v>89</v>
      </c>
      <c r="G24" s="11" t="s">
        <v>87</v>
      </c>
      <c r="H24" s="16">
        <f>IF([Shipping]="P",10.5,IF([In State]="N",9.5,7.25))</f>
        <v>10.5</v>
      </c>
      <c r="I24" s="27" t="str">
        <f>IF(AND([Units Sold]&gt;9,[In State]="N"),"Double","Single")</f>
        <v>Single</v>
      </c>
      <c r="J24" s="28" t="str">
        <f>VLOOKUP([Book ID],Description[],2,FALSE)</f>
        <v>Colored Composition Notebooks - Green</v>
      </c>
      <c r="K24" s="28" t="str">
        <f>VLOOKUP([Book ID],Category[],2,TRUE)</f>
        <v>Composition</v>
      </c>
    </row>
    <row r="25" spans="1:16">
      <c r="A25" s="8">
        <v>40527</v>
      </c>
      <c r="B25" s="7" t="s">
        <v>20</v>
      </c>
      <c r="C25" s="7">
        <v>13</v>
      </c>
      <c r="D25" s="10">
        <f>VLOOKUP(B25,'Lookup Tables'!A$4:C$35,3,FALSE)</f>
        <v>2.89</v>
      </c>
      <c r="E25" s="10">
        <f t="shared" si="0"/>
        <v>37.57</v>
      </c>
      <c r="F25" s="9" t="s">
        <v>90</v>
      </c>
      <c r="G25" s="11" t="s">
        <v>87</v>
      </c>
      <c r="H25" s="16">
        <f>IF([Shipping]="P",10.5,IF([In State]="N",9.5,7.25))</f>
        <v>7.25</v>
      </c>
      <c r="I25" s="27" t="str">
        <f>IF(AND([Units Sold]&gt;9,[In State]="N"),"Double","Single")</f>
        <v>Single</v>
      </c>
      <c r="J25" s="28" t="str">
        <f>VLOOKUP([Book ID],Description[],2,FALSE)</f>
        <v>Ivy Brand Composition Notebooks - 60 sheet</v>
      </c>
      <c r="K25" s="28" t="str">
        <f>VLOOKUP([Book ID],Category[],2,TRUE)</f>
        <v>Composition</v>
      </c>
    </row>
    <row r="26" spans="1:16">
      <c r="A26" s="8">
        <v>40527</v>
      </c>
      <c r="B26" s="7" t="s">
        <v>40</v>
      </c>
      <c r="C26" s="7">
        <v>24</v>
      </c>
      <c r="D26" s="10">
        <f>VLOOKUP(B26,'Lookup Tables'!A$4:C$35,3,FALSE)</f>
        <v>3.99</v>
      </c>
      <c r="E26" s="10">
        <f t="shared" si="0"/>
        <v>95.76</v>
      </c>
      <c r="F26" s="9" t="s">
        <v>89</v>
      </c>
      <c r="G26" s="11" t="s">
        <v>88</v>
      </c>
      <c r="H26" s="16">
        <f>IF([Shipping]="P",10.5,IF([In State]="N",9.5,7.25))</f>
        <v>10.5</v>
      </c>
      <c r="I26" s="27" t="str">
        <f>IF(AND([Units Sold]&gt;9,[In State]="N"),"Double","Single")</f>
        <v>Double</v>
      </c>
      <c r="J26" s="28" t="str">
        <f>VLOOKUP([Book ID],Description[],2,FALSE)</f>
        <v>100% Recycled Wire Bound 3 Subject Notebooks</v>
      </c>
      <c r="K26" s="28" t="str">
        <f>VLOOKUP([Book ID],Category[],2,TRUE)</f>
        <v>Wirebound</v>
      </c>
    </row>
    <row r="27" spans="1:16">
      <c r="A27" s="8">
        <v>40530</v>
      </c>
      <c r="B27" s="7" t="s">
        <v>50</v>
      </c>
      <c r="C27" s="7">
        <v>18</v>
      </c>
      <c r="D27" s="10">
        <f>VLOOKUP(B27,'Lookup Tables'!A$4:C$35,3,FALSE)</f>
        <v>6.89</v>
      </c>
      <c r="E27" s="10">
        <f t="shared" si="0"/>
        <v>124.02</v>
      </c>
      <c r="F27" s="9" t="s">
        <v>89</v>
      </c>
      <c r="G27" s="11" t="s">
        <v>87</v>
      </c>
      <c r="H27" s="16">
        <f>IF([Shipping]="P",10.5,IF([In State]="N",9.5,7.25))</f>
        <v>10.5</v>
      </c>
      <c r="I27" s="27" t="str">
        <f>IF(AND([Units Sold]&gt;9,[In State]="N"),"Double","Single")</f>
        <v>Single</v>
      </c>
      <c r="J27" s="28" t="str">
        <f>VLOOKUP([Book ID],Description[],2,FALSE)</f>
        <v>100% Recycled Executive Notebooks</v>
      </c>
      <c r="K27" s="28" t="str">
        <f>VLOOKUP([Book ID],Category[],2,TRUE)</f>
        <v>Executive</v>
      </c>
    </row>
    <row r="28" spans="1:16">
      <c r="A28" s="8">
        <v>40530</v>
      </c>
      <c r="B28" s="7" t="s">
        <v>32</v>
      </c>
      <c r="C28" s="7">
        <v>13</v>
      </c>
      <c r="D28" s="10">
        <f>VLOOKUP(B28,'Lookup Tables'!A$4:C$35,3,FALSE)</f>
        <v>4.4800000000000004</v>
      </c>
      <c r="E28" s="10">
        <f t="shared" si="0"/>
        <v>58.240000000000009</v>
      </c>
      <c r="F28" s="9" t="s">
        <v>90</v>
      </c>
      <c r="G28" s="11" t="s">
        <v>88</v>
      </c>
      <c r="H28" s="16">
        <f>IF([Shipping]="P",10.5,IF([In State]="N",9.5,7.25))</f>
        <v>9.5</v>
      </c>
      <c r="I28" s="27" t="str">
        <f>IF(AND([Units Sold]&gt;9,[In State]="N"),"Double","Single")</f>
        <v>Double</v>
      </c>
      <c r="J28" s="28" t="str">
        <f>VLOOKUP([Book ID],Description[],2,FALSE)</f>
        <v>Ivy Brand Thinwire Bound 1 Subject Notebooks</v>
      </c>
      <c r="K28" s="28" t="str">
        <f>VLOOKUP([Book ID],Category[],2,TRUE)</f>
        <v>Wirebound</v>
      </c>
    </row>
    <row r="29" spans="1:16">
      <c r="A29" s="8">
        <v>40530</v>
      </c>
      <c r="B29" s="7" t="s">
        <v>46</v>
      </c>
      <c r="C29" s="7">
        <v>25</v>
      </c>
      <c r="D29" s="10">
        <f>VLOOKUP(B29,'Lookup Tables'!A$4:C$35,3,FALSE)</f>
        <v>7.49</v>
      </c>
      <c r="E29" s="10">
        <f t="shared" si="0"/>
        <v>187.25</v>
      </c>
      <c r="F29" s="9" t="s">
        <v>89</v>
      </c>
      <c r="G29" s="11" t="s">
        <v>87</v>
      </c>
      <c r="H29" s="16">
        <f>IF([Shipping]="P",10.5,IF([In State]="N",9.5,7.25))</f>
        <v>10.5</v>
      </c>
      <c r="I29" s="27" t="str">
        <f>IF(AND([Units Sold]&gt;9,[In State]="N"),"Double","Single")</f>
        <v>Single</v>
      </c>
      <c r="J29" s="28" t="str">
        <f>VLOOKUP([Book ID],Description[],2,FALSE)</f>
        <v>Ivy Brand NoteMaker Executive Notebooks</v>
      </c>
      <c r="K29" s="28" t="str">
        <f>VLOOKUP([Book ID],Category[],2,TRUE)</f>
        <v>Executive</v>
      </c>
    </row>
    <row r="30" spans="1:16">
      <c r="A30" s="8">
        <v>40531</v>
      </c>
      <c r="B30" s="7" t="s">
        <v>56</v>
      </c>
      <c r="C30" s="7">
        <v>14</v>
      </c>
      <c r="D30" s="10">
        <f>VLOOKUP(B30,'Lookup Tables'!A$4:C$35,3,FALSE)</f>
        <v>1.24</v>
      </c>
      <c r="E30" s="10">
        <f t="shared" si="0"/>
        <v>17.36</v>
      </c>
      <c r="F30" s="9" t="s">
        <v>90</v>
      </c>
      <c r="G30" s="11" t="s">
        <v>88</v>
      </c>
      <c r="H30" s="16">
        <f>IF([Shipping]="P",10.5,IF([In State]="N",9.5,7.25))</f>
        <v>9.5</v>
      </c>
      <c r="I30" s="27" t="str">
        <f>IF(AND([Units Sold]&gt;9,[In State]="N"),"Double","Single")</f>
        <v>Double</v>
      </c>
      <c r="J30" s="28" t="str">
        <f>VLOOKUP([Book ID],Description[],2,FALSE)</f>
        <v>Ivy Brand Memo Notebooks - Side Bound</v>
      </c>
      <c r="K30" s="28" t="str">
        <f>VLOOKUP([Book ID],Category[],2,TRUE)</f>
        <v>Memo</v>
      </c>
      <c r="P30" s="17" t="s">
        <v>98</v>
      </c>
    </row>
    <row r="31" spans="1:16">
      <c r="A31" s="8">
        <v>40531</v>
      </c>
      <c r="B31" s="7" t="s">
        <v>70</v>
      </c>
      <c r="C31" s="7">
        <v>29</v>
      </c>
      <c r="D31" s="10">
        <f>VLOOKUP(B31,'Lookup Tables'!A$4:C$35,3,FALSE)</f>
        <v>1.1100000000000001</v>
      </c>
      <c r="E31" s="10">
        <f t="shared" si="0"/>
        <v>32.190000000000005</v>
      </c>
      <c r="F31" s="9" t="s">
        <v>89</v>
      </c>
      <c r="G31" s="11" t="s">
        <v>88</v>
      </c>
      <c r="H31" s="16">
        <f>IF([Shipping]="P",10.5,IF([In State]="N",9.5,7.25))</f>
        <v>10.5</v>
      </c>
      <c r="I31" s="27" t="str">
        <f>IF(AND([Units Sold]&gt;9,[In State]="N"),"Double","Single")</f>
        <v>Double</v>
      </c>
      <c r="J31" s="28" t="str">
        <f>VLOOKUP([Book ID],Description[],2,FALSE)</f>
        <v>100% Recycled Top Bound Memo Notebooks</v>
      </c>
      <c r="K31" s="28" t="str">
        <f>VLOOKUP([Book ID],Category[],2,TRUE)</f>
        <v>Memo</v>
      </c>
      <c r="P31" s="17" t="s">
        <v>99</v>
      </c>
    </row>
    <row r="32" spans="1:16">
      <c r="A32" s="8">
        <v>40532</v>
      </c>
      <c r="B32" s="7" t="s">
        <v>66</v>
      </c>
      <c r="C32" s="7">
        <v>9</v>
      </c>
      <c r="D32" s="10">
        <f>VLOOKUP(B32,'Lookup Tables'!A$4:C$35,3,FALSE)</f>
        <v>1.99</v>
      </c>
      <c r="E32" s="10">
        <f t="shared" si="0"/>
        <v>17.91</v>
      </c>
      <c r="F32" s="9" t="s">
        <v>90</v>
      </c>
      <c r="G32" s="11" t="s">
        <v>87</v>
      </c>
      <c r="H32" s="16">
        <f>IF([Shipping]="P",10.5,IF([In State]="N",9.5,7.25))</f>
        <v>7.25</v>
      </c>
      <c r="I32" s="27" t="str">
        <f>IF(AND([Units Sold]&gt;9,[In State]="N"),"Double","Single")</f>
        <v>Single</v>
      </c>
      <c r="J32" s="28" t="str">
        <f>VLOOKUP([Book ID],Description[],2,FALSE)</f>
        <v>Ivy Brand Reporters Notebooks - Top Bound</v>
      </c>
      <c r="K32" s="28" t="str">
        <f>VLOOKUP([Book ID],Category[],2,TRUE)</f>
        <v>Memo</v>
      </c>
    </row>
    <row r="33" spans="1:11">
      <c r="A33" s="8">
        <v>40532</v>
      </c>
      <c r="B33" s="7" t="s">
        <v>9</v>
      </c>
      <c r="C33" s="7">
        <v>12</v>
      </c>
      <c r="D33" s="10">
        <f>VLOOKUP(B33,'Lookup Tables'!A$4:C$35,3,FALSE)</f>
        <v>1.94</v>
      </c>
      <c r="E33" s="10">
        <f t="shared" si="0"/>
        <v>23.28</v>
      </c>
      <c r="F33" s="9" t="s">
        <v>90</v>
      </c>
      <c r="G33" s="11" t="s">
        <v>88</v>
      </c>
      <c r="H33" s="16">
        <f>IF([Shipping]="P",10.5,IF([In State]="N",9.5,7.25))</f>
        <v>9.5</v>
      </c>
      <c r="I33" s="27" t="str">
        <f>IF(AND([Units Sold]&gt;9,[In State]="N"),"Double","Single")</f>
        <v>Double</v>
      </c>
      <c r="J33" s="28" t="str">
        <f>VLOOKUP([Book ID],Description[],2,FALSE)</f>
        <v>NewLeaf Composition Notebooks - Wide ruled</v>
      </c>
      <c r="K33" s="28" t="str">
        <f>VLOOKUP([Book ID],Category[],2,TRUE)</f>
        <v>Composition</v>
      </c>
    </row>
    <row r="34" spans="1:11">
      <c r="A34" s="8">
        <v>40533</v>
      </c>
      <c r="B34" s="7" t="s">
        <v>44</v>
      </c>
      <c r="C34" s="7">
        <v>18</v>
      </c>
      <c r="D34" s="10">
        <f>VLOOKUP(B34,'Lookup Tables'!A$4:C$35,3,FALSE)</f>
        <v>7.29</v>
      </c>
      <c r="E34" s="10">
        <f t="shared" si="0"/>
        <v>131.22</v>
      </c>
      <c r="F34" s="9" t="s">
        <v>90</v>
      </c>
      <c r="G34" s="11" t="s">
        <v>88</v>
      </c>
      <c r="H34" s="16">
        <f>IF([Shipping]="P",10.5,IF([In State]="N",9.5,7.25))</f>
        <v>9.5</v>
      </c>
      <c r="I34" s="27" t="str">
        <f>IF(AND([Units Sold]&gt;9,[In State]="N"),"Double","Single")</f>
        <v>Double</v>
      </c>
      <c r="J34" s="28" t="str">
        <f>VLOOKUP([Book ID],Description[],2,FALSE)</f>
        <v>NewLeaf Goldentip Executive Notebooks</v>
      </c>
      <c r="K34" s="28" t="str">
        <f>VLOOKUP([Book ID],Category[],2,TRUE)</f>
        <v>Executive</v>
      </c>
    </row>
    <row r="35" spans="1:11">
      <c r="A35" s="8">
        <v>40534</v>
      </c>
      <c r="B35" s="7" t="s">
        <v>52</v>
      </c>
      <c r="C35" s="7">
        <v>12</v>
      </c>
      <c r="D35" s="10">
        <f>VLOOKUP(B35,'Lookup Tables'!A$4:C$35,3,FALSE)</f>
        <v>0.97</v>
      </c>
      <c r="E35" s="10">
        <f t="shared" si="0"/>
        <v>11.64</v>
      </c>
      <c r="F35" s="9" t="s">
        <v>89</v>
      </c>
      <c r="G35" s="11" t="s">
        <v>88</v>
      </c>
      <c r="H35" s="16">
        <f>IF([Shipping]="P",10.5,IF([In State]="N",9.5,7.25))</f>
        <v>10.5</v>
      </c>
      <c r="I35" s="27" t="str">
        <f>IF(AND([Units Sold]&gt;9,[In State]="N"),"Double","Single")</f>
        <v>Double</v>
      </c>
      <c r="J35" s="28" t="str">
        <f>VLOOKUP([Book ID],Description[],2,FALSE)</f>
        <v>NewLeaf Memo Notebooks - Side Bound</v>
      </c>
      <c r="K35" s="28" t="str">
        <f>VLOOKUP([Book ID],Category[],2,TRUE)</f>
        <v>Memo</v>
      </c>
    </row>
    <row r="36" spans="1:11">
      <c r="A36" s="8">
        <v>40534</v>
      </c>
      <c r="B36" s="7" t="s">
        <v>30</v>
      </c>
      <c r="C36" s="7">
        <v>24</v>
      </c>
      <c r="D36" s="10">
        <f>VLOOKUP(B36,'Lookup Tables'!A$4:C$35,3,FALSE)</f>
        <v>3.38</v>
      </c>
      <c r="E36" s="10">
        <f t="shared" si="0"/>
        <v>81.12</v>
      </c>
      <c r="F36" s="9" t="s">
        <v>90</v>
      </c>
      <c r="G36" s="11" t="s">
        <v>87</v>
      </c>
      <c r="H36" s="16">
        <f>IF([Shipping]="P",10.5,IF([In State]="N",9.5,7.25))</f>
        <v>7.25</v>
      </c>
      <c r="I36" s="27" t="str">
        <f>IF(AND([Units Sold]&gt;9,[In State]="N"),"Double","Single")</f>
        <v>Single</v>
      </c>
      <c r="J36" s="28" t="str">
        <f>VLOOKUP([Book ID],Description[],2,FALSE)</f>
        <v>NewLeaf Thinwire Bound 3 Subjects Notebooks</v>
      </c>
      <c r="K36" s="28" t="str">
        <f>VLOOKUP([Book ID],Category[],2,TRUE)</f>
        <v>Wirebound</v>
      </c>
    </row>
    <row r="37" spans="1:11">
      <c r="A37" s="8">
        <v>40537</v>
      </c>
      <c r="B37" s="7" t="s">
        <v>24</v>
      </c>
      <c r="C37" s="7">
        <v>17</v>
      </c>
      <c r="D37" s="10">
        <f>VLOOKUP(B37,'Lookup Tables'!A$4:C$35,3,FALSE)</f>
        <v>2.25</v>
      </c>
      <c r="E37" s="10">
        <f t="shared" si="0"/>
        <v>38.25</v>
      </c>
      <c r="F37" s="9" t="s">
        <v>89</v>
      </c>
      <c r="G37" s="11" t="s">
        <v>88</v>
      </c>
      <c r="H37" s="16">
        <f>IF([Shipping]="P",10.5,IF([In State]="N",9.5,7.25))</f>
        <v>10.5</v>
      </c>
      <c r="I37" s="27" t="str">
        <f>IF(AND([Units Sold]&gt;9,[In State]="N"),"Double","Single")</f>
        <v>Double</v>
      </c>
      <c r="J37" s="28" t="str">
        <f>VLOOKUP([Book ID],Description[],2,FALSE)</f>
        <v>100% Recycled Composition Notebooks - 60 sheet</v>
      </c>
      <c r="K37" s="28" t="str">
        <f>VLOOKUP([Book ID],Category[],2,TRUE)</f>
        <v>Composition</v>
      </c>
    </row>
    <row r="38" spans="1:11">
      <c r="A38" s="8">
        <v>40537</v>
      </c>
      <c r="B38" s="7" t="s">
        <v>36</v>
      </c>
      <c r="C38" s="7">
        <v>25</v>
      </c>
      <c r="D38" s="10">
        <f>VLOOKUP(B38,'Lookup Tables'!A$4:C$35,3,FALSE)</f>
        <v>4.68</v>
      </c>
      <c r="E38" s="10">
        <f t="shared" si="0"/>
        <v>117</v>
      </c>
      <c r="F38" s="9" t="s">
        <v>90</v>
      </c>
      <c r="G38" s="11" t="s">
        <v>88</v>
      </c>
      <c r="H38" s="16">
        <f>IF([Shipping]="P",10.5,IF([In State]="N",9.5,7.25))</f>
        <v>9.5</v>
      </c>
      <c r="I38" s="27" t="str">
        <f>IF(AND([Units Sold]&gt;9,[In State]="N"),"Double","Single")</f>
        <v>Double</v>
      </c>
      <c r="J38" s="28" t="str">
        <f>VLOOKUP([Book ID],Description[],2,FALSE)</f>
        <v>Ivy Brand Thinwire Bound 5 Subject Notebooks</v>
      </c>
      <c r="K38" s="28" t="str">
        <f>VLOOKUP([Book ID],Category[],2,TRUE)</f>
        <v>Wirebound</v>
      </c>
    </row>
    <row r="39" spans="1:11">
      <c r="A39" s="8">
        <v>40537</v>
      </c>
      <c r="B39" s="7" t="s">
        <v>34</v>
      </c>
      <c r="C39" s="7">
        <v>8</v>
      </c>
      <c r="D39" s="10">
        <f>VLOOKUP(B39,'Lookup Tables'!A$4:C$35,3,FALSE)</f>
        <v>4.58</v>
      </c>
      <c r="E39" s="10">
        <f t="shared" si="0"/>
        <v>36.64</v>
      </c>
      <c r="F39" s="9" t="s">
        <v>90</v>
      </c>
      <c r="G39" s="11" t="s">
        <v>87</v>
      </c>
      <c r="H39" s="16">
        <f>IF([Shipping]="P",10.5,IF([In State]="N",9.5,7.25))</f>
        <v>7.25</v>
      </c>
      <c r="I39" s="27" t="str">
        <f>IF(AND([Units Sold]&gt;9,[In State]="N"),"Double","Single")</f>
        <v>Single</v>
      </c>
      <c r="J39" s="28" t="str">
        <f>VLOOKUP([Book ID],Description[],2,FALSE)</f>
        <v>Ivy Brand Thinwire Bound 3 Subject Notebooks</v>
      </c>
      <c r="K39" s="28" t="str">
        <f>VLOOKUP([Book ID],Category[],2,TRUE)</f>
        <v>Wirebound</v>
      </c>
    </row>
    <row r="40" spans="1:11">
      <c r="A40" s="8">
        <v>40538</v>
      </c>
      <c r="B40" s="7" t="s">
        <v>62</v>
      </c>
      <c r="C40" s="7">
        <v>3</v>
      </c>
      <c r="D40" s="10">
        <v>1.45</v>
      </c>
      <c r="E40" s="10">
        <f t="shared" si="0"/>
        <v>4.3499999999999996</v>
      </c>
      <c r="F40" s="9" t="s">
        <v>90</v>
      </c>
      <c r="G40" s="11" t="s">
        <v>87</v>
      </c>
      <c r="H40" s="16">
        <f>IF([Shipping]="P",10.5,IF([In State]="N",9.5,7.25))</f>
        <v>7.25</v>
      </c>
      <c r="I40" s="27" t="str">
        <f>IF(AND([Units Sold]&gt;9,[In State]="N"),"Double","Single")</f>
        <v>Single</v>
      </c>
      <c r="J40" s="28" t="str">
        <f>VLOOKUP([Book ID],Description[],2,FALSE)</f>
        <v>NewLeaf Reporters Notebooks - Top Bound</v>
      </c>
      <c r="K40" s="28" t="str">
        <f>VLOOKUP([Book ID],Category[],2,TRUE)</f>
        <v>Memo</v>
      </c>
    </row>
    <row r="50" spans="17:17">
      <c r="Q50" s="17" t="s">
        <v>97</v>
      </c>
    </row>
  </sheetData>
  <mergeCells count="2">
    <mergeCell ref="A2:K2"/>
    <mergeCell ref="A1:K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A31" sqref="A31"/>
    </sheetView>
  </sheetViews>
  <sheetFormatPr defaultRowHeight="15"/>
  <cols>
    <col min="1" max="1" width="11.7109375" customWidth="1"/>
    <col min="2" max="2" width="59.85546875" customWidth="1"/>
    <col min="3" max="3" width="11" customWidth="1"/>
    <col min="4" max="5" width="4.28515625" customWidth="1"/>
    <col min="6" max="6" width="14" customWidth="1"/>
    <col min="7" max="7" width="30" customWidth="1"/>
  </cols>
  <sheetData>
    <row r="1" spans="1:7" ht="27">
      <c r="A1" s="34" t="s">
        <v>72</v>
      </c>
      <c r="B1" s="34"/>
      <c r="C1" s="34"/>
      <c r="D1" s="34"/>
      <c r="E1" s="34"/>
      <c r="F1" s="34"/>
      <c r="G1" s="34"/>
    </row>
    <row r="2" spans="1:7" ht="18.75">
      <c r="A2" s="33" t="s">
        <v>94</v>
      </c>
      <c r="B2" s="33"/>
      <c r="C2" s="33"/>
      <c r="D2" s="33"/>
      <c r="E2" s="33"/>
      <c r="F2" s="33"/>
      <c r="G2" s="33"/>
    </row>
    <row r="4" spans="1:7">
      <c r="A4" s="1" t="s">
        <v>1</v>
      </c>
      <c r="B4" s="1" t="s">
        <v>2</v>
      </c>
      <c r="C4" s="1" t="s">
        <v>3</v>
      </c>
      <c r="D4" s="2"/>
      <c r="E4" s="2"/>
      <c r="F4" s="1" t="s">
        <v>4</v>
      </c>
      <c r="G4" s="1" t="s">
        <v>82</v>
      </c>
    </row>
    <row r="5" spans="1:7">
      <c r="A5" s="2" t="s">
        <v>6</v>
      </c>
      <c r="B5" s="2" t="s">
        <v>7</v>
      </c>
      <c r="C5" s="3">
        <v>1.94</v>
      </c>
      <c r="D5" s="2"/>
      <c r="E5" s="2"/>
      <c r="F5" s="2" t="s">
        <v>8</v>
      </c>
      <c r="G5" s="2" t="s">
        <v>78</v>
      </c>
    </row>
    <row r="6" spans="1:7">
      <c r="A6" s="2" t="s">
        <v>9</v>
      </c>
      <c r="B6" s="2" t="s">
        <v>10</v>
      </c>
      <c r="C6" s="3">
        <v>1.94</v>
      </c>
      <c r="D6" s="2"/>
      <c r="E6" s="2"/>
      <c r="F6" s="2" t="s">
        <v>11</v>
      </c>
      <c r="G6" s="2" t="s">
        <v>79</v>
      </c>
    </row>
    <row r="7" spans="1:7">
      <c r="A7" s="2" t="s">
        <v>12</v>
      </c>
      <c r="B7" s="2" t="s">
        <v>13</v>
      </c>
      <c r="C7" s="3">
        <v>3.29</v>
      </c>
      <c r="D7" s="2"/>
      <c r="E7" s="2"/>
      <c r="F7" s="2" t="s">
        <v>14</v>
      </c>
      <c r="G7" s="2" t="s">
        <v>80</v>
      </c>
    </row>
    <row r="8" spans="1:7">
      <c r="A8" s="2" t="s">
        <v>15</v>
      </c>
      <c r="B8" s="2" t="s">
        <v>16</v>
      </c>
      <c r="C8" s="3">
        <v>3.29</v>
      </c>
      <c r="D8" s="2"/>
      <c r="E8" s="2"/>
      <c r="F8" s="2" t="s">
        <v>17</v>
      </c>
      <c r="G8" s="2" t="s">
        <v>81</v>
      </c>
    </row>
    <row r="9" spans="1:7">
      <c r="A9" s="2" t="s">
        <v>18</v>
      </c>
      <c r="B9" s="2" t="s">
        <v>19</v>
      </c>
      <c r="C9" s="3">
        <v>3.29</v>
      </c>
      <c r="D9" s="2"/>
      <c r="E9" s="2"/>
      <c r="F9" s="2"/>
      <c r="G9" s="2"/>
    </row>
    <row r="10" spans="1:7">
      <c r="A10" s="2" t="s">
        <v>20</v>
      </c>
      <c r="B10" s="2" t="s">
        <v>21</v>
      </c>
      <c r="C10" s="3">
        <v>2.89</v>
      </c>
      <c r="D10" s="2"/>
      <c r="E10" s="2"/>
      <c r="F10" s="2"/>
      <c r="G10" s="2"/>
    </row>
    <row r="11" spans="1:7">
      <c r="A11" s="2" t="s">
        <v>22</v>
      </c>
      <c r="B11" s="2" t="s">
        <v>23</v>
      </c>
      <c r="C11" s="3">
        <v>4.99</v>
      </c>
      <c r="D11" s="2"/>
      <c r="E11" s="2"/>
      <c r="F11" s="2"/>
      <c r="G11" s="2"/>
    </row>
    <row r="12" spans="1:7">
      <c r="A12" s="2" t="s">
        <v>24</v>
      </c>
      <c r="B12" s="2" t="s">
        <v>25</v>
      </c>
      <c r="C12" s="3">
        <v>2.25</v>
      </c>
      <c r="D12" s="2"/>
      <c r="E12" s="2"/>
      <c r="F12" s="2"/>
      <c r="G12" s="2"/>
    </row>
    <row r="13" spans="1:7">
      <c r="A13" s="2" t="s">
        <v>26</v>
      </c>
      <c r="B13" s="2" t="s">
        <v>27</v>
      </c>
      <c r="C13" s="3">
        <v>3.55</v>
      </c>
      <c r="D13" s="2"/>
      <c r="E13" s="2"/>
      <c r="F13" s="2"/>
      <c r="G13" s="2"/>
    </row>
    <row r="14" spans="1:7">
      <c r="A14" s="2" t="s">
        <v>28</v>
      </c>
      <c r="B14" s="2" t="s">
        <v>29</v>
      </c>
      <c r="C14" s="3">
        <v>3.28</v>
      </c>
      <c r="D14" s="2"/>
      <c r="E14" s="2"/>
      <c r="F14" s="2"/>
      <c r="G14" s="2"/>
    </row>
    <row r="15" spans="1:7">
      <c r="A15" s="2" t="s">
        <v>30</v>
      </c>
      <c r="B15" s="2" t="s">
        <v>31</v>
      </c>
      <c r="C15" s="3">
        <v>3.38</v>
      </c>
      <c r="D15" s="2"/>
      <c r="E15" s="2"/>
      <c r="F15" s="2"/>
      <c r="G15" s="2"/>
    </row>
    <row r="16" spans="1:7">
      <c r="A16" s="2" t="s">
        <v>32</v>
      </c>
      <c r="B16" s="2" t="s">
        <v>33</v>
      </c>
      <c r="C16" s="3">
        <v>4.4800000000000004</v>
      </c>
      <c r="D16" s="2"/>
      <c r="E16" s="2"/>
      <c r="F16" s="2"/>
      <c r="G16" s="2"/>
    </row>
    <row r="17" spans="1:16">
      <c r="A17" s="2" t="s">
        <v>34</v>
      </c>
      <c r="B17" s="2" t="s">
        <v>35</v>
      </c>
      <c r="C17" s="3">
        <v>4.58</v>
      </c>
      <c r="D17" s="2"/>
      <c r="E17" s="2"/>
      <c r="F17" s="2"/>
      <c r="G17" s="2"/>
    </row>
    <row r="18" spans="1:16">
      <c r="A18" s="2" t="s">
        <v>36</v>
      </c>
      <c r="B18" s="2" t="s">
        <v>37</v>
      </c>
      <c r="C18" s="3">
        <v>4.68</v>
      </c>
      <c r="D18" s="2"/>
      <c r="E18" s="2"/>
      <c r="F18" s="2"/>
      <c r="G18" s="2"/>
    </row>
    <row r="19" spans="1:16">
      <c r="A19" s="2" t="s">
        <v>38</v>
      </c>
      <c r="B19" s="2" t="s">
        <v>39</v>
      </c>
      <c r="C19" s="3">
        <v>3.89</v>
      </c>
      <c r="D19" s="2"/>
      <c r="E19" s="2"/>
      <c r="F19" s="2"/>
      <c r="G19" s="2"/>
    </row>
    <row r="20" spans="1:16">
      <c r="A20" s="2" t="s">
        <v>40</v>
      </c>
      <c r="B20" s="2" t="s">
        <v>41</v>
      </c>
      <c r="C20" s="3">
        <v>3.99</v>
      </c>
      <c r="D20" s="2"/>
      <c r="E20" s="2"/>
      <c r="F20" s="2"/>
      <c r="G20" s="2"/>
    </row>
    <row r="21" spans="1:16">
      <c r="A21" s="2" t="s">
        <v>42</v>
      </c>
      <c r="B21" s="2" t="s">
        <v>43</v>
      </c>
      <c r="C21" s="3">
        <v>6.49</v>
      </c>
      <c r="D21" s="2"/>
      <c r="E21" s="2"/>
      <c r="F21" s="2"/>
      <c r="G21" s="2"/>
    </row>
    <row r="22" spans="1:16">
      <c r="A22" s="2" t="s">
        <v>44</v>
      </c>
      <c r="B22" s="2" t="s">
        <v>45</v>
      </c>
      <c r="C22" s="3">
        <v>7.29</v>
      </c>
      <c r="D22" s="2"/>
      <c r="E22" s="2"/>
      <c r="F22" s="2"/>
      <c r="G22" s="2"/>
    </row>
    <row r="23" spans="1:16">
      <c r="A23" s="2" t="s">
        <v>46</v>
      </c>
      <c r="B23" s="2" t="s">
        <v>47</v>
      </c>
      <c r="C23" s="3">
        <v>7.49</v>
      </c>
      <c r="D23" s="2"/>
      <c r="E23" s="2"/>
      <c r="F23" s="2"/>
      <c r="G23" s="2"/>
    </row>
    <row r="24" spans="1:16">
      <c r="A24" s="2" t="s">
        <v>48</v>
      </c>
      <c r="B24" s="2" t="s">
        <v>49</v>
      </c>
      <c r="C24" s="3">
        <v>8.2899999999999991</v>
      </c>
      <c r="D24" s="2"/>
      <c r="E24" s="2"/>
      <c r="F24" s="2"/>
      <c r="G24" s="2"/>
    </row>
    <row r="25" spans="1:16">
      <c r="A25" s="2" t="s">
        <v>50</v>
      </c>
      <c r="B25" s="2" t="s">
        <v>51</v>
      </c>
      <c r="C25" s="3">
        <v>6.89</v>
      </c>
      <c r="D25" s="2"/>
      <c r="E25" s="2"/>
      <c r="F25" s="2"/>
      <c r="G25" s="2"/>
    </row>
    <row r="26" spans="1:16">
      <c r="A26" s="2" t="s">
        <v>52</v>
      </c>
      <c r="B26" s="2" t="s">
        <v>53</v>
      </c>
      <c r="C26" s="3">
        <v>0.97</v>
      </c>
      <c r="D26" s="2"/>
      <c r="E26" s="2"/>
      <c r="F26" s="2"/>
      <c r="G26" s="2"/>
    </row>
    <row r="27" spans="1:16">
      <c r="A27" s="2" t="s">
        <v>54</v>
      </c>
      <c r="B27" s="2" t="s">
        <v>55</v>
      </c>
      <c r="C27" s="3">
        <v>0.97</v>
      </c>
      <c r="D27" s="2"/>
      <c r="E27" s="2"/>
      <c r="F27" s="2"/>
      <c r="G27" s="2"/>
    </row>
    <row r="28" spans="1:16">
      <c r="A28" s="2" t="s">
        <v>56</v>
      </c>
      <c r="B28" s="2" t="s">
        <v>57</v>
      </c>
      <c r="C28" s="3">
        <v>1.24</v>
      </c>
      <c r="D28" s="2"/>
      <c r="E28" s="2"/>
      <c r="F28" s="2"/>
      <c r="G28" s="2"/>
    </row>
    <row r="29" spans="1:16">
      <c r="A29" s="2" t="s">
        <v>58</v>
      </c>
      <c r="B29" s="2" t="s">
        <v>59</v>
      </c>
      <c r="C29" s="3">
        <v>1.24</v>
      </c>
      <c r="D29" s="2"/>
      <c r="E29" s="2"/>
      <c r="F29" s="2"/>
      <c r="G29" s="2"/>
    </row>
    <row r="30" spans="1:16">
      <c r="A30" s="2" t="s">
        <v>60</v>
      </c>
      <c r="B30" s="2" t="s">
        <v>61</v>
      </c>
      <c r="C30" s="3">
        <v>1.45</v>
      </c>
      <c r="D30" s="2"/>
      <c r="E30" s="2"/>
      <c r="F30" s="2"/>
      <c r="G30" s="2"/>
      <c r="P30" s="18" t="s">
        <v>100</v>
      </c>
    </row>
    <row r="31" spans="1:16">
      <c r="A31" s="2" t="s">
        <v>62</v>
      </c>
      <c r="B31" s="2" t="s">
        <v>63</v>
      </c>
      <c r="C31" s="3">
        <v>1.45</v>
      </c>
      <c r="D31" s="2"/>
      <c r="E31" s="2"/>
      <c r="F31" s="2"/>
      <c r="G31" s="2"/>
      <c r="P31" s="18" t="s">
        <v>101</v>
      </c>
    </row>
    <row r="32" spans="1:16">
      <c r="A32" s="2" t="s">
        <v>64</v>
      </c>
      <c r="B32" s="2" t="s">
        <v>65</v>
      </c>
      <c r="C32" s="3">
        <v>1.99</v>
      </c>
      <c r="D32" s="2"/>
      <c r="E32" s="2"/>
      <c r="F32" s="2"/>
      <c r="G32" s="2"/>
    </row>
    <row r="33" spans="1:7">
      <c r="A33" s="2" t="s">
        <v>66</v>
      </c>
      <c r="B33" s="2" t="s">
        <v>67</v>
      </c>
      <c r="C33" s="3">
        <v>1.99</v>
      </c>
      <c r="D33" s="2"/>
      <c r="E33" s="2"/>
      <c r="F33" s="2"/>
      <c r="G33" s="2"/>
    </row>
    <row r="34" spans="1:7">
      <c r="A34" s="2" t="s">
        <v>68</v>
      </c>
      <c r="B34" s="2" t="s">
        <v>69</v>
      </c>
      <c r="C34" s="3">
        <v>1.1100000000000001</v>
      </c>
      <c r="D34" s="2"/>
      <c r="E34" s="2"/>
      <c r="F34" s="2"/>
      <c r="G34" s="2"/>
    </row>
    <row r="35" spans="1:7">
      <c r="A35" s="2" t="s">
        <v>70</v>
      </c>
      <c r="B35" s="2" t="s">
        <v>71</v>
      </c>
      <c r="C35" s="3">
        <v>1.1100000000000001</v>
      </c>
      <c r="D35" s="2"/>
      <c r="E35" s="2"/>
      <c r="F35" s="2"/>
      <c r="G35" s="2"/>
    </row>
    <row r="61" spans="17:17">
      <c r="Q61" s="18" t="s">
        <v>97</v>
      </c>
    </row>
  </sheetData>
  <mergeCells count="2">
    <mergeCell ref="A2:G2"/>
    <mergeCell ref="A1:G1"/>
  </mergeCell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E6" sqref="E6:E9"/>
    </sheetView>
  </sheetViews>
  <sheetFormatPr defaultRowHeight="14.25"/>
  <cols>
    <col min="1" max="1" width="11.42578125" style="2" customWidth="1"/>
    <col min="2" max="2" width="20.5703125" style="2" bestFit="1" customWidth="1"/>
    <col min="3" max="5" width="16.85546875" style="2" customWidth="1"/>
    <col min="6" max="6" width="14.28515625" style="2" customWidth="1"/>
    <col min="7" max="8" width="10.7109375" style="2" customWidth="1"/>
    <col min="9" max="9" width="9.28515625" style="2" customWidth="1"/>
    <col min="10" max="11" width="10.7109375" style="2" customWidth="1"/>
    <col min="12" max="16384" width="9.140625" style="2"/>
  </cols>
  <sheetData>
    <row r="1" spans="1:12" ht="27">
      <c r="A1" s="34" t="s">
        <v>72</v>
      </c>
      <c r="B1" s="34"/>
      <c r="C1" s="34"/>
      <c r="D1" s="34"/>
      <c r="E1" s="34"/>
      <c r="F1"/>
      <c r="G1"/>
    </row>
    <row r="2" spans="1:12" ht="18.75">
      <c r="A2" s="35" t="s">
        <v>107</v>
      </c>
      <c r="B2" s="36"/>
      <c r="C2" s="36"/>
      <c r="D2" s="36"/>
      <c r="E2" s="36"/>
      <c r="F2"/>
      <c r="G2"/>
      <c r="I2"/>
    </row>
    <row r="4" spans="1:12" ht="18">
      <c r="B4" s="37" t="s">
        <v>85</v>
      </c>
      <c r="C4" s="37"/>
      <c r="D4" s="37"/>
      <c r="E4" s="37"/>
    </row>
    <row r="5" spans="1:12" ht="15.75" thickBot="1">
      <c r="B5" s="4"/>
      <c r="C5" s="12" t="s">
        <v>83</v>
      </c>
      <c r="D5" s="13" t="s">
        <v>86</v>
      </c>
      <c r="E5" s="12" t="s">
        <v>84</v>
      </c>
    </row>
    <row r="6" spans="1:12">
      <c r="B6" s="5" t="s">
        <v>78</v>
      </c>
      <c r="C6" s="6">
        <f>COUNTIF(December[Category],B6)</f>
        <v>12</v>
      </c>
      <c r="D6" s="22">
        <f>SUMIF(December[Category],B6,December[Gross Sales])</f>
        <v>523.74</v>
      </c>
      <c r="E6" s="23">
        <f>AVERAGEIF(December[Category],B6,December[Gross Sales])</f>
        <v>43.645000000000003</v>
      </c>
    </row>
    <row r="7" spans="1:12">
      <c r="B7" s="5" t="s">
        <v>79</v>
      </c>
      <c r="C7" s="6">
        <f>COUNTIF(December[Category],B7)</f>
        <v>8</v>
      </c>
      <c r="D7" s="22">
        <f>SUMIF(December[Category],B7,December[Gross Sales])</f>
        <v>633.6</v>
      </c>
      <c r="E7" s="23">
        <f>AVERAGEIF(December[Category],B7,December[Gross Sales])</f>
        <v>79.2</v>
      </c>
    </row>
    <row r="8" spans="1:12">
      <c r="B8" s="5" t="s">
        <v>80</v>
      </c>
      <c r="C8" s="6">
        <f>COUNTIF(December[Category],B8)</f>
        <v>7</v>
      </c>
      <c r="D8" s="22">
        <f>SUMIF(December[Category],B8,December[Gross Sales])</f>
        <v>958.41</v>
      </c>
      <c r="E8" s="23">
        <f>AVERAGEIF(December[Category],B8,December[Gross Sales])</f>
        <v>136.91571428571427</v>
      </c>
    </row>
    <row r="9" spans="1:12">
      <c r="B9" s="5" t="s">
        <v>81</v>
      </c>
      <c r="C9" s="6">
        <f>COUNTIF(December[Category],B9)</f>
        <v>9</v>
      </c>
      <c r="D9" s="22">
        <f>SUMIF(December[Category],B9,December[Gross Sales])</f>
        <v>204.78</v>
      </c>
      <c r="E9" s="23">
        <f>AVERAGEIF(December[Category],B9,December[Gross Sales])</f>
        <v>22.753333333333334</v>
      </c>
    </row>
    <row r="10" spans="1:12" ht="15">
      <c r="E10"/>
    </row>
    <row r="11" spans="1:12" ht="15">
      <c r="B11"/>
      <c r="C11"/>
      <c r="D11"/>
      <c r="E11"/>
      <c r="F11"/>
      <c r="G11"/>
      <c r="H11"/>
      <c r="I11"/>
      <c r="J11"/>
      <c r="K11"/>
      <c r="L11"/>
    </row>
    <row r="12" spans="1:12" ht="15">
      <c r="B12"/>
      <c r="C12"/>
      <c r="D12"/>
      <c r="E12"/>
      <c r="F12"/>
      <c r="G12"/>
      <c r="H12"/>
      <c r="I12"/>
      <c r="J12"/>
      <c r="K12"/>
      <c r="L12"/>
    </row>
    <row r="13" spans="1:12" ht="15">
      <c r="B13"/>
      <c r="C13"/>
      <c r="D13"/>
      <c r="E13"/>
      <c r="F13"/>
      <c r="G13"/>
      <c r="H13"/>
      <c r="I13"/>
      <c r="J13"/>
      <c r="K13"/>
      <c r="L13"/>
    </row>
    <row r="14" spans="1:12" ht="15">
      <c r="B14"/>
      <c r="C14"/>
      <c r="D14"/>
      <c r="E14"/>
      <c r="F14"/>
      <c r="G14"/>
      <c r="H14"/>
      <c r="I14"/>
      <c r="J14"/>
      <c r="K14"/>
      <c r="L14"/>
    </row>
    <row r="15" spans="1:12" ht="15">
      <c r="B15"/>
      <c r="C15"/>
      <c r="D15"/>
      <c r="E15"/>
      <c r="F15"/>
      <c r="G15"/>
      <c r="H15"/>
      <c r="I15"/>
      <c r="J15"/>
      <c r="K15"/>
      <c r="L15"/>
    </row>
    <row r="16" spans="1:12" ht="15">
      <c r="B16"/>
      <c r="C16"/>
      <c r="D16"/>
      <c r="E16"/>
      <c r="F16"/>
      <c r="G16"/>
      <c r="H16"/>
      <c r="I16"/>
      <c r="J16"/>
      <c r="K16"/>
      <c r="L16"/>
    </row>
    <row r="17" spans="2:16" ht="15">
      <c r="B17"/>
      <c r="C17"/>
      <c r="D17"/>
      <c r="E17"/>
      <c r="F17"/>
      <c r="G17"/>
      <c r="H17"/>
      <c r="I17"/>
      <c r="J17"/>
      <c r="K17"/>
      <c r="L17"/>
    </row>
    <row r="18" spans="2:16" ht="15">
      <c r="B18"/>
      <c r="C18"/>
      <c r="D18"/>
      <c r="E18"/>
      <c r="F18"/>
      <c r="G18"/>
      <c r="H18"/>
      <c r="I18"/>
      <c r="J18"/>
      <c r="K18"/>
    </row>
    <row r="19" spans="2:16" ht="15">
      <c r="B19"/>
      <c r="C19"/>
      <c r="D19"/>
      <c r="E19"/>
      <c r="F19"/>
      <c r="G19"/>
      <c r="H19"/>
      <c r="I19"/>
      <c r="J19"/>
      <c r="K19"/>
    </row>
    <row r="20" spans="2:16" ht="15">
      <c r="B20"/>
      <c r="C20"/>
      <c r="D20"/>
      <c r="E20"/>
      <c r="F20"/>
      <c r="G20"/>
      <c r="H20"/>
      <c r="I20"/>
      <c r="J20"/>
      <c r="K20"/>
    </row>
    <row r="21" spans="2:16" ht="15">
      <c r="B21"/>
      <c r="C21"/>
      <c r="D21"/>
      <c r="E21"/>
      <c r="F21"/>
      <c r="G21"/>
      <c r="H21"/>
      <c r="I21"/>
      <c r="J21"/>
      <c r="K21"/>
    </row>
    <row r="22" spans="2:16" ht="15">
      <c r="B22"/>
      <c r="C22"/>
      <c r="D22"/>
      <c r="E22"/>
      <c r="F22"/>
      <c r="G22"/>
      <c r="H22"/>
      <c r="I22"/>
      <c r="J22"/>
      <c r="K22"/>
    </row>
    <row r="25" spans="2:16" ht="15">
      <c r="B25"/>
      <c r="C25"/>
      <c r="D25"/>
      <c r="E25"/>
      <c r="F25"/>
    </row>
    <row r="26" spans="2:16" ht="15">
      <c r="B26"/>
      <c r="C26"/>
      <c r="D26"/>
      <c r="E26"/>
      <c r="F26"/>
    </row>
    <row r="27" spans="2:16" ht="15">
      <c r="B27"/>
      <c r="C27"/>
      <c r="D27"/>
      <c r="E27"/>
      <c r="F27"/>
    </row>
    <row r="28" spans="2:16" ht="15">
      <c r="B28"/>
      <c r="C28"/>
      <c r="D28"/>
      <c r="E28"/>
      <c r="F28"/>
    </row>
    <row r="29" spans="2:16" ht="15">
      <c r="B29"/>
      <c r="C29"/>
      <c r="D29"/>
      <c r="E29"/>
      <c r="F29"/>
    </row>
    <row r="30" spans="2:16" ht="15">
      <c r="B30"/>
      <c r="C30"/>
      <c r="D30"/>
      <c r="E30"/>
      <c r="F30"/>
      <c r="P30" s="19" t="s">
        <v>102</v>
      </c>
    </row>
    <row r="31" spans="2:16" ht="15">
      <c r="B31"/>
      <c r="C31"/>
      <c r="D31"/>
      <c r="E31"/>
      <c r="F31"/>
      <c r="P31" s="19" t="s">
        <v>103</v>
      </c>
    </row>
    <row r="32" spans="2:16" ht="15">
      <c r="B32"/>
      <c r="C32"/>
      <c r="D32"/>
      <c r="E32"/>
      <c r="F32"/>
    </row>
    <row r="33" spans="2:6" ht="15">
      <c r="B33"/>
      <c r="C33"/>
      <c r="D33"/>
      <c r="E33"/>
      <c r="F33"/>
    </row>
    <row r="34" spans="2:6" ht="15">
      <c r="B34"/>
      <c r="C34"/>
      <c r="D34"/>
      <c r="E34"/>
      <c r="F34"/>
    </row>
    <row r="35" spans="2:6" ht="15">
      <c r="B35"/>
      <c r="C35"/>
      <c r="D35"/>
      <c r="E35"/>
      <c r="F35"/>
    </row>
    <row r="36" spans="2:6" ht="15">
      <c r="B36"/>
      <c r="C36"/>
      <c r="D36"/>
      <c r="E36"/>
      <c r="F36"/>
    </row>
    <row r="61" spans="17:17">
      <c r="Q61" s="19" t="s">
        <v>97</v>
      </c>
    </row>
  </sheetData>
  <mergeCells count="3">
    <mergeCell ref="A2:E2"/>
    <mergeCell ref="A1:E1"/>
    <mergeCell ref="B4:E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December Sales</vt:lpstr>
      <vt:lpstr>Lookup Tables</vt:lpstr>
      <vt:lpstr>Summary</vt:lpstr>
    </vt:vector>
  </TitlesOfParts>
  <Company>Kay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Tha Ram</cp:lastModifiedBy>
  <dcterms:created xsi:type="dcterms:W3CDTF">2007-03-09T07:32:57Z</dcterms:created>
  <dcterms:modified xsi:type="dcterms:W3CDTF">2009-10-26T00:08:40Z</dcterms:modified>
</cp:coreProperties>
</file>