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505" firstSheet="1" activeTab="4"/>
  </bookViews>
  <sheets>
    <sheet name="budget-honeymoon &amp; marriage" sheetId="5" r:id="rId1"/>
    <sheet name="budget-907" sheetId="6" r:id="rId2"/>
    <sheet name="paris majorca" sheetId="4" r:id="rId3"/>
    <sheet name="Balance" sheetId="7" r:id="rId4"/>
    <sheet name="baraat-going" sheetId="8" r:id="rId5"/>
    <sheet name="baraat-returns" sheetId="9" r:id="rId6"/>
  </sheets>
  <calcPr calcId="145621"/>
</workbook>
</file>

<file path=xl/calcChain.xml><?xml version="1.0" encoding="utf-8"?>
<calcChain xmlns="http://schemas.openxmlformats.org/spreadsheetml/2006/main">
  <c r="F12" i="7" l="1"/>
  <c r="F14" i="7"/>
  <c r="G26" i="7" l="1"/>
  <c r="F26" i="7"/>
  <c r="F6" i="7"/>
  <c r="F15" i="7"/>
  <c r="F25" i="7" l="1"/>
  <c r="F13" i="7"/>
  <c r="F9" i="7"/>
  <c r="E6" i="7" l="1"/>
  <c r="F22" i="7" l="1"/>
  <c r="E22" i="7"/>
  <c r="G25" i="7" l="1"/>
  <c r="F18" i="7"/>
  <c r="E18" i="7"/>
  <c r="E20" i="7" l="1"/>
  <c r="E21" i="7" l="1"/>
  <c r="B6" i="5" l="1"/>
  <c r="I23" i="5" l="1"/>
  <c r="C9" i="5"/>
  <c r="I22" i="5"/>
  <c r="I24" i="5" l="1"/>
  <c r="C20" i="6"/>
  <c r="C21" i="6"/>
  <c r="C10" i="6" l="1"/>
  <c r="B10" i="5" l="1"/>
  <c r="C9" i="6"/>
  <c r="C22" i="6" s="1"/>
  <c r="C4" i="6" l="1"/>
  <c r="D9" i="5" l="1"/>
  <c r="L4" i="6"/>
  <c r="C2" i="5" l="1"/>
  <c r="D2" i="5" l="1"/>
  <c r="B17" i="6" l="1"/>
  <c r="C43" i="4" l="1"/>
  <c r="J17" i="6"/>
  <c r="I17" i="6"/>
  <c r="C17" i="6"/>
  <c r="K5" i="6"/>
  <c r="L5" i="6" s="1"/>
  <c r="K4" i="6"/>
  <c r="K3" i="6"/>
  <c r="L3" i="6" s="1"/>
  <c r="K2" i="6"/>
  <c r="K17" i="6" l="1"/>
  <c r="L2" i="6"/>
  <c r="L17" i="6" s="1"/>
  <c r="C6" i="5"/>
  <c r="D6" i="5" l="1"/>
  <c r="C28" i="4"/>
  <c r="B35" i="4"/>
  <c r="C8" i="5" l="1"/>
  <c r="D8" i="5" s="1"/>
  <c r="C7" i="5"/>
  <c r="D7" i="5" s="1"/>
  <c r="C5" i="5"/>
  <c r="C4" i="5"/>
  <c r="D4" i="5" s="1"/>
  <c r="C3" i="5"/>
  <c r="C10" i="5" l="1"/>
  <c r="D3" i="5"/>
  <c r="D5" i="5"/>
  <c r="K9" i="5" s="1"/>
  <c r="K10" i="5" s="1"/>
  <c r="C12" i="5" s="1"/>
  <c r="D12" i="5" s="1"/>
  <c r="B13" i="5"/>
  <c r="K22" i="5" s="1"/>
  <c r="B36" i="4"/>
  <c r="B38" i="4" s="1"/>
  <c r="B40" i="4" s="1"/>
  <c r="C34" i="4"/>
  <c r="C40" i="4" s="1"/>
  <c r="C41" i="4" s="1"/>
  <c r="B3" i="4"/>
  <c r="C4" i="4"/>
  <c r="C29" i="4" s="1"/>
  <c r="D10" i="5" l="1"/>
  <c r="D13" i="5" s="1"/>
  <c r="B4" i="4"/>
  <c r="B28" i="4"/>
  <c r="B29" i="4" s="1"/>
  <c r="B41" i="4"/>
  <c r="B42" i="4" s="1"/>
  <c r="B44" i="4" s="1"/>
  <c r="F29" i="4"/>
  <c r="B45" i="4" l="1"/>
  <c r="B43" i="4"/>
</calcChain>
</file>

<file path=xl/sharedStrings.xml><?xml version="1.0" encoding="utf-8"?>
<sst xmlns="http://schemas.openxmlformats.org/spreadsheetml/2006/main" count="434" uniqueCount="267">
  <si>
    <t>Bang - Paris</t>
  </si>
  <si>
    <t>Expense-Name</t>
  </si>
  <si>
    <t>Hotel Stay Paris</t>
  </si>
  <si>
    <t>Sightseeing - day1 paris</t>
  </si>
  <si>
    <t>Sightseeing - day2 paris</t>
  </si>
  <si>
    <t>Sightseeing - day3 paris</t>
  </si>
  <si>
    <t>Breakfast - 3 days paris</t>
  </si>
  <si>
    <t>Lunch - 3 days paris</t>
  </si>
  <si>
    <t>Dinner - 3 days paris</t>
  </si>
  <si>
    <t>Airport Transfer Bang Airport</t>
  </si>
  <si>
    <t>Airport Transfer Paris Hotel</t>
  </si>
  <si>
    <t>Airport Transfer Paris Airport</t>
  </si>
  <si>
    <t>Airport Transfer to G907</t>
  </si>
  <si>
    <t>Total</t>
  </si>
  <si>
    <t>Item</t>
  </si>
  <si>
    <t>Yatra</t>
  </si>
  <si>
    <t>Detail</t>
  </si>
  <si>
    <t>12hrs</t>
  </si>
  <si>
    <t>Paris- Majorca</t>
  </si>
  <si>
    <t>Majorca-Bang</t>
  </si>
  <si>
    <t>Hotel Stay Majorca</t>
  </si>
  <si>
    <t>Visa Cost Paris, Majorca</t>
  </si>
  <si>
    <t>Sightseeing - day1 Majorca</t>
  </si>
  <si>
    <t>Sightseeing - day2 Majorca</t>
  </si>
  <si>
    <t>Sightseeing - day3 Majorca</t>
  </si>
  <si>
    <t>Breakfast - 3 Majorca</t>
  </si>
  <si>
    <t>Lunch - 3 days Majorca</t>
  </si>
  <si>
    <t>Dinner - 3 days Majorca</t>
  </si>
  <si>
    <t>Airport Transfer Majorca Hotel</t>
  </si>
  <si>
    <t>Airport Transfer Majorca Airport</t>
  </si>
  <si>
    <t>Tax</t>
  </si>
  <si>
    <t>Yatra-quote</t>
  </si>
  <si>
    <t>Makemytrip-own</t>
  </si>
  <si>
    <t>Makemytrip-quote</t>
  </si>
  <si>
    <t>OK</t>
  </si>
  <si>
    <t>NOTOK</t>
  </si>
  <si>
    <t>8hrs</t>
  </si>
  <si>
    <t>30hrs</t>
  </si>
  <si>
    <t>1 large double bed</t>
  </si>
  <si>
    <t>Query</t>
  </si>
  <si>
    <t>near effiel</t>
  </si>
  <si>
    <t>NOTSURE will change may be</t>
  </si>
  <si>
    <t>1989+9240+13260+7400</t>
  </si>
  <si>
    <t>Moulin Plaza</t>
  </si>
  <si>
    <t>Hotel Golf Beach</t>
  </si>
  <si>
    <t>26k</t>
  </si>
  <si>
    <t>5k</t>
  </si>
  <si>
    <t>extra</t>
  </si>
  <si>
    <t>Jet Airways</t>
  </si>
  <si>
    <t>Paris Seinorama with Eiffel tower 2nd Level River Sien Cruise</t>
  </si>
  <si>
    <t>SKIP THE LINE. THE LOUVRE MUSEUM WITH AUDIOGUIDE</t>
  </si>
  <si>
    <t>own-calc</t>
  </si>
  <si>
    <t>DISNEYLAND PARK AND DISNEY STUDIOS - 1 DAY 2 PARKS</t>
  </si>
  <si>
    <t>LAND</t>
  </si>
  <si>
    <t>FLIGHT</t>
  </si>
  <si>
    <t>VISA</t>
  </si>
  <si>
    <t>TAX</t>
  </si>
  <si>
    <t>SUB TOTAL</t>
  </si>
  <si>
    <t xml:space="preserve">GRAND TOTAL </t>
  </si>
  <si>
    <t>Commision TOTAL</t>
  </si>
  <si>
    <t>GRAND TOTAL Per Person</t>
  </si>
  <si>
    <t>Commision Per Person</t>
  </si>
  <si>
    <t>EuroFood</t>
  </si>
  <si>
    <t>EuroShop+Travel</t>
  </si>
  <si>
    <t>SafetyMoney</t>
  </si>
  <si>
    <t>Expense</t>
  </si>
  <si>
    <t>Estimate</t>
  </si>
  <si>
    <t>Actual</t>
  </si>
  <si>
    <t>HOTEL(land 1.0)</t>
  </si>
  <si>
    <t>TRANSFERS(land 2.0)</t>
  </si>
  <si>
    <t>SIGHTSEEING(land 3.0)</t>
  </si>
  <si>
    <t>Breakup Item Detail</t>
  </si>
  <si>
    <t>Own Calc</t>
  </si>
  <si>
    <t>Balance as of 25/3/15</t>
  </si>
  <si>
    <t>Andhra</t>
  </si>
  <si>
    <t>Status</t>
  </si>
  <si>
    <t>Fridge</t>
  </si>
  <si>
    <t>Washing machine</t>
  </si>
  <si>
    <t>Date</t>
  </si>
  <si>
    <t>June</t>
  </si>
  <si>
    <t>April</t>
  </si>
  <si>
    <t>May</t>
  </si>
  <si>
    <t>July</t>
  </si>
  <si>
    <t>Month</t>
  </si>
  <si>
    <t>Money can be used</t>
  </si>
  <si>
    <t>Gas Connection</t>
  </si>
  <si>
    <t>Gas Stove</t>
  </si>
  <si>
    <t>Money Left</t>
  </si>
  <si>
    <t>Grand Total</t>
  </si>
  <si>
    <t>Left Amount</t>
  </si>
  <si>
    <t>Total Expense</t>
  </si>
  <si>
    <t>GRAN TOTAL</t>
  </si>
  <si>
    <t>Tatasky movement</t>
  </si>
  <si>
    <t>IXR &gt; BBSR + BBSR &gt; BANG</t>
  </si>
  <si>
    <t>50k+20k</t>
  </si>
  <si>
    <t>MONEY</t>
  </si>
  <si>
    <t>Salary + Bonus + Deposit210</t>
  </si>
  <si>
    <t>andhra</t>
  </si>
  <si>
    <t>Mode</t>
  </si>
  <si>
    <t>Household Initial Setup</t>
  </si>
  <si>
    <t>andhra total</t>
  </si>
  <si>
    <t>amount</t>
  </si>
  <si>
    <t>Onego</t>
  </si>
  <si>
    <t>Breakup-Detail</t>
  </si>
  <si>
    <t>Movement+Move-in</t>
  </si>
  <si>
    <t>Gateway+BigBazar</t>
  </si>
  <si>
    <t>Chair-BigBazar+Home-Curatins+TescoHouseholds</t>
  </si>
  <si>
    <t>G907setup</t>
  </si>
  <si>
    <t>hdfc-alok</t>
  </si>
  <si>
    <t>hdfc-ananya</t>
  </si>
  <si>
    <t>hdfc-alok total</t>
  </si>
  <si>
    <t>hdfc-ananya total</t>
  </si>
  <si>
    <t>Balance as of 06/4/15</t>
  </si>
  <si>
    <t>g907 Brokerage</t>
  </si>
  <si>
    <t>g907 Deposit</t>
  </si>
  <si>
    <t>shadi Bbsr-Bangalore</t>
  </si>
  <si>
    <t>shadi Shopping</t>
  </si>
  <si>
    <t>Yatra Euro</t>
  </si>
  <si>
    <t>Balance as of 25/4/15</t>
  </si>
  <si>
    <t>Given to Me</t>
  </si>
  <si>
    <t>SecondPayment - Andhra</t>
  </si>
  <si>
    <t>ThirdPayment - HDFC</t>
  </si>
  <si>
    <t>FourthPayment - Andhra</t>
  </si>
  <si>
    <t>Total Paid To Me</t>
  </si>
  <si>
    <t>Total Left</t>
  </si>
  <si>
    <t>HDFC</t>
  </si>
  <si>
    <t>Still To Kharch</t>
  </si>
  <si>
    <t>Total in Bank</t>
  </si>
  <si>
    <t>Total Used</t>
  </si>
  <si>
    <t>Amount Due maa-pa</t>
  </si>
  <si>
    <t>Shopping - Andhra(notcounted)</t>
  </si>
  <si>
    <t>Remains</t>
  </si>
  <si>
    <t>Estimated to ask from home</t>
  </si>
  <si>
    <t>Deposit1 + Deposit2 + Payment3 + ExpVisa + Payment4 + Payment5</t>
  </si>
  <si>
    <t>G907</t>
  </si>
  <si>
    <t>EuroShopping</t>
  </si>
  <si>
    <t>Caution</t>
  </si>
  <si>
    <t>Forex</t>
  </si>
  <si>
    <t>Matrix</t>
  </si>
  <si>
    <t>AirportTransfers</t>
  </si>
  <si>
    <t>Shadi parties</t>
  </si>
  <si>
    <t>Salary</t>
  </si>
  <si>
    <t>I need</t>
  </si>
  <si>
    <t>Shopping left</t>
  </si>
  <si>
    <t>Expenses</t>
  </si>
  <si>
    <t>I have in HDFC</t>
  </si>
  <si>
    <t>15/5/2015</t>
  </si>
  <si>
    <t>Comments</t>
  </si>
  <si>
    <t>Regualr Expense</t>
  </si>
  <si>
    <t>ANDHRA</t>
  </si>
  <si>
    <t>Bank</t>
  </si>
  <si>
    <t>paid the issuance fee, got the forex card</t>
  </si>
  <si>
    <t>Loaded 50,000 in forex, rest 150,000 in HDFC bank</t>
  </si>
  <si>
    <t>Amount without caution</t>
  </si>
  <si>
    <t>lp_shoe+van_pocket+belt+tie+peterengland+chumbak+fabindia</t>
  </si>
  <si>
    <t>HDFC + 1680 andhra</t>
  </si>
  <si>
    <t>EuroJack&amp;Jones + Raymond-Suit1 + CalvinKlein + ElHardy + UCB + Manyawar + AnanyaJwel + Jockey + FcukUnderwear + AnanyaCosmetics + Westside + (lp_shoe+van_pocket+belt+tie+peterengland+chumbak+fabindia) + (Intial fabindia)</t>
  </si>
  <si>
    <t>Fabindia kurtas - 7040</t>
  </si>
  <si>
    <t>Manyawar Shadi  - 25295</t>
  </si>
  <si>
    <t>Raymond recepn  - 25525</t>
  </si>
  <si>
    <t>Underwears      - 4944</t>
  </si>
  <si>
    <t>Euro            - 31432</t>
  </si>
  <si>
    <t>JwelAnanyaCosm  - 9496</t>
  </si>
  <si>
    <t>Shoppping Details</t>
  </si>
  <si>
    <t>got the sim</t>
  </si>
  <si>
    <t>movie+food+movie+regular</t>
  </si>
  <si>
    <t>Loaded 29942.3 = 410 euros will spend</t>
  </si>
  <si>
    <t>26/5/2015</t>
  </si>
  <si>
    <t>Spent HDFC</t>
  </si>
  <si>
    <t>Spent Andhra</t>
  </si>
  <si>
    <t>29/5/2015</t>
  </si>
  <si>
    <t>net+petrol+rent+maid+cleaner</t>
  </si>
  <si>
    <t>Suman</t>
  </si>
  <si>
    <t>Lallu bhaia</t>
  </si>
  <si>
    <t>Vicky</t>
  </si>
  <si>
    <t>Vishal</t>
  </si>
  <si>
    <t>Raj</t>
  </si>
  <si>
    <t>Kriti</t>
  </si>
  <si>
    <t>Sukriti</t>
  </si>
  <si>
    <t>Jai</t>
  </si>
  <si>
    <t>Veeru</t>
  </si>
  <si>
    <t>Vivek</t>
  </si>
  <si>
    <t>Nawal</t>
  </si>
  <si>
    <t>Ratan</t>
  </si>
  <si>
    <t>Umesh</t>
  </si>
  <si>
    <t>Kitu</t>
  </si>
  <si>
    <t>Rakesh cha</t>
  </si>
  <si>
    <t>Rana cha</t>
  </si>
  <si>
    <t>Balbir</t>
  </si>
  <si>
    <t>Navi</t>
  </si>
  <si>
    <t>Atul</t>
  </si>
  <si>
    <t>Ravi</t>
  </si>
  <si>
    <t>Kaushal</t>
  </si>
  <si>
    <t>Sadanand</t>
  </si>
  <si>
    <t>Mama G</t>
  </si>
  <si>
    <t>Chintu</t>
  </si>
  <si>
    <t>Poonam</t>
  </si>
  <si>
    <t>Nicku</t>
  </si>
  <si>
    <t xml:space="preserve">Budhi </t>
  </si>
  <si>
    <t>Budha</t>
  </si>
  <si>
    <t>Guddu mama</t>
  </si>
  <si>
    <t>Bade mama</t>
  </si>
  <si>
    <t>Pandi G</t>
  </si>
  <si>
    <t>Thakur</t>
  </si>
  <si>
    <t>Shubham/Prashant</t>
  </si>
  <si>
    <t>nilotpal dev</t>
  </si>
  <si>
    <t>kanhaiya singh</t>
  </si>
  <si>
    <t>sanjeev poddar</t>
  </si>
  <si>
    <t>sajal agarwal</t>
  </si>
  <si>
    <t>No</t>
  </si>
  <si>
    <t>Extraadded</t>
  </si>
  <si>
    <t>Confirmed</t>
  </si>
  <si>
    <t xml:space="preserve">Ritesh </t>
  </si>
  <si>
    <t>d</t>
  </si>
  <si>
    <t>aayushi</t>
  </si>
  <si>
    <t>simpi</t>
  </si>
  <si>
    <t xml:space="preserve">Pana fufa G </t>
  </si>
  <si>
    <t>34 tickets</t>
  </si>
  <si>
    <t>RAKESH KR SINGH</t>
  </si>
  <si>
    <t>NAVAL SINGH</t>
  </si>
  <si>
    <t>KUMAR RATNAKAR PRATAP</t>
  </si>
  <si>
    <t>DEVBRAT DEV</t>
  </si>
  <si>
    <t>NILOTPAL DEV</t>
  </si>
  <si>
    <t>KAUSHAL TIWARY</t>
  </si>
  <si>
    <t>BALBIR SINGH</t>
  </si>
  <si>
    <t>RAVI SHARMA</t>
  </si>
  <si>
    <t>KANAHIYA SINGH</t>
  </si>
  <si>
    <t>UMESH LAL</t>
  </si>
  <si>
    <t>SANJEEV PODDAR</t>
  </si>
  <si>
    <t>SUSHMITA PODDAR</t>
  </si>
  <si>
    <t>SAJJAN AGARWAL</t>
  </si>
  <si>
    <t>KRISHNA THAKUR</t>
  </si>
  <si>
    <t>OM PRAKASH MISHRA</t>
  </si>
  <si>
    <t>DHARAM PRATAP DEV</t>
  </si>
  <si>
    <t>SADANAND YADAV</t>
  </si>
  <si>
    <t>ARUN KUMAR SINGH</t>
  </si>
  <si>
    <t>ASHOK KUMAR SINGH</t>
  </si>
  <si>
    <t>VISHAL KUMAR SINGH</t>
  </si>
  <si>
    <t>SUKRITI SINGH</t>
  </si>
  <si>
    <t>ANIL KUMAR SINGH</t>
  </si>
  <si>
    <t>SANSKRITI SINGH</t>
  </si>
  <si>
    <t>PRIYANKA SINGH</t>
  </si>
  <si>
    <t>MANJU SINGH</t>
  </si>
  <si>
    <t>ABHISHEK RAJ</t>
  </si>
  <si>
    <t>RUPENDRA NATH SHAHDEO</t>
  </si>
  <si>
    <t>CHETAN NATH SHAHDEO</t>
  </si>
  <si>
    <t>POONAM SINGH</t>
  </si>
  <si>
    <t>RITESH SINGH</t>
  </si>
  <si>
    <t>MANIKESHWARI SHADEO</t>
  </si>
  <si>
    <t>GURENDREA NATH SHADEO</t>
  </si>
  <si>
    <t>AMULYA KUMAR SINGH</t>
  </si>
  <si>
    <t>VIVEK SINGH</t>
  </si>
  <si>
    <t>SANIDHYA SINGH</t>
  </si>
  <si>
    <t>SWARIT SINGH</t>
  </si>
  <si>
    <t>People travelling</t>
  </si>
  <si>
    <t>Booked tickets</t>
  </si>
  <si>
    <t>36 tickets</t>
  </si>
  <si>
    <t>no</t>
  </si>
  <si>
    <t>36-2+5</t>
  </si>
  <si>
    <t>in ashok bhawan</t>
  </si>
  <si>
    <t>ask</t>
  </si>
  <si>
    <t>notgoing</t>
  </si>
  <si>
    <t>arrange cab</t>
  </si>
  <si>
    <t>36-5+5</t>
  </si>
  <si>
    <t>luggage numbered</t>
  </si>
  <si>
    <t>departing from ashok bhwan</t>
  </si>
  <si>
    <t>direct hatia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</si>
</sst>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00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80"/>
      <name val="Verdana"/>
      <family val="2"/>
    </font>
    <font>
      <b/>
      <sz val="16"/>
      <color theme="1"/>
      <name val="Calibri"/>
      <family val="2"/>
      <scheme val="minor"/>
    </font>
    <font>
      <sz val="9"/>
      <color rgb="FF33333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ED2DF"/>
      </left>
      <right style="medium">
        <color rgb="FFCED2DF"/>
      </right>
      <top style="medium">
        <color rgb="FFCED2DF"/>
      </top>
      <bottom style="medium">
        <color rgb="FFCED2DF"/>
      </bottom>
      <diagonal/>
    </border>
    <border>
      <left/>
      <right style="medium">
        <color rgb="FFCED2DF"/>
      </right>
      <top style="medium">
        <color rgb="FFCED2DF"/>
      </top>
      <bottom style="medium">
        <color rgb="FFCED2D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13" borderId="0" xfId="0" applyFill="1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4" borderId="4" xfId="0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4" borderId="8" xfId="0" applyFill="1" applyBorder="1"/>
    <xf numFmtId="0" fontId="5" fillId="2" borderId="4" xfId="0" applyFont="1" applyFill="1" applyBorder="1"/>
    <xf numFmtId="164" fontId="5" fillId="4" borderId="0" xfId="0" applyNumberFormat="1" applyFont="1" applyFill="1" applyBorder="1"/>
    <xf numFmtId="0" fontId="6" fillId="12" borderId="0" xfId="0" applyFont="1" applyFill="1"/>
    <xf numFmtId="0" fontId="6" fillId="0" borderId="0" xfId="0" applyFont="1"/>
    <xf numFmtId="0" fontId="0" fillId="14" borderId="0" xfId="0" applyFill="1"/>
    <xf numFmtId="0" fontId="6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/>
    <xf numFmtId="0" fontId="6" fillId="1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6" borderId="0" xfId="0" applyFill="1" applyAlignment="1">
      <alignment horizontal="right"/>
    </xf>
    <xf numFmtId="164" fontId="5" fillId="4" borderId="0" xfId="0" applyNumberFormat="1" applyFont="1" applyFill="1"/>
    <xf numFmtId="0" fontId="0" fillId="0" borderId="0" xfId="0" applyFill="1"/>
    <xf numFmtId="0" fontId="0" fillId="17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8" borderId="1" xfId="0" applyFill="1" applyBorder="1"/>
    <xf numFmtId="0" fontId="7" fillId="18" borderId="3" xfId="0" applyFont="1" applyFill="1" applyBorder="1" applyAlignment="1">
      <alignment horizontal="right"/>
    </xf>
    <xf numFmtId="0" fontId="7" fillId="18" borderId="4" xfId="0" applyFont="1" applyFill="1" applyBorder="1"/>
    <xf numFmtId="0" fontId="0" fillId="18" borderId="5" xfId="0" applyFill="1" applyBorder="1" applyAlignment="1">
      <alignment horizontal="right"/>
    </xf>
    <xf numFmtId="0" fontId="7" fillId="18" borderId="6" xfId="0" applyFont="1" applyFill="1" applyBorder="1"/>
    <xf numFmtId="0" fontId="0" fillId="18" borderId="8" xfId="0" applyFill="1" applyBorder="1" applyAlignment="1">
      <alignment horizontal="right"/>
    </xf>
    <xf numFmtId="0" fontId="7" fillId="18" borderId="0" xfId="0" applyFont="1" applyFill="1" applyBorder="1" applyAlignment="1">
      <alignment horizontal="right"/>
    </xf>
    <xf numFmtId="0" fontId="0" fillId="18" borderId="0" xfId="0" applyFill="1" applyBorder="1" applyAlignment="1">
      <alignment horizontal="right"/>
    </xf>
    <xf numFmtId="3" fontId="8" fillId="0" borderId="0" xfId="0" applyNumberFormat="1" applyFont="1"/>
    <xf numFmtId="0" fontId="6" fillId="1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3" xfId="0" applyBorder="1"/>
    <xf numFmtId="3" fontId="0" fillId="0" borderId="0" xfId="0" applyNumberFormat="1" applyBorder="1"/>
    <xf numFmtId="0" fontId="0" fillId="0" borderId="14" xfId="0" applyBorder="1"/>
    <xf numFmtId="0" fontId="0" fillId="0" borderId="15" xfId="0" applyBorder="1"/>
    <xf numFmtId="3" fontId="0" fillId="0" borderId="15" xfId="0" applyNumberFormat="1" applyBorder="1"/>
    <xf numFmtId="0" fontId="0" fillId="0" borderId="16" xfId="0" applyBorder="1"/>
    <xf numFmtId="3" fontId="0" fillId="0" borderId="16" xfId="0" applyNumberFormat="1" applyBorder="1"/>
    <xf numFmtId="0" fontId="0" fillId="0" borderId="0" xfId="0" applyFont="1"/>
    <xf numFmtId="0" fontId="7" fillId="19" borderId="0" xfId="0" applyFont="1" applyFill="1"/>
    <xf numFmtId="0" fontId="0" fillId="20" borderId="0" xfId="0" applyFill="1"/>
    <xf numFmtId="0" fontId="0" fillId="19" borderId="0" xfId="0" applyFill="1"/>
    <xf numFmtId="0" fontId="9" fillId="20" borderId="0" xfId="0" applyFont="1" applyFill="1"/>
    <xf numFmtId="15" fontId="10" fillId="21" borderId="17" xfId="0" applyNumberFormat="1" applyFont="1" applyFill="1" applyBorder="1" applyAlignment="1">
      <alignment vertical="center"/>
    </xf>
    <xf numFmtId="0" fontId="10" fillId="21" borderId="18" xfId="0" applyFont="1" applyFill="1" applyBorder="1" applyAlignment="1">
      <alignment vertical="center" wrapText="1"/>
    </xf>
    <xf numFmtId="15" fontId="10" fillId="21" borderId="18" xfId="0" applyNumberFormat="1" applyFont="1" applyFill="1" applyBorder="1" applyAlignment="1">
      <alignment vertical="center"/>
    </xf>
    <xf numFmtId="0" fontId="10" fillId="21" borderId="18" xfId="0" applyFont="1" applyFill="1" applyBorder="1" applyAlignment="1">
      <alignment horizontal="right" vertical="center"/>
    </xf>
    <xf numFmtId="4" fontId="10" fillId="21" borderId="18" xfId="0" applyNumberFormat="1" applyFont="1" applyFill="1" applyBorder="1" applyAlignment="1">
      <alignment horizontal="right" vertical="center"/>
    </xf>
    <xf numFmtId="0" fontId="9" fillId="0" borderId="0" xfId="0" applyFont="1"/>
    <xf numFmtId="0" fontId="0" fillId="18" borderId="0" xfId="0" applyFont="1" applyFill="1"/>
    <xf numFmtId="0" fontId="0" fillId="0" borderId="0" xfId="0" applyAlignment="1">
      <alignment horizontal="left"/>
    </xf>
    <xf numFmtId="0" fontId="7" fillId="19" borderId="0" xfId="0" applyFont="1" applyFill="1" applyAlignment="1">
      <alignment horizontal="left"/>
    </xf>
    <xf numFmtId="0" fontId="0" fillId="19" borderId="0" xfId="0" applyFill="1" applyAlignment="1">
      <alignment horizontal="left"/>
    </xf>
    <xf numFmtId="0" fontId="0" fillId="22" borderId="0" xfId="0" applyFill="1"/>
    <xf numFmtId="0" fontId="0" fillId="6" borderId="0" xfId="0" applyFill="1" applyAlignment="1">
      <alignment horizontal="left"/>
    </xf>
    <xf numFmtId="0" fontId="0" fillId="18" borderId="19" xfId="0" applyFill="1" applyBorder="1"/>
    <xf numFmtId="0" fontId="0" fillId="18" borderId="20" xfId="0" applyFill="1" applyBorder="1"/>
    <xf numFmtId="0" fontId="0" fillId="18" borderId="21" xfId="0" applyFill="1" applyBorder="1"/>
    <xf numFmtId="0" fontId="0" fillId="17" borderId="0" xfId="0" applyFill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17" borderId="2" xfId="0" applyFill="1" applyBorder="1"/>
    <xf numFmtId="0" fontId="0" fillId="0" borderId="4" xfId="0" applyBorder="1" applyAlignment="1">
      <alignment horizontal="center"/>
    </xf>
    <xf numFmtId="0" fontId="0" fillId="17" borderId="0" xfId="0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17" borderId="7" xfId="0" applyFill="1" applyBorder="1"/>
    <xf numFmtId="0" fontId="7" fillId="18" borderId="1" xfId="0" applyFont="1" applyFill="1" applyBorder="1"/>
    <xf numFmtId="0" fontId="7" fillId="18" borderId="2" xfId="0" applyFont="1" applyFill="1" applyBorder="1"/>
    <xf numFmtId="0" fontId="7" fillId="18" borderId="3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G1" workbookViewId="0">
      <selection activeCell="J16" sqref="J16"/>
    </sheetView>
  </sheetViews>
  <sheetFormatPr defaultRowHeight="15" x14ac:dyDescent="0.25"/>
  <cols>
    <col min="1" max="1" width="20.85546875" bestFit="1" customWidth="1"/>
    <col min="3" max="3" width="7" style="40" bestFit="1" customWidth="1"/>
    <col min="4" max="4" width="19.85546875" style="36" bestFit="1" customWidth="1"/>
    <col min="5" max="5" width="11.7109375" style="36" bestFit="1" customWidth="1"/>
    <col min="6" max="6" width="196.7109375" bestFit="1" customWidth="1"/>
    <col min="7" max="7" width="15.7109375" bestFit="1" customWidth="1"/>
    <col min="8" max="8" width="29.7109375" bestFit="1" customWidth="1"/>
    <col min="10" max="10" width="26.28515625" bestFit="1" customWidth="1"/>
    <col min="11" max="11" width="9.28515625" bestFit="1" customWidth="1"/>
  </cols>
  <sheetData>
    <row r="1" spans="1:25" s="33" customFormat="1" ht="15.75" x14ac:dyDescent="0.25">
      <c r="A1" s="32" t="s">
        <v>14</v>
      </c>
      <c r="B1" s="32" t="s">
        <v>66</v>
      </c>
      <c r="C1" s="39" t="s">
        <v>67</v>
      </c>
      <c r="D1" s="59" t="s">
        <v>89</v>
      </c>
      <c r="E1" s="35" t="s">
        <v>75</v>
      </c>
      <c r="F1" s="32" t="s">
        <v>71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46" t="s">
        <v>115</v>
      </c>
      <c r="B2" s="46">
        <v>12000</v>
      </c>
      <c r="C2" s="47">
        <f>SUM(G2:DJ2)</f>
        <v>21078</v>
      </c>
      <c r="D2" s="60">
        <f>B2-C2</f>
        <v>-9078</v>
      </c>
      <c r="E2" s="44" t="s">
        <v>34</v>
      </c>
      <c r="F2" s="46" t="s">
        <v>93</v>
      </c>
      <c r="G2" s="46">
        <v>10442</v>
      </c>
      <c r="H2" s="46">
        <v>10636</v>
      </c>
    </row>
    <row r="3" spans="1:25" x14ac:dyDescent="0.25">
      <c r="A3" s="46" t="s">
        <v>114</v>
      </c>
      <c r="B3" s="46">
        <v>50000</v>
      </c>
      <c r="C3" s="47">
        <f t="shared" ref="C3:C8" si="0">SUM(G3:DJ3)</f>
        <v>50000</v>
      </c>
      <c r="D3" s="60">
        <f t="shared" ref="D3:D9" si="1">B3-C3</f>
        <v>0</v>
      </c>
      <c r="E3" s="44" t="s">
        <v>34</v>
      </c>
      <c r="F3" s="46" t="s">
        <v>94</v>
      </c>
      <c r="G3" s="46">
        <v>50000</v>
      </c>
      <c r="H3" s="46"/>
    </row>
    <row r="4" spans="1:25" x14ac:dyDescent="0.25">
      <c r="A4" s="46" t="s">
        <v>113</v>
      </c>
      <c r="B4" s="46">
        <v>21000</v>
      </c>
      <c r="C4" s="47">
        <f t="shared" si="0"/>
        <v>21000</v>
      </c>
      <c r="D4" s="60">
        <f t="shared" si="1"/>
        <v>0</v>
      </c>
      <c r="E4" s="44" t="s">
        <v>34</v>
      </c>
      <c r="F4" s="46" t="s">
        <v>102</v>
      </c>
      <c r="G4" s="46">
        <v>21000</v>
      </c>
      <c r="H4" s="46"/>
    </row>
    <row r="5" spans="1:25" x14ac:dyDescent="0.25">
      <c r="A5" s="17" t="s">
        <v>116</v>
      </c>
      <c r="B5">
        <v>50000</v>
      </c>
      <c r="C5" s="40">
        <f t="shared" si="0"/>
        <v>104318</v>
      </c>
      <c r="D5" s="61">
        <f t="shared" si="1"/>
        <v>-54318</v>
      </c>
      <c r="E5" s="44" t="s">
        <v>34</v>
      </c>
      <c r="F5" t="s">
        <v>156</v>
      </c>
      <c r="G5">
        <v>4435</v>
      </c>
      <c r="H5">
        <v>14034</v>
      </c>
      <c r="I5">
        <v>10498</v>
      </c>
      <c r="J5">
        <v>6498</v>
      </c>
      <c r="K5">
        <v>5697</v>
      </c>
      <c r="L5">
        <v>25295</v>
      </c>
      <c r="M5">
        <v>4148</v>
      </c>
      <c r="N5">
        <v>6500</v>
      </c>
      <c r="O5">
        <v>796</v>
      </c>
      <c r="P5">
        <v>2996</v>
      </c>
      <c r="Q5">
        <v>1624</v>
      </c>
      <c r="R5">
        <v>1098</v>
      </c>
      <c r="S5">
        <v>15699</v>
      </c>
      <c r="T5">
        <v>5000</v>
      </c>
    </row>
    <row r="6" spans="1:25" x14ac:dyDescent="0.25">
      <c r="A6" s="17" t="s">
        <v>117</v>
      </c>
      <c r="B6">
        <f>285000+4000</f>
        <v>289000</v>
      </c>
      <c r="C6" s="40">
        <f>SUM(G6:DJ6)</f>
        <v>294195</v>
      </c>
      <c r="D6" s="61">
        <f t="shared" si="1"/>
        <v>-5195</v>
      </c>
      <c r="E6" s="44" t="s">
        <v>34</v>
      </c>
      <c r="F6" t="s">
        <v>133</v>
      </c>
      <c r="G6">
        <v>20000</v>
      </c>
      <c r="H6">
        <v>45000</v>
      </c>
      <c r="I6">
        <v>45000</v>
      </c>
      <c r="J6">
        <v>4000</v>
      </c>
      <c r="K6">
        <v>23000</v>
      </c>
      <c r="L6">
        <v>157195</v>
      </c>
    </row>
    <row r="7" spans="1:25" x14ac:dyDescent="0.25">
      <c r="A7" s="17" t="s">
        <v>62</v>
      </c>
      <c r="B7">
        <v>45000</v>
      </c>
      <c r="C7" s="40">
        <f t="shared" si="0"/>
        <v>0</v>
      </c>
      <c r="D7" s="61">
        <f t="shared" si="1"/>
        <v>45000</v>
      </c>
      <c r="E7" s="37"/>
    </row>
    <row r="8" spans="1:25" x14ac:dyDescent="0.25">
      <c r="A8" s="17" t="s">
        <v>63</v>
      </c>
      <c r="B8">
        <v>40000</v>
      </c>
      <c r="C8" s="40">
        <f t="shared" si="0"/>
        <v>0</v>
      </c>
      <c r="D8" s="61">
        <f t="shared" si="1"/>
        <v>40000</v>
      </c>
      <c r="E8" s="37"/>
    </row>
    <row r="9" spans="1:25" x14ac:dyDescent="0.25">
      <c r="A9" s="17" t="s">
        <v>107</v>
      </c>
      <c r="B9">
        <v>25000</v>
      </c>
      <c r="C9" s="40">
        <f>'budget-907'!C20</f>
        <v>37217</v>
      </c>
      <c r="D9" s="61">
        <f t="shared" si="1"/>
        <v>-12217</v>
      </c>
      <c r="E9" s="44" t="s">
        <v>34</v>
      </c>
      <c r="J9" s="64" t="s">
        <v>126</v>
      </c>
      <c r="K9" s="67">
        <f>SUM(D5,D6,D7,D8)</f>
        <v>25487</v>
      </c>
    </row>
    <row r="10" spans="1:25" x14ac:dyDescent="0.25">
      <c r="A10" s="38" t="s">
        <v>90</v>
      </c>
      <c r="B10" s="38">
        <f>SUM(B2:B9)</f>
        <v>532000</v>
      </c>
      <c r="C10" s="41">
        <f>SUM(C2:C9)</f>
        <v>527808</v>
      </c>
      <c r="D10" s="62">
        <f>SUM(D2:D9)</f>
        <v>4192</v>
      </c>
      <c r="E10" s="37"/>
      <c r="J10" s="73" t="s">
        <v>131</v>
      </c>
      <c r="K10" s="77">
        <f>I23-K9</f>
        <v>379434</v>
      </c>
    </row>
    <row r="11" spans="1:25" x14ac:dyDescent="0.25">
      <c r="D11" s="61"/>
    </row>
    <row r="12" spans="1:25" x14ac:dyDescent="0.25">
      <c r="A12" s="5" t="s">
        <v>64</v>
      </c>
      <c r="B12">
        <v>200000</v>
      </c>
      <c r="C12" s="40">
        <f>SUM(G10:DJ10)</f>
        <v>379434</v>
      </c>
      <c r="D12" s="61">
        <f t="shared" ref="D12" si="2">B12-C12</f>
        <v>-179434</v>
      </c>
      <c r="E12" s="37"/>
    </row>
    <row r="13" spans="1:25" x14ac:dyDescent="0.25">
      <c r="A13" s="38" t="s">
        <v>91</v>
      </c>
      <c r="B13" s="9">
        <f>SUM(B10+B12)</f>
        <v>732000</v>
      </c>
      <c r="C13" s="41"/>
      <c r="D13" s="62">
        <f>SUM(D10:D12)</f>
        <v>-175242</v>
      </c>
    </row>
    <row r="14" spans="1:25" x14ac:dyDescent="0.25">
      <c r="A14" s="43"/>
      <c r="C14" s="43"/>
    </row>
    <row r="15" spans="1:25" ht="15.75" thickBot="1" x14ac:dyDescent="0.3">
      <c r="A15" s="63" t="s">
        <v>74</v>
      </c>
      <c r="D15" s="63" t="s">
        <v>125</v>
      </c>
      <c r="E15"/>
      <c r="G15" s="64" t="s">
        <v>119</v>
      </c>
      <c r="H15" s="65" t="s">
        <v>130</v>
      </c>
      <c r="I15" s="66">
        <v>0</v>
      </c>
      <c r="J15" s="66"/>
      <c r="K15" s="67"/>
    </row>
    <row r="16" spans="1:25" x14ac:dyDescent="0.25">
      <c r="A16" s="34" t="s">
        <v>73</v>
      </c>
      <c r="B16" s="58">
        <v>200000</v>
      </c>
      <c r="D16" s="63" t="s">
        <v>118</v>
      </c>
      <c r="E16" s="58">
        <v>308671</v>
      </c>
      <c r="F16" s="95" t="s">
        <v>163</v>
      </c>
      <c r="G16" s="70"/>
      <c r="H16" s="69" t="s">
        <v>120</v>
      </c>
      <c r="I16" s="70">
        <v>200000</v>
      </c>
      <c r="J16" s="70"/>
      <c r="K16" s="71"/>
    </row>
    <row r="17" spans="1:11" x14ac:dyDescent="0.25">
      <c r="A17" s="34" t="s">
        <v>112</v>
      </c>
      <c r="B17" s="58">
        <v>44029</v>
      </c>
      <c r="F17" s="96" t="s">
        <v>157</v>
      </c>
      <c r="G17" s="70"/>
      <c r="H17" s="70" t="s">
        <v>121</v>
      </c>
      <c r="I17" s="70">
        <v>300000</v>
      </c>
      <c r="J17" s="70"/>
      <c r="K17" s="71"/>
    </row>
    <row r="18" spans="1:11" x14ac:dyDescent="0.25">
      <c r="A18" s="34" t="s">
        <v>118</v>
      </c>
      <c r="B18" s="58">
        <v>96250</v>
      </c>
      <c r="F18" s="96" t="s">
        <v>158</v>
      </c>
      <c r="G18" s="70"/>
      <c r="H18" s="70" t="s">
        <v>122</v>
      </c>
      <c r="I18" s="70">
        <v>70000</v>
      </c>
      <c r="J18" s="70"/>
      <c r="K18" s="71"/>
    </row>
    <row r="19" spans="1:11" x14ac:dyDescent="0.25">
      <c r="F19" s="96" t="s">
        <v>159</v>
      </c>
      <c r="G19" s="70"/>
      <c r="H19" s="70"/>
      <c r="I19" s="70"/>
      <c r="J19" s="70"/>
      <c r="K19" s="71"/>
    </row>
    <row r="20" spans="1:11" x14ac:dyDescent="0.25">
      <c r="F20" s="96" t="s">
        <v>160</v>
      </c>
      <c r="G20" s="70"/>
      <c r="H20" s="70"/>
      <c r="I20" s="70"/>
      <c r="J20" s="70"/>
      <c r="K20" s="71"/>
    </row>
    <row r="21" spans="1:11" x14ac:dyDescent="0.25">
      <c r="F21" s="96" t="s">
        <v>161</v>
      </c>
      <c r="G21" s="70"/>
      <c r="H21" s="70"/>
      <c r="I21" s="70"/>
      <c r="J21" s="70"/>
      <c r="K21" s="71"/>
    </row>
    <row r="22" spans="1:11" ht="15.75" thickBot="1" x14ac:dyDescent="0.3">
      <c r="A22" t="s">
        <v>124</v>
      </c>
      <c r="B22" s="58">
        <v>96250</v>
      </c>
      <c r="E22" s="58">
        <v>308671</v>
      </c>
      <c r="F22" s="97" t="s">
        <v>162</v>
      </c>
      <c r="G22" s="70" t="s">
        <v>123</v>
      </c>
      <c r="H22" s="70"/>
      <c r="I22" s="70">
        <f>SUM(I15:I21)</f>
        <v>570000</v>
      </c>
      <c r="J22" s="70" t="s">
        <v>129</v>
      </c>
      <c r="K22" s="71">
        <f>B13-I22</f>
        <v>162000</v>
      </c>
    </row>
    <row r="23" spans="1:11" x14ac:dyDescent="0.25">
      <c r="G23" s="68" t="s">
        <v>127</v>
      </c>
      <c r="H23" s="70"/>
      <c r="I23" s="72">
        <f>SUM(B22,E22)</f>
        <v>404921</v>
      </c>
      <c r="J23" s="70" t="s">
        <v>132</v>
      </c>
      <c r="K23" s="71">
        <v>130000</v>
      </c>
    </row>
    <row r="24" spans="1:11" x14ac:dyDescent="0.25">
      <c r="G24" s="73" t="s">
        <v>128</v>
      </c>
      <c r="H24" s="74"/>
      <c r="I24" s="75">
        <f>I22-I23</f>
        <v>165079</v>
      </c>
      <c r="J24" s="74"/>
      <c r="K2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6" sqref="D26"/>
    </sheetView>
  </sheetViews>
  <sheetFormatPr defaultRowHeight="15" x14ac:dyDescent="0.25"/>
  <cols>
    <col min="1" max="1" width="21.5703125" bestFit="1" customWidth="1"/>
    <col min="2" max="2" width="16.5703125" style="40" bestFit="1" customWidth="1"/>
    <col min="3" max="3" width="8.42578125" style="36" bestFit="1" customWidth="1"/>
    <col min="4" max="4" width="45.5703125" style="36" bestFit="1" customWidth="1"/>
    <col min="7" max="7" width="11.85546875" bestFit="1" customWidth="1"/>
    <col min="11" max="11" width="19.28515625" bestFit="1" customWidth="1"/>
    <col min="12" max="12" width="11.42578125" bestFit="1" customWidth="1"/>
    <col min="13" max="13" width="25.85546875" bestFit="1" customWidth="1"/>
  </cols>
  <sheetData>
    <row r="1" spans="1:13" ht="15.75" x14ac:dyDescent="0.25">
      <c r="A1" s="32" t="s">
        <v>14</v>
      </c>
      <c r="B1" s="39" t="s">
        <v>66</v>
      </c>
      <c r="C1" s="35" t="s">
        <v>67</v>
      </c>
      <c r="D1" s="35" t="s">
        <v>103</v>
      </c>
      <c r="E1" s="35" t="s">
        <v>78</v>
      </c>
      <c r="F1" s="35" t="s">
        <v>75</v>
      </c>
      <c r="G1" s="49" t="s">
        <v>98</v>
      </c>
      <c r="H1" s="35" t="s">
        <v>83</v>
      </c>
      <c r="I1" s="35" t="s">
        <v>95</v>
      </c>
      <c r="J1" s="35" t="s">
        <v>65</v>
      </c>
      <c r="K1" s="35" t="s">
        <v>84</v>
      </c>
      <c r="L1" s="35" t="s">
        <v>87</v>
      </c>
      <c r="M1" s="35" t="s">
        <v>16</v>
      </c>
    </row>
    <row r="2" spans="1:13" x14ac:dyDescent="0.25">
      <c r="A2" t="s">
        <v>86</v>
      </c>
      <c r="B2" s="40">
        <v>6400</v>
      </c>
      <c r="C2" s="36">
        <v>5851</v>
      </c>
      <c r="D2" s="36" t="s">
        <v>102</v>
      </c>
      <c r="E2" t="s">
        <v>80</v>
      </c>
      <c r="F2" s="44" t="s">
        <v>34</v>
      </c>
      <c r="G2" t="s">
        <v>97</v>
      </c>
      <c r="H2" t="s">
        <v>80</v>
      </c>
      <c r="I2">
        <v>74182</v>
      </c>
      <c r="J2">
        <v>15425</v>
      </c>
      <c r="K2">
        <f>I2-J2</f>
        <v>58757</v>
      </c>
      <c r="L2">
        <f>K2-C2</f>
        <v>52906</v>
      </c>
      <c r="M2" t="s">
        <v>96</v>
      </c>
    </row>
    <row r="3" spans="1:13" x14ac:dyDescent="0.25">
      <c r="A3" t="s">
        <v>85</v>
      </c>
      <c r="B3" s="40">
        <v>5000</v>
      </c>
      <c r="C3" s="36">
        <v>2620</v>
      </c>
      <c r="D3" s="36" t="s">
        <v>102</v>
      </c>
      <c r="E3" t="s">
        <v>80</v>
      </c>
      <c r="F3" s="44" t="s">
        <v>34</v>
      </c>
      <c r="G3" t="s">
        <v>97</v>
      </c>
      <c r="H3" t="s">
        <v>81</v>
      </c>
      <c r="I3">
        <v>55000</v>
      </c>
      <c r="J3">
        <v>36425</v>
      </c>
      <c r="K3">
        <f t="shared" ref="K3:K5" si="0">I3-J3</f>
        <v>18575</v>
      </c>
      <c r="L3">
        <f t="shared" ref="L3" si="1">K3-C3</f>
        <v>15955</v>
      </c>
    </row>
    <row r="4" spans="1:13" x14ac:dyDescent="0.25">
      <c r="A4" t="s">
        <v>92</v>
      </c>
      <c r="B4" s="40">
        <v>400</v>
      </c>
      <c r="C4" s="36">
        <f>400+1500</f>
        <v>1900</v>
      </c>
      <c r="D4" s="36" t="s">
        <v>104</v>
      </c>
      <c r="E4" t="s">
        <v>80</v>
      </c>
      <c r="F4" s="44" t="s">
        <v>34</v>
      </c>
      <c r="G4" t="s">
        <v>97</v>
      </c>
      <c r="H4" t="s">
        <v>79</v>
      </c>
      <c r="I4">
        <v>60000</v>
      </c>
      <c r="J4">
        <v>36425</v>
      </c>
      <c r="K4">
        <f t="shared" si="0"/>
        <v>23575</v>
      </c>
      <c r="L4">
        <f>I4-J4</f>
        <v>23575</v>
      </c>
    </row>
    <row r="5" spans="1:13" x14ac:dyDescent="0.25">
      <c r="A5" t="s">
        <v>76</v>
      </c>
      <c r="B5" s="40">
        <v>60000</v>
      </c>
      <c r="C5" s="36">
        <v>39000</v>
      </c>
      <c r="D5" s="36" t="s">
        <v>102</v>
      </c>
      <c r="E5" t="s">
        <v>80</v>
      </c>
      <c r="F5" s="44" t="s">
        <v>34</v>
      </c>
      <c r="G5" t="s">
        <v>108</v>
      </c>
      <c r="H5" t="s">
        <v>82</v>
      </c>
      <c r="I5">
        <v>60000</v>
      </c>
      <c r="J5">
        <v>36425</v>
      </c>
      <c r="K5">
        <f t="shared" si="0"/>
        <v>23575</v>
      </c>
      <c r="L5">
        <f>K5-C5</f>
        <v>-15425</v>
      </c>
    </row>
    <row r="6" spans="1:13" x14ac:dyDescent="0.25">
      <c r="C6" s="36">
        <v>14800</v>
      </c>
      <c r="D6" s="36" t="s">
        <v>102</v>
      </c>
      <c r="F6" s="44" t="s">
        <v>34</v>
      </c>
      <c r="G6" t="s">
        <v>97</v>
      </c>
    </row>
    <row r="7" spans="1:13" x14ac:dyDescent="0.25">
      <c r="A7" t="s">
        <v>77</v>
      </c>
      <c r="B7" s="40">
        <v>20000</v>
      </c>
      <c r="C7" s="36">
        <v>20000</v>
      </c>
      <c r="D7" s="36" t="s">
        <v>102</v>
      </c>
      <c r="E7" t="s">
        <v>80</v>
      </c>
      <c r="F7" s="44" t="s">
        <v>34</v>
      </c>
      <c r="G7" t="s">
        <v>109</v>
      </c>
    </row>
    <row r="8" spans="1:13" x14ac:dyDescent="0.25">
      <c r="C8" s="36">
        <v>4850</v>
      </c>
      <c r="D8" s="36" t="s">
        <v>102</v>
      </c>
      <c r="F8" s="44" t="s">
        <v>34</v>
      </c>
      <c r="G8" t="s">
        <v>97</v>
      </c>
    </row>
    <row r="9" spans="1:13" x14ac:dyDescent="0.25">
      <c r="A9" t="s">
        <v>99</v>
      </c>
      <c r="B9" s="40">
        <v>3000</v>
      </c>
      <c r="C9" s="36">
        <f>1500+6058</f>
        <v>7558</v>
      </c>
      <c r="D9" s="36" t="s">
        <v>105</v>
      </c>
      <c r="E9" t="s">
        <v>80</v>
      </c>
      <c r="F9" s="44" t="s">
        <v>34</v>
      </c>
      <c r="G9" t="s">
        <v>109</v>
      </c>
    </row>
    <row r="10" spans="1:13" x14ac:dyDescent="0.25">
      <c r="A10" t="s">
        <v>99</v>
      </c>
      <c r="B10" s="40">
        <v>2000</v>
      </c>
      <c r="C10" s="36">
        <f>1018+3202+2976</f>
        <v>7196</v>
      </c>
      <c r="D10" s="36" t="s">
        <v>106</v>
      </c>
      <c r="E10" t="s">
        <v>80</v>
      </c>
      <c r="F10" s="44" t="s">
        <v>34</v>
      </c>
      <c r="G10" t="s">
        <v>97</v>
      </c>
    </row>
    <row r="17" spans="1:12" x14ac:dyDescent="0.25">
      <c r="A17" s="10" t="s">
        <v>88</v>
      </c>
      <c r="B17" s="45">
        <f>SUM(B2:B16)</f>
        <v>96800</v>
      </c>
      <c r="C17" s="48">
        <f>SUM(C2:C16)</f>
        <v>103775</v>
      </c>
      <c r="D17" s="48"/>
      <c r="F17" s="44" t="s">
        <v>34</v>
      </c>
      <c r="I17" s="10">
        <f t="shared" ref="I17:L17" si="2">SUM(I2:I16)</f>
        <v>249182</v>
      </c>
      <c r="J17" s="10">
        <f t="shared" si="2"/>
        <v>124700</v>
      </c>
      <c r="K17" s="10">
        <f t="shared" si="2"/>
        <v>124482</v>
      </c>
      <c r="L17" s="10">
        <f t="shared" si="2"/>
        <v>77011</v>
      </c>
    </row>
    <row r="18" spans="1:12" ht="15.75" thickBot="1" x14ac:dyDescent="0.3"/>
    <row r="19" spans="1:12" x14ac:dyDescent="0.25">
      <c r="B19" s="50"/>
      <c r="C19" s="51" t="s">
        <v>101</v>
      </c>
      <c r="D19" s="56"/>
    </row>
    <row r="20" spans="1:12" x14ac:dyDescent="0.25">
      <c r="B20" s="52" t="s">
        <v>100</v>
      </c>
      <c r="C20" s="53">
        <f>C2+C3+C4+C8+C10+C6</f>
        <v>37217</v>
      </c>
      <c r="D20" s="57"/>
    </row>
    <row r="21" spans="1:12" x14ac:dyDescent="0.25">
      <c r="B21" s="52" t="s">
        <v>110</v>
      </c>
      <c r="C21" s="53">
        <f>C5</f>
        <v>39000</v>
      </c>
      <c r="D21" s="57"/>
    </row>
    <row r="22" spans="1:12" ht="15.75" thickBot="1" x14ac:dyDescent="0.3">
      <c r="B22" s="54" t="s">
        <v>111</v>
      </c>
      <c r="C22" s="55">
        <f>SUM(C9,C7)</f>
        <v>27558</v>
      </c>
      <c r="D22" s="5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14" sqref="B14"/>
    </sheetView>
  </sheetViews>
  <sheetFormatPr defaultRowHeight="15" x14ac:dyDescent="0.25"/>
  <cols>
    <col min="1" max="1" width="31.5703125" bestFit="1" customWidth="1"/>
    <col min="2" max="2" width="10.7109375" customWidth="1"/>
    <col min="3" max="3" width="11.42578125" bestFit="1" customWidth="1"/>
    <col min="4" max="4" width="56.140625" bestFit="1" customWidth="1"/>
    <col min="6" max="6" width="16.42578125" bestFit="1" customWidth="1"/>
    <col min="7" max="7" width="18" bestFit="1" customWidth="1"/>
    <col min="8" max="8" width="10.28515625" bestFit="1" customWidth="1"/>
    <col min="9" max="9" width="27.140625" bestFit="1" customWidth="1"/>
  </cols>
  <sheetData>
    <row r="1" spans="1:9" s="1" customFormat="1" x14ac:dyDescent="0.25">
      <c r="A1" s="1" t="s">
        <v>1</v>
      </c>
      <c r="B1" s="1" t="s">
        <v>51</v>
      </c>
      <c r="C1" s="1" t="s">
        <v>31</v>
      </c>
      <c r="D1" s="1" t="s">
        <v>16</v>
      </c>
      <c r="F1" s="1" t="s">
        <v>32</v>
      </c>
      <c r="G1" s="1" t="s">
        <v>33</v>
      </c>
      <c r="H1" s="1" t="s">
        <v>16</v>
      </c>
      <c r="I1" s="1" t="s">
        <v>39</v>
      </c>
    </row>
    <row r="2" spans="1:9" s="3" customFormat="1" x14ac:dyDescent="0.25">
      <c r="A2" s="3" t="s">
        <v>0</v>
      </c>
      <c r="B2" s="3">
        <v>112964</v>
      </c>
      <c r="D2" s="3" t="s">
        <v>48</v>
      </c>
      <c r="F2" s="3">
        <v>39130</v>
      </c>
      <c r="H2" s="3" t="s">
        <v>17</v>
      </c>
      <c r="I2" s="3" t="s">
        <v>34</v>
      </c>
    </row>
    <row r="3" spans="1:9" s="3" customFormat="1" ht="13.5" customHeight="1" x14ac:dyDescent="0.25">
      <c r="A3" s="13" t="s">
        <v>18</v>
      </c>
      <c r="B3" s="13">
        <f>219.96*68</f>
        <v>14957.28</v>
      </c>
      <c r="C3" s="13"/>
      <c r="D3" s="13"/>
      <c r="F3" s="3">
        <v>14916</v>
      </c>
      <c r="H3" s="3" t="s">
        <v>36</v>
      </c>
      <c r="I3" s="13" t="s">
        <v>35</v>
      </c>
    </row>
    <row r="4" spans="1:9" s="3" customFormat="1" x14ac:dyDescent="0.25">
      <c r="A4" s="3" t="s">
        <v>19</v>
      </c>
      <c r="B4" s="3">
        <f>SUM(B2,B3)</f>
        <v>127921.28</v>
      </c>
      <c r="C4" s="3">
        <f>62000*2</f>
        <v>124000</v>
      </c>
      <c r="F4" s="3">
        <v>60000</v>
      </c>
      <c r="H4" s="3" t="s">
        <v>37</v>
      </c>
      <c r="I4" s="13" t="s">
        <v>35</v>
      </c>
    </row>
    <row r="5" spans="1:9" x14ac:dyDescent="0.25">
      <c r="A5" s="4" t="s">
        <v>2</v>
      </c>
      <c r="B5" s="4">
        <v>36614</v>
      </c>
      <c r="C5" s="4"/>
      <c r="D5" s="3" t="s">
        <v>43</v>
      </c>
      <c r="F5" s="4">
        <v>45823</v>
      </c>
      <c r="G5" s="4"/>
      <c r="H5" s="3" t="s">
        <v>40</v>
      </c>
      <c r="I5" s="3" t="s">
        <v>38</v>
      </c>
    </row>
    <row r="6" spans="1:9" x14ac:dyDescent="0.25">
      <c r="A6" s="4" t="s">
        <v>20</v>
      </c>
      <c r="B6" s="4">
        <v>48102</v>
      </c>
      <c r="C6" s="4"/>
      <c r="D6" s="3" t="s">
        <v>44</v>
      </c>
      <c r="F6" s="4">
        <v>19573</v>
      </c>
      <c r="G6" s="4"/>
      <c r="I6" s="13" t="s">
        <v>41</v>
      </c>
    </row>
    <row r="7" spans="1:9" x14ac:dyDescent="0.25">
      <c r="A7" s="5" t="s">
        <v>21</v>
      </c>
      <c r="B7" s="3">
        <v>17000</v>
      </c>
      <c r="C7" s="3">
        <v>17000</v>
      </c>
      <c r="F7" s="3">
        <v>17000</v>
      </c>
      <c r="G7" s="3"/>
    </row>
    <row r="8" spans="1:9" x14ac:dyDescent="0.25">
      <c r="A8" s="11" t="s">
        <v>3</v>
      </c>
      <c r="B8" s="12">
        <v>6392</v>
      </c>
      <c r="C8" s="12">
        <v>0</v>
      </c>
      <c r="D8" s="15" t="s">
        <v>49</v>
      </c>
      <c r="F8" s="12">
        <v>0</v>
      </c>
      <c r="G8" s="12"/>
      <c r="I8" s="3" t="s">
        <v>42</v>
      </c>
    </row>
    <row r="9" spans="1:9" x14ac:dyDescent="0.25">
      <c r="A9" s="6" t="s">
        <v>4</v>
      </c>
      <c r="B9" s="6">
        <v>10880</v>
      </c>
      <c r="C9" s="6">
        <v>0</v>
      </c>
      <c r="D9" s="15" t="s">
        <v>50</v>
      </c>
      <c r="F9" s="6">
        <v>0</v>
      </c>
      <c r="G9" s="6"/>
    </row>
    <row r="10" spans="1:9" x14ac:dyDescent="0.25">
      <c r="A10" s="6" t="s">
        <v>5</v>
      </c>
      <c r="B10" s="6">
        <v>9018</v>
      </c>
      <c r="C10" s="6">
        <v>0</v>
      </c>
      <c r="D10" s="16" t="s">
        <v>52</v>
      </c>
      <c r="F10" s="6">
        <v>31889</v>
      </c>
      <c r="G10" s="6"/>
      <c r="I10" t="s">
        <v>45</v>
      </c>
    </row>
    <row r="11" spans="1:9" x14ac:dyDescent="0.25">
      <c r="A11" s="6" t="s">
        <v>22</v>
      </c>
      <c r="B11" s="12">
        <v>0</v>
      </c>
      <c r="C11" s="12">
        <v>0</v>
      </c>
      <c r="F11" s="12">
        <v>0</v>
      </c>
      <c r="G11" s="12"/>
    </row>
    <row r="12" spans="1:9" x14ac:dyDescent="0.25">
      <c r="A12" s="6" t="s">
        <v>23</v>
      </c>
      <c r="B12" s="6">
        <v>0</v>
      </c>
      <c r="C12" s="6">
        <v>0</v>
      </c>
      <c r="F12" s="6">
        <v>0</v>
      </c>
      <c r="G12" s="6"/>
    </row>
    <row r="13" spans="1:9" x14ac:dyDescent="0.25">
      <c r="A13" s="6" t="s">
        <v>24</v>
      </c>
      <c r="B13" s="6">
        <v>0</v>
      </c>
      <c r="C13" s="6">
        <v>0</v>
      </c>
      <c r="F13" s="6"/>
      <c r="G13" s="6"/>
      <c r="I13" t="s">
        <v>46</v>
      </c>
    </row>
    <row r="14" spans="1:9" x14ac:dyDescent="0.25">
      <c r="A14" s="1" t="s">
        <v>6</v>
      </c>
      <c r="B14" s="1">
        <v>0</v>
      </c>
      <c r="C14" s="1">
        <v>0</v>
      </c>
      <c r="F14" s="1">
        <v>10000</v>
      </c>
      <c r="G14" s="1"/>
      <c r="I14" s="14"/>
    </row>
    <row r="15" spans="1:9" x14ac:dyDescent="0.25">
      <c r="A15" s="1" t="s">
        <v>7</v>
      </c>
      <c r="B15" s="1">
        <v>0</v>
      </c>
      <c r="C15" s="1">
        <v>0</v>
      </c>
      <c r="F15" s="1">
        <v>0</v>
      </c>
      <c r="G15" s="1"/>
    </row>
    <row r="16" spans="1:9" x14ac:dyDescent="0.25">
      <c r="A16" s="1" t="s">
        <v>8</v>
      </c>
      <c r="B16" s="1">
        <v>0</v>
      </c>
      <c r="C16" s="1">
        <v>0</v>
      </c>
      <c r="F16" s="1">
        <v>0</v>
      </c>
      <c r="G16" s="1"/>
    </row>
    <row r="17" spans="1:7" x14ac:dyDescent="0.25">
      <c r="A17" s="1" t="s">
        <v>25</v>
      </c>
      <c r="B17" s="1">
        <v>0</v>
      </c>
      <c r="C17" s="1">
        <v>0</v>
      </c>
      <c r="F17" s="1">
        <v>0</v>
      </c>
      <c r="G17" s="1"/>
    </row>
    <row r="18" spans="1:7" x14ac:dyDescent="0.25">
      <c r="A18" s="1" t="s">
        <v>26</v>
      </c>
      <c r="B18" s="1">
        <v>0</v>
      </c>
      <c r="C18" s="1">
        <v>0</v>
      </c>
      <c r="F18" s="1">
        <v>0</v>
      </c>
      <c r="G18" s="1"/>
    </row>
    <row r="19" spans="1:7" x14ac:dyDescent="0.25">
      <c r="A19" s="1" t="s">
        <v>27</v>
      </c>
      <c r="B19" s="1">
        <v>0</v>
      </c>
      <c r="C19" s="1">
        <v>0</v>
      </c>
      <c r="F19" s="1">
        <v>0</v>
      </c>
      <c r="G19" s="1"/>
    </row>
    <row r="20" spans="1:7" x14ac:dyDescent="0.25">
      <c r="A20" s="7" t="s">
        <v>9</v>
      </c>
      <c r="B20" s="10">
        <v>800</v>
      </c>
      <c r="C20" s="10"/>
      <c r="F20" s="10">
        <v>800</v>
      </c>
      <c r="G20" s="10"/>
    </row>
    <row r="21" spans="1:7" x14ac:dyDescent="0.25">
      <c r="A21" s="7" t="s">
        <v>10</v>
      </c>
      <c r="B21" s="10">
        <v>4240</v>
      </c>
      <c r="C21" s="10"/>
      <c r="F21" s="10">
        <v>4240</v>
      </c>
      <c r="G21" s="10"/>
    </row>
    <row r="22" spans="1:7" x14ac:dyDescent="0.25">
      <c r="A22" s="7" t="s">
        <v>11</v>
      </c>
      <c r="B22" s="10">
        <v>4240</v>
      </c>
      <c r="C22" s="10"/>
      <c r="F22" s="10">
        <v>4240</v>
      </c>
      <c r="G22" s="10"/>
    </row>
    <row r="23" spans="1:7" x14ac:dyDescent="0.25">
      <c r="A23" s="7" t="s">
        <v>28</v>
      </c>
      <c r="B23" s="10">
        <v>1766</v>
      </c>
      <c r="C23" s="10"/>
      <c r="F23" s="10">
        <v>1766</v>
      </c>
      <c r="G23" s="10"/>
    </row>
    <row r="24" spans="1:7" x14ac:dyDescent="0.25">
      <c r="A24" s="7" t="s">
        <v>29</v>
      </c>
      <c r="B24" s="10">
        <v>1766</v>
      </c>
      <c r="C24" s="10"/>
      <c r="F24" s="10">
        <v>1766</v>
      </c>
      <c r="G24" s="10"/>
    </row>
    <row r="25" spans="1:7" x14ac:dyDescent="0.25">
      <c r="A25" s="7" t="s">
        <v>12</v>
      </c>
      <c r="B25" s="10">
        <v>800</v>
      </c>
      <c r="C25" s="10"/>
      <c r="F25" s="10">
        <v>800</v>
      </c>
      <c r="G25" s="10"/>
    </row>
    <row r="26" spans="1:7" x14ac:dyDescent="0.25">
      <c r="A26" s="7" t="s">
        <v>30</v>
      </c>
      <c r="B26" s="10">
        <v>1200</v>
      </c>
      <c r="C26" s="10"/>
      <c r="F26" s="10">
        <v>1200</v>
      </c>
      <c r="G26" s="10"/>
    </row>
    <row r="27" spans="1:7" x14ac:dyDescent="0.25">
      <c r="C27" s="2">
        <v>12554</v>
      </c>
      <c r="D27" t="s">
        <v>47</v>
      </c>
    </row>
    <row r="28" spans="1:7" x14ac:dyDescent="0.25">
      <c r="B28" s="8">
        <f>SUM(B2:B27)</f>
        <v>398660.56</v>
      </c>
      <c r="C28" s="4">
        <f>54968*2</f>
        <v>109936</v>
      </c>
    </row>
    <row r="29" spans="1:7" x14ac:dyDescent="0.25">
      <c r="A29" s="8" t="s">
        <v>13</v>
      </c>
      <c r="B29">
        <f>B28-B4</f>
        <v>270739.28000000003</v>
      </c>
      <c r="C29" s="8">
        <f>SUM(C2:C28)</f>
        <v>263490</v>
      </c>
      <c r="F29" s="8">
        <f>SUM(F2:F28)</f>
        <v>253143</v>
      </c>
      <c r="G29" s="8">
        <v>260794</v>
      </c>
    </row>
    <row r="30" spans="1:7" x14ac:dyDescent="0.25">
      <c r="D30">
        <v>246000</v>
      </c>
    </row>
    <row r="33" spans="1:5" ht="15.75" thickBot="1" x14ac:dyDescent="0.3">
      <c r="B33" s="9" t="s">
        <v>72</v>
      </c>
      <c r="C33" s="9" t="s">
        <v>15</v>
      </c>
    </row>
    <row r="34" spans="1:5" x14ac:dyDescent="0.25">
      <c r="A34" s="18" t="s">
        <v>54</v>
      </c>
      <c r="B34" s="19">
        <v>127921</v>
      </c>
      <c r="C34" s="20">
        <f>62000*2</f>
        <v>124000</v>
      </c>
    </row>
    <row r="35" spans="1:5" x14ac:dyDescent="0.25">
      <c r="A35" s="25" t="s">
        <v>68</v>
      </c>
      <c r="B35" s="22">
        <f>SUM(B5,B6)</f>
        <v>84716</v>
      </c>
      <c r="C35" s="23"/>
    </row>
    <row r="36" spans="1:5" x14ac:dyDescent="0.25">
      <c r="A36" s="25" t="s">
        <v>69</v>
      </c>
      <c r="B36" s="22">
        <f>SUM(B21:B24)</f>
        <v>12012</v>
      </c>
      <c r="C36" s="23"/>
    </row>
    <row r="37" spans="1:5" x14ac:dyDescent="0.25">
      <c r="A37" s="25" t="s">
        <v>70</v>
      </c>
      <c r="B37" s="22">
        <v>16310</v>
      </c>
      <c r="C37" s="23"/>
    </row>
    <row r="38" spans="1:5" x14ac:dyDescent="0.25">
      <c r="A38" s="21" t="s">
        <v>53</v>
      </c>
      <c r="B38" s="22">
        <f>SUM(B35:B37)</f>
        <v>113038</v>
      </c>
      <c r="C38" s="23">
        <v>116760</v>
      </c>
    </row>
    <row r="39" spans="1:5" x14ac:dyDescent="0.25">
      <c r="A39" s="21" t="s">
        <v>55</v>
      </c>
      <c r="B39" s="22">
        <v>17000</v>
      </c>
      <c r="C39" s="23">
        <v>17000</v>
      </c>
    </row>
    <row r="40" spans="1:5" x14ac:dyDescent="0.25">
      <c r="A40" s="21" t="s">
        <v>57</v>
      </c>
      <c r="B40" s="22">
        <f>SUM(B34,B38,B39)</f>
        <v>257959</v>
      </c>
      <c r="C40" s="22">
        <f>SUM(C34,C38,C39)</f>
        <v>257760</v>
      </c>
      <c r="E40" s="9">
        <v>38014631</v>
      </c>
    </row>
    <row r="41" spans="1:5" x14ac:dyDescent="0.25">
      <c r="A41" s="21" t="s">
        <v>56</v>
      </c>
      <c r="B41" s="26">
        <f>0.0309*B40</f>
        <v>7970.9331000000002</v>
      </c>
      <c r="C41" s="27">
        <f>0.0309*C40</f>
        <v>7964.7839999999997</v>
      </c>
    </row>
    <row r="42" spans="1:5" ht="15.75" x14ac:dyDescent="0.25">
      <c r="A42" s="30" t="s">
        <v>58</v>
      </c>
      <c r="B42" s="31">
        <f>SUM(B40+B41)</f>
        <v>265929.93310000002</v>
      </c>
      <c r="C42" s="42">
        <v>285000</v>
      </c>
      <c r="E42" s="43"/>
    </row>
    <row r="43" spans="1:5" x14ac:dyDescent="0.25">
      <c r="A43" s="21" t="s">
        <v>60</v>
      </c>
      <c r="B43" s="26">
        <f>B42/2</f>
        <v>132964.96655000001</v>
      </c>
      <c r="C43" s="27">
        <f>C42/2</f>
        <v>142500</v>
      </c>
    </row>
    <row r="44" spans="1:5" x14ac:dyDescent="0.25">
      <c r="A44" s="21" t="s">
        <v>59</v>
      </c>
      <c r="B44" s="26">
        <f>C42-B42</f>
        <v>19070.066899999976</v>
      </c>
      <c r="C44" s="23"/>
    </row>
    <row r="45" spans="1:5" ht="15.75" thickBot="1" x14ac:dyDescent="0.3">
      <c r="A45" s="24" t="s">
        <v>61</v>
      </c>
      <c r="B45" s="28">
        <f>B44/2</f>
        <v>9535.0334499999881</v>
      </c>
      <c r="C45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G18" sqref="G18"/>
    </sheetView>
  </sheetViews>
  <sheetFormatPr defaultRowHeight="15" x14ac:dyDescent="0.25"/>
  <cols>
    <col min="3" max="3" width="9.140625" style="46"/>
    <col min="4" max="4" width="23" style="90" bestFit="1" customWidth="1"/>
    <col min="5" max="5" width="12" bestFit="1" customWidth="1"/>
    <col min="6" max="6" width="14" bestFit="1" customWidth="1"/>
    <col min="7" max="7" width="18.42578125" bestFit="1" customWidth="1"/>
    <col min="9" max="9" width="59.140625" bestFit="1" customWidth="1"/>
    <col min="15" max="15" width="9.85546875" bestFit="1" customWidth="1"/>
  </cols>
  <sheetData>
    <row r="1" spans="1:15" ht="15.75" thickBot="1" x14ac:dyDescent="0.3">
      <c r="A1" s="78"/>
      <c r="B1" s="78"/>
      <c r="C1" s="89"/>
      <c r="I1" s="83"/>
      <c r="J1" s="84"/>
      <c r="K1" s="84"/>
      <c r="L1" s="85"/>
      <c r="M1" s="86"/>
      <c r="N1" s="86"/>
      <c r="O1" s="87"/>
    </row>
    <row r="2" spans="1:15" x14ac:dyDescent="0.25">
      <c r="I2">
        <v>38014631</v>
      </c>
    </row>
    <row r="5" spans="1:15" x14ac:dyDescent="0.25">
      <c r="D5" s="91" t="s">
        <v>144</v>
      </c>
      <c r="E5" s="80"/>
      <c r="F5" s="79" t="s">
        <v>67</v>
      </c>
      <c r="G5" s="46" t="s">
        <v>150</v>
      </c>
      <c r="H5" s="79" t="s">
        <v>75</v>
      </c>
      <c r="I5" s="79" t="s">
        <v>147</v>
      </c>
    </row>
    <row r="6" spans="1:15" x14ac:dyDescent="0.25">
      <c r="D6" s="92" t="s">
        <v>134</v>
      </c>
      <c r="E6" s="80">
        <f>11000+595+356+1500+600+400+300</f>
        <v>14751</v>
      </c>
      <c r="F6">
        <f>356.6+300+1000+1500+500+11000</f>
        <v>14656.6</v>
      </c>
      <c r="G6" t="s">
        <v>125</v>
      </c>
      <c r="H6" s="93"/>
      <c r="I6" t="s">
        <v>171</v>
      </c>
    </row>
    <row r="7" spans="1:15" x14ac:dyDescent="0.25">
      <c r="D7" s="92" t="s">
        <v>135</v>
      </c>
      <c r="E7" s="80">
        <v>50000</v>
      </c>
      <c r="F7" s="5">
        <v>29942.3</v>
      </c>
      <c r="G7" t="s">
        <v>125</v>
      </c>
      <c r="H7" s="93"/>
      <c r="I7" t="s">
        <v>166</v>
      </c>
    </row>
    <row r="8" spans="1:15" x14ac:dyDescent="0.25">
      <c r="D8" s="92" t="s">
        <v>62</v>
      </c>
      <c r="E8" s="80">
        <v>50000</v>
      </c>
      <c r="F8" s="5">
        <v>0</v>
      </c>
      <c r="G8" t="s">
        <v>125</v>
      </c>
      <c r="H8" s="93"/>
    </row>
    <row r="9" spans="1:15" x14ac:dyDescent="0.25">
      <c r="D9" s="92" t="s">
        <v>136</v>
      </c>
      <c r="E9" s="80">
        <v>200000</v>
      </c>
      <c r="F9" s="5">
        <f>150000</f>
        <v>150000</v>
      </c>
      <c r="G9" t="s">
        <v>125</v>
      </c>
      <c r="H9" s="93"/>
      <c r="I9" t="s">
        <v>152</v>
      </c>
    </row>
    <row r="10" spans="1:15" x14ac:dyDescent="0.25">
      <c r="D10" s="92" t="s">
        <v>137</v>
      </c>
      <c r="E10" s="80">
        <v>1000</v>
      </c>
      <c r="F10" s="46">
        <v>500</v>
      </c>
      <c r="G10" t="s">
        <v>125</v>
      </c>
      <c r="H10" s="93"/>
      <c r="I10" t="s">
        <v>151</v>
      </c>
    </row>
    <row r="11" spans="1:15" x14ac:dyDescent="0.25">
      <c r="D11" s="92" t="s">
        <v>138</v>
      </c>
      <c r="E11" s="80">
        <v>4000</v>
      </c>
      <c r="F11" s="46">
        <v>2000</v>
      </c>
      <c r="G11" t="s">
        <v>125</v>
      </c>
      <c r="H11" s="93"/>
      <c r="I11" t="s">
        <v>164</v>
      </c>
    </row>
    <row r="12" spans="1:15" x14ac:dyDescent="0.25">
      <c r="D12" s="92" t="s">
        <v>139</v>
      </c>
      <c r="E12" s="80">
        <v>2800</v>
      </c>
      <c r="F12">
        <f>900</f>
        <v>900</v>
      </c>
    </row>
    <row r="13" spans="1:15" x14ac:dyDescent="0.25">
      <c r="D13" s="92" t="s">
        <v>143</v>
      </c>
      <c r="E13" s="80">
        <v>10000</v>
      </c>
      <c r="F13" s="46">
        <f>4303+499+1699+1990+2098+1390+2040+1680+1099</f>
        <v>16798</v>
      </c>
      <c r="G13" t="s">
        <v>155</v>
      </c>
      <c r="H13" s="93"/>
      <c r="I13" t="s">
        <v>154</v>
      </c>
    </row>
    <row r="14" spans="1:15" x14ac:dyDescent="0.25">
      <c r="D14" s="92" t="s">
        <v>140</v>
      </c>
      <c r="E14" s="80">
        <v>10000</v>
      </c>
      <c r="F14">
        <f>1750+2400+2200</f>
        <v>6350</v>
      </c>
    </row>
    <row r="15" spans="1:15" x14ac:dyDescent="0.25">
      <c r="D15" s="92" t="s">
        <v>148</v>
      </c>
      <c r="E15" s="80">
        <v>10000</v>
      </c>
      <c r="F15">
        <f>616+25+70+298+120+200+250+ 1429 +1500+289+1500+2499+1062+500+788+1500</f>
        <v>12646</v>
      </c>
      <c r="G15" t="s">
        <v>125</v>
      </c>
      <c r="I15" t="s">
        <v>165</v>
      </c>
    </row>
    <row r="18" spans="3:7" ht="21" x14ac:dyDescent="0.35">
      <c r="D18" s="92" t="s">
        <v>13</v>
      </c>
      <c r="E18" s="82">
        <f>SUM(E6:E15)</f>
        <v>352551</v>
      </c>
      <c r="F18" s="88">
        <f>SUM(F6:F15)</f>
        <v>233792.9</v>
      </c>
    </row>
    <row r="19" spans="3:7" x14ac:dyDescent="0.25">
      <c r="D19" s="92" t="s">
        <v>145</v>
      </c>
      <c r="E19" s="80">
        <v>97698</v>
      </c>
    </row>
    <row r="20" spans="3:7" x14ac:dyDescent="0.25">
      <c r="D20" s="92" t="s">
        <v>141</v>
      </c>
      <c r="E20" s="80">
        <f>60000-37000</f>
        <v>23000</v>
      </c>
    </row>
    <row r="21" spans="3:7" ht="21" x14ac:dyDescent="0.35">
      <c r="D21" s="92" t="s">
        <v>142</v>
      </c>
      <c r="E21" s="82">
        <f>E18-E19-E20</f>
        <v>231853</v>
      </c>
    </row>
    <row r="22" spans="3:7" ht="21" x14ac:dyDescent="0.35">
      <c r="D22" s="94" t="s">
        <v>153</v>
      </c>
      <c r="E22" s="82">
        <f>SUM(E6,E7,E8,E10,E11,E12,E13,E14,E15)</f>
        <v>152551</v>
      </c>
      <c r="F22" s="82">
        <f>SUM(F6,F7,F8,F10,F11,F12,F13,F14,F15)</f>
        <v>83792.899999999994</v>
      </c>
    </row>
    <row r="23" spans="3:7" x14ac:dyDescent="0.25">
      <c r="D23" s="92" t="s">
        <v>125</v>
      </c>
      <c r="E23" s="81" t="s">
        <v>149</v>
      </c>
      <c r="F23" s="9" t="s">
        <v>168</v>
      </c>
      <c r="G23" s="9" t="s">
        <v>169</v>
      </c>
    </row>
    <row r="24" spans="3:7" x14ac:dyDescent="0.25">
      <c r="C24" s="46" t="s">
        <v>146</v>
      </c>
      <c r="D24" s="36">
        <v>317698.68</v>
      </c>
      <c r="E24">
        <v>21199.32</v>
      </c>
    </row>
    <row r="25" spans="3:7" x14ac:dyDescent="0.25">
      <c r="C25" s="46" t="s">
        <v>167</v>
      </c>
      <c r="D25" s="36">
        <v>108645.47</v>
      </c>
      <c r="E25">
        <v>2519.3200000000002</v>
      </c>
      <c r="F25">
        <f>D24-D25</f>
        <v>209053.21</v>
      </c>
      <c r="G25">
        <f>E24-E25</f>
        <v>18680</v>
      </c>
    </row>
    <row r="26" spans="3:7" x14ac:dyDescent="0.25">
      <c r="C26" s="46" t="s">
        <v>170</v>
      </c>
      <c r="D26" s="36">
        <v>92736.45</v>
      </c>
      <c r="E26">
        <v>2519.3200000000002</v>
      </c>
      <c r="F26">
        <f>D24-D26</f>
        <v>224962.22999999998</v>
      </c>
      <c r="G26">
        <f>E24-E26</f>
        <v>18680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5" workbookViewId="0">
      <selection activeCell="C15" sqref="C15"/>
    </sheetView>
  </sheetViews>
  <sheetFormatPr defaultRowHeight="15" x14ac:dyDescent="0.25"/>
  <cols>
    <col min="1" max="1" width="17.85546875" bestFit="1" customWidth="1"/>
    <col min="3" max="3" width="17.85546875" bestFit="1" customWidth="1"/>
    <col min="4" max="4" width="26.85546875" bestFit="1" customWidth="1"/>
    <col min="9" max="9" width="9.140625" style="36"/>
    <col min="10" max="10" width="18.140625" bestFit="1" customWidth="1"/>
    <col min="12" max="12" width="16.28515625" bestFit="1" customWidth="1"/>
    <col min="13" max="13" width="10.42578125" bestFit="1" customWidth="1"/>
    <col min="14" max="14" width="15.85546875" bestFit="1" customWidth="1"/>
  </cols>
  <sheetData>
    <row r="1" spans="1:14" x14ac:dyDescent="0.25">
      <c r="A1" t="s">
        <v>172</v>
      </c>
      <c r="B1" s="98"/>
      <c r="C1" t="s">
        <v>264</v>
      </c>
      <c r="D1" t="s">
        <v>265</v>
      </c>
    </row>
    <row r="2" spans="1:14" x14ac:dyDescent="0.25">
      <c r="A2" t="s">
        <v>186</v>
      </c>
      <c r="B2" s="98"/>
      <c r="C2" t="s">
        <v>264</v>
      </c>
      <c r="D2" t="s">
        <v>265</v>
      </c>
    </row>
    <row r="3" spans="1:14" x14ac:dyDescent="0.25">
      <c r="A3" t="s">
        <v>187</v>
      </c>
      <c r="B3" s="98"/>
      <c r="C3" t="s">
        <v>264</v>
      </c>
      <c r="D3" t="s">
        <v>265</v>
      </c>
    </row>
    <row r="4" spans="1:14" x14ac:dyDescent="0.25">
      <c r="A4" t="s">
        <v>173</v>
      </c>
      <c r="B4" s="98"/>
      <c r="C4" t="s">
        <v>264</v>
      </c>
      <c r="D4" t="s">
        <v>265</v>
      </c>
    </row>
    <row r="5" spans="1:14" x14ac:dyDescent="0.25">
      <c r="A5" t="s">
        <v>194</v>
      </c>
      <c r="B5" s="98"/>
      <c r="C5" t="s">
        <v>264</v>
      </c>
      <c r="D5" t="s">
        <v>265</v>
      </c>
    </row>
    <row r="6" spans="1:14" x14ac:dyDescent="0.25">
      <c r="A6" t="s">
        <v>195</v>
      </c>
      <c r="B6" s="98"/>
      <c r="C6" t="s">
        <v>264</v>
      </c>
      <c r="D6" t="s">
        <v>265</v>
      </c>
    </row>
    <row r="7" spans="1:14" x14ac:dyDescent="0.25">
      <c r="A7" t="s">
        <v>196</v>
      </c>
      <c r="B7" s="98"/>
      <c r="C7" t="s">
        <v>264</v>
      </c>
      <c r="D7" t="s">
        <v>265</v>
      </c>
    </row>
    <row r="8" spans="1:14" x14ac:dyDescent="0.25">
      <c r="A8" t="s">
        <v>197</v>
      </c>
      <c r="B8" s="98"/>
      <c r="C8" t="s">
        <v>264</v>
      </c>
      <c r="D8" t="s">
        <v>265</v>
      </c>
    </row>
    <row r="9" spans="1:14" x14ac:dyDescent="0.25">
      <c r="A9" t="s">
        <v>174</v>
      </c>
      <c r="B9" s="98"/>
      <c r="C9" t="s">
        <v>264</v>
      </c>
      <c r="D9" t="s">
        <v>265</v>
      </c>
    </row>
    <row r="10" spans="1:14" x14ac:dyDescent="0.25">
      <c r="A10" t="s">
        <v>175</v>
      </c>
      <c r="B10" s="98"/>
      <c r="C10" t="s">
        <v>264</v>
      </c>
      <c r="D10" t="s">
        <v>265</v>
      </c>
    </row>
    <row r="11" spans="1:14" ht="15.75" thickBot="1" x14ac:dyDescent="0.3">
      <c r="A11" t="s">
        <v>176</v>
      </c>
      <c r="B11" s="98"/>
      <c r="C11" t="s">
        <v>264</v>
      </c>
      <c r="D11" t="s">
        <v>265</v>
      </c>
    </row>
    <row r="12" spans="1:14" x14ac:dyDescent="0.25">
      <c r="A12" t="s">
        <v>177</v>
      </c>
      <c r="B12" s="98"/>
      <c r="C12" t="s">
        <v>264</v>
      </c>
      <c r="D12" t="s">
        <v>265</v>
      </c>
      <c r="I12" s="104">
        <v>1</v>
      </c>
      <c r="J12" s="99" t="s">
        <v>185</v>
      </c>
      <c r="K12" s="105"/>
      <c r="L12" s="99" t="s">
        <v>210</v>
      </c>
      <c r="M12" s="100" t="s">
        <v>211</v>
      </c>
      <c r="N12" s="114" t="s">
        <v>260</v>
      </c>
    </row>
    <row r="13" spans="1:14" x14ac:dyDescent="0.25">
      <c r="A13" t="s">
        <v>178</v>
      </c>
      <c r="B13" s="98"/>
      <c r="C13" t="s">
        <v>264</v>
      </c>
      <c r="D13" t="s">
        <v>265</v>
      </c>
      <c r="I13" s="106">
        <v>2</v>
      </c>
      <c r="J13" s="70" t="s">
        <v>189</v>
      </c>
      <c r="K13" s="107"/>
      <c r="L13" s="70" t="s">
        <v>210</v>
      </c>
      <c r="M13" s="108" t="s">
        <v>211</v>
      </c>
      <c r="N13" s="114" t="s">
        <v>261</v>
      </c>
    </row>
    <row r="14" spans="1:14" x14ac:dyDescent="0.25">
      <c r="A14" t="s">
        <v>179</v>
      </c>
      <c r="B14" s="98"/>
      <c r="C14" t="s">
        <v>264</v>
      </c>
      <c r="D14" t="s">
        <v>265</v>
      </c>
      <c r="I14" s="106">
        <v>3</v>
      </c>
      <c r="J14" s="70" t="s">
        <v>204</v>
      </c>
      <c r="K14" s="107"/>
      <c r="L14" s="70" t="s">
        <v>210</v>
      </c>
      <c r="M14" s="108" t="s">
        <v>211</v>
      </c>
      <c r="N14" s="114" t="s">
        <v>262</v>
      </c>
    </row>
    <row r="15" spans="1:14" x14ac:dyDescent="0.25">
      <c r="A15" t="s">
        <v>180</v>
      </c>
      <c r="B15" s="98"/>
      <c r="C15" t="s">
        <v>264</v>
      </c>
      <c r="D15" t="s">
        <v>265</v>
      </c>
      <c r="I15" s="106">
        <v>4</v>
      </c>
      <c r="J15" s="70" t="s">
        <v>198</v>
      </c>
      <c r="K15" s="107"/>
      <c r="L15" s="70" t="s">
        <v>210</v>
      </c>
      <c r="M15" s="108" t="s">
        <v>211</v>
      </c>
      <c r="N15" s="114" t="s">
        <v>259</v>
      </c>
    </row>
    <row r="16" spans="1:14" ht="15.75" thickBot="1" x14ac:dyDescent="0.3">
      <c r="A16" t="s">
        <v>216</v>
      </c>
      <c r="B16" s="98"/>
      <c r="C16" t="s">
        <v>264</v>
      </c>
      <c r="D16" t="s">
        <v>265</v>
      </c>
      <c r="I16" s="109">
        <v>5</v>
      </c>
      <c r="J16" s="102" t="s">
        <v>200</v>
      </c>
      <c r="K16" s="110"/>
      <c r="L16" s="102" t="s">
        <v>210</v>
      </c>
      <c r="M16" s="103" t="s">
        <v>211</v>
      </c>
      <c r="N16" s="114" t="s">
        <v>259</v>
      </c>
    </row>
    <row r="17" spans="1:13" x14ac:dyDescent="0.25">
      <c r="A17" t="s">
        <v>181</v>
      </c>
      <c r="B17" s="98"/>
      <c r="C17" t="s">
        <v>264</v>
      </c>
      <c r="D17" t="s">
        <v>265</v>
      </c>
    </row>
    <row r="18" spans="1:13" ht="15.75" thickBot="1" x14ac:dyDescent="0.3">
      <c r="A18" t="s">
        <v>182</v>
      </c>
      <c r="B18" s="98"/>
      <c r="C18" t="s">
        <v>264</v>
      </c>
      <c r="D18" t="s">
        <v>266</v>
      </c>
    </row>
    <row r="19" spans="1:13" x14ac:dyDescent="0.25">
      <c r="A19" t="s">
        <v>184</v>
      </c>
      <c r="B19" s="98"/>
      <c r="C19" t="s">
        <v>264</v>
      </c>
      <c r="D19" t="s">
        <v>265</v>
      </c>
      <c r="J19" s="111" t="s">
        <v>255</v>
      </c>
      <c r="K19" s="112"/>
      <c r="L19" s="113" t="s">
        <v>254</v>
      </c>
    </row>
    <row r="20" spans="1:13" ht="15.75" thickBot="1" x14ac:dyDescent="0.3">
      <c r="A20" t="s">
        <v>188</v>
      </c>
      <c r="B20" s="98"/>
      <c r="C20" t="s">
        <v>264</v>
      </c>
      <c r="D20" t="s">
        <v>265</v>
      </c>
      <c r="J20" s="101" t="s">
        <v>217</v>
      </c>
      <c r="K20" s="102" t="s">
        <v>263</v>
      </c>
      <c r="L20" s="103">
        <v>36</v>
      </c>
    </row>
    <row r="21" spans="1:13" x14ac:dyDescent="0.25">
      <c r="A21" t="s">
        <v>190</v>
      </c>
      <c r="B21" s="98"/>
      <c r="C21" t="s">
        <v>264</v>
      </c>
      <c r="D21" t="s">
        <v>265</v>
      </c>
    </row>
    <row r="22" spans="1:13" x14ac:dyDescent="0.25">
      <c r="A22" t="s">
        <v>191</v>
      </c>
      <c r="B22" s="98"/>
      <c r="C22" t="s">
        <v>264</v>
      </c>
      <c r="D22" t="s">
        <v>266</v>
      </c>
    </row>
    <row r="23" spans="1:13" x14ac:dyDescent="0.25">
      <c r="A23" t="s">
        <v>192</v>
      </c>
      <c r="B23" s="98"/>
      <c r="C23" t="s">
        <v>264</v>
      </c>
      <c r="D23" t="s">
        <v>266</v>
      </c>
    </row>
    <row r="24" spans="1:13" x14ac:dyDescent="0.25">
      <c r="A24" t="s">
        <v>193</v>
      </c>
      <c r="B24" s="98"/>
      <c r="C24" t="s">
        <v>264</v>
      </c>
      <c r="D24" t="s">
        <v>265</v>
      </c>
    </row>
    <row r="25" spans="1:13" x14ac:dyDescent="0.25">
      <c r="A25" t="s">
        <v>199</v>
      </c>
      <c r="B25" s="98"/>
      <c r="C25" t="s">
        <v>264</v>
      </c>
      <c r="D25" t="s">
        <v>265</v>
      </c>
    </row>
    <row r="26" spans="1:13" x14ac:dyDescent="0.25">
      <c r="A26" t="s">
        <v>202</v>
      </c>
      <c r="B26" s="98"/>
      <c r="C26" t="s">
        <v>264</v>
      </c>
      <c r="D26" t="s">
        <v>265</v>
      </c>
      <c r="J26" t="s">
        <v>183</v>
      </c>
      <c r="K26" t="s">
        <v>209</v>
      </c>
      <c r="L26" t="s">
        <v>213</v>
      </c>
      <c r="M26" t="s">
        <v>261</v>
      </c>
    </row>
    <row r="27" spans="1:13" x14ac:dyDescent="0.25">
      <c r="A27" t="s">
        <v>203</v>
      </c>
      <c r="B27" s="98"/>
      <c r="C27" t="s">
        <v>264</v>
      </c>
      <c r="D27" t="s">
        <v>265</v>
      </c>
      <c r="J27" t="s">
        <v>201</v>
      </c>
      <c r="K27" t="s">
        <v>209</v>
      </c>
      <c r="L27" t="s">
        <v>213</v>
      </c>
      <c r="M27" t="s">
        <v>260</v>
      </c>
    </row>
    <row r="28" spans="1:13" x14ac:dyDescent="0.25">
      <c r="A28" t="s">
        <v>206</v>
      </c>
      <c r="B28" s="98"/>
      <c r="C28" t="s">
        <v>264</v>
      </c>
      <c r="D28" t="s">
        <v>265</v>
      </c>
      <c r="J28" t="s">
        <v>205</v>
      </c>
      <c r="K28" t="s">
        <v>209</v>
      </c>
      <c r="L28" t="s">
        <v>213</v>
      </c>
      <c r="M28" t="s">
        <v>261</v>
      </c>
    </row>
    <row r="29" spans="1:13" x14ac:dyDescent="0.25">
      <c r="A29" t="s">
        <v>207</v>
      </c>
      <c r="B29" s="98"/>
      <c r="C29" t="s">
        <v>264</v>
      </c>
      <c r="D29" t="s">
        <v>265</v>
      </c>
      <c r="J29" t="s">
        <v>208</v>
      </c>
      <c r="K29" t="s">
        <v>209</v>
      </c>
      <c r="L29" t="s">
        <v>213</v>
      </c>
      <c r="M29" t="s">
        <v>261</v>
      </c>
    </row>
    <row r="30" spans="1:13" x14ac:dyDescent="0.25">
      <c r="A30" t="s">
        <v>214</v>
      </c>
      <c r="B30" s="98"/>
      <c r="C30" t="s">
        <v>264</v>
      </c>
      <c r="D30" t="s">
        <v>265</v>
      </c>
      <c r="J30" t="s">
        <v>212</v>
      </c>
      <c r="K30" t="s">
        <v>209</v>
      </c>
      <c r="L30" t="s">
        <v>213</v>
      </c>
      <c r="M30" t="s">
        <v>261</v>
      </c>
    </row>
    <row r="31" spans="1:13" ht="15.75" thickBot="1" x14ac:dyDescent="0.3">
      <c r="A31" t="s">
        <v>215</v>
      </c>
      <c r="B31" s="98"/>
      <c r="C31" t="s">
        <v>264</v>
      </c>
      <c r="D31" t="s">
        <v>265</v>
      </c>
    </row>
    <row r="32" spans="1:13" x14ac:dyDescent="0.25">
      <c r="A32" s="99" t="s">
        <v>185</v>
      </c>
      <c r="B32" s="105"/>
      <c r="C32" t="s">
        <v>264</v>
      </c>
      <c r="D32" t="s">
        <v>265</v>
      </c>
    </row>
    <row r="33" spans="1:4" x14ac:dyDescent="0.25">
      <c r="A33" s="70" t="s">
        <v>204</v>
      </c>
      <c r="B33" s="107"/>
      <c r="C33" t="s">
        <v>264</v>
      </c>
      <c r="D33" t="s">
        <v>265</v>
      </c>
    </row>
    <row r="34" spans="1:4" x14ac:dyDescent="0.25">
      <c r="A34" s="70" t="s">
        <v>198</v>
      </c>
      <c r="B34" s="107"/>
      <c r="C34" t="s">
        <v>264</v>
      </c>
      <c r="D34" t="s">
        <v>265</v>
      </c>
    </row>
    <row r="35" spans="1:4" ht="15.75" thickBot="1" x14ac:dyDescent="0.3">
      <c r="A35" s="102" t="s">
        <v>200</v>
      </c>
      <c r="B35" s="110"/>
      <c r="C35" t="s">
        <v>264</v>
      </c>
      <c r="D35" t="s">
        <v>265</v>
      </c>
    </row>
    <row r="37" spans="1:4" x14ac:dyDescent="0.25">
      <c r="A37" s="4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E10" sqref="E10"/>
    </sheetView>
  </sheetViews>
  <sheetFormatPr defaultRowHeight="15" x14ac:dyDescent="0.25"/>
  <cols>
    <col min="1" max="1" width="25.7109375" bestFit="1" customWidth="1"/>
    <col min="12" max="12" width="16.28515625" bestFit="1" customWidth="1"/>
  </cols>
  <sheetData>
    <row r="1" spans="1:14" x14ac:dyDescent="0.25">
      <c r="A1" t="s">
        <v>218</v>
      </c>
    </row>
    <row r="2" spans="1:14" x14ac:dyDescent="0.25">
      <c r="A2" t="s">
        <v>219</v>
      </c>
    </row>
    <row r="3" spans="1:14" x14ac:dyDescent="0.25">
      <c r="A3" t="s">
        <v>220</v>
      </c>
      <c r="B3" t="s">
        <v>257</v>
      </c>
    </row>
    <row r="4" spans="1:14" x14ac:dyDescent="0.25">
      <c r="A4" t="s">
        <v>221</v>
      </c>
    </row>
    <row r="5" spans="1:14" x14ac:dyDescent="0.25">
      <c r="A5" t="s">
        <v>222</v>
      </c>
    </row>
    <row r="6" spans="1:14" x14ac:dyDescent="0.25">
      <c r="A6" t="s">
        <v>223</v>
      </c>
    </row>
    <row r="7" spans="1:14" x14ac:dyDescent="0.25">
      <c r="A7" t="s">
        <v>224</v>
      </c>
    </row>
    <row r="8" spans="1:14" x14ac:dyDescent="0.25">
      <c r="A8" t="s">
        <v>225</v>
      </c>
    </row>
    <row r="9" spans="1:14" x14ac:dyDescent="0.25">
      <c r="A9" t="s">
        <v>226</v>
      </c>
    </row>
    <row r="10" spans="1:14" x14ac:dyDescent="0.25">
      <c r="A10" t="s">
        <v>227</v>
      </c>
    </row>
    <row r="11" spans="1:14" x14ac:dyDescent="0.25">
      <c r="A11" t="s">
        <v>228</v>
      </c>
    </row>
    <row r="12" spans="1:14" x14ac:dyDescent="0.25">
      <c r="A12" t="s">
        <v>229</v>
      </c>
    </row>
    <row r="13" spans="1:14" x14ac:dyDescent="0.25">
      <c r="A13" t="s">
        <v>230</v>
      </c>
      <c r="B13" t="s">
        <v>257</v>
      </c>
    </row>
    <row r="14" spans="1:14" x14ac:dyDescent="0.25">
      <c r="A14" t="s">
        <v>231</v>
      </c>
    </row>
    <row r="15" spans="1:14" ht="15.75" thickBot="1" x14ac:dyDescent="0.3">
      <c r="A15" t="s">
        <v>232</v>
      </c>
    </row>
    <row r="16" spans="1:14" x14ac:dyDescent="0.25">
      <c r="A16" t="s">
        <v>233</v>
      </c>
      <c r="J16" s="104">
        <v>1</v>
      </c>
      <c r="K16" s="99" t="s">
        <v>185</v>
      </c>
      <c r="L16" s="105"/>
      <c r="M16" s="99" t="s">
        <v>210</v>
      </c>
      <c r="N16" s="100" t="s">
        <v>211</v>
      </c>
    </row>
    <row r="17" spans="1:14" x14ac:dyDescent="0.25">
      <c r="A17" t="s">
        <v>234</v>
      </c>
      <c r="J17" s="106">
        <v>2</v>
      </c>
      <c r="K17" s="70" t="s">
        <v>189</v>
      </c>
      <c r="L17" s="107"/>
      <c r="M17" s="70" t="s">
        <v>210</v>
      </c>
      <c r="N17" s="108" t="s">
        <v>211</v>
      </c>
    </row>
    <row r="18" spans="1:14" x14ac:dyDescent="0.25">
      <c r="A18" t="s">
        <v>235</v>
      </c>
      <c r="J18" s="106">
        <v>3</v>
      </c>
      <c r="K18" s="70" t="s">
        <v>204</v>
      </c>
      <c r="L18" s="107"/>
      <c r="M18" s="70" t="s">
        <v>210</v>
      </c>
      <c r="N18" s="108" t="s">
        <v>211</v>
      </c>
    </row>
    <row r="19" spans="1:14" x14ac:dyDescent="0.25">
      <c r="A19" t="s">
        <v>236</v>
      </c>
      <c r="J19" s="106">
        <v>4</v>
      </c>
      <c r="K19" s="70" t="s">
        <v>198</v>
      </c>
      <c r="L19" s="107"/>
      <c r="M19" s="70" t="s">
        <v>210</v>
      </c>
      <c r="N19" s="108" t="s">
        <v>211</v>
      </c>
    </row>
    <row r="20" spans="1:14" ht="15.75" thickBot="1" x14ac:dyDescent="0.3">
      <c r="A20" t="s">
        <v>237</v>
      </c>
      <c r="J20" s="109">
        <v>5</v>
      </c>
      <c r="K20" s="102" t="s">
        <v>200</v>
      </c>
      <c r="L20" s="110"/>
      <c r="M20" s="102" t="s">
        <v>210</v>
      </c>
      <c r="N20" s="103" t="s">
        <v>211</v>
      </c>
    </row>
    <row r="21" spans="1:14" x14ac:dyDescent="0.25">
      <c r="A21" t="s">
        <v>238</v>
      </c>
    </row>
    <row r="22" spans="1:14" x14ac:dyDescent="0.25">
      <c r="A22" t="s">
        <v>239</v>
      </c>
    </row>
    <row r="23" spans="1:14" x14ac:dyDescent="0.25">
      <c r="A23" t="s">
        <v>240</v>
      </c>
    </row>
    <row r="24" spans="1:14" x14ac:dyDescent="0.25">
      <c r="A24" t="s">
        <v>241</v>
      </c>
    </row>
    <row r="25" spans="1:14" ht="15.75" thickBot="1" x14ac:dyDescent="0.3">
      <c r="A25" t="s">
        <v>242</v>
      </c>
    </row>
    <row r="26" spans="1:14" x14ac:dyDescent="0.25">
      <c r="A26" t="s">
        <v>243</v>
      </c>
      <c r="J26" s="111" t="s">
        <v>255</v>
      </c>
      <c r="K26" s="112"/>
      <c r="L26" s="113" t="s">
        <v>254</v>
      </c>
    </row>
    <row r="27" spans="1:14" ht="15.75" thickBot="1" x14ac:dyDescent="0.3">
      <c r="A27" t="s">
        <v>244</v>
      </c>
      <c r="J27" s="101" t="s">
        <v>256</v>
      </c>
      <c r="K27" s="102" t="s">
        <v>258</v>
      </c>
      <c r="L27" s="103">
        <v>39</v>
      </c>
    </row>
    <row r="28" spans="1:14" x14ac:dyDescent="0.25">
      <c r="A28" t="s">
        <v>245</v>
      </c>
    </row>
    <row r="29" spans="1:14" x14ac:dyDescent="0.25">
      <c r="A29" t="s">
        <v>246</v>
      </c>
    </row>
    <row r="30" spans="1:14" x14ac:dyDescent="0.25">
      <c r="A30" t="s">
        <v>247</v>
      </c>
    </row>
    <row r="31" spans="1:14" x14ac:dyDescent="0.25">
      <c r="A31" t="s">
        <v>248</v>
      </c>
    </row>
    <row r="32" spans="1:14" x14ac:dyDescent="0.25">
      <c r="A32" t="s">
        <v>249</v>
      </c>
    </row>
    <row r="33" spans="1:1" x14ac:dyDescent="0.25">
      <c r="A33" t="s">
        <v>250</v>
      </c>
    </row>
    <row r="34" spans="1:1" x14ac:dyDescent="0.25">
      <c r="A34" t="s">
        <v>251</v>
      </c>
    </row>
    <row r="35" spans="1:1" x14ac:dyDescent="0.25">
      <c r="A35" t="s">
        <v>252</v>
      </c>
    </row>
    <row r="36" spans="1:1" x14ac:dyDescent="0.25">
      <c r="A3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budget-honeymoon &amp; marriage</vt:lpstr>
      <vt:lpstr>budget-907</vt:lpstr>
      <vt:lpstr>paris majorca</vt:lpstr>
      <vt:lpstr>Balance</vt:lpstr>
      <vt:lpstr>baraat-going</vt:lpstr>
      <vt:lpstr>baraat-returns</vt:lpstr>
    </vt:vector>
  </TitlesOfParts>
  <Company>Tesco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Alok</dc:creator>
  <cp:lastModifiedBy>Singh, Alok</cp:lastModifiedBy>
  <dcterms:created xsi:type="dcterms:W3CDTF">2015-03-09T15:03:00Z</dcterms:created>
  <dcterms:modified xsi:type="dcterms:W3CDTF">2015-06-03T07:39:44Z</dcterms:modified>
</cp:coreProperties>
</file>