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lok.kumar/Documents/py-categorizer/assets/"/>
    </mc:Choice>
  </mc:AlternateContent>
  <xr:revisionPtr revIDLastSave="0" documentId="13_ncr:1_{2E014F28-1CF8-DB4F-9536-8FCF7FD81FFA}"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30" i="1" l="1" a="1"/>
  <c r="M130" i="1" s="1"/>
  <c r="G130" i="1"/>
  <c r="M129" i="1" a="1"/>
  <c r="M129" i="1" s="1"/>
  <c r="G129" i="1"/>
  <c r="M128" i="1" a="1"/>
  <c r="M128" i="1" s="1"/>
  <c r="G128" i="1"/>
  <c r="M127" i="1" a="1"/>
  <c r="M127" i="1" s="1"/>
  <c r="G127" i="1"/>
  <c r="M126" i="1" a="1"/>
  <c r="M126" i="1" s="1"/>
  <c r="G126" i="1"/>
  <c r="M125" i="1" a="1"/>
  <c r="M125" i="1" s="1"/>
  <c r="G125" i="1"/>
  <c r="M124" i="1" a="1"/>
  <c r="M124" i="1" s="1"/>
  <c r="G124" i="1"/>
  <c r="M123" i="1" a="1"/>
  <c r="M123" i="1" s="1"/>
  <c r="G123" i="1"/>
  <c r="M122" i="1" a="1"/>
  <c r="M122" i="1" s="1"/>
  <c r="G122" i="1"/>
  <c r="M121" i="1" a="1"/>
  <c r="M121" i="1" s="1"/>
  <c r="G121" i="1"/>
  <c r="M120" i="1" a="1"/>
  <c r="M120" i="1" s="1"/>
  <c r="G120" i="1"/>
  <c r="M119" i="1" a="1"/>
  <c r="M119" i="1" s="1"/>
  <c r="G119" i="1"/>
  <c r="M118" i="1" a="1"/>
  <c r="M118" i="1" s="1"/>
  <c r="G118" i="1"/>
  <c r="M117" i="1" a="1"/>
  <c r="M117" i="1" s="1"/>
  <c r="G117" i="1"/>
  <c r="M116" i="1" a="1"/>
  <c r="M116" i="1" s="1"/>
  <c r="G116" i="1"/>
  <c r="M115" i="1" a="1"/>
  <c r="M115" i="1" s="1"/>
  <c r="G115" i="1"/>
  <c r="M114" i="1" a="1"/>
  <c r="M114" i="1" s="1"/>
  <c r="G114" i="1"/>
  <c r="M113" i="1" a="1"/>
  <c r="M113" i="1" s="1"/>
  <c r="G113" i="1"/>
  <c r="M112" i="1" a="1"/>
  <c r="M112" i="1" s="1"/>
  <c r="G112" i="1"/>
  <c r="M111" i="1" a="1"/>
  <c r="M111" i="1" s="1"/>
  <c r="G111" i="1"/>
  <c r="M110" i="1" a="1"/>
  <c r="M110" i="1" s="1"/>
  <c r="G110" i="1"/>
  <c r="M109" i="1" a="1"/>
  <c r="M109" i="1" s="1"/>
  <c r="G109" i="1"/>
  <c r="M108" i="1" a="1"/>
  <c r="M108" i="1" s="1"/>
  <c r="G108" i="1"/>
  <c r="M107" i="1" a="1"/>
  <c r="M107" i="1" s="1"/>
  <c r="G107" i="1"/>
  <c r="M106" i="1" a="1"/>
  <c r="M106" i="1" s="1"/>
  <c r="G106" i="1"/>
  <c r="M105" i="1" a="1"/>
  <c r="M105" i="1" s="1"/>
  <c r="G105" i="1"/>
  <c r="M104" i="1" a="1"/>
  <c r="M104" i="1" s="1"/>
  <c r="G104" i="1"/>
  <c r="M103" i="1" a="1"/>
  <c r="M103" i="1" s="1"/>
  <c r="G103" i="1"/>
  <c r="M102" i="1" a="1"/>
  <c r="M102" i="1" s="1"/>
  <c r="G102" i="1"/>
  <c r="M101" i="1" a="1"/>
  <c r="M101" i="1" s="1"/>
  <c r="G101" i="1"/>
  <c r="M100" i="1" a="1"/>
  <c r="M100" i="1" s="1"/>
  <c r="G100" i="1"/>
  <c r="M99" i="1" a="1"/>
  <c r="M99" i="1" s="1"/>
  <c r="G99" i="1"/>
  <c r="M98" i="1" a="1"/>
  <c r="M98" i="1" s="1"/>
  <c r="G98" i="1"/>
  <c r="M97" i="1" a="1"/>
  <c r="M97" i="1" s="1"/>
  <c r="G97" i="1"/>
  <c r="M96" i="1" a="1"/>
  <c r="M96" i="1" s="1"/>
  <c r="G96" i="1"/>
  <c r="M95" i="1" a="1"/>
  <c r="M95" i="1" s="1"/>
  <c r="G95" i="1"/>
  <c r="M94" i="1" a="1"/>
  <c r="M94" i="1" s="1"/>
  <c r="G94" i="1"/>
  <c r="M93" i="1" a="1"/>
  <c r="M93" i="1" s="1"/>
  <c r="G93" i="1"/>
  <c r="M92" i="1" a="1"/>
  <c r="M92" i="1" s="1"/>
  <c r="G92" i="1"/>
  <c r="M91" i="1" a="1"/>
  <c r="M91" i="1" s="1"/>
  <c r="G91" i="1"/>
  <c r="M90" i="1" a="1"/>
  <c r="M90" i="1" s="1"/>
  <c r="G90" i="1"/>
  <c r="M89" i="1" a="1"/>
  <c r="M89" i="1" s="1"/>
  <c r="G89" i="1"/>
  <c r="M88" i="1" a="1"/>
  <c r="M88" i="1" s="1"/>
  <c r="G88" i="1"/>
  <c r="M87" i="1" a="1"/>
  <c r="M87" i="1" s="1"/>
  <c r="G87" i="1"/>
  <c r="M86" i="1" a="1"/>
  <c r="M86" i="1" s="1"/>
  <c r="G86" i="1"/>
  <c r="M85" i="1" a="1"/>
  <c r="M85" i="1" s="1"/>
  <c r="G85" i="1"/>
  <c r="M84" i="1" a="1"/>
  <c r="M84" i="1" s="1"/>
  <c r="G84" i="1"/>
  <c r="M83" i="1" a="1"/>
  <c r="M83" i="1" s="1"/>
  <c r="G83" i="1"/>
  <c r="M82" i="1" a="1"/>
  <c r="M82" i="1" s="1"/>
  <c r="G82" i="1"/>
  <c r="M81" i="1" a="1"/>
  <c r="M81" i="1" s="1"/>
  <c r="G81" i="1"/>
  <c r="M80" i="1" a="1"/>
  <c r="M80" i="1" s="1"/>
  <c r="G80" i="1"/>
  <c r="M79" i="1" a="1"/>
  <c r="M79" i="1" s="1"/>
  <c r="G79" i="1"/>
  <c r="M78" i="1" a="1"/>
  <c r="M78" i="1" s="1"/>
  <c r="G78" i="1"/>
  <c r="M77" i="1" a="1"/>
  <c r="M77" i="1" s="1"/>
  <c r="G77" i="1"/>
  <c r="M76" i="1" a="1"/>
  <c r="M76" i="1" s="1"/>
  <c r="G76" i="1"/>
  <c r="M75" i="1" a="1"/>
  <c r="M75" i="1" s="1"/>
  <c r="G75" i="1"/>
  <c r="M74" i="1" a="1"/>
  <c r="M74" i="1" s="1"/>
  <c r="G74" i="1"/>
  <c r="M73" i="1" a="1"/>
  <c r="M73" i="1" s="1"/>
  <c r="G73" i="1"/>
  <c r="M72" i="1" a="1"/>
  <c r="M72" i="1" s="1"/>
  <c r="G72" i="1"/>
  <c r="M71" i="1" a="1"/>
  <c r="M71" i="1" s="1"/>
  <c r="G71" i="1"/>
  <c r="M70" i="1" a="1"/>
  <c r="M70" i="1" s="1"/>
  <c r="G70" i="1"/>
  <c r="M69" i="1" a="1"/>
  <c r="M69" i="1" s="1"/>
  <c r="G69" i="1"/>
  <c r="M68" i="1" a="1"/>
  <c r="M68" i="1" s="1"/>
  <c r="G68" i="1"/>
  <c r="M67" i="1" a="1"/>
  <c r="M67" i="1" s="1"/>
  <c r="G67" i="1"/>
  <c r="M66" i="1" a="1"/>
  <c r="M66" i="1" s="1"/>
  <c r="G66" i="1"/>
  <c r="M65" i="1" a="1"/>
  <c r="M65" i="1" s="1"/>
  <c r="G65" i="1"/>
  <c r="M64" i="1" a="1"/>
  <c r="M64" i="1" s="1"/>
  <c r="G64" i="1"/>
  <c r="M63" i="1" a="1"/>
  <c r="M63" i="1" s="1"/>
  <c r="G63" i="1"/>
  <c r="M62" i="1" a="1"/>
  <c r="M62" i="1" s="1"/>
  <c r="G62" i="1"/>
  <c r="M61" i="1" a="1"/>
  <c r="M61" i="1" s="1"/>
  <c r="G61" i="1"/>
  <c r="M60" i="1" a="1"/>
  <c r="M60" i="1" s="1"/>
  <c r="G60" i="1"/>
  <c r="M59" i="1" a="1"/>
  <c r="M59" i="1" s="1"/>
  <c r="G59" i="1"/>
  <c r="M58" i="1" a="1"/>
  <c r="M58" i="1" s="1"/>
  <c r="G58" i="1"/>
  <c r="M57" i="1" a="1"/>
  <c r="M57" i="1" s="1"/>
  <c r="G57" i="1"/>
  <c r="M56" i="1" a="1"/>
  <c r="M56" i="1" s="1"/>
  <c r="G56" i="1"/>
  <c r="M55" i="1" a="1"/>
  <c r="M55" i="1" s="1"/>
  <c r="G55" i="1"/>
  <c r="M54" i="1" a="1"/>
  <c r="M54" i="1" s="1"/>
  <c r="G54" i="1"/>
  <c r="M53" i="1" a="1"/>
  <c r="M53" i="1" s="1"/>
  <c r="G53" i="1"/>
  <c r="M52" i="1" a="1"/>
  <c r="M52" i="1" s="1"/>
  <c r="G52" i="1"/>
  <c r="M51" i="1" a="1"/>
  <c r="M51" i="1" s="1"/>
  <c r="G51" i="1"/>
  <c r="M50" i="1" a="1"/>
  <c r="M50" i="1" s="1"/>
  <c r="G50" i="1"/>
  <c r="M49" i="1" a="1"/>
  <c r="M49" i="1" s="1"/>
  <c r="G49" i="1"/>
  <c r="M48" i="1" a="1"/>
  <c r="M48" i="1" s="1"/>
  <c r="G48" i="1"/>
  <c r="M47" i="1" a="1"/>
  <c r="M47" i="1" s="1"/>
  <c r="G47" i="1"/>
  <c r="M46" i="1" a="1"/>
  <c r="M46" i="1" s="1"/>
  <c r="G46" i="1"/>
  <c r="M45" i="1" a="1"/>
  <c r="M45" i="1" s="1"/>
  <c r="G45" i="1"/>
  <c r="M44" i="1" a="1"/>
  <c r="M44" i="1" s="1"/>
  <c r="G44" i="1"/>
  <c r="M43" i="1" a="1"/>
  <c r="M43" i="1" s="1"/>
  <c r="G43" i="1"/>
  <c r="M42" i="1" a="1"/>
  <c r="M42" i="1" s="1"/>
  <c r="G42" i="1"/>
  <c r="M41" i="1" a="1"/>
  <c r="M41" i="1" s="1"/>
  <c r="G41" i="1"/>
  <c r="M40" i="1" a="1"/>
  <c r="M40" i="1" s="1"/>
  <c r="G40" i="1"/>
  <c r="M39" i="1" a="1"/>
  <c r="M39" i="1" s="1"/>
  <c r="G39" i="1"/>
  <c r="M38" i="1" a="1"/>
  <c r="M38" i="1" s="1"/>
  <c r="G38" i="1"/>
  <c r="M37" i="1" a="1"/>
  <c r="M37" i="1" s="1"/>
  <c r="G37" i="1"/>
  <c r="M36" i="1" a="1"/>
  <c r="M36" i="1" s="1"/>
  <c r="G36" i="1"/>
  <c r="M35" i="1" a="1"/>
  <c r="M35" i="1" s="1"/>
  <c r="G35" i="1"/>
  <c r="M34" i="1" a="1"/>
  <c r="M34" i="1" s="1"/>
  <c r="G34" i="1"/>
  <c r="M33" i="1" a="1"/>
  <c r="M33" i="1" s="1"/>
  <c r="G33" i="1"/>
  <c r="M32" i="1" a="1"/>
  <c r="M32" i="1" s="1"/>
  <c r="G32" i="1"/>
  <c r="M31" i="1" a="1"/>
  <c r="M31" i="1" s="1"/>
  <c r="G31" i="1"/>
  <c r="M30" i="1" a="1"/>
  <c r="M30" i="1" s="1"/>
  <c r="G30" i="1"/>
  <c r="M29" i="1" a="1"/>
  <c r="M29" i="1" s="1"/>
  <c r="G29" i="1"/>
  <c r="M28" i="1" a="1"/>
  <c r="M28" i="1" s="1"/>
  <c r="G28" i="1"/>
  <c r="M27" i="1" a="1"/>
  <c r="M27" i="1" s="1"/>
  <c r="G27" i="1"/>
  <c r="M26" i="1" a="1"/>
  <c r="M26" i="1" s="1"/>
  <c r="G26" i="1"/>
  <c r="M25" i="1" a="1"/>
  <c r="M25" i="1" s="1"/>
  <c r="G25" i="1"/>
  <c r="M24" i="1" a="1"/>
  <c r="M24" i="1" s="1"/>
  <c r="G24" i="1"/>
  <c r="M23" i="1" a="1"/>
  <c r="M23" i="1" s="1"/>
  <c r="G23" i="1"/>
  <c r="M22" i="1" a="1"/>
  <c r="M22" i="1" s="1"/>
  <c r="G22" i="1"/>
  <c r="M21" i="1" a="1"/>
  <c r="M21" i="1" s="1"/>
  <c r="G21" i="1"/>
  <c r="M20" i="1" a="1"/>
  <c r="M20" i="1" s="1"/>
  <c r="G20" i="1"/>
  <c r="M19" i="1" a="1"/>
  <c r="M19" i="1" s="1"/>
  <c r="G19" i="1"/>
  <c r="M18" i="1" a="1"/>
  <c r="M18" i="1" s="1"/>
  <c r="G18" i="1"/>
  <c r="M17" i="1" a="1"/>
  <c r="M17" i="1" s="1"/>
  <c r="G17" i="1"/>
  <c r="M16" i="1" a="1"/>
  <c r="M16" i="1" s="1"/>
  <c r="G16" i="1"/>
  <c r="M15" i="1" a="1"/>
  <c r="M15" i="1" s="1"/>
  <c r="G15" i="1"/>
  <c r="M14" i="1" a="1"/>
  <c r="M14" i="1" s="1"/>
  <c r="G14" i="1"/>
  <c r="M13" i="1" a="1"/>
  <c r="M13" i="1" s="1"/>
  <c r="G13" i="1"/>
  <c r="M12" i="1" a="1"/>
  <c r="M12" i="1" s="1"/>
  <c r="G12" i="1"/>
  <c r="M11" i="1" a="1"/>
  <c r="M11" i="1" s="1"/>
  <c r="G11" i="1"/>
  <c r="M10" i="1" a="1"/>
  <c r="M10" i="1" s="1"/>
  <c r="G10" i="1"/>
  <c r="M9" i="1" a="1"/>
  <c r="M9" i="1" s="1"/>
  <c r="G9" i="1"/>
  <c r="M8" i="1" a="1"/>
  <c r="M8" i="1" s="1"/>
  <c r="G8" i="1"/>
  <c r="M7" i="1" a="1"/>
  <c r="M7" i="1" s="1"/>
  <c r="G7" i="1"/>
  <c r="M6" i="1" a="1"/>
  <c r="M6" i="1" s="1"/>
  <c r="G6" i="1"/>
  <c r="M5" i="1" a="1"/>
  <c r="M5" i="1" s="1"/>
  <c r="G5" i="1"/>
  <c r="M4" i="1" a="1"/>
  <c r="M4" i="1" s="1"/>
  <c r="G4" i="1"/>
  <c r="M3" i="1" a="1"/>
  <c r="M3" i="1" s="1"/>
  <c r="G3" i="1"/>
  <c r="M2" i="1" a="1"/>
  <c r="M2" i="1" s="1"/>
  <c r="G2" i="1"/>
</calcChain>
</file>

<file path=xl/sharedStrings.xml><?xml version="1.0" encoding="utf-8"?>
<sst xmlns="http://schemas.openxmlformats.org/spreadsheetml/2006/main" count="2206" uniqueCount="1114">
  <si>
    <t>id</t>
  </si>
  <si>
    <t>created</t>
  </si>
  <si>
    <t>rating</t>
  </si>
  <si>
    <t>feedback</t>
  </si>
  <si>
    <t>Feedback theme</t>
  </si>
  <si>
    <t>Feedback type</t>
  </si>
  <si>
    <t>method</t>
  </si>
  <si>
    <t>device_type</t>
  </si>
  <si>
    <t>device_os</t>
  </si>
  <si>
    <t>referrer</t>
  </si>
  <si>
    <t>ip</t>
  </si>
  <si>
    <t xml:space="preserve">language </t>
  </si>
  <si>
    <t>country</t>
  </si>
  <si>
    <t>city</t>
  </si>
  <si>
    <t>region</t>
  </si>
  <si>
    <t>user.userId</t>
  </si>
  <si>
    <t>user.name</t>
  </si>
  <si>
    <t>user.email</t>
  </si>
  <si>
    <t>traits.createdAt</t>
  </si>
  <si>
    <t>traits.email</t>
  </si>
  <si>
    <t>traits.name</t>
  </si>
  <si>
    <t>campaign.id</t>
  </si>
  <si>
    <t>campaign.name</t>
  </si>
  <si>
    <t>63603026944436f5d83db764</t>
  </si>
  <si>
    <t>2022-10-31T20:29:26.802Z</t>
  </si>
  <si>
    <t>vše vyhovuje..</t>
  </si>
  <si>
    <t xml:space="preserve">Generic postive </t>
  </si>
  <si>
    <t>In-app</t>
  </si>
  <si>
    <t>desktop</t>
  </si>
  <si>
    <t>Windows</t>
  </si>
  <si>
    <t>https://b-online.saltpay.co/</t>
  </si>
  <si>
    <t>185.73.100.33</t>
  </si>
  <si>
    <t>CZ</t>
  </si>
  <si>
    <t>Sokolov</t>
  </si>
  <si>
    <t>Robert_Schneider</t>
  </si>
  <si>
    <t>Robert Schneider</t>
  </si>
  <si>
    <t>internetatrium@gmail.com</t>
  </si>
  <si>
    <t>21.03.2017 16:51:50</t>
  </si>
  <si>
    <t>6220eb08155ca35386900747</t>
  </si>
  <si>
    <t>B-Online NPS Survey</t>
  </si>
  <si>
    <t>63601d44944436f5d83da9f6</t>
  </si>
  <si>
    <t>2022-10-31T19:08:52.074Z</t>
  </si>
  <si>
    <t>Novci su drugi dan racunu, i to svaka cast, ali svako malo se desi da kad gostu ocu naplatiti, onda zacvika, i onda mu treba pola sata da dođe k sebi. Dali je do mreze ili uređaja, stvarno neznam, ali to je jedina zamjerka, ali bitna.</t>
  </si>
  <si>
    <t xml:space="preserve">Pricing/billing </t>
  </si>
  <si>
    <t>Form</t>
  </si>
  <si>
    <t>phone</t>
  </si>
  <si>
    <t>Android</t>
  </si>
  <si>
    <t>https://app.satismeter.com/survey?token=tG1z0WB8OfNPqoGI&amp;userId=marko.kaniski23%40gmail.com&amp;campaign=6220eb08155ca35386900747&amp;answers%5Bfaab6760-9b0d-11ec-8218-0fd2a29c47c7%5D=5</t>
  </si>
  <si>
    <t>5.43.182.189</t>
  </si>
  <si>
    <t>HR</t>
  </si>
  <si>
    <t>Zagreb</t>
  </si>
  <si>
    <t>marko.kaniski23@gmail.com</t>
  </si>
  <si>
    <t>20.5.2022. 12:17:18</t>
  </si>
  <si>
    <t>63600f98944436f5d83d9ef9</t>
  </si>
  <si>
    <t>2022-10-31T18:10:32.788Z</t>
  </si>
  <si>
    <t>Það eru eingar líkur að ég mæli með saltpay</t>
  </si>
  <si>
    <t>iOS</t>
  </si>
  <si>
    <t>https://app.satismeter.com/survey?token=tG1z0WB8OfNPqoGI&amp;userId=hundadotrad&amp;campaign=6220eb08155ca35386900747&amp;answers%5Bfaab6760-9b0d-11ec-8218-0fd2a29c47c7%5D=0</t>
  </si>
  <si>
    <t>2a01:6f02:415:59d1:1daf:fe39:d757:4cd1</t>
  </si>
  <si>
    <t>IS</t>
  </si>
  <si>
    <t>hundadotrad</t>
  </si>
  <si>
    <t>Léttarlausnir Sfl</t>
  </si>
  <si>
    <t>gummi@lettarlausnir.is</t>
  </si>
  <si>
    <t>24.11.2021 12:01:03</t>
  </si>
  <si>
    <t>636004a5944436f5d83d9624</t>
  </si>
  <si>
    <t>2022-10-31T17:23:49.787Z</t>
  </si>
  <si>
    <t>Nevím zatím vše šlape jak má</t>
  </si>
  <si>
    <t>tablet</t>
  </si>
  <si>
    <t>https://app.satismeter.com/survey?token=tG1z0WB8OfNPqoGI&amp;userId=kacmud08%40gmail.com&amp;campaign=6220eb08155ca35386900747&amp;answers%5Bfaab6760-9b0d-11ec-8218-0fd2a29c47c7%5D=10</t>
  </si>
  <si>
    <t>109.231.141.6</t>
  </si>
  <si>
    <t>Ostrava</t>
  </si>
  <si>
    <t>kacmud08@gmail.com</t>
  </si>
  <si>
    <t>26.05.2022 10:17:46</t>
  </si>
  <si>
    <t>635f9eb3af7089ee3e0dde25</t>
  </si>
  <si>
    <t>2022-10-31T10:08:51.783Z</t>
  </si>
  <si>
    <t>jeste namame zpetnou vazbu.</t>
  </si>
  <si>
    <t>https://b-online.saltpay.co/Default.aspx</t>
  </si>
  <si>
    <t>88.101.19.1</t>
  </si>
  <si>
    <t>Prague</t>
  </si>
  <si>
    <t>cejnartom08@seznam.cz</t>
  </si>
  <si>
    <t>Tomáš Cejnar</t>
  </si>
  <si>
    <t>27.10.2022 8:24:16</t>
  </si>
  <si>
    <t>635ee588af7089ee3e0d9d9e</t>
  </si>
  <si>
    <t>2022-10-30T20:58:48.701Z</t>
  </si>
  <si>
    <t xml:space="preserve">Tudo
</t>
  </si>
  <si>
    <t>https://app.satismeter.com/survey?token=tG1z0WB8OfNPqoGI&amp;userId=sr.pelemos&amp;campaign=6220eb08155ca35386900747&amp;answers%5Bfaab6760-9b0d-11ec-8218-0fd2a29c47c7%5D=0</t>
  </si>
  <si>
    <t>2001:818:e8eb:c500:bc8a:3704:83e2:d2a</t>
  </si>
  <si>
    <t>PT</t>
  </si>
  <si>
    <t>sr.pelemos</t>
  </si>
  <si>
    <t>Paulo Lemos</t>
  </si>
  <si>
    <t>sr.plemos@gmail.com</t>
  </si>
  <si>
    <t>635e8113af7089ee3e0d7ae4</t>
  </si>
  <si>
    <t>2022-10-30T13:50:11.009Z</t>
  </si>
  <si>
    <t>Egy téves utalást nem képesek több mint 1.5 hónap alatt elenőrizni és vissxa utanniji.
Sosem dolgoztam még ilyen partnerrel 30 év alatt.
Föleg a fejlett informatika világába.
Kösxönöm: Tisztelettel .Tóth Ferencné/ Erzsikeker Kft/</t>
  </si>
  <si>
    <t>https://app.satismeter.com/survey?token=tG1z0WB8OfNPqoGI&amp;userId=8888882605&amp;campaign=6220eb08155ca35386900747&amp;answers%5Bfaab6760-9b0d-11ec-8218-0fd2a29c47c7%5D=0</t>
  </si>
  <si>
    <t>2001:4c4d:1513:2800:6831:3dbd:408a:fa0c</t>
  </si>
  <si>
    <t>HU</t>
  </si>
  <si>
    <t>Ferencné Tóth</t>
  </si>
  <si>
    <t>erzsikeker@gmail.com</t>
  </si>
  <si>
    <t>2016. 03. 01. 9:52:48</t>
  </si>
  <si>
    <t>635e6dc7af7089ee3e0d7565</t>
  </si>
  <si>
    <t>2022-10-30T12:27:51.386Z</t>
  </si>
  <si>
    <t>A fizetések nagy része sikertelen. Az ügyfélszolgálatuk szerint a vevők hibájából, de a vevők a rendszert okolják. Mivel nem 1-2 ilyen vásárlás van a vevőknek adok igazat. Mi már komolyan fontoljuk a szolgáltató cserét</t>
  </si>
  <si>
    <t>https://b-online.saltpay.co/SubSite/SecurePay/SecurePayTransactions.aspx?#&amp;&amp;/wEXAWVloQksHX3QhJYqiUvvPsUsdw8ccZe/CoBiI0Y9lMStruQ=</t>
  </si>
  <si>
    <t>5.204.28.156</t>
  </si>
  <si>
    <t>Győr</t>
  </si>
  <si>
    <t>GS</t>
  </si>
  <si>
    <t>taskomark89@gmail.com</t>
  </si>
  <si>
    <t>2022. 04. 08. 13:58:14</t>
  </si>
  <si>
    <t>635daeceaf7089ee3e0d5794</t>
  </si>
  <si>
    <t>2022-10-29T22:53:02.518Z</t>
  </si>
  <si>
    <t>Mjög gott og aðgengilegt þjónustukerfi</t>
  </si>
  <si>
    <t>https://app.satismeter.com/survey?token=tG1z0WB8OfNPqoGI&amp;userId=0709624039&amp;campaign=6220eb08155ca35386900747&amp;answers%5Bfaab6760-9b0d-11ec-8218-0fd2a29c47c7%5D=8</t>
  </si>
  <si>
    <t>2a01:6f01:b203:a319:61aa:19c0:3688:a81d</t>
  </si>
  <si>
    <t>Theodóra Stella Hafsteinsdóttir</t>
  </si>
  <si>
    <t>stellahafsteins@gmail.com</t>
  </si>
  <si>
    <t>4.1.2019 13:50:32</t>
  </si>
  <si>
    <t>635cffb0af7089ee3e0d257b</t>
  </si>
  <si>
    <t>2022-10-29T10:25:52.110Z</t>
  </si>
  <si>
    <t>Aby Vaše platební terminály braly všechny karty bez problému, ne jako teď, že každá třetí platba je problém, někdy ji vezme až na třetí pokus, někdy vůbec.
Aby fungovaly všechny přehledy a načítání transakci/ zúčtování. Často se přehledy nactou až na nekolikaty pokus, někdy vůbec a musí to člověk zkusit druhy den.
Celkové poslední dobou je spousta problému a z kvalitní služby se začíná stávat nekvalitni</t>
  </si>
  <si>
    <t>https://app.satismeter.com/survey?token=tG1z0WB8OfNPqoGI&amp;userId=veronika_tovarkova&amp;campaign=6220eb08155ca35386900747&amp;answers%5Bfaab6760-9b0d-11ec-8218-0fd2a29c47c7%5D=6</t>
  </si>
  <si>
    <t>77.48.74.92</t>
  </si>
  <si>
    <t>veronika_tovarkova</t>
  </si>
  <si>
    <t>Veronika Prikrylová</t>
  </si>
  <si>
    <t>salonverto@gmail.com</t>
  </si>
  <si>
    <t>21.04.2017 8:55:52</t>
  </si>
  <si>
    <t>635ceb0caf7089ee3e0d2083</t>
  </si>
  <si>
    <t>2022-10-29T08:57:48.600Z</t>
  </si>
  <si>
    <t>ódýrari og góð þjónusta</t>
  </si>
  <si>
    <t>https://app.satismeter.com/survey?token=tG1z0WB8OfNPqoGI&amp;userId=gudbjorgros%40hotmail.com&amp;campaign=6220eb08155ca35386900747&amp;answers%5Bfaab6760-9b0d-11ec-8218-0fd2a29c47c7%5D=10</t>
  </si>
  <si>
    <t>157.97.14.222</t>
  </si>
  <si>
    <t>Reykjavik</t>
  </si>
  <si>
    <t>gudbjorgros@hotmail.com</t>
  </si>
  <si>
    <t>Guðbjörg Haraldsdóttir</t>
  </si>
  <si>
    <t>19.7.2022 10:08:13</t>
  </si>
  <si>
    <t>635c4171af7089ee3e0d0169</t>
  </si>
  <si>
    <t>2022-10-28T20:54:09.329Z</t>
  </si>
  <si>
    <t>?</t>
  </si>
  <si>
    <t>https://app.satismeter.com/survey?token=tG1z0WB8OfNPqoGI&amp;userId=1005552129&amp;campaign=6220eb08155ca35386900747&amp;answers%5Bfaab6760-9b0d-11ec-8218-0fd2a29c47c7%5D=7</t>
  </si>
  <si>
    <t>89.17.155.140</t>
  </si>
  <si>
    <t>Sævar Gestur Jónsson</t>
  </si>
  <si>
    <t>sgj@erskil.is</t>
  </si>
  <si>
    <t>11.5.2020 15:28:23</t>
  </si>
  <si>
    <t>635c3d33af7089ee3e0cff5c</t>
  </si>
  <si>
    <t>2022-10-28T20:36:03.065Z</t>
  </si>
  <si>
    <t>Vlastita aplikacija i to je onda vrh .</t>
  </si>
  <si>
    <t>https://app.satismeter.com/survey?token=tG1z0WB8OfNPqoGI&amp;userId=mardok666999%40gmail.com&amp;campaign=6220eb08155ca35386900747&amp;answers%5Bfaab6760-9b0d-11ec-8218-0fd2a29c47c7%5D=10</t>
  </si>
  <si>
    <t>95.168.105.13</t>
  </si>
  <si>
    <t>mardok666999@gmail.com</t>
  </si>
  <si>
    <t>Marko Novak</t>
  </si>
  <si>
    <t>20.10.2022. 13:20:08</t>
  </si>
  <si>
    <t>635b8d55af7089ee3e0c80e7</t>
  </si>
  <si>
    <t>2022-10-28T08:05:41.027Z</t>
  </si>
  <si>
    <t>Mjög sáttur við kerfið ykkar.</t>
  </si>
  <si>
    <t>https://app.satismeter.com/survey?token=tG1z0WB8OfNPqoGI&amp;userId=bokhaldnord&amp;campaign=6220eb08155ca35386900747&amp;answers%5Bfaab6760-9b0d-11ec-8218-0fd2a29c47c7%5D=8</t>
  </si>
  <si>
    <t>213.181.99.198</t>
  </si>
  <si>
    <t>Keflavik</t>
  </si>
  <si>
    <t>bokhaldnord</t>
  </si>
  <si>
    <t>Hrafnhildur Jóakimsdóttir</t>
  </si>
  <si>
    <t>bokhald@nordurflug.is</t>
  </si>
  <si>
    <t>30.10.2015 08:43:40</t>
  </si>
  <si>
    <t>635acbb1af7089ee3e0c388b</t>
  </si>
  <si>
    <t>2022-10-27T18:19:29.543Z</t>
  </si>
  <si>
    <t>O relatório mensal baseia-se pelas transferencias monetarias efetuadas para empresa utilizadora do SaltPay, o que está mal, pois o relatório mensal deveria ser sobre os movimentos diários efetuados ao longo do mês pela empresa que utiliza os serviços SaltPay.</t>
  </si>
  <si>
    <t>https://app.satismeter.com/survey?token=tG1z0WB8OfNPqoGI&amp;userId=j.paulov&amp;campaign=6220eb08155ca35386900747&amp;answers%5Bfaab6760-9b0d-11ec-8218-0fd2a29c47c7%5D=6</t>
  </si>
  <si>
    <t>85.242.249.216</t>
  </si>
  <si>
    <t>Funchal</t>
  </si>
  <si>
    <t>j.paulov</t>
  </si>
  <si>
    <t>j.paulov@hotmail.com</t>
  </si>
  <si>
    <t>635abf1b4d35fbde18b43e34</t>
  </si>
  <si>
    <t>2022-10-27T17:25:47.229Z</t>
  </si>
  <si>
    <t>Přístup a komunikaci👎</t>
  </si>
  <si>
    <t>https://app.satismeter.com/survey?token=tG1z0WB8OfNPqoGI&amp;userId=Jaromir.Rusek%40rubing.cz&amp;campaign=6220eb08155ca35386900747&amp;answers%5Bfaab6760-9b0d-11ec-8218-0fd2a29c47c7%5D=0</t>
  </si>
  <si>
    <t>2a00:1028:83a8:5ea:3d0e:2d1f:b1ad:686f</t>
  </si>
  <si>
    <t>Jaromir.Rusek@rubing.cz</t>
  </si>
  <si>
    <t>15.04.2022 11:30:33</t>
  </si>
  <si>
    <t>635a49764e90a580019e028f</t>
  </si>
  <si>
    <t>2022-10-27T09:03:50.374Z</t>
  </si>
  <si>
    <t>Allt hreint og klárt sem frá félaginu kemur (hef reynslu af samkeppnisaðila og hún var ekki góð)</t>
  </si>
  <si>
    <t>https://app.satismeter.com/survey?token=tG1z0WB8OfNPqoGI&amp;userId=lso&amp;campaign=6220eb08155ca35386900747&amp;answers%5Bfaab6760-9b0d-11ec-8218-0fd2a29c47c7%5D=10</t>
  </si>
  <si>
    <t>185.40.121.140</t>
  </si>
  <si>
    <t>lso</t>
  </si>
  <si>
    <t>lso@lso.is</t>
  </si>
  <si>
    <t>3.2.2022 10:57:03</t>
  </si>
  <si>
    <t>635a10e74e90a580019de6fd</t>
  </si>
  <si>
    <t>2022-10-27T05:02:31.733Z</t>
  </si>
  <si>
    <t>A kártya kibocsájtókra kellene nyomást gyakorolni az alacsonyabb díjjakért.</t>
  </si>
  <si>
    <t>https://app.satismeter.com/survey?token=tG1z0WB8OfNPqoGI&amp;userId=Mester_Karoly&amp;campaign=6220eb08155ca35386900747&amp;answers%5Bfaab6760-9b0d-11ec-8218-0fd2a29c47c7%5D=7</t>
  </si>
  <si>
    <t>81.183.108.188</t>
  </si>
  <si>
    <t>Kecskemét</t>
  </si>
  <si>
    <t>BK</t>
  </si>
  <si>
    <t>Mester_Karoly</t>
  </si>
  <si>
    <t>Károly Mester</t>
  </si>
  <si>
    <t>info@vitsil.hu</t>
  </si>
  <si>
    <t>2018. 03. 02. 13:04:23</t>
  </si>
  <si>
    <t>63597ac24e90a580019db03e</t>
  </si>
  <si>
    <t>2022-10-26T18:21:54.876Z</t>
  </si>
  <si>
    <t>Minden rendben van.</t>
  </si>
  <si>
    <t>https://app.satismeter.com/survey?token=tG1z0WB8OfNPqoGI&amp;userId=szaboilda68&amp;campaign=6220eb08155ca35386900747&amp;answers%5Bfaab6760-9b0d-11ec-8218-0fd2a29c47c7%5D=10</t>
  </si>
  <si>
    <t>2001:4c4e:1201:f100:1c83:5095:df5:611b</t>
  </si>
  <si>
    <t>szaboilda68</t>
  </si>
  <si>
    <t>szaboilda68@gmail.com</t>
  </si>
  <si>
    <t>2020. 09. 17. 10:02:12</t>
  </si>
  <si>
    <t>63596ee74e90a580019da722</t>
  </si>
  <si>
    <t>2022-10-26T17:31:19.494Z</t>
  </si>
  <si>
    <t>Jedino što možete: manji pos aparati. Ostalo za svaku pohvalu, dostupnost informacija i ljubazno osoblje. LP</t>
  </si>
  <si>
    <t>https://app.satismeter.com/survey?token=tG1z0WB8OfNPqoGI&amp;userId=gero.un%40gmail.com&amp;campaign=6220eb08155ca35386900747&amp;answers%5Bfaab6760-9b0d-11ec-8218-0fd2a29c47c7%5D=10</t>
  </si>
  <si>
    <t>31.217.50.28</t>
  </si>
  <si>
    <t>gero.un@gmail.com</t>
  </si>
  <si>
    <t>25.5.2022. 13:23:02</t>
  </si>
  <si>
    <t>63596e4e4e90a580019da6a4</t>
  </si>
  <si>
    <t>2022-10-26T17:28:46.480Z</t>
  </si>
  <si>
    <t>Nem tapasztaltam hiánypsságot.</t>
  </si>
  <si>
    <t>https://app.satismeter.com/survey?token=tG1z0WB8OfNPqoGI&amp;userId=szlifka63janos&amp;campaign=6220eb08155ca35386900747&amp;answers%5Bfaab6760-9b0d-11ec-8218-0fd2a29c47c7%5D=10</t>
  </si>
  <si>
    <t>89.132.0.117</t>
  </si>
  <si>
    <t>Taborfalva</t>
  </si>
  <si>
    <t>PE</t>
  </si>
  <si>
    <t>szlifka63janos</t>
  </si>
  <si>
    <t>szlifka63janos@gmail.com</t>
  </si>
  <si>
    <t>2021. 01. 13. 16:25:59</t>
  </si>
  <si>
    <t>6359644a4e90a580019d9ef9</t>
  </si>
  <si>
    <t>2022-10-26T16:46:02.352Z</t>
  </si>
  <si>
    <t>Continuarem sempre a surpreender como sempre têm feito até hoje!</t>
  </si>
  <si>
    <t>85.247.70.4</t>
  </si>
  <si>
    <t>Carnaxide</t>
  </si>
  <si>
    <t>marta.pinheiro</t>
  </si>
  <si>
    <t>Marta Pinheiro</t>
  </si>
  <si>
    <t>geral@mpadvogados.pt</t>
  </si>
  <si>
    <t>26/10/2022 16:39:00</t>
  </si>
  <si>
    <t>6358712236e680278dec1b3c</t>
  </si>
  <si>
    <t>2022-10-25T23:28:34.733Z</t>
  </si>
  <si>
    <t>100% þjónusta og gott viðmót...</t>
  </si>
  <si>
    <t>https://app.satismeter.com/survey?token=tG1z0WB8OfNPqoGI&amp;userId=sigridurg64&amp;campaign=6220eb08155ca35386900747&amp;answers%5Bfaab6760-9b0d-11ec-8218-0fd2a29c47c7%5D=10</t>
  </si>
  <si>
    <t>194.144.10.149</t>
  </si>
  <si>
    <t>sigridurg64</t>
  </si>
  <si>
    <t>sigridurg64@gmail.com</t>
  </si>
  <si>
    <t>15.3.2022 13:10:45</t>
  </si>
  <si>
    <t>6358494936e680278dec09f3</t>
  </si>
  <si>
    <t>2022-10-25T20:38:33.920Z</t>
  </si>
  <si>
    <t>góður vefur sem virkar vel</t>
  </si>
  <si>
    <t>89.17.130.203</t>
  </si>
  <si>
    <t>Hafdís  Björnsdóttir</t>
  </si>
  <si>
    <t>hafdis.bjornsdottir@is.ey.com</t>
  </si>
  <si>
    <t>6.1.2021 10:50:09</t>
  </si>
  <si>
    <t>635825a936e680278debeeab</t>
  </si>
  <si>
    <t>2022-10-25T18:06:33.681Z</t>
  </si>
  <si>
    <t>O valor das transacções deveriam ficar disponíveis no próprio dia e a percentagem comissional de cada transacção deveria ser mais baixa. Neste momento, há entidades a cobrar preços bem mais competitivos.</t>
  </si>
  <si>
    <t>https://app.satismeter.com/survey?token=tG1z0WB8OfNPqoGI&amp;userId=carvalhodesousa06%40gmail.com&amp;campaign=6220eb08155ca35386900747&amp;answers%5Bfaab6760-9b0d-11ec-8218-0fd2a29c47c7%5D=3</t>
  </si>
  <si>
    <t>89.152.97.67</t>
  </si>
  <si>
    <t>Vila Nova de Famalicao</t>
  </si>
  <si>
    <t>carvalhodesousa06@gmail.com</t>
  </si>
  <si>
    <t>JOSE ANTONIO CARVALHO DE SOUSA CARVALHO DE SOUSA</t>
  </si>
  <si>
    <t>6358230636e680278debec30</t>
  </si>
  <si>
    <t>2022-10-25T17:55:18.981Z</t>
  </si>
  <si>
    <t>Sziper</t>
  </si>
  <si>
    <t>https://app.satismeter.com/survey?token=tG1z0WB8OfNPqoGI&amp;userId=nemeth.peterne%40softalmanet.hu&amp;campaign=6220eb08155ca35386900747&amp;answers%5Bfaab6760-9b0d-11ec-8218-0fd2a29c47c7%5D=10</t>
  </si>
  <si>
    <t>84.0.223.104</t>
  </si>
  <si>
    <t>Uszod</t>
  </si>
  <si>
    <t>nemeth.peterne@softalmanet.hu</t>
  </si>
  <si>
    <t>Péterné Németh</t>
  </si>
  <si>
    <t>2022. 10. 18. 12:09:28</t>
  </si>
  <si>
    <t>63581b8436e680278debe634</t>
  </si>
  <si>
    <t>2022-10-25T17:23:16.703Z</t>
  </si>
  <si>
    <t>Frábær þjónusta :-)</t>
  </si>
  <si>
    <t>macOS</t>
  </si>
  <si>
    <t>89.160.203.42</t>
  </si>
  <si>
    <t>elinfreyja</t>
  </si>
  <si>
    <t>Elín Freyja</t>
  </si>
  <si>
    <t>elinfreyja@gmail.com</t>
  </si>
  <si>
    <t>21.10.2022 14:43:48</t>
  </si>
  <si>
    <t>6358076836e680278debd5ca</t>
  </si>
  <si>
    <t>2022-10-25T15:57:28.343Z</t>
  </si>
  <si>
    <t>Nekem megfelel.</t>
  </si>
  <si>
    <t>31.46.243.25</t>
  </si>
  <si>
    <t>Budapest</t>
  </si>
  <si>
    <t>BU</t>
  </si>
  <si>
    <t>urbanne4520</t>
  </si>
  <si>
    <t>urbanne4520@gmail.com</t>
  </si>
  <si>
    <t>2020. 10. 30. 17:09:41</t>
  </si>
  <si>
    <t>6357e43636e680278debb221</t>
  </si>
  <si>
    <t>2022-10-25T13:27:18.850Z</t>
  </si>
  <si>
    <t>Ýndislegt þjónusta :)</t>
  </si>
  <si>
    <t>194.144.95.84</t>
  </si>
  <si>
    <t>Kundan Raj</t>
  </si>
  <si>
    <t>kundan@proacc.is</t>
  </si>
  <si>
    <t>24.3.2021 09:45:45</t>
  </si>
  <si>
    <t>6357dfde36e680278debadfa</t>
  </si>
  <si>
    <t>2022-10-25T13:08:46.559Z</t>
  </si>
  <si>
    <t>Góð álagning og hefur ekki verið neitt vandamál í nokkra mánuði</t>
  </si>
  <si>
    <t>https://app.satismeter.com/survey?token=tG1z0WB8OfNPqoGI&amp;userId=Halldormani&amp;campaign=6220eb08155ca35386900747&amp;answers%5Bfaab6760-9b0d-11ec-8218-0fd2a29c47c7%5D=10</t>
  </si>
  <si>
    <t>31.209.149.122</t>
  </si>
  <si>
    <t>Akureyri</t>
  </si>
  <si>
    <t>Halldormani</t>
  </si>
  <si>
    <t>Halldór Sverrisson</t>
  </si>
  <si>
    <t>halldor@nyjavinbudin.is</t>
  </si>
  <si>
    <t>27.3.2022 15:10:17</t>
  </si>
  <si>
    <t>6357ad62570460a07e81270e</t>
  </si>
  <si>
    <t>2022-10-25T09:33:22.719Z</t>
  </si>
  <si>
    <t>finnst allt taka langan tíma hvort sem það er uppgjör eða endurgr. á kort</t>
  </si>
  <si>
    <t>https://b-online.saltpay.co/SubSite/CreditCards/CreditCardTransactions.aspx</t>
  </si>
  <si>
    <t>213.220.104.30</t>
  </si>
  <si>
    <t>Heiða Björk Sigurðardóttir</t>
  </si>
  <si>
    <t>heida@ferrozink.is</t>
  </si>
  <si>
    <t>15.2.2019 11:03:55</t>
  </si>
  <si>
    <t>6357999e25776f0e5fe78fef</t>
  </si>
  <si>
    <t>2022-10-25T08:09:02.358Z</t>
  </si>
  <si>
    <t>Azért adtam 2-es értékelést, mert minden jelzés nélkül emelték fel a kereskedelmi díjat.</t>
  </si>
  <si>
    <t>https://app.satismeter.com/survey?token=tG1z0WB8OfNPqoGI&amp;userId=irodakellekek&amp;campaign=6220eb08155ca35386900747&amp;answers%5Bfaab6760-9b0d-11ec-8218-0fd2a29c47c7%5D=2</t>
  </si>
  <si>
    <t>84.236.58.30</t>
  </si>
  <si>
    <t>irodakellekek</t>
  </si>
  <si>
    <t>irodakellekek@gmail.com</t>
  </si>
  <si>
    <t>2021. 03. 18. 11:08:20</t>
  </si>
  <si>
    <t>6357970e25776f0e5fe78de9</t>
  </si>
  <si>
    <t>2022-10-25T07:58:06.390Z</t>
  </si>
  <si>
    <t>er ekki að hugsa um þessi mál</t>
  </si>
  <si>
    <t>https://app.satismeter.com/survey?token=tG1z0WB8OfNPqoGI&amp;userId=sivi&amp;campaign=6220eb08155ca35386900747&amp;answers%5Bfaab6760-9b0d-11ec-8218-0fd2a29c47c7%5D=0</t>
  </si>
  <si>
    <t>213.248.97.153</t>
  </si>
  <si>
    <t>sivi</t>
  </si>
  <si>
    <t>Hafdís Snót Valdimarsdóttir</t>
  </si>
  <si>
    <t>sigurlaug.vilhelmsdottir@nasdaq.com</t>
  </si>
  <si>
    <t>13.9.2017 11:21:15</t>
  </si>
  <si>
    <t>6357808325776f0e5fe77fdd</t>
  </si>
  <si>
    <t>2022-10-25T06:21:55.305Z</t>
  </si>
  <si>
    <t>Minden nagyon rendben van   köszönöm</t>
  </si>
  <si>
    <t>https://app.satismeter.com/survey?token=tG1z0WB8OfNPqoGI&amp;userId=ladasandorne&amp;campaign=6220eb08155ca35386900747&amp;answers%5Bfaab6760-9b0d-11ec-8218-0fd2a29c47c7%5D=10</t>
  </si>
  <si>
    <t>195.199.250.226</t>
  </si>
  <si>
    <t>ladasandorne</t>
  </si>
  <si>
    <t>ladasandorne@gmail.com</t>
  </si>
  <si>
    <t>2021. 11. 10. 11:20:32</t>
  </si>
  <si>
    <t>6356bb1a25776f0e5fe72431</t>
  </si>
  <si>
    <t>2022-10-24T16:19:38.584Z</t>
  </si>
  <si>
    <t xml:space="preserve">kostar töluvert 
</t>
  </si>
  <si>
    <t>https://b-online.saltpay.co/SubSite/SecurePay/SecurePayTicket.aspx?</t>
  </si>
  <si>
    <t>157.157.141.166</t>
  </si>
  <si>
    <t>Gunnsteinn Björnsson</t>
  </si>
  <si>
    <t>gunnsteinnb@gmail.com</t>
  </si>
  <si>
    <t>25.3.2020 14:36:58</t>
  </si>
  <si>
    <t>6356acfe25776f0e5fe7189e</t>
  </si>
  <si>
    <t>2022-10-24T15:19:26.373Z</t>
  </si>
  <si>
    <t>ja som spokojna</t>
  </si>
  <si>
    <t>https://b-online.saltpay.co/SubSite/CreditCards/CreditCardSettlements.aspx#&amp;&amp;/wEXAWVlBBN5WLCisNxSkfrCMB/AVrPp6BsX+JxSq0hvVobVF8E=</t>
  </si>
  <si>
    <t>84.47.17.18</t>
  </si>
  <si>
    <t>SK</t>
  </si>
  <si>
    <t>Nitra</t>
  </si>
  <si>
    <t>NI</t>
  </si>
  <si>
    <t>kathrin17</t>
  </si>
  <si>
    <t>Hedviga Stanová</t>
  </si>
  <si>
    <t>kathrin17@gmail.com</t>
  </si>
  <si>
    <t>6356a3fc25776f0e5fe7101f</t>
  </si>
  <si>
    <t>2022-10-24T14:41:00.036Z</t>
  </si>
  <si>
    <t>good</t>
  </si>
  <si>
    <t>https://b-online.saltpay.co/SubSite/CreditCards/YearEndStatus.aspx?</t>
  </si>
  <si>
    <t>2.99.4.61</t>
  </si>
  <si>
    <t>GB</t>
  </si>
  <si>
    <t>Leeds</t>
  </si>
  <si>
    <t>ENG</t>
  </si>
  <si>
    <t>63568d42eb461baab4698095</t>
  </si>
  <si>
    <t>2022-10-24T13:04:02.865Z</t>
  </si>
  <si>
    <t>Não temos meios de contacto</t>
  </si>
  <si>
    <t>https://app.satismeter.com/survey?token=tG1z0WB8OfNPqoGI&amp;userId=asvelhas.restaurante&amp;campaign=6220eb08155ca35386900747&amp;answers%5Bfaab6760-9b0d-11ec-8218-0fd2a29c47c7%5D=4</t>
  </si>
  <si>
    <t>148.69.235.161</t>
  </si>
  <si>
    <t>asvelhas.restaurante</t>
  </si>
  <si>
    <t>asvelhas.restaurante@gmail.com</t>
  </si>
  <si>
    <t>63567eece84c58c65b10c2ff</t>
  </si>
  <si>
    <t>2022-10-24T12:02:52.714Z</t>
  </si>
  <si>
    <t>Átláthatóság, Kommunikcáció.És mondjuk inaktivitás miatt, ne bontsanak szerződést, pár napos e-mail határidővel...</t>
  </si>
  <si>
    <t>https://b-online.saltpay.co/SubSite/CreditCards/CreditCardSettlements.aspx</t>
  </si>
  <si>
    <t>2a00:1110:138:60b7:fca2:c17c:431f:115b</t>
  </si>
  <si>
    <t>jozsef.paulik</t>
  </si>
  <si>
    <t>jozsef.paulik@logintech.hu</t>
  </si>
  <si>
    <t>2021. 09. 29. 12:48:41</t>
  </si>
  <si>
    <t>63565a39e84c58c65b10c222</t>
  </si>
  <si>
    <t>2022-10-24T09:26:17.906Z</t>
  </si>
  <si>
    <t>Viljum hafa sýr og góð yfirlit til að stemma af. Vantar aðeins þar uppá.</t>
  </si>
  <si>
    <t>https://app.satismeter.com/survey?token=tG1z0WB8OfNPqoGI&amp;userId=david56&amp;campaign=6220eb08155ca35386900747&amp;answers%5Bfaab6760-9b0d-11ec-8218-0fd2a29c47c7%5D=8</t>
  </si>
  <si>
    <t>157.157.61.57</t>
  </si>
  <si>
    <t>david56</t>
  </si>
  <si>
    <t>Davíð Sveinsson</t>
  </si>
  <si>
    <t>david@skipavik.is</t>
  </si>
  <si>
    <t>22.1.2016 14:39:23</t>
  </si>
  <si>
    <t>6356572c6907fc60350ab1d6</t>
  </si>
  <si>
    <t>2022-10-24T09:13:16.693Z</t>
  </si>
  <si>
    <t>Všechno. Raději jsem odešel.</t>
  </si>
  <si>
    <t>https://app.satismeter.com/survey?token=tG1z0WB8OfNPqoGI&amp;userId=Bednar_Zdenek&amp;campaign=6220eb08155ca35386900747&amp;answers%5Bfaab6760-9b0d-11ec-8218-0fd2a29c47c7%5D=0</t>
  </si>
  <si>
    <t>79.141.243.162</t>
  </si>
  <si>
    <t>Svratka</t>
  </si>
  <si>
    <t>Bednar_Zdenek</t>
  </si>
  <si>
    <t>Zdenek Bednár</t>
  </si>
  <si>
    <t>info@unissoft.cz</t>
  </si>
  <si>
    <t>07.04.2022 7:56:52</t>
  </si>
  <si>
    <t>635577102fc8353d2baf1f79</t>
  </si>
  <si>
    <t>2022-10-23T17:17:04.110Z</t>
  </si>
  <si>
    <t>Alltaf spurning hver leigukostnaður posa á að vera fyrir skammtímaleigu þ.e. eina kvöldstund.</t>
  </si>
  <si>
    <t>https://app.satismeter.com/survey?token=tG1z0WB8OfNPqoGI&amp;userId=1610494179&amp;campaign=6220eb08155ca35386900747&amp;answers%5Bfaab6760-9b0d-11ec-8218-0fd2a29c47c7%5D=8</t>
  </si>
  <si>
    <t>31.209.235.66</t>
  </si>
  <si>
    <t>Sæmundur  Alfreðsson</t>
  </si>
  <si>
    <t>ejasa@simnet.is</t>
  </si>
  <si>
    <t>5.10.2017 10:57:48</t>
  </si>
  <si>
    <t>63553e722fc8353d2baf0bf9</t>
  </si>
  <si>
    <t>2022-10-23T13:15:30.515Z</t>
  </si>
  <si>
    <t>vadí mi neustálá změna hesla</t>
  </si>
  <si>
    <t>81.200.57.161</t>
  </si>
  <si>
    <t>Liberec</t>
  </si>
  <si>
    <t>Katerina_Svirgova</t>
  </si>
  <si>
    <t>Katerina Svirgova</t>
  </si>
  <si>
    <t>svirgova.katerina@seznam.cz</t>
  </si>
  <si>
    <t>25.11.2015 16:16:11</t>
  </si>
  <si>
    <t>6353bf6e20d34f024bca2b99</t>
  </si>
  <si>
    <t>2022-10-22T10:01:18.627Z</t>
  </si>
  <si>
    <t>Jem spokojena s Vašimi službami</t>
  </si>
  <si>
    <t>https://b-online.saltpay.co/SettingsWeb/SubSite/MerchantInformation/Contracts.aspx?</t>
  </si>
  <si>
    <t>89.176.86.52</t>
  </si>
  <si>
    <t>6352cef46254edc13419ebff</t>
  </si>
  <si>
    <t>2022-10-21T16:55:16.227Z</t>
  </si>
  <si>
    <t>Haver um comercial disponível para falar com os clientes</t>
  </si>
  <si>
    <t>https://app.satismeter.com/survey?token=tG1z0WB8OfNPqoGI&amp;userId=francisco.fernandes&amp;campaign=6220eb08155ca35386900747&amp;answers%5Bfaab6760-9b0d-11ec-8218-0fd2a29c47c7%5D=0</t>
  </si>
  <si>
    <t>148.63.66.206</t>
  </si>
  <si>
    <t>Lisbon</t>
  </si>
  <si>
    <t>francisco.fernandes</t>
  </si>
  <si>
    <t>Francisco Fernandes</t>
  </si>
  <si>
    <t>franciscofernandes@cafeecompanhias.pt</t>
  </si>
  <si>
    <t>17/02/2022 14:10:44</t>
  </si>
  <si>
    <t>635277632b0c4ac94f45116e</t>
  </si>
  <si>
    <t>2022-10-21T10:41:39.887Z</t>
  </si>
  <si>
    <t>Nekem maximálisan megfelel így</t>
  </si>
  <si>
    <t>https://app.satismeter.com/survey?token=tG1z0WB8OfNPqoGI&amp;userId=pucsek.sandor&amp;campaign=6220eb08155ca35386900747&amp;answers%5Bfaab6760-9b0d-11ec-8218-0fd2a29c47c7%5D=10</t>
  </si>
  <si>
    <t>2a02:ab88:2905:580:3db3:cfa3:1b8a:a6f1</t>
  </si>
  <si>
    <t>pucsek.sandor</t>
  </si>
  <si>
    <t>pucsek.sandor@citromail.hu</t>
  </si>
  <si>
    <t>2021. 11. 09. 14:56:27</t>
  </si>
  <si>
    <t>63526c738548ef01c0a9eed7</t>
  </si>
  <si>
    <t>2022-10-21T09:54:59.695Z</t>
  </si>
  <si>
    <t>Mjög líklegt.</t>
  </si>
  <si>
    <t>https://app.satismeter.com/survey?token=tG1z0WB8OfNPqoGI&amp;userId=2907542409&amp;campaign=6220eb08155ca35386900747&amp;answers%5Bfaab6760-9b0d-11ec-8218-0fd2a29c47c7%5D=9</t>
  </si>
  <si>
    <t>212.30.198.30</t>
  </si>
  <si>
    <t>Kristbjörg Jónsdóttir</t>
  </si>
  <si>
    <t>boggajons@gmail.com</t>
  </si>
  <si>
    <t>5.4.2022 11:19:48</t>
  </si>
  <si>
    <t>63525a3c85c7058a65254743</t>
  </si>
  <si>
    <t>2022-10-21T08:37:16.293Z</t>
  </si>
  <si>
    <t>Dagleg uppgjör</t>
  </si>
  <si>
    <t>https://app.satismeter.com/survey?token=tG1z0WB8OfNPqoGI&amp;userId=2206735459&amp;campaign=6220eb08155ca35386900747&amp;answers%5Bfaab6760-9b0d-11ec-8218-0fd2a29c47c7%5D=10</t>
  </si>
  <si>
    <t>82.112.65.1</t>
  </si>
  <si>
    <t>Hrafn Þórðarson</t>
  </si>
  <si>
    <t>hrafn.thordarson@reykjavik.is</t>
  </si>
  <si>
    <t>2.11.2021 10:29:51</t>
  </si>
  <si>
    <t>6352316db009cfdaec65534d</t>
  </si>
  <si>
    <t>2022-10-21T05:43:09.265Z</t>
  </si>
  <si>
    <t>Jó lenne,ha nem csak 5000ft után utalnának,kicsit megkeveri az embert.De ezen kívül én nagyon elégedett vagyok mindennel.Köszönöm szépen.</t>
  </si>
  <si>
    <t>https://app.satismeter.com/survey?token=tG1z0WB8OfNPqoGI&amp;userId=seregneildiko%40gmail.com&amp;campaign=6220eb08155ca35386900747&amp;answers%5Bfaab6760-9b0d-11ec-8218-0fd2a29c47c7%5D=10</t>
  </si>
  <si>
    <t>81.93.193.197</t>
  </si>
  <si>
    <t>Székesfehérvár</t>
  </si>
  <si>
    <t>FE</t>
  </si>
  <si>
    <t>seregneildiko@gmail.com</t>
  </si>
  <si>
    <t>2022. 06. 01. 7:35:40</t>
  </si>
  <si>
    <t>635228ef3c1c7e45eb5e2ef7</t>
  </si>
  <si>
    <t>2022-10-21T05:06:55.111Z</t>
  </si>
  <si>
    <t>Problém s kartami Visa</t>
  </si>
  <si>
    <t>https://app.satismeter.com/survey?token=tG1z0WB8OfNPqoGI&amp;userId=radek.108&amp;campaign=6220eb08155ca35386900747&amp;answers%5Bfaab6760-9b0d-11ec-8218-0fd2a29c47c7%5D=0</t>
  </si>
  <si>
    <t>78.80.154.146</t>
  </si>
  <si>
    <t>radek.108</t>
  </si>
  <si>
    <t>Radek Konstantin Žemla</t>
  </si>
  <si>
    <t>radek.108@seznam.cz</t>
  </si>
  <si>
    <t>02.05.2019 13:59:54</t>
  </si>
  <si>
    <t>635222eb3c1c7e45eb5e2d4f</t>
  </si>
  <si>
    <t>2022-10-21T04:41:15.895Z</t>
  </si>
  <si>
    <t>Nálam működik rendesen minden.</t>
  </si>
  <si>
    <t>https://app.satismeter.com/survey?token=tG1z0WB8OfNPqoGI&amp;userId=kissferenc6032&amp;campaign=6220eb08155ca35386900747&amp;answers%5Bfaab6760-9b0d-11ec-8218-0fd2a29c47c7%5D=9</t>
  </si>
  <si>
    <t>84.2.207.95</t>
  </si>
  <si>
    <t>Jaszkarajeno</t>
  </si>
  <si>
    <t>kissferenc6032</t>
  </si>
  <si>
    <t>Ferenc Zoltán Kiss</t>
  </si>
  <si>
    <t>kissferenc6032@gmail.com</t>
  </si>
  <si>
    <t>2020. 05. 11. 12:37:40</t>
  </si>
  <si>
    <t>6351bb01250059755f475df3</t>
  </si>
  <si>
    <t>2022-10-20T21:17:53.414Z</t>
  </si>
  <si>
    <t>Verðið of hátt</t>
  </si>
  <si>
    <t>https://app.satismeter.com/survey?token=tG1z0WB8OfNPqoGI&amp;userId=0107473849&amp;campaign=6220eb08155ca35386900747&amp;answers%5Bfaab6760-9b0d-11ec-8218-0fd2a29c47c7%5D=3</t>
  </si>
  <si>
    <t>46.239.217.231</t>
  </si>
  <si>
    <t>Elma Þórarinsdóttir</t>
  </si>
  <si>
    <t>elmaesjar@gmail.com</t>
  </si>
  <si>
    <t>26.8.2020 12:38:13</t>
  </si>
  <si>
    <t>635153b05a2a98415ef9ca95</t>
  </si>
  <si>
    <t>2022-10-20T13:57:04.724Z</t>
  </si>
  <si>
    <t>Það var mjög þægilegt að komast í samband við ykkur. Þægilegt að nota posan. Nýtískulegt</t>
  </si>
  <si>
    <t>https://app.satismeter.com/survey?token=tG1z0WB8OfNPqoGI&amp;userId=sigrun%40landvall.eu&amp;campaign=6220eb08155ca35386900747&amp;answers%5Bfaab6760-9b0d-11ec-8218-0fd2a29c47c7%5D=9</t>
  </si>
  <si>
    <t>193.235.20.104</t>
  </si>
  <si>
    <t>sigrun@landvall.eu</t>
  </si>
  <si>
    <t>Sigrún Landvall</t>
  </si>
  <si>
    <t>13.10.2022 09:20:58</t>
  </si>
  <si>
    <t>63511c014580fe8ac167f8e0</t>
  </si>
  <si>
    <t>2022-10-20T09:59:29.102Z</t>
  </si>
  <si>
    <t>c</t>
  </si>
  <si>
    <t>89.115.236.90</t>
  </si>
  <si>
    <t>Maia</t>
  </si>
  <si>
    <t>tiagofilipepac</t>
  </si>
  <si>
    <t>Critérios e Patamares Imobiliária LDA</t>
  </si>
  <si>
    <t>tiagofilipepac@hotmail.com</t>
  </si>
  <si>
    <t>63510e6e3e6643670e5c9c90</t>
  </si>
  <si>
    <t>2022-10-20T09:01:34.686Z</t>
  </si>
  <si>
    <t>Mjög notendavænn vefur. Mjög góð þjónusta ef hringt er í þjónustuver.</t>
  </si>
  <si>
    <t>https://app.satismeter.com/survey?token=tG1z0WB8OfNPqoGI&amp;userId=0107654479&amp;campaign=6220eb08155ca35386900747&amp;answers%5Bfaab6760-9b0d-11ec-8218-0fd2a29c47c7%5D=10</t>
  </si>
  <si>
    <t>94.142.159.65</t>
  </si>
  <si>
    <t>Ásta Vilborg Njálsdóttir</t>
  </si>
  <si>
    <t>asta@ok.is</t>
  </si>
  <si>
    <t>20.5.2019 13:36:37</t>
  </si>
  <si>
    <t>6350e1a975e66bbd19481e28</t>
  </si>
  <si>
    <t>2022-10-20T05:50:33.751Z</t>
  </si>
  <si>
    <t>Nelze nastavit interval zúčtování. Každodenní interval zúčtování je administrativně náročnější a zvýšily se bankovní poplatky.</t>
  </si>
  <si>
    <t>https://app.satismeter.com/survey?token=tG1z0WB8OfNPqoGI&amp;userId=VAPEspol1&amp;campaign=6220eb08155ca35386900747&amp;answers%5Bfaab6760-9b0d-11ec-8218-0fd2a29c47c7%5D=7</t>
  </si>
  <si>
    <t>217.115.248.174</t>
  </si>
  <si>
    <t>Zlín</t>
  </si>
  <si>
    <t>VAPEspol1</t>
  </si>
  <si>
    <t>Mr. Bc. Zdenék Vincenec</t>
  </si>
  <si>
    <t>zdenek.vincenec@vape.cz</t>
  </si>
  <si>
    <t>18.09.2019 13:00:41</t>
  </si>
  <si>
    <t>6350d6a001a0556864b7a8e7</t>
  </si>
  <si>
    <t>2022-10-20T05:03:28.338Z</t>
  </si>
  <si>
    <t>Az adminisztrációs felület nagyon lassú és nem látszanak a sikertelen tranzakciók. Így, ha egy vevő érdeklődik, nem tudunk tájékoztatást adni.</t>
  </si>
  <si>
    <t>https://app.satismeter.com/survey?token=tG1z0WB8OfNPqoGI&amp;userId=peter.kovacs&amp;campaign=6220eb08155ca35386900747&amp;answers%5Bfaab6760-9b0d-11ec-8218-0fd2a29c47c7%5D=8</t>
  </si>
  <si>
    <t>45.128.68.32</t>
  </si>
  <si>
    <t>peter.kovacs</t>
  </si>
  <si>
    <t>peter.kovacs@kockaaruhaz.hu</t>
  </si>
  <si>
    <t>2021. 10. 11. 8:46:36</t>
  </si>
  <si>
    <t>63508c26127be225d26e7642</t>
  </si>
  <si>
    <t>2022-10-19T23:45:42.407Z</t>
  </si>
  <si>
    <t>Subiu o preço e não tem acompanhamento nenhum</t>
  </si>
  <si>
    <t>https://app.satismeter.com/survey?token=tG1z0WB8OfNPqoGI&amp;userId=yanasoltys.ajc35&amp;campaign=6220eb08155ca35386900747&amp;answers%5Bfaab6760-9b0d-11ec-8218-0fd2a29c47c7%5D=0</t>
  </si>
  <si>
    <t>87.196.81.110</t>
  </si>
  <si>
    <t>yanasoltys.ajc35</t>
  </si>
  <si>
    <t>yanasoltys.ajc35@gmail.com</t>
  </si>
  <si>
    <t>63502b4e7d2dd2ad425998d1</t>
  </si>
  <si>
    <t>2022-10-19T16:52:30.784Z</t>
  </si>
  <si>
    <t>Pořád se musí měnit heslo - to mě obtěžuje.</t>
  </si>
  <si>
    <t>90.182.61.201</t>
  </si>
  <si>
    <t>Cermna</t>
  </si>
  <si>
    <t>Jaroslav_Vanek</t>
  </si>
  <si>
    <t>Jaroslav Vanek</t>
  </si>
  <si>
    <t>prokesova.martina@email.cz</t>
  </si>
  <si>
    <t>18.07.2016 14:48:18</t>
  </si>
  <si>
    <t>634fff499b02c69653764990</t>
  </si>
  <si>
    <t>2022-10-19T13:44:41.709Z</t>
  </si>
  <si>
    <t xml:space="preserve">Þekki þjónustuna ekki nóg til að svara öðruvísi.
</t>
  </si>
  <si>
    <t>85.220.4.221</t>
  </si>
  <si>
    <t>Tinna Rut Jóhannsdóttir</t>
  </si>
  <si>
    <t>tinna@sidmennt.is</t>
  </si>
  <si>
    <t>18.5.2022 13:42:02</t>
  </si>
  <si>
    <t>634fb4b4675c745bc374581f</t>
  </si>
  <si>
    <t>2022-10-19T08:26:28.700Z</t>
  </si>
  <si>
    <t>Hefur hingað til verið hnökralaust sem þíðir að virkar vel</t>
  </si>
  <si>
    <t>https://app.satismeter.com/survey?token=tG1z0WB8OfNPqoGI&amp;userId=2803655649&amp;campaign=6220eb08155ca35386900747&amp;answers%5Bfaab6760-9b0d-11ec-8218-0fd2a29c47c7%5D=8</t>
  </si>
  <si>
    <t>46.182.184.225</t>
  </si>
  <si>
    <t>Málfríður  Sigurhansdóttir</t>
  </si>
  <si>
    <t>frida@fjolnir.is</t>
  </si>
  <si>
    <t>27.4.2018 09:37:06</t>
  </si>
  <si>
    <t>634f23114a1749c5d965320f</t>
  </si>
  <si>
    <t>2022-10-18T22:05:05.034Z</t>
  </si>
  <si>
    <t>Traust og áræðanleg, frumkvæði og skrefinu framar en jafningjar</t>
  </si>
  <si>
    <t>https://app.satismeter.com/survey?token=tG1z0WB8OfNPqoGI&amp;userId=Gunnie&amp;campaign=6220eb08155ca35386900747&amp;answers%5Bfaab6760-9b0d-11ec-8218-0fd2a29c47c7%5D=9</t>
  </si>
  <si>
    <t>2606:54c0:38c0:10::15:155</t>
  </si>
  <si>
    <t>Gunnie</t>
  </si>
  <si>
    <t>Gunnar Einarsson</t>
  </si>
  <si>
    <t>Gunnare@mjolnir.is</t>
  </si>
  <si>
    <t>9.1.2019 11:25:53</t>
  </si>
  <si>
    <t>634e7b1ed89babd8288bc3bf</t>
  </si>
  <si>
    <t>2022-10-18T10:08:30.979Z</t>
  </si>
  <si>
    <t>Allt netviðmótið til fyrirmyndar</t>
  </si>
  <si>
    <t>https://b-online.saltpay.co/SubSite/SecurePay/SecurePayTransactions.aspx#&amp;&amp;/wEXAWVloQksHX3QhJYqiUvvPsUsdw8ccZe/CoBiI0Y9lMStruQ=</t>
  </si>
  <si>
    <t>31.209.151.213</t>
  </si>
  <si>
    <t>Gunnar Emil Eggertsson</t>
  </si>
  <si>
    <t>gunnar@hreysti.is</t>
  </si>
  <si>
    <t>29.11.2017 11:14:38</t>
  </si>
  <si>
    <t>634e6a11aa7d89a29f82559c</t>
  </si>
  <si>
    <t>2022-10-18T08:55:45.848Z</t>
  </si>
  <si>
    <t>Góð þjónusta</t>
  </si>
  <si>
    <t>https://app.satismeter.com/survey?token=tG1z0WB8OfNPqoGI&amp;userId=H%C3%A1rstofan&amp;campaign=6220eb08155ca35386900747&amp;answers%5Bfaab6760-9b0d-11ec-8218-0fd2a29c47c7%5D=9</t>
  </si>
  <si>
    <t>85.220.93.116</t>
  </si>
  <si>
    <t>Kopavogur</t>
  </si>
  <si>
    <t>Hárstofan</t>
  </si>
  <si>
    <t>Svea Soffía Sigurgeirsdóttir</t>
  </si>
  <si>
    <t>sveasoffia@simnet.is</t>
  </si>
  <si>
    <t>27.2.2012 00:00:00</t>
  </si>
  <si>
    <t>634dd3e500686771895ba40e</t>
  </si>
  <si>
    <t>2022-10-17T22:15:01.022Z</t>
  </si>
  <si>
    <t>Góð</t>
  </si>
  <si>
    <t>https://app.satismeter.com/survey?token=tG1z0WB8OfNPqoGI&amp;userId=2110504389&amp;campaign=6220eb08155ca35386900747&amp;answers%5Bfaab6760-9b0d-11ec-8218-0fd2a29c47c7%5D=9</t>
  </si>
  <si>
    <t>212.30.198.139</t>
  </si>
  <si>
    <t>Gylfi  Ásmundsson</t>
  </si>
  <si>
    <t>gylfiasa@simnet.is</t>
  </si>
  <si>
    <t>5.2.2020 14:00:22</t>
  </si>
  <si>
    <t>634d793668d19265176739f3</t>
  </si>
  <si>
    <t>2022-10-17T15:48:06.848Z</t>
  </si>
  <si>
    <t>ok</t>
  </si>
  <si>
    <t>95.168.56.69</t>
  </si>
  <si>
    <t>Bonyhad</t>
  </si>
  <si>
    <t>TO</t>
  </si>
  <si>
    <t>sattila1513</t>
  </si>
  <si>
    <t>sattila HU</t>
  </si>
  <si>
    <t>sattila@saev.hu</t>
  </si>
  <si>
    <t>2020. 06. 12. 12:57:25</t>
  </si>
  <si>
    <t>634d77a768d192651767384f</t>
  </si>
  <si>
    <t>2022-10-17T15:41:27.556Z</t>
  </si>
  <si>
    <t>OK</t>
  </si>
  <si>
    <t>sinkovicz69@gmail.com</t>
  </si>
  <si>
    <t>2022. 06. 01. 8:35:10</t>
  </si>
  <si>
    <t>634d6ea268d1926517672ded</t>
  </si>
  <si>
    <t>2022-10-17T15:02:58.285Z</t>
  </si>
  <si>
    <t>Ainda um pouco confuso</t>
  </si>
  <si>
    <t>85.243.161.229</t>
  </si>
  <si>
    <t>geral.cinderela@gmail.com</t>
  </si>
  <si>
    <t>José Almeida</t>
  </si>
  <si>
    <t>634d016cfa24049a4df3fead</t>
  </si>
  <si>
    <t>2022-10-17T07:17:00.708Z</t>
  </si>
  <si>
    <t>nič ma nenapadá.</t>
  </si>
  <si>
    <t>https://b-online.saltpay.co/SubSite/CreditCards/CreditCardSettlements.aspx?#&amp;&amp;/wEXAWVlBBN5WLCisNxSkfrCMB/AVrPp6BsX+JxSq0hvVobVF8E=</t>
  </si>
  <si>
    <t>5.178.53.114</t>
  </si>
  <si>
    <t>satanek</t>
  </si>
  <si>
    <t>Ing. Ján Satanek</t>
  </si>
  <si>
    <t>satanek@kupele-lucky.sk</t>
  </si>
  <si>
    <t>22. 4. 2020 13:07:54</t>
  </si>
  <si>
    <t>634bb938ccd1f0821795b0c7</t>
  </si>
  <si>
    <t>2022-10-16T07:56:40.096Z</t>
  </si>
  <si>
    <t>A tranzakciók összegének jóváírása csak késő délután történik.</t>
  </si>
  <si>
    <t>81.182.251.213</t>
  </si>
  <si>
    <t>Erika_Huber</t>
  </si>
  <si>
    <t>Erika Huber</t>
  </si>
  <si>
    <t>hr@simbad.hu</t>
  </si>
  <si>
    <t>2018. 11. 22. 11:36:12</t>
  </si>
  <si>
    <t>634b2789dbd3a0f6aa772a82</t>
  </si>
  <si>
    <t>2022-10-15T21:35:05.228Z</t>
  </si>
  <si>
    <t>Poderiam baixar a vossa taxa empresarial. Os nossos bancos têm taxas muito maus baixas</t>
  </si>
  <si>
    <t>https://app.satismeter.com/survey?token=tG1z0WB8OfNPqoGI&amp;userId=marquespereira%40icloud.com&amp;campaign=6220eb08155ca35386900747&amp;answers%5Bfaab6760-9b0d-11ec-8218-0fd2a29c47c7%5D=10</t>
  </si>
  <si>
    <t>2a02:26f7:cb04:4000:31b7:8b50:eff4:fe8d</t>
  </si>
  <si>
    <t>marquespereira@icloud.com</t>
  </si>
  <si>
    <t>José Pereira</t>
  </si>
  <si>
    <t>634a5a58dbd3a0f6aa76dfc5</t>
  </si>
  <si>
    <t>2022-10-15T06:59:36.196Z</t>
  </si>
  <si>
    <t xml:space="preserve">sve u redu
</t>
  </si>
  <si>
    <t>93.136.38.107</t>
  </si>
  <si>
    <t>bojanqhw</t>
  </si>
  <si>
    <t>Bojan Terzic</t>
  </si>
  <si>
    <t>bojan@quahwa.hr</t>
  </si>
  <si>
    <t>16.3.2022. 8:08:32</t>
  </si>
  <si>
    <t>6349530b5892013be2aee951</t>
  </si>
  <si>
    <t>2022-10-14T12:16:11.669Z</t>
  </si>
  <si>
    <t>Vefsíðan ykkar eru verulega hæg og upplýsingar detta oft út.</t>
  </si>
  <si>
    <t>https://b-online.saltpay.co/SettingsWeb/SubSite/UserSettings/ChangeUserInformation.aspx?</t>
  </si>
  <si>
    <t>157.157.10.142</t>
  </si>
  <si>
    <t>634940ab5892013be2aed4cd</t>
  </si>
  <si>
    <t>2022-10-14T10:57:47.399Z</t>
  </si>
  <si>
    <t>Abban, hogy ne fagyjon le állandóan az android rendszer, mert ez borzasztó!!!</t>
  </si>
  <si>
    <t>https://app.satismeter.com/survey?token=tG1z0WB8OfNPqoGI&amp;userId=lackalolkft&amp;campaign=6220eb08155ca35386900747&amp;answers%5Bfaab6760-9b0d-11ec-8218-0fd2a29c47c7%5D=6</t>
  </si>
  <si>
    <t>2001:4c4c:1419:d700::1000</t>
  </si>
  <si>
    <t>Gyomro</t>
  </si>
  <si>
    <t>lackalolkft</t>
  </si>
  <si>
    <t>lackalolkft HU</t>
  </si>
  <si>
    <t>lackalolkft@gmail.com</t>
  </si>
  <si>
    <t>2020. 06. 12. 12:45:23</t>
  </si>
  <si>
    <t>6348f628bfec16025bff0bed</t>
  </si>
  <si>
    <t>2022-10-14T05:39:52.549Z</t>
  </si>
  <si>
    <t>vrátit zpět způsob strhávání poplatků z plateb</t>
  </si>
  <si>
    <t>https://app.satismeter.com/survey?token=tG1z0WB8OfNPqoGI&amp;userId=klaza&amp;campaign=6220eb08155ca35386900747&amp;answers%5Bfaab6760-9b0d-11ec-8218-0fd2a29c47c7%5D=1</t>
  </si>
  <si>
    <t>109.183.76.65</t>
  </si>
  <si>
    <t>klaza</t>
  </si>
  <si>
    <t>Libuše  Kolíbalová</t>
  </si>
  <si>
    <t>klaza@klaza.cz</t>
  </si>
  <si>
    <t>28.05.2019 14:25:46</t>
  </si>
  <si>
    <t>6348a761b07ad0137d78ad0c</t>
  </si>
  <si>
    <t>2022-10-14T00:03:45.646Z</t>
  </si>
  <si>
    <t>árazás</t>
  </si>
  <si>
    <t>https://app.satismeter.com/survey?token=tG1z0WB8OfNPqoGI&amp;userId=imreb&amp;campaign=6220eb08155ca35386900747&amp;answers%5Bfaab6760-9b0d-11ec-8218-0fd2a29c47c7%5D=5</t>
  </si>
  <si>
    <t>2a02:ab88:c94:3080:5900:138:6110:9d61</t>
  </si>
  <si>
    <t>imreb</t>
  </si>
  <si>
    <t>Imre Békési</t>
  </si>
  <si>
    <t>imre.bekesi67@gmail.com</t>
  </si>
  <si>
    <t>2017. 09. 07. 10:04:15</t>
  </si>
  <si>
    <t>6347f0384ab7b01c53a10c73</t>
  </si>
  <si>
    <t>2022-10-13T11:02:16.047Z</t>
  </si>
  <si>
    <t>Não tenho opinião para já</t>
  </si>
  <si>
    <t>2001:8a0:ffb5:800:2494:1aab:34c6:c446</t>
  </si>
  <si>
    <t>Porto</t>
  </si>
  <si>
    <t>gerencia@navarro1860.com</t>
  </si>
  <si>
    <t>Luis Navarro</t>
  </si>
  <si>
    <t>13/10/2022 10:52:17</t>
  </si>
  <si>
    <t>6347e9ef3fd4247b9f896360</t>
  </si>
  <si>
    <t>2022-10-13T10:35:27.032Z</t>
  </si>
  <si>
    <t>Dodati mogućnost plaćanja na rate.</t>
  </si>
  <si>
    <t>78.0.15.229</t>
  </si>
  <si>
    <t>uprava@ljekarna-sibenik.t-com.hr</t>
  </si>
  <si>
    <t>19.4.2022. 12:01:51</t>
  </si>
  <si>
    <t>6347d744fb6ce84f146f7a80</t>
  </si>
  <si>
    <t>2022-10-13T09:15:48.929Z</t>
  </si>
  <si>
    <t>Po několika letech spolupráce jste zavedli poplatek na základě smyšlené informace, že jsme při objednávání služeb uvedli jinou částku obratu, než aktuálně plníme. Konkrétně jsme měli uvést částku nad 100.000Kč, což není pravda, uvedli jsme 25.000Kč, což po většinu měsíců plníme. Vnímáme proto zavedení poplatku jako neseriózní.</t>
  </si>
  <si>
    <t>178.255.168.208</t>
  </si>
  <si>
    <t>České Budějovice</t>
  </si>
  <si>
    <t>jana8388</t>
  </si>
  <si>
    <t>jana@brillbird.cz</t>
  </si>
  <si>
    <t>25.08.2021 12:40:09</t>
  </si>
  <si>
    <t>6347d282fb6ce84f146f7741</t>
  </si>
  <si>
    <t>2022-10-13T08:55:30.335Z</t>
  </si>
  <si>
    <t>.</t>
  </si>
  <si>
    <t>212.30.210.171</t>
  </si>
  <si>
    <t>Sigurður Grétar Sigurðsson</t>
  </si>
  <si>
    <t>gretar@vgsmidja.is</t>
  </si>
  <si>
    <t>22.9.2017 15:27:48</t>
  </si>
  <si>
    <t>63469bb551f83187afeb383b</t>
  </si>
  <si>
    <t>2022-10-12T10:49:25.559Z</t>
  </si>
  <si>
    <t>Szerintem tök jó.</t>
  </si>
  <si>
    <t>2a02:ab88:c86:6c80:845a:c107:c359:f6ae</t>
  </si>
  <si>
    <t>cirbi666</t>
  </si>
  <si>
    <t>cirbi666@gmail.com</t>
  </si>
  <si>
    <t>2021. 02. 01. 12:08:22</t>
  </si>
  <si>
    <t>63465c2070dbf86cd7d21dac</t>
  </si>
  <si>
    <t>2022-10-12T06:18:08.799Z</t>
  </si>
  <si>
    <t>Szerintem ez tökéletes!</t>
  </si>
  <si>
    <t>2a00:1110:139:26ed:0:3c:d809:3401</t>
  </si>
  <si>
    <t>bertoklujza100@gmail.com</t>
  </si>
  <si>
    <t>Lujza Bertok</t>
  </si>
  <si>
    <t>2022. 10. 11. 8:58:05</t>
  </si>
  <si>
    <t>6345f6ecaf5bc7b1a2ecce46</t>
  </si>
  <si>
    <t>2022-10-11T23:06:20.668Z</t>
  </si>
  <si>
    <t xml:space="preserve">São muito lentos nas transações ? No início eram super rápidos e também não são verdadeiros no que toca a mensalidade ? De início tínhamos um
Acordo de 9,99€ e já passou para 24€
Não existe honestidade </t>
  </si>
  <si>
    <t>https://app.satismeter.com/survey?token=tG1z0WB8OfNPqoGI&amp;userId=rubenfreireptc&amp;campaign=6220eb08155ca35386900747&amp;answers%5Bfaab6760-9b0d-11ec-8218-0fd2a29c47c7%5D=0</t>
  </si>
  <si>
    <t>89.114.75.125</t>
  </si>
  <si>
    <t>Feira</t>
  </si>
  <si>
    <t>rubenfreireptc</t>
  </si>
  <si>
    <t>rubenfreireptc@gmail.com</t>
  </si>
  <si>
    <t>6345e22aaf5bc7b1a2ecc5ed</t>
  </si>
  <si>
    <t>2022-10-11T21:37:46.813Z</t>
  </si>
  <si>
    <t>Vantar upp á áreiðanleika.</t>
  </si>
  <si>
    <t>https://app.satismeter.com/survey?token=tG1z0WB8OfNPqoGI&amp;userId=1911852189&amp;campaign=6220eb08155ca35386900747&amp;answers%5Bfaab6760-9b0d-11ec-8218-0fd2a29c47c7%5D=0</t>
  </si>
  <si>
    <t>31.209.156.32</t>
  </si>
  <si>
    <t>Ægir Giraldo</t>
  </si>
  <si>
    <t>aegir@aranja.is</t>
  </si>
  <si>
    <t>24.9.2019 11:44:58</t>
  </si>
  <si>
    <t>63456da7f2051f2b77ba94ff</t>
  </si>
  <si>
    <t>2022-10-11T13:20:39.028Z</t>
  </si>
  <si>
    <t>NÉHA ELMARADNAK  A NAPI ÖSSZESÍTŐK</t>
  </si>
  <si>
    <t>https://app.satismeter.com/survey?token=tG1z0WB8OfNPqoGI&amp;userId=szentfabianpatika&amp;campaign=6220eb08155ca35386900747&amp;answers%5Bfaab6760-9b0d-11ec-8218-0fd2a29c47c7%5D=6</t>
  </si>
  <si>
    <t>85.90.176.201</t>
  </si>
  <si>
    <t>Szentes</t>
  </si>
  <si>
    <t>CS</t>
  </si>
  <si>
    <t>szentfabianpatika</t>
  </si>
  <si>
    <t>szentfabianpatika HU</t>
  </si>
  <si>
    <t>szentfabianpatika@optanet.hu</t>
  </si>
  <si>
    <t>2020. 06. 12. 12:57:40</t>
  </si>
  <si>
    <t>63450bcd431cb1cbb7d03372</t>
  </si>
  <si>
    <t>2022-10-11T06:23:09.951Z</t>
  </si>
  <si>
    <t>Az e-mailben megküldött napielszámolási riport sokszor késve érkezik. Fontos lenne a mindennapi
elszámoláshoz.</t>
  </si>
  <si>
    <t>https://app.satismeter.com/survey?token=tG1z0WB8OfNPqoGI&amp;userId=gonczigyulane19516483&amp;campaign=6220eb08155ca35386900747&amp;answers%5Bfaab6760-9b0d-11ec-8218-0fd2a29c47c7%5D=9</t>
  </si>
  <si>
    <t>82.141.171.42</t>
  </si>
  <si>
    <t>Hajduszoboszlo</t>
  </si>
  <si>
    <t>HB</t>
  </si>
  <si>
    <t>gonczigyulane19516483</t>
  </si>
  <si>
    <t>gonczigyulane1951@gmail.com</t>
  </si>
  <si>
    <t>2021. 07. 07. 8:43:07</t>
  </si>
  <si>
    <t>6345081d431cb1cbb7d03205</t>
  </si>
  <si>
    <t>2022-10-11T06:07:25.022Z</t>
  </si>
  <si>
    <t>nic</t>
  </si>
  <si>
    <t>https://app.satismeter.com/survey?token=tG1z0WB8OfNPqoGI&amp;userId=Hana_Stupkova&amp;campaign=6220eb08155ca35386900747&amp;answers%5Bfaab6760-9b0d-11ec-8218-0fd2a29c47c7%5D=10</t>
  </si>
  <si>
    <t>88.146.188.17</t>
  </si>
  <si>
    <t>Hradec Králové</t>
  </si>
  <si>
    <t>Hana_Stupkova</t>
  </si>
  <si>
    <t>Hana Stupkova</t>
  </si>
  <si>
    <t>hanastupkova15@seznam.cz</t>
  </si>
  <si>
    <t>15.12.2017 9:50:44</t>
  </si>
  <si>
    <t>634469ff05b3a75eded19f2f</t>
  </si>
  <si>
    <t>2022-10-10T18:52:47.099Z</t>
  </si>
  <si>
    <t>nokkuð skilvirk</t>
  </si>
  <si>
    <t>https://b-online.saltpay.co/SubSite/SecurePay/SecurePayGetAuthorization.aspx</t>
  </si>
  <si>
    <t>77.73.33.244</t>
  </si>
  <si>
    <t>Eygló Björk Ólafsdóttir</t>
  </si>
  <si>
    <t>eyglo.bjork@simnet.is</t>
  </si>
  <si>
    <t>20.4.2020 14:27:07</t>
  </si>
  <si>
    <t>634468ce05b3a75eded19e54</t>
  </si>
  <si>
    <t>2022-10-10T18:47:42.756Z</t>
  </si>
  <si>
    <t>Vše ok.</t>
  </si>
  <si>
    <t>109.105.39.50</t>
  </si>
  <si>
    <t>Ivancice</t>
  </si>
  <si>
    <t>Irena_Jilkova</t>
  </si>
  <si>
    <t>Irena Jilkova</t>
  </si>
  <si>
    <t>pejsek.bobo@seznam.cz</t>
  </si>
  <si>
    <t>09.03.2015 11:27:23</t>
  </si>
  <si>
    <t>6344325f0b256a75e9ac4d9d</t>
  </si>
  <si>
    <t>2022-10-10T14:55:27.946Z</t>
  </si>
  <si>
    <t>Kimutatások és elszámolás riportok.</t>
  </si>
  <si>
    <t>81.183.211.155</t>
  </si>
  <si>
    <t>Tatabánya</t>
  </si>
  <si>
    <t>KE</t>
  </si>
  <si>
    <t>Norbert_Eros</t>
  </si>
  <si>
    <t>Norbert Eros</t>
  </si>
  <si>
    <t>pwkft@mail.com</t>
  </si>
  <si>
    <t>2018. 03. 06. 16:00:03</t>
  </si>
  <si>
    <t>6343beb30aed5d1fb25c3e11</t>
  </si>
  <si>
    <t>2022-10-10T06:41:55.058Z</t>
  </si>
  <si>
    <t>Mætti bæta vinnuskjöl</t>
  </si>
  <si>
    <t>https://app.satismeter.com/survey?token=tG1z0WB8OfNPqoGI&amp;userId=Gerda&amp;campaign=6220eb08155ca35386900747&amp;answers%5Bfaab6760-9b0d-11ec-8218-0fd2a29c47c7%5D=4</t>
  </si>
  <si>
    <t>89.160.231.48</t>
  </si>
  <si>
    <t>Gerda</t>
  </si>
  <si>
    <t>Gerða Bjarnadottir</t>
  </si>
  <si>
    <t>gerdab@redcross.is</t>
  </si>
  <si>
    <t>30.6.2022 15:54:09</t>
  </si>
  <si>
    <t>6343aef34731d0720aca15e9</t>
  </si>
  <si>
    <t>2022-10-10T05:34:43.680Z</t>
  </si>
  <si>
    <t>Ceny sluzeb. Jsou vysoke.</t>
  </si>
  <si>
    <t>https://b-online.saltpay.co/SubSite/SecurePay/SecurePayTransactions.aspx?</t>
  </si>
  <si>
    <t>185.21.220.2</t>
  </si>
  <si>
    <t>Dusana_Stara</t>
  </si>
  <si>
    <t>Dusana Stara</t>
  </si>
  <si>
    <t>dusana@smot-rucnevyrabeno.cz</t>
  </si>
  <si>
    <t>25.01.2018 13:58:48</t>
  </si>
  <si>
    <t>634337cd99cce1b52a13c47b</t>
  </si>
  <si>
    <t>2022-10-09T21:06:21.044Z</t>
  </si>
  <si>
    <t>o fecho todos os dias ,e,à hora do feicho</t>
  </si>
  <si>
    <t>https://app.satismeter.com/survey?token=tG1z0WB8OfNPqoGI&amp;userId=appjohnkebab&amp;campaign=6220eb08155ca35386900747&amp;answers%5Bfaab6760-9b0d-11ec-8218-0fd2a29c47c7%5D=1</t>
  </si>
  <si>
    <t>2001:8a0:7758:900:b16e:b43b:b8d8:c433</t>
  </si>
  <si>
    <t>Albufeira</t>
  </si>
  <si>
    <t>appjohnkebab</t>
  </si>
  <si>
    <t>João Silva</t>
  </si>
  <si>
    <t>appjohnkebab@gmail.com</t>
  </si>
  <si>
    <t>6343234b99cce1b52a13bdb4</t>
  </si>
  <si>
    <t>2022-10-09T19:38:51.083Z</t>
  </si>
  <si>
    <t>Állandó jelszóváltoztatás nagyon bosszantó</t>
  </si>
  <si>
    <t>188.143.50.175</t>
  </si>
  <si>
    <t>balazs.bt</t>
  </si>
  <si>
    <t>balazs.bt@citromail.hu</t>
  </si>
  <si>
    <t>2021. 02. 18. 15:55:38</t>
  </si>
  <si>
    <t>6342cf5999cce1b52a139dee</t>
  </si>
  <si>
    <t>2022-10-09T13:40:41.998Z</t>
  </si>
  <si>
    <t>Mjög góð símaþjónusta og allt stenst.</t>
  </si>
  <si>
    <t>https://app.satismeter.com/survey?token=tG1z0WB8OfNPqoGI&amp;userId=3005535679&amp;campaign=6220eb08155ca35386900747&amp;answers%5Bfaab6760-9b0d-11ec-8218-0fd2a29c47c7%5D=10</t>
  </si>
  <si>
    <t>157.157.48.98</t>
  </si>
  <si>
    <t>Birna Pálsdóttir</t>
  </si>
  <si>
    <t>birna.palsdottir@gmail.com</t>
  </si>
  <si>
    <t>6.10.2021 09:27:19</t>
  </si>
  <si>
    <t>6342c70399cce1b52a139b67</t>
  </si>
  <si>
    <t>2022-10-09T13:05:07.643Z</t>
  </si>
  <si>
    <t>Nagyon megvoltam a szolgáltatással elégedve .Magukat választanám legközelebb is.</t>
  </si>
  <si>
    <t>https://app.satismeter.com/survey?token=tG1z0WB8OfNPqoGI&amp;userId=kenyeresbt&amp;campaign=6220eb08155ca35386900747&amp;answers%5Bfaab6760-9b0d-11ec-8218-0fd2a29c47c7%5D=10</t>
  </si>
  <si>
    <t>2001:4c4c:2361:6000::1000</t>
  </si>
  <si>
    <t>kenyeresbt</t>
  </si>
  <si>
    <t>kenyeresbt@vipmail.hu</t>
  </si>
  <si>
    <t>2021. 02. 02. 13:26:46</t>
  </si>
  <si>
    <t>6342c62799cce1b52a139b17</t>
  </si>
  <si>
    <t>2022-10-09T13:01:27.419Z</t>
  </si>
  <si>
    <t>It’s so useless I couldn’t take any information that I need</t>
  </si>
  <si>
    <t>https://b-online.saltpay.co/ErrorPage.aspx?</t>
  </si>
  <si>
    <t>2a04:4a43:4b2f:e06b:f5c6:6859:a507:5c0</t>
  </si>
  <si>
    <t>6341c0066b72f904281afc10</t>
  </si>
  <si>
    <t>2022-10-08T18:23:02.267Z</t>
  </si>
  <si>
    <t>Neučtovat malým prodejnám měsíční  poplatky,
náklady se nám neustále navyšují....</t>
  </si>
  <si>
    <t>https://app.satismeter.com/survey?token=tG1z0WB8OfNPqoGI&amp;userId=ZOOShop&amp;campaign=6220eb08155ca35386900747&amp;answers%5Bfaab6760-9b0d-11ec-8218-0fd2a29c47c7%5D=5</t>
  </si>
  <si>
    <t>78.156.43.57</t>
  </si>
  <si>
    <t>Roudnice nad Labem</t>
  </si>
  <si>
    <t>ZOOShop</t>
  </si>
  <si>
    <t>Jaroslava Kubínová</t>
  </si>
  <si>
    <t>kubinova.jaroslava@centrum.cz</t>
  </si>
  <si>
    <t>23.01.2019 10:31:07</t>
  </si>
  <si>
    <t>634161c010848d265045550a</t>
  </si>
  <si>
    <t>2022-10-08T11:40:48.168Z</t>
  </si>
  <si>
    <t>https://app.satismeter.com/survey?token=tG1z0WB8OfNPqoGI&amp;userId=DagmarZakova&amp;campaign=6220eb08155ca35386900747&amp;answers%5Bfaab6760-9b0d-11ec-8218-0fd2a29c47c7%5D=10</t>
  </si>
  <si>
    <t>178.255.168.98</t>
  </si>
  <si>
    <t>DagmarZakova</t>
  </si>
  <si>
    <t>Dagmar Zaková</t>
  </si>
  <si>
    <t>daduna.zakova@seznam.cz</t>
  </si>
  <si>
    <t>09.05.2017 9:33:29</t>
  </si>
  <si>
    <t>634098e2c66db928f5c46a54</t>
  </si>
  <si>
    <t>2022-10-07T21:23:46.325Z</t>
  </si>
  <si>
    <t>Sve je savršeno.... bar za sada</t>
  </si>
  <si>
    <t>https://app.satismeter.com/survey?token=tG1z0WB8OfNPqoGI&amp;userId=cvjecarnicadeni%40gmail.com&amp;campaign=6220eb08155ca35386900747&amp;answers%5Bfaab6760-9b0d-11ec-8218-0fd2a29c47c7%5D=10</t>
  </si>
  <si>
    <t>95.168.105.7</t>
  </si>
  <si>
    <t>cvjecarnicadeni@gmail.com</t>
  </si>
  <si>
    <t>Josip Mandic</t>
  </si>
  <si>
    <t>30.9.2022. 12:40:41</t>
  </si>
  <si>
    <t>634013ea229cc38bfe8f17ff</t>
  </si>
  <si>
    <t>2022-10-07T11:56:26.561Z</t>
  </si>
  <si>
    <t>88.103.226.30</t>
  </si>
  <si>
    <t>Sumperk</t>
  </si>
  <si>
    <t>KaterinaProchazkova</t>
  </si>
  <si>
    <t>Katerina Procházková</t>
  </si>
  <si>
    <t>support@detskylekar-brno.cz</t>
  </si>
  <si>
    <t>12.02.2020 13:50:18</t>
  </si>
  <si>
    <t>633fdf0c477fbb8fac4e1d6a</t>
  </si>
  <si>
    <t>2022-10-07T08:10:52.165Z</t>
  </si>
  <si>
    <t>Ha kiválasztok egy hónapot, ne kelljen minden egyes nap után újra kiválasztani az elszámolásoknál</t>
  </si>
  <si>
    <t>188.142.225.243</t>
  </si>
  <si>
    <t>Veszprém</t>
  </si>
  <si>
    <t>VE</t>
  </si>
  <si>
    <t>postmasteer</t>
  </si>
  <si>
    <t>postmasteer HU</t>
  </si>
  <si>
    <t>info@keramiagres.hu</t>
  </si>
  <si>
    <t>2020. 06. 12. 12:56:45</t>
  </si>
  <si>
    <t>633fac914f0cc54d0ffc75ac</t>
  </si>
  <si>
    <t>2022-10-07T04:35:29.231Z</t>
  </si>
  <si>
    <t>Gyorsabb válaszreakciók</t>
  </si>
  <si>
    <t>https://app.satismeter.com/survey?token=tG1z0WB8OfNPqoGI&amp;userId=cardimedbt%40gmail.com&amp;campaign=6220eb08155ca35386900747&amp;answers%5Bfaab6760-9b0d-11ec-8218-0fd2a29c47c7%5D=7</t>
  </si>
  <si>
    <t>2a02:ab88:28b:9d00:74ff:9f:40f2:42</t>
  </si>
  <si>
    <t>cardimedbt@gmail.com</t>
  </si>
  <si>
    <t>Péter Dr. Botos</t>
  </si>
  <si>
    <t>2022. 09. 27. 13:30:11</t>
  </si>
  <si>
    <t>633f0360d84a1e97c84ccd61</t>
  </si>
  <si>
    <t>2022-10-06T16:33:36.210Z</t>
  </si>
  <si>
    <t>Þægilegt viðmót starfsfólks og gott aðgengi að upplýsingum</t>
  </si>
  <si>
    <t>https://app.satismeter.com/survey?token=tG1z0WB8OfNPqoGI&amp;userId=1603562869&amp;campaign=6220eb08155ca35386900747&amp;answers%5Bfaab6760-9b0d-11ec-8218-0fd2a29c47c7%5D=8</t>
  </si>
  <si>
    <t>194.144.228.242</t>
  </si>
  <si>
    <t>Helga  Guðjónsdóttir</t>
  </si>
  <si>
    <t>tonskolisigursveins@tonskolisigursveins.is</t>
  </si>
  <si>
    <t>3.9.2021 12:52:57</t>
  </si>
  <si>
    <t>633e4722962e674632287663</t>
  </si>
  <si>
    <t>2022-10-06T03:10:26.970Z</t>
  </si>
  <si>
    <t>Még mindig a BankingCircle Denemark!!!!</t>
  </si>
  <si>
    <t>https://app.satismeter.com/survey?token=tG1z0WB8OfNPqoGI&amp;userId=patentstudio&amp;campaign=6220eb08155ca35386900747&amp;answers%5Bfaab6760-9b0d-11ec-8218-0fd2a29c47c7%5D=6</t>
  </si>
  <si>
    <t>2001:4c4e:2392:7800:c8ab:85a2:2c6f:f46f</t>
  </si>
  <si>
    <t>Zalaegerszeg</t>
  </si>
  <si>
    <t>ZA</t>
  </si>
  <si>
    <t>patentstudio</t>
  </si>
  <si>
    <t>Rózsa Palotai</t>
  </si>
  <si>
    <t>patentstudio@t-online.hu</t>
  </si>
  <si>
    <t>2019. 01. 18. 13:53:47</t>
  </si>
  <si>
    <t>633da9352c04e08e09ae4f16</t>
  </si>
  <si>
    <t>2022-10-05T15:56:37.308Z</t>
  </si>
  <si>
    <t>majdnem tökéletes</t>
  </si>
  <si>
    <t>2a01:36d:1600:4579:c89:c9e2:2ac:1fe0</t>
  </si>
  <si>
    <t>szeles958</t>
  </si>
  <si>
    <t>szeles958@freemail.hu</t>
  </si>
  <si>
    <t>2020. 06. 19. 11:31:09</t>
  </si>
  <si>
    <t>633d627f01e240af04c2f567</t>
  </si>
  <si>
    <t>2022-10-05T10:54:55.631Z</t>
  </si>
  <si>
    <t>DEPOSITAR O VALOR NA CONTA NO MESMO DIA ..</t>
  </si>
  <si>
    <t>79.169.33.44</t>
  </si>
  <si>
    <t>ncrestaurante25@gmail.com</t>
  </si>
  <si>
    <t>Cideneide Silva</t>
  </si>
  <si>
    <t>633d58d180cddb80f8c857ec</t>
  </si>
  <si>
    <t>2022-10-05T10:13:37.088Z</t>
  </si>
  <si>
    <t>to high % of each payment</t>
  </si>
  <si>
    <t>2a01:6f02:302:3371:e57a:ef5:5bdd:89b</t>
  </si>
  <si>
    <t>633d39ebb0a9f1f39e6c21d6</t>
  </si>
  <si>
    <t>2022-10-05T08:01:47.023Z</t>
  </si>
  <si>
    <t>xx</t>
  </si>
  <si>
    <t>https://b-online.saltpay.co/SubSite/CreditCards/CreditCardOverview.aspx</t>
  </si>
  <si>
    <t>213.176.142.122</t>
  </si>
  <si>
    <t>Þorbergur Albertsson</t>
  </si>
  <si>
    <t>thalbertsson@kpmg.is</t>
  </si>
  <si>
    <t>22.9.2021 11:44:39</t>
  </si>
  <si>
    <t>633d339bb0a9f1f39e6c1d2e</t>
  </si>
  <si>
    <t>2022-10-05T07:34:51.335Z</t>
  </si>
  <si>
    <t xml:space="preserve">Gott að nota.
</t>
  </si>
  <si>
    <t>31.209.242.137</t>
  </si>
  <si>
    <t>Reydarfjordur</t>
  </si>
  <si>
    <t>nesbaer</t>
  </si>
  <si>
    <t>Sigríður Vilhjálmsdóttir</t>
  </si>
  <si>
    <t>nesbaer@simnet.is</t>
  </si>
  <si>
    <t>5.3.2018 10:32:52</t>
  </si>
  <si>
    <t>633cb10cc3727820abb88aeb</t>
  </si>
  <si>
    <t>2022-10-04T22:17:48.151Z</t>
  </si>
  <si>
    <t>Mér finnst þið standa ykkur vel og veit ekki hvernig má bæta það sem vel er gert.</t>
  </si>
  <si>
    <t>https://app.satismeter.com/survey?token=tG1z0WB8OfNPqoGI&amp;userId=2402575649&amp;campaign=6220eb08155ca35386900747&amp;answers%5Bfaab6760-9b0d-11ec-8218-0fd2a29c47c7%5D=10</t>
  </si>
  <si>
    <t>85.220.8.61</t>
  </si>
  <si>
    <t>Ágústa  Guðmundsdóttir</t>
  </si>
  <si>
    <t>gudmundsdottiragusta@gmail.com</t>
  </si>
  <si>
    <t>26.2.2020 11:12:32</t>
  </si>
  <si>
    <t>633cb105c3727820abb88ae3</t>
  </si>
  <si>
    <t>2022-10-04T22:17:41.924Z</t>
  </si>
  <si>
    <t>Frábær þjónusta</t>
  </si>
  <si>
    <t>https://app.satismeter.com/survey?token=tG1z0WB8OfNPqoGI&amp;userId=kverkisland%40gmail.com&amp;campaign=6220eb08155ca35386900747&amp;answers%5Bfaab6760-9b0d-11ec-8218-0fd2a29c47c7%5D=10</t>
  </si>
  <si>
    <t>153.92.147.192</t>
  </si>
  <si>
    <t>kverkisland@gmail.com</t>
  </si>
  <si>
    <t>Andri Óskarsson</t>
  </si>
  <si>
    <t>whitenoise@wnoise.is</t>
  </si>
  <si>
    <t>26.9.2022 10:11:03</t>
  </si>
  <si>
    <t>633c7d87c3727820abb85f9c</t>
  </si>
  <si>
    <t>2022-10-04T18:37:59.613Z</t>
  </si>
  <si>
    <t>Az online elszámolási rendszer túl bonyolult, ami alapvetően nem baj mert részletes. Azonban jó lenne egyszerűsített formában lehívható havi elszámolás. Dátum-fizetett összeg-levont jutalék elrendezésben, majd a cégünköz beutalt összegnél egy elválasztó sor, megjelölni az utalt összeget és utána folytatni ugyan ezzel a metódussal. köszönöm!</t>
  </si>
  <si>
    <t>https://app.satismeter.com/survey?token=tG1z0WB8OfNPqoGI&amp;userId=bevonfamily&amp;campaign=6220eb08155ca35386900747&amp;answers%5Bfaab6760-9b0d-11ec-8218-0fd2a29c47c7%5D=8</t>
  </si>
  <si>
    <t>92.249.237.23</t>
  </si>
  <si>
    <t>Maglod</t>
  </si>
  <si>
    <t>bevonfamily</t>
  </si>
  <si>
    <t>Károly Varga</t>
  </si>
  <si>
    <t>bevonkft@gmail.com</t>
  </si>
  <si>
    <t>2017. 07. 26. 15:09:32</t>
  </si>
  <si>
    <t>633c33b9a022a3f99536438e</t>
  </si>
  <si>
    <t>2022-10-04T13:23:05.246Z</t>
  </si>
  <si>
    <t>Só falta MBWay</t>
  </si>
  <si>
    <t>https://app.satismeter.com/survey?token=tG1z0WB8OfNPqoGI&amp;userId=csilva%40kimaldi.pt&amp;campaign=6220eb08155ca35386900747&amp;answers%5Bfaab6760-9b0d-11ec-8218-0fd2a29c47c7%5D=9</t>
  </si>
  <si>
    <t>176.78.219.116</t>
  </si>
  <si>
    <t>csilva@kimaldi.pt</t>
  </si>
  <si>
    <t>CARLOS ALBERTO PEREIRA DA SILVA</t>
  </si>
  <si>
    <t>20/09/2022 16:45:55</t>
  </si>
  <si>
    <t>633bfcfe45cb0a416e2ce3ad</t>
  </si>
  <si>
    <t>2022-10-04T09:29:34.251Z</t>
  </si>
  <si>
    <t>ánægður með þjónustuna.</t>
  </si>
  <si>
    <t>194.144.88.103</t>
  </si>
  <si>
    <t>fotoval</t>
  </si>
  <si>
    <t>Valur Ragnar Jóhannsson</t>
  </si>
  <si>
    <t>valur@fotoval.is</t>
  </si>
  <si>
    <t>2.12.2015 15:53:31</t>
  </si>
  <si>
    <t>633bf66e5685f6e555c545f1</t>
  </si>
  <si>
    <t>2022-10-04T09:01:34.889Z</t>
  </si>
  <si>
    <t>Obrigado</t>
  </si>
  <si>
    <t>2001:8a0:6344:8b00:55a5:4395:7573:b7b3</t>
  </si>
  <si>
    <t>Barreiro</t>
  </si>
  <si>
    <t>plenodousadia</t>
  </si>
  <si>
    <t>Jose Lopes</t>
  </si>
  <si>
    <t>plenodousadiapastelaria@gmail.com</t>
  </si>
  <si>
    <t>633bf31d5685f6e555c54382</t>
  </si>
  <si>
    <t>2022-10-04T08:47:25.195Z</t>
  </si>
  <si>
    <t>ponúkať viac dotazníkov</t>
  </si>
  <si>
    <t>https://app.satismeter.com/survey?token=tG1z0WB8OfNPqoGI&amp;userId=zlatnictvo.snina&amp;campaign=6220eb08155ca35386900747&amp;answers%5Bfaab6760-9b0d-11ec-8218-0fd2a29c47c7%5D=10</t>
  </si>
  <si>
    <t>185.90.165.78</t>
  </si>
  <si>
    <t>Snina</t>
  </si>
  <si>
    <t>PV</t>
  </si>
  <si>
    <t>zlatnictvo.snina</t>
  </si>
  <si>
    <t>zlatnictvo.snina@gmail.com</t>
  </si>
  <si>
    <t>633be7263b6bea758063e814</t>
  </si>
  <si>
    <t>2022-10-04T07:56:22.035Z</t>
  </si>
  <si>
    <t>Þægilegt að fá uppgjörið strax daginn eftir</t>
  </si>
  <si>
    <t>157.157.47.134</t>
  </si>
  <si>
    <t>bergholt</t>
  </si>
  <si>
    <t>bergholt@emax.is</t>
  </si>
  <si>
    <t>2.11.2021 10:14:14</t>
  </si>
  <si>
    <t>633b531d4f7e42b4cbb47cc0</t>
  </si>
  <si>
    <t>2022-10-03T21:24:45.593Z</t>
  </si>
  <si>
    <t>Auðvelt að ná sambandi og ráðgjöf er beint í mark.</t>
  </si>
  <si>
    <t>https://app.satismeter.com/survey?token=tG1z0WB8OfNPqoGI&amp;userId=1311552479&amp;campaign=6220eb08155ca35386900747&amp;answers%5Bfaab6760-9b0d-11ec-8218-0fd2a29c47c7%5D=10</t>
  </si>
  <si>
    <t>37.205.38.225</t>
  </si>
  <si>
    <t>Selfoss</t>
  </si>
  <si>
    <t>Ólafur Sigurðsson</t>
  </si>
  <si>
    <t>olafur@360hotel.is</t>
  </si>
  <si>
    <t>22.3.2018 10:29:08</t>
  </si>
  <si>
    <t>633b29f163c59571f946c03a</t>
  </si>
  <si>
    <t>2022-10-03T18:29:05.769Z</t>
  </si>
  <si>
    <t>Egyértelmű belépőoldal( könnyen megtalálható)</t>
  </si>
  <si>
    <t>https://b-online.saltpay.co/SubSite/CreditCards/CreditCardSettlements.aspx#&amp;&amp;/wEXAWVl8Hnbam06sxZBR3AsfhRp5k99Mke4zFU4TB/mNG3eKv0=</t>
  </si>
  <si>
    <t>84.224.196.46</t>
  </si>
  <si>
    <t>DrPalovits_Gyula_Jozsef</t>
  </si>
  <si>
    <t>Gyula Jozsef Dr. Palovits</t>
  </si>
  <si>
    <t>erkelpatika@gmail.com</t>
  </si>
  <si>
    <t>2018. 04. 20. 9:31:34</t>
  </si>
  <si>
    <t>633b082c88ecf9c912714d57</t>
  </si>
  <si>
    <t>2022-10-03T16:05:00.335Z</t>
  </si>
  <si>
    <t>2a01:6f02:30b:ffa1:55f5:221a:34d3:3ed9</t>
  </si>
  <si>
    <t>hh@hveitingar.is</t>
  </si>
  <si>
    <t>Hendrik Hermannsson</t>
  </si>
  <si>
    <t>3.10.2022 15:58:41</t>
  </si>
  <si>
    <t>633a8d1e6310deb3e0903a58</t>
  </si>
  <si>
    <t>2022-10-03T07:19:58.032Z</t>
  </si>
  <si>
    <t>Olcsóbb árazás, jobban figyelni a terminál bérleti dijnál, hogy kinek van saját terminálja.
Egyszerübb fizetés beazonosítás a pénz számlára utalásánál. Pl. fizető neve</t>
  </si>
  <si>
    <t>https://app.satismeter.com/survey?token=tG1z0WB8OfNPqoGI&amp;userId=8888881915&amp;campaign=6220eb08155ca35386900747&amp;answers%5Bfaab6760-9b0d-11ec-8218-0fd2a29c47c7%5D=6</t>
  </si>
  <si>
    <t>92.249.219.246</t>
  </si>
  <si>
    <t>László Dobray</t>
  </si>
  <si>
    <t>dobray@euroalarm.hu</t>
  </si>
  <si>
    <t>2016. 03. 01. 9:55:01</t>
  </si>
  <si>
    <t>633a764c06ac24bef1721d4d</t>
  </si>
  <si>
    <t>2022-10-03T05:42:36.889Z</t>
  </si>
  <si>
    <t>Nic vše OK</t>
  </si>
  <si>
    <t>185.175.222.29</t>
  </si>
  <si>
    <t>Dolni Dvoriste</t>
  </si>
  <si>
    <t>jitka_svobodova</t>
  </si>
  <si>
    <t>Jitka Svobodová</t>
  </si>
  <si>
    <t>svobodova@agrosvoboda.cz</t>
  </si>
  <si>
    <t>28.11.2016 9:28:05</t>
  </si>
  <si>
    <t>633a163a549e3d41e3c2055a</t>
  </si>
  <si>
    <t>2022-10-02T22:52:42.860Z</t>
  </si>
  <si>
    <t>nos erros</t>
  </si>
  <si>
    <t>https://app.satismeter.com/survey?token=tG1z0WB8OfNPqoGI&amp;userId=pedro32vasco%40hotmail.com&amp;campaign=6220eb08155ca35386900747&amp;answers%5Bfaab6760-9b0d-11ec-8218-0fd2a29c47c7%5D=5</t>
  </si>
  <si>
    <t>2001:818:dc15:ad00:4dc1:b8a3:8041:243d</t>
  </si>
  <si>
    <t>pedro32vasco@hotmail.com</t>
  </si>
  <si>
    <t>Pedro Vasconcelos</t>
  </si>
  <si>
    <t>63389aa7026e9d18f0805f33</t>
  </si>
  <si>
    <t>2022-10-01T19:53:11.598Z</t>
  </si>
  <si>
    <t>Könnyebben lekérdezhető havi adatok, részösszegekkel az adott napra.</t>
  </si>
  <si>
    <t>2001:4c4c:20e3:a100:658d:d50e:6ed7:46ef</t>
  </si>
  <si>
    <t>SCHON-BAU</t>
  </si>
  <si>
    <t>SCHON BAU</t>
  </si>
  <si>
    <t>schon@monornet.hu</t>
  </si>
  <si>
    <t>2020. 09. 09. 11:00:01</t>
  </si>
  <si>
    <t>63387c53026e9d18f080534f</t>
  </si>
  <si>
    <t>2022-10-01T17:43:47.337Z</t>
  </si>
  <si>
    <t>Uzávierku mesiaca - výpis / hneď na druhý deň /, Ďik. Inak OK.</t>
  </si>
  <si>
    <t>78.99.32.215</t>
  </si>
  <si>
    <t>Lučenec</t>
  </si>
  <si>
    <t>BC</t>
  </si>
  <si>
    <t>ilva.potraviny8435</t>
  </si>
  <si>
    <t>ilva.potraviny@gmail.com</t>
  </si>
  <si>
    <t>31. 5. 2021 14:16:34</t>
  </si>
  <si>
    <t>633847d2026e9d18f0803dbe</t>
  </si>
  <si>
    <t>2022-10-01T13:59:46.176Z</t>
  </si>
  <si>
    <t>tiskové sestavy</t>
  </si>
  <si>
    <t>2a00:1028:96d4:19c6:5cf9:b36f:3437:df44</t>
  </si>
  <si>
    <t>Mederova_Ilona</t>
  </si>
  <si>
    <t>Ilona Mederova</t>
  </si>
  <si>
    <t>medyn@centrum.cz</t>
  </si>
  <si>
    <t>24.04.2015 12:20:24</t>
  </si>
  <si>
    <t>63383892026e9d18f08037ab</t>
  </si>
  <si>
    <t>2022-10-01T12:54:42.371Z</t>
  </si>
  <si>
    <t>Sem fyrr, afar góð og skjót og persónuleg þjónusta.</t>
  </si>
  <si>
    <t>https://app.satismeter.com/survey?token=tG1z0WB8OfNPqoGI&amp;userId=3003577419&amp;campaign=6220eb08155ca35386900747&amp;answers%5Bfaab6760-9b0d-11ec-8218-0fd2a29c47c7%5D=10</t>
  </si>
  <si>
    <t>157.157.178.165</t>
  </si>
  <si>
    <t>Grimsey</t>
  </si>
  <si>
    <t>Gísli Hallgrímsson</t>
  </si>
  <si>
    <t>brunalaug@simnet.is</t>
  </si>
  <si>
    <t>22.9.2022 18:48:56</t>
  </si>
  <si>
    <t>63377ad25a7e354847f5222e</t>
  </si>
  <si>
    <t>2022-09-30T23:25:06.129Z</t>
  </si>
  <si>
    <t xml:space="preserve">Nekem tökéletes nem volt problémám még a rendszerrel. Telefonon és e-mailben is elérhetőek  ami jó. 
</t>
  </si>
  <si>
    <t>https://app.satismeter.com/survey?token=tG1z0WB8OfNPqoGI&amp;userId=SzalayErika&amp;campaign=6220eb08155ca35386900747&amp;answers%5Bfaab6760-9b0d-11ec-8218-0fd2a29c47c7%5D=10</t>
  </si>
  <si>
    <t>81.16.207.128</t>
  </si>
  <si>
    <t>Fonyod</t>
  </si>
  <si>
    <t>SO</t>
  </si>
  <si>
    <t>SzalayErika</t>
  </si>
  <si>
    <t>Szalay Erika Szabadosné</t>
  </si>
  <si>
    <t>szalayerika77@gmail.com</t>
  </si>
  <si>
    <t>2019. 07. 18. 18:47:04</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</si>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</sst>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h:mm:ss"/>
    <numFmt numFmtId="165" formatCode="m/d/yyyy\ h:mm:ss"/>
    <numFmt numFmtId="166" formatCode="m\.\ d\.\ yyyy\ h:mm:ss"/>
  </numFmts>
  <fonts count="3" x14ac:knownFonts="1">
    <font>
      <sz val="10"/>
      <color rgb="FF000000"/>
      <name val="Arial"/>
      <scheme val="minor"/>
    </font>
    <font>
      <sz val="10"/>
      <color theme="1"/>
      <name val="Arial"/>
      <family val="2"/>
      <scheme val="minor"/>
    </font>
    <font>
      <u/>
      <sz val="10"/>
      <color rgb="FF0000FF"/>
      <name val="Arial"/>
      <family val="2"/>
    </font>
  </fonts>
  <fills count="5">
    <fill>
      <patternFill patternType="none"/>
    </fill>
    <fill>
      <patternFill patternType="gray125"/>
    </fill>
    <fill>
      <patternFill patternType="solid">
        <fgColor rgb="FFF4CCCC"/>
        <bgColor rgb="FFF4CCCC"/>
      </patternFill>
    </fill>
    <fill>
      <patternFill patternType="solid">
        <fgColor rgb="FFC9DAF8"/>
        <bgColor rgb="FFC9DAF8"/>
      </patternFill>
    </fill>
    <fill>
      <patternFill patternType="solid">
        <fgColor rgb="FFF9CB9C"/>
        <bgColor rgb="FFF9CB9C"/>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1" fillId="2" borderId="0" xfId="0" applyFont="1" applyFill="1"/>
    <xf numFmtId="0" fontId="1" fillId="3" borderId="0" xfId="0" applyFont="1" applyFill="1"/>
    <xf numFmtId="0" fontId="1" fillId="4" borderId="0" xfId="0" applyFont="1" applyFill="1"/>
    <xf numFmtId="0" fontId="2" fillId="0" borderId="0" xfId="0" applyFont="1"/>
    <xf numFmtId="0" fontId="0" fillId="0" borderId="0" xfId="0"/>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online.saltpay.co/Default.aspx" TargetMode="External"/><Relationship Id="rId21" Type="http://schemas.openxmlformats.org/officeDocument/2006/relationships/hyperlink" Target="https://app.satismeter.com/survey?token=tG1z0WB8OfNPqoGI&amp;userId=gero.un%40gmail.com&amp;campaign=6220eb08155ca35386900747&amp;answers%5Bfaab6760-9b0d-11ec-8218-0fd2a29c47c7%5D=10" TargetMode="External"/><Relationship Id="rId42" Type="http://schemas.openxmlformats.org/officeDocument/2006/relationships/hyperlink" Target="https://app.satismeter.com/survey?token=tG1z0WB8OfNPqoGI&amp;userId=Bednar_Zdenek&amp;campaign=6220eb08155ca35386900747&amp;answers%5Bfaab6760-9b0d-11ec-8218-0fd2a29c47c7%5D=0" TargetMode="External"/><Relationship Id="rId47" Type="http://schemas.openxmlformats.org/officeDocument/2006/relationships/hyperlink" Target="https://app.satismeter.com/survey?token=tG1z0WB8OfNPqoGI&amp;userId=pucsek.sandor&amp;campaign=6220eb08155ca35386900747&amp;answers%5Bfaab6760-9b0d-11ec-8218-0fd2a29c47c7%5D=10" TargetMode="External"/><Relationship Id="rId63" Type="http://schemas.openxmlformats.org/officeDocument/2006/relationships/hyperlink" Target="https://app.satismeter.com/survey?token=tG1z0WB8OfNPqoGI&amp;userId=Gunnie&amp;campaign=6220eb08155ca35386900747&amp;answers%5Bfaab6760-9b0d-11ec-8218-0fd2a29c47c7%5D=9" TargetMode="External"/><Relationship Id="rId68" Type="http://schemas.openxmlformats.org/officeDocument/2006/relationships/hyperlink" Target="https://b-online.saltpay.co/" TargetMode="External"/><Relationship Id="rId84" Type="http://schemas.openxmlformats.org/officeDocument/2006/relationships/hyperlink" Target="https://app.satismeter.com/survey?token=tG1z0WB8OfNPqoGI&amp;userId=rubenfreireptc&amp;campaign=6220eb08155ca35386900747&amp;answers%5Bfaab6760-9b0d-11ec-8218-0fd2a29c47c7%5D=0" TargetMode="External"/><Relationship Id="rId89" Type="http://schemas.openxmlformats.org/officeDocument/2006/relationships/hyperlink" Target="https://b-online.saltpay.co/SubSite/SecurePay/SecurePayGetAuthorization.aspx" TargetMode="External"/><Relationship Id="rId112" Type="http://schemas.openxmlformats.org/officeDocument/2006/relationships/hyperlink" Target="https://b-online.saltpay.co/SubSite/CreditCards/CreditCardSettlements.aspx" TargetMode="External"/><Relationship Id="rId16" Type="http://schemas.openxmlformats.org/officeDocument/2006/relationships/hyperlink" Target="https://app.satismeter.com/survey?token=tG1z0WB8OfNPqoGI&amp;userId=j.paulov&amp;campaign=6220eb08155ca35386900747&amp;answers%5Bfaab6760-9b0d-11ec-8218-0fd2a29c47c7%5D=6" TargetMode="External"/><Relationship Id="rId107" Type="http://schemas.openxmlformats.org/officeDocument/2006/relationships/hyperlink" Target="https://app.satismeter.com/survey?token=tG1z0WB8OfNPqoGI&amp;userId=patentstudio&amp;campaign=6220eb08155ca35386900747&amp;answers%5Bfaab6760-9b0d-11ec-8218-0fd2a29c47c7%5D=6" TargetMode="External"/><Relationship Id="rId11" Type="http://schemas.openxmlformats.org/officeDocument/2006/relationships/hyperlink" Target="https://app.satismeter.com/survey?token=tG1z0WB8OfNPqoGI&amp;userId=veronika_tovarkova&amp;campaign=6220eb08155ca35386900747&amp;answers%5Bfaab6760-9b0d-11ec-8218-0fd2a29c47c7%5D=6" TargetMode="External"/><Relationship Id="rId32" Type="http://schemas.openxmlformats.org/officeDocument/2006/relationships/hyperlink" Target="https://b-online.saltpay.co/SubSite/CreditCards/CreditCardTransactions.aspx" TargetMode="External"/><Relationship Id="rId37" Type="http://schemas.openxmlformats.org/officeDocument/2006/relationships/hyperlink" Target="https://b-online.saltpay.co/SubSite/CreditCards/CreditCardSettlements.aspx" TargetMode="External"/><Relationship Id="rId53" Type="http://schemas.openxmlformats.org/officeDocument/2006/relationships/hyperlink" Target="https://app.satismeter.com/survey?token=tG1z0WB8OfNPqoGI&amp;userId=0107473849&amp;campaign=6220eb08155ca35386900747&amp;answers%5Bfaab6760-9b0d-11ec-8218-0fd2a29c47c7%5D=3" TargetMode="External"/><Relationship Id="rId58" Type="http://schemas.openxmlformats.org/officeDocument/2006/relationships/hyperlink" Target="https://app.satismeter.com/survey?token=tG1z0WB8OfNPqoGI&amp;userId=peter.kovacs&amp;campaign=6220eb08155ca35386900747&amp;answers%5Bfaab6760-9b0d-11ec-8218-0fd2a29c47c7%5D=8" TargetMode="External"/><Relationship Id="rId74" Type="http://schemas.openxmlformats.org/officeDocument/2006/relationships/hyperlink" Target="https://b-online.saltpay.co/SettingsWeb/SubSite/UserSettings/ChangeUserInformation.aspx?" TargetMode="External"/><Relationship Id="rId79" Type="http://schemas.openxmlformats.org/officeDocument/2006/relationships/hyperlink" Target="https://b-online.saltpay.co/SubSite/CreditCards/CreditCardSettlements.aspx" TargetMode="External"/><Relationship Id="rId102" Type="http://schemas.openxmlformats.org/officeDocument/2006/relationships/hyperlink" Target="https://app.satismeter.com/survey?token=tG1z0WB8OfNPqoGI&amp;userId=cvjecarnicadeni%40gmail.com&amp;campaign=6220eb08155ca35386900747&amp;answers%5Bfaab6760-9b0d-11ec-8218-0fd2a29c47c7%5D=10" TargetMode="External"/><Relationship Id="rId123" Type="http://schemas.openxmlformats.org/officeDocument/2006/relationships/hyperlink" Target="https://b-online.saltpay.co/Default.aspx" TargetMode="External"/><Relationship Id="rId128" Type="http://schemas.openxmlformats.org/officeDocument/2006/relationships/hyperlink" Target="https://b-online.saltpay.co/" TargetMode="External"/><Relationship Id="rId5" Type="http://schemas.openxmlformats.org/officeDocument/2006/relationships/hyperlink" Target="https://app.satismeter.com/survey?token=tG1z0WB8OfNPqoGI&amp;userId=kacmud08%40gmail.com&amp;campaign=6220eb08155ca35386900747&amp;answers%5Bfaab6760-9b0d-11ec-8218-0fd2a29c47c7%5D=10" TargetMode="External"/><Relationship Id="rId90" Type="http://schemas.openxmlformats.org/officeDocument/2006/relationships/hyperlink" Target="https://b-online.saltpay.co/SubSite/CreditCards/CreditCardSettlements.aspx" TargetMode="External"/><Relationship Id="rId95" Type="http://schemas.openxmlformats.org/officeDocument/2006/relationships/hyperlink" Target="https://b-online.saltpay.co/Default.aspx" TargetMode="External"/><Relationship Id="rId22" Type="http://schemas.openxmlformats.org/officeDocument/2006/relationships/hyperlink" Target="https://app.satismeter.com/survey?token=tG1z0WB8OfNPqoGI&amp;userId=szlifka63janos&amp;campaign=6220eb08155ca35386900747&amp;answers%5Bfaab6760-9b0d-11ec-8218-0fd2a29c47c7%5D=10" TargetMode="External"/><Relationship Id="rId27" Type="http://schemas.openxmlformats.org/officeDocument/2006/relationships/hyperlink" Target="https://app.satismeter.com/survey?token=tG1z0WB8OfNPqoGI&amp;userId=nemeth.peterne%40softalmanet.hu&amp;campaign=6220eb08155ca35386900747&amp;answers%5Bfaab6760-9b0d-11ec-8218-0fd2a29c47c7%5D=10" TargetMode="External"/><Relationship Id="rId43" Type="http://schemas.openxmlformats.org/officeDocument/2006/relationships/hyperlink" Target="https://app.satismeter.com/survey?token=tG1z0WB8OfNPqoGI&amp;userId=1610494179&amp;campaign=6220eb08155ca35386900747&amp;answers%5Bfaab6760-9b0d-11ec-8218-0fd2a29c47c7%5D=8" TargetMode="External"/><Relationship Id="rId48" Type="http://schemas.openxmlformats.org/officeDocument/2006/relationships/hyperlink" Target="https://app.satismeter.com/survey?token=tG1z0WB8OfNPqoGI&amp;userId=2907542409&amp;campaign=6220eb08155ca35386900747&amp;answers%5Bfaab6760-9b0d-11ec-8218-0fd2a29c47c7%5D=9" TargetMode="External"/><Relationship Id="rId64" Type="http://schemas.openxmlformats.org/officeDocument/2006/relationships/hyperlink" Target="https://b-online.saltpay.co/SubSite/SecurePay/SecurePayTransactions.aspx" TargetMode="External"/><Relationship Id="rId69" Type="http://schemas.openxmlformats.org/officeDocument/2006/relationships/hyperlink" Target="https://b-online.saltpay.co/SubSite/CreditCards/CreditCardSettlements.aspx" TargetMode="External"/><Relationship Id="rId113" Type="http://schemas.openxmlformats.org/officeDocument/2006/relationships/hyperlink" Target="https://app.satismeter.com/survey?token=tG1z0WB8OfNPqoGI&amp;userId=2402575649&amp;campaign=6220eb08155ca35386900747&amp;answers%5Bfaab6760-9b0d-11ec-8218-0fd2a29c47c7%5D=10" TargetMode="External"/><Relationship Id="rId118" Type="http://schemas.openxmlformats.org/officeDocument/2006/relationships/hyperlink" Target="https://b-online.saltpay.co/Default.aspx" TargetMode="External"/><Relationship Id="rId80" Type="http://schemas.openxmlformats.org/officeDocument/2006/relationships/hyperlink" Target="https://b-online.saltpay.co/" TargetMode="External"/><Relationship Id="rId85" Type="http://schemas.openxmlformats.org/officeDocument/2006/relationships/hyperlink" Target="https://app.satismeter.com/survey?token=tG1z0WB8OfNPqoGI&amp;userId=1911852189&amp;campaign=6220eb08155ca35386900747&amp;answers%5Bfaab6760-9b0d-11ec-8218-0fd2a29c47c7%5D=0" TargetMode="External"/><Relationship Id="rId12" Type="http://schemas.openxmlformats.org/officeDocument/2006/relationships/hyperlink" Target="https://app.satismeter.com/survey?token=tG1z0WB8OfNPqoGI&amp;userId=gudbjorgros%40hotmail.com&amp;campaign=6220eb08155ca35386900747&amp;answers%5Bfaab6760-9b0d-11ec-8218-0fd2a29c47c7%5D=10" TargetMode="External"/><Relationship Id="rId17" Type="http://schemas.openxmlformats.org/officeDocument/2006/relationships/hyperlink" Target="https://app.satismeter.com/survey?token=tG1z0WB8OfNPqoGI&amp;userId=Jaromir.Rusek%40rubing.cz&amp;campaign=6220eb08155ca35386900747&amp;answers%5Bfaab6760-9b0d-11ec-8218-0fd2a29c47c7%5D=0" TargetMode="External"/><Relationship Id="rId33" Type="http://schemas.openxmlformats.org/officeDocument/2006/relationships/hyperlink" Target="https://app.satismeter.com/survey?token=tG1z0WB8OfNPqoGI&amp;userId=irodakellekek&amp;campaign=6220eb08155ca35386900747&amp;answers%5Bfaab6760-9b0d-11ec-8218-0fd2a29c47c7%5D=2" TargetMode="External"/><Relationship Id="rId38" Type="http://schemas.openxmlformats.org/officeDocument/2006/relationships/hyperlink" Target="https://b-online.saltpay.co/SubSite/CreditCards/YearEndStatus.aspx?" TargetMode="External"/><Relationship Id="rId59" Type="http://schemas.openxmlformats.org/officeDocument/2006/relationships/hyperlink" Target="https://app.satismeter.com/survey?token=tG1z0WB8OfNPqoGI&amp;userId=yanasoltys.ajc35&amp;campaign=6220eb08155ca35386900747&amp;answers%5Bfaab6760-9b0d-11ec-8218-0fd2a29c47c7%5D=0" TargetMode="External"/><Relationship Id="rId103" Type="http://schemas.openxmlformats.org/officeDocument/2006/relationships/hyperlink" Target="https://b-online.saltpay.co/Default.aspx" TargetMode="External"/><Relationship Id="rId108" Type="http://schemas.openxmlformats.org/officeDocument/2006/relationships/hyperlink" Target="https://b-online.saltpay.co/Default.aspx" TargetMode="External"/><Relationship Id="rId124" Type="http://schemas.openxmlformats.org/officeDocument/2006/relationships/hyperlink" Target="https://app.satismeter.com/survey?token=tG1z0WB8OfNPqoGI&amp;userId=8888881915&amp;campaign=6220eb08155ca35386900747&amp;answers%5Bfaab6760-9b0d-11ec-8218-0fd2a29c47c7%5D=6" TargetMode="External"/><Relationship Id="rId129" Type="http://schemas.openxmlformats.org/officeDocument/2006/relationships/hyperlink" Target="https://b-online.saltpay.co/SubSite/CreditCards/CreditCardSettlements.aspx" TargetMode="External"/><Relationship Id="rId54" Type="http://schemas.openxmlformats.org/officeDocument/2006/relationships/hyperlink" Target="https://app.satismeter.com/survey?token=tG1z0WB8OfNPqoGI&amp;userId=sigrun%40landvall.eu&amp;campaign=6220eb08155ca35386900747&amp;answers%5Bfaab6760-9b0d-11ec-8218-0fd2a29c47c7%5D=9" TargetMode="External"/><Relationship Id="rId70" Type="http://schemas.openxmlformats.org/officeDocument/2006/relationships/hyperlink" Target="https://b-online.saltpay.co/SubSite/CreditCards/CreditCardSettlements.aspx?" TargetMode="External"/><Relationship Id="rId75" Type="http://schemas.openxmlformats.org/officeDocument/2006/relationships/hyperlink" Target="https://app.satismeter.com/survey?token=tG1z0WB8OfNPqoGI&amp;userId=lackalolkft&amp;campaign=6220eb08155ca35386900747&amp;answers%5Bfaab6760-9b0d-11ec-8218-0fd2a29c47c7%5D=6" TargetMode="External"/><Relationship Id="rId91" Type="http://schemas.openxmlformats.org/officeDocument/2006/relationships/hyperlink" Target="https://b-online.saltpay.co/SubSite/CreditCards/CreditCardSettlements.aspx" TargetMode="External"/><Relationship Id="rId96" Type="http://schemas.openxmlformats.org/officeDocument/2006/relationships/hyperlink" Target="http://balazs.bt/" TargetMode="External"/><Relationship Id="rId1" Type="http://schemas.openxmlformats.org/officeDocument/2006/relationships/hyperlink" Target="http://campaign.id/" TargetMode="External"/><Relationship Id="rId6" Type="http://schemas.openxmlformats.org/officeDocument/2006/relationships/hyperlink" Target="https://b-online.saltpay.co/Default.aspx" TargetMode="External"/><Relationship Id="rId23" Type="http://schemas.openxmlformats.org/officeDocument/2006/relationships/hyperlink" Target="https://b-online.saltpay.co/Default.aspx" TargetMode="External"/><Relationship Id="rId28" Type="http://schemas.openxmlformats.org/officeDocument/2006/relationships/hyperlink" Target="https://b-online.saltpay.co/Default.aspx" TargetMode="External"/><Relationship Id="rId49" Type="http://schemas.openxmlformats.org/officeDocument/2006/relationships/hyperlink" Target="https://app.satismeter.com/survey?token=tG1z0WB8OfNPqoGI&amp;userId=2206735459&amp;campaign=6220eb08155ca35386900747&amp;answers%5Bfaab6760-9b0d-11ec-8218-0fd2a29c47c7%5D=10" TargetMode="External"/><Relationship Id="rId114" Type="http://schemas.openxmlformats.org/officeDocument/2006/relationships/hyperlink" Target="https://app.satismeter.com/survey?token=tG1z0WB8OfNPqoGI&amp;userId=kverkisland%40gmail.com&amp;campaign=6220eb08155ca35386900747&amp;answers%5Bfaab6760-9b0d-11ec-8218-0fd2a29c47c7%5D=10" TargetMode="External"/><Relationship Id="rId119" Type="http://schemas.openxmlformats.org/officeDocument/2006/relationships/hyperlink" Target="https://app.satismeter.com/survey?token=tG1z0WB8OfNPqoGI&amp;userId=zlatnictvo.snina&amp;campaign=6220eb08155ca35386900747&amp;answers%5Bfaab6760-9b0d-11ec-8218-0fd2a29c47c7%5D=10" TargetMode="External"/><Relationship Id="rId44" Type="http://schemas.openxmlformats.org/officeDocument/2006/relationships/hyperlink" Target="https://b-online.saltpay.co/Default.aspx" TargetMode="External"/><Relationship Id="rId60" Type="http://schemas.openxmlformats.org/officeDocument/2006/relationships/hyperlink" Target="https://b-online.saltpay.co/" TargetMode="External"/><Relationship Id="rId65" Type="http://schemas.openxmlformats.org/officeDocument/2006/relationships/hyperlink" Target="https://app.satismeter.com/survey?token=tG1z0WB8OfNPqoGI&amp;userId=H%C3%A1rstofan&amp;campaign=6220eb08155ca35386900747&amp;answers%5Bfaab6760-9b0d-11ec-8218-0fd2a29c47c7%5D=9" TargetMode="External"/><Relationship Id="rId81" Type="http://schemas.openxmlformats.org/officeDocument/2006/relationships/hyperlink" Target="https://b-online.saltpay.co/SubSite/CreditCards/CreditCardSettlements.aspx" TargetMode="External"/><Relationship Id="rId86" Type="http://schemas.openxmlformats.org/officeDocument/2006/relationships/hyperlink" Target="https://app.satismeter.com/survey?token=tG1z0WB8OfNPqoGI&amp;userId=szentfabianpatika&amp;campaign=6220eb08155ca35386900747&amp;answers%5Bfaab6760-9b0d-11ec-8218-0fd2a29c47c7%5D=6" TargetMode="External"/><Relationship Id="rId130" Type="http://schemas.openxmlformats.org/officeDocument/2006/relationships/hyperlink" Target="https://app.satismeter.com/survey?token=tG1z0WB8OfNPqoGI&amp;userId=3003577419&amp;campaign=6220eb08155ca35386900747&amp;answers%5Bfaab6760-9b0d-11ec-8218-0fd2a29c47c7%5D=10" TargetMode="External"/><Relationship Id="rId13" Type="http://schemas.openxmlformats.org/officeDocument/2006/relationships/hyperlink" Target="https://app.satismeter.com/survey?token=tG1z0WB8OfNPqoGI&amp;userId=1005552129&amp;campaign=6220eb08155ca35386900747&amp;answers%5Bfaab6760-9b0d-11ec-8218-0fd2a29c47c7%5D=7" TargetMode="External"/><Relationship Id="rId18" Type="http://schemas.openxmlformats.org/officeDocument/2006/relationships/hyperlink" Target="https://app.satismeter.com/survey?token=tG1z0WB8OfNPqoGI&amp;userId=lso&amp;campaign=6220eb08155ca35386900747&amp;answers%5Bfaab6760-9b0d-11ec-8218-0fd2a29c47c7%5D=10" TargetMode="External"/><Relationship Id="rId39" Type="http://schemas.openxmlformats.org/officeDocument/2006/relationships/hyperlink" Target="https://app.satismeter.com/survey?token=tG1z0WB8OfNPqoGI&amp;userId=asvelhas.restaurante&amp;campaign=6220eb08155ca35386900747&amp;answers%5Bfaab6760-9b0d-11ec-8218-0fd2a29c47c7%5D=4" TargetMode="External"/><Relationship Id="rId109" Type="http://schemas.openxmlformats.org/officeDocument/2006/relationships/hyperlink" Target="https://b-online.saltpay.co/Default.aspx" TargetMode="External"/><Relationship Id="rId34" Type="http://schemas.openxmlformats.org/officeDocument/2006/relationships/hyperlink" Target="https://app.satismeter.com/survey?token=tG1z0WB8OfNPqoGI&amp;userId=sivi&amp;campaign=6220eb08155ca35386900747&amp;answers%5Bfaab6760-9b0d-11ec-8218-0fd2a29c47c7%5D=0" TargetMode="External"/><Relationship Id="rId50" Type="http://schemas.openxmlformats.org/officeDocument/2006/relationships/hyperlink" Target="https://app.satismeter.com/survey?token=tG1z0WB8OfNPqoGI&amp;userId=seregneildiko%40gmail.com&amp;campaign=6220eb08155ca35386900747&amp;answers%5Bfaab6760-9b0d-11ec-8218-0fd2a29c47c7%5D=10" TargetMode="External"/><Relationship Id="rId55" Type="http://schemas.openxmlformats.org/officeDocument/2006/relationships/hyperlink" Target="https://b-online.saltpay.co/Default.aspx" TargetMode="External"/><Relationship Id="rId76" Type="http://schemas.openxmlformats.org/officeDocument/2006/relationships/hyperlink" Target="https://app.satismeter.com/survey?token=tG1z0WB8OfNPqoGI&amp;userId=klaza&amp;campaign=6220eb08155ca35386900747&amp;answers%5Bfaab6760-9b0d-11ec-8218-0fd2a29c47c7%5D=1" TargetMode="External"/><Relationship Id="rId97" Type="http://schemas.openxmlformats.org/officeDocument/2006/relationships/hyperlink" Target="https://app.satismeter.com/survey?token=tG1z0WB8OfNPqoGI&amp;userId=3005535679&amp;campaign=6220eb08155ca35386900747&amp;answers%5Bfaab6760-9b0d-11ec-8218-0fd2a29c47c7%5D=10" TargetMode="External"/><Relationship Id="rId104" Type="http://schemas.openxmlformats.org/officeDocument/2006/relationships/hyperlink" Target="https://b-online.saltpay.co/SubSite/CreditCards/CreditCardSettlements.aspx" TargetMode="External"/><Relationship Id="rId120" Type="http://schemas.openxmlformats.org/officeDocument/2006/relationships/hyperlink" Target="https://b-online.saltpay.co/" TargetMode="External"/><Relationship Id="rId125" Type="http://schemas.openxmlformats.org/officeDocument/2006/relationships/hyperlink" Target="https://b-online.saltpay.co/Default.aspx" TargetMode="External"/><Relationship Id="rId7" Type="http://schemas.openxmlformats.org/officeDocument/2006/relationships/hyperlink" Target="https://app.satismeter.com/survey?token=tG1z0WB8OfNPqoGI&amp;userId=sr.pelemos&amp;campaign=6220eb08155ca35386900747&amp;answers%5Bfaab6760-9b0d-11ec-8218-0fd2a29c47c7%5D=0" TargetMode="External"/><Relationship Id="rId71" Type="http://schemas.openxmlformats.org/officeDocument/2006/relationships/hyperlink" Target="https://b-online.saltpay.co/SubSite/CreditCards/CreditCardSettlements.aspx" TargetMode="External"/><Relationship Id="rId92" Type="http://schemas.openxmlformats.org/officeDocument/2006/relationships/hyperlink" Target="https://app.satismeter.com/survey?token=tG1z0WB8OfNPqoGI&amp;userId=Gerda&amp;campaign=6220eb08155ca35386900747&amp;answers%5Bfaab6760-9b0d-11ec-8218-0fd2a29c47c7%5D=4" TargetMode="External"/><Relationship Id="rId2" Type="http://schemas.openxmlformats.org/officeDocument/2006/relationships/hyperlink" Target="https://b-online.saltpay.co/" TargetMode="External"/><Relationship Id="rId29" Type="http://schemas.openxmlformats.org/officeDocument/2006/relationships/hyperlink" Target="https://b-online.saltpay.co/" TargetMode="External"/><Relationship Id="rId24" Type="http://schemas.openxmlformats.org/officeDocument/2006/relationships/hyperlink" Target="https://app.satismeter.com/survey?token=tG1z0WB8OfNPqoGI&amp;userId=sigridurg64&amp;campaign=6220eb08155ca35386900747&amp;answers%5Bfaab6760-9b0d-11ec-8218-0fd2a29c47c7%5D=10" TargetMode="External"/><Relationship Id="rId40" Type="http://schemas.openxmlformats.org/officeDocument/2006/relationships/hyperlink" Target="https://b-online.saltpay.co/SubSite/CreditCards/CreditCardSettlements.aspx" TargetMode="External"/><Relationship Id="rId45" Type="http://schemas.openxmlformats.org/officeDocument/2006/relationships/hyperlink" Target="https://b-online.saltpay.co/SettingsWeb/SubSite/MerchantInformation/Contracts.aspx?" TargetMode="External"/><Relationship Id="rId66" Type="http://schemas.openxmlformats.org/officeDocument/2006/relationships/hyperlink" Target="https://app.satismeter.com/survey?token=tG1z0WB8OfNPqoGI&amp;userId=2110504389&amp;campaign=6220eb08155ca35386900747&amp;answers%5Bfaab6760-9b0d-11ec-8218-0fd2a29c47c7%5D=9" TargetMode="External"/><Relationship Id="rId87" Type="http://schemas.openxmlformats.org/officeDocument/2006/relationships/hyperlink" Target="https://app.satismeter.com/survey?token=tG1z0WB8OfNPqoGI&amp;userId=gonczigyulane19516483&amp;campaign=6220eb08155ca35386900747&amp;answers%5Bfaab6760-9b0d-11ec-8218-0fd2a29c47c7%5D=9" TargetMode="External"/><Relationship Id="rId110" Type="http://schemas.openxmlformats.org/officeDocument/2006/relationships/hyperlink" Target="https://b-online.saltpay.co/SubSite/CreditCards/CreditCardSettlements.aspx?" TargetMode="External"/><Relationship Id="rId115" Type="http://schemas.openxmlformats.org/officeDocument/2006/relationships/hyperlink" Target="https://app.satismeter.com/survey?token=tG1z0WB8OfNPqoGI&amp;userId=bevonfamily&amp;campaign=6220eb08155ca35386900747&amp;answers%5Bfaab6760-9b0d-11ec-8218-0fd2a29c47c7%5D=8" TargetMode="External"/><Relationship Id="rId131" Type="http://schemas.openxmlformats.org/officeDocument/2006/relationships/hyperlink" Target="https://app.satismeter.com/survey?token=tG1z0WB8OfNPqoGI&amp;userId=SzalayErika&amp;campaign=6220eb08155ca35386900747&amp;answers%5Bfaab6760-9b0d-11ec-8218-0fd2a29c47c7%5D=10" TargetMode="External"/><Relationship Id="rId61" Type="http://schemas.openxmlformats.org/officeDocument/2006/relationships/hyperlink" Target="https://b-online.saltpay.co/Default.aspx" TargetMode="External"/><Relationship Id="rId82" Type="http://schemas.openxmlformats.org/officeDocument/2006/relationships/hyperlink" Target="https://b-online.saltpay.co/SubSite/CreditCards/CreditCardSettlements.aspx" TargetMode="External"/><Relationship Id="rId19" Type="http://schemas.openxmlformats.org/officeDocument/2006/relationships/hyperlink" Target="https://app.satismeter.com/survey?token=tG1z0WB8OfNPqoGI&amp;userId=Mester_Karoly&amp;campaign=6220eb08155ca35386900747&amp;answers%5Bfaab6760-9b0d-11ec-8218-0fd2a29c47c7%5D=7" TargetMode="External"/><Relationship Id="rId14" Type="http://schemas.openxmlformats.org/officeDocument/2006/relationships/hyperlink" Target="https://app.satismeter.com/survey?token=tG1z0WB8OfNPqoGI&amp;userId=mardok666999%40gmail.com&amp;campaign=6220eb08155ca35386900747&amp;answers%5Bfaab6760-9b0d-11ec-8218-0fd2a29c47c7%5D=10" TargetMode="External"/><Relationship Id="rId30" Type="http://schemas.openxmlformats.org/officeDocument/2006/relationships/hyperlink" Target="https://b-online.saltpay.co/Default.aspx" TargetMode="External"/><Relationship Id="rId35" Type="http://schemas.openxmlformats.org/officeDocument/2006/relationships/hyperlink" Target="https://app.satismeter.com/survey?token=tG1z0WB8OfNPqoGI&amp;userId=ladasandorne&amp;campaign=6220eb08155ca35386900747&amp;answers%5Bfaab6760-9b0d-11ec-8218-0fd2a29c47c7%5D=10" TargetMode="External"/><Relationship Id="rId56" Type="http://schemas.openxmlformats.org/officeDocument/2006/relationships/hyperlink" Target="https://app.satismeter.com/survey?token=tG1z0WB8OfNPqoGI&amp;userId=0107654479&amp;campaign=6220eb08155ca35386900747&amp;answers%5Bfaab6760-9b0d-11ec-8218-0fd2a29c47c7%5D=10" TargetMode="External"/><Relationship Id="rId77" Type="http://schemas.openxmlformats.org/officeDocument/2006/relationships/hyperlink" Target="https://app.satismeter.com/survey?token=tG1z0WB8OfNPqoGI&amp;userId=imreb&amp;campaign=6220eb08155ca35386900747&amp;answers%5Bfaab6760-9b0d-11ec-8218-0fd2a29c47c7%5D=5" TargetMode="External"/><Relationship Id="rId100" Type="http://schemas.openxmlformats.org/officeDocument/2006/relationships/hyperlink" Target="https://app.satismeter.com/survey?token=tG1z0WB8OfNPqoGI&amp;userId=ZOOShop&amp;campaign=6220eb08155ca35386900747&amp;answers%5Bfaab6760-9b0d-11ec-8218-0fd2a29c47c7%5D=5" TargetMode="External"/><Relationship Id="rId105" Type="http://schemas.openxmlformats.org/officeDocument/2006/relationships/hyperlink" Target="https://app.satismeter.com/survey?token=tG1z0WB8OfNPqoGI&amp;userId=cardimedbt%40gmail.com&amp;campaign=6220eb08155ca35386900747&amp;answers%5Bfaab6760-9b0d-11ec-8218-0fd2a29c47c7%5D=7" TargetMode="External"/><Relationship Id="rId126" Type="http://schemas.openxmlformats.org/officeDocument/2006/relationships/hyperlink" Target="https://app.satismeter.com/survey?token=tG1z0WB8OfNPqoGI&amp;userId=pedro32vasco%40hotmail.com&amp;campaign=6220eb08155ca35386900747&amp;answers%5Bfaab6760-9b0d-11ec-8218-0fd2a29c47c7%5D=5" TargetMode="External"/><Relationship Id="rId8" Type="http://schemas.openxmlformats.org/officeDocument/2006/relationships/hyperlink" Target="https://app.satismeter.com/survey?token=tG1z0WB8OfNPqoGI&amp;userId=8888882605&amp;campaign=6220eb08155ca35386900747&amp;answers%5Bfaab6760-9b0d-11ec-8218-0fd2a29c47c7%5D=0" TargetMode="External"/><Relationship Id="rId51" Type="http://schemas.openxmlformats.org/officeDocument/2006/relationships/hyperlink" Target="https://app.satismeter.com/survey?token=tG1z0WB8OfNPqoGI&amp;userId=radek.108&amp;campaign=6220eb08155ca35386900747&amp;answers%5Bfaab6760-9b0d-11ec-8218-0fd2a29c47c7%5D=0" TargetMode="External"/><Relationship Id="rId72" Type="http://schemas.openxmlformats.org/officeDocument/2006/relationships/hyperlink" Target="https://app.satismeter.com/survey?token=tG1z0WB8OfNPqoGI&amp;userId=marquespereira%40icloud.com&amp;campaign=6220eb08155ca35386900747&amp;answers%5Bfaab6760-9b0d-11ec-8218-0fd2a29c47c7%5D=10" TargetMode="External"/><Relationship Id="rId93" Type="http://schemas.openxmlformats.org/officeDocument/2006/relationships/hyperlink" Target="https://b-online.saltpay.co/SubSite/SecurePay/SecurePayTransactions.aspx?" TargetMode="External"/><Relationship Id="rId98" Type="http://schemas.openxmlformats.org/officeDocument/2006/relationships/hyperlink" Target="https://app.satismeter.com/survey?token=tG1z0WB8OfNPqoGI&amp;userId=kenyeresbt&amp;campaign=6220eb08155ca35386900747&amp;answers%5Bfaab6760-9b0d-11ec-8218-0fd2a29c47c7%5D=10" TargetMode="External"/><Relationship Id="rId121" Type="http://schemas.openxmlformats.org/officeDocument/2006/relationships/hyperlink" Target="https://app.satismeter.com/survey?token=tG1z0WB8OfNPqoGI&amp;userId=1311552479&amp;campaign=6220eb08155ca35386900747&amp;answers%5Bfaab6760-9b0d-11ec-8218-0fd2a29c47c7%5D=10" TargetMode="External"/><Relationship Id="rId3" Type="http://schemas.openxmlformats.org/officeDocument/2006/relationships/hyperlink" Target="https://app.satismeter.com/survey?token=tG1z0WB8OfNPqoGI&amp;userId=marko.kaniski23%40gmail.com&amp;campaign=6220eb08155ca35386900747&amp;answers%5Bfaab6760-9b0d-11ec-8218-0fd2a29c47c7%5D=5" TargetMode="External"/><Relationship Id="rId25" Type="http://schemas.openxmlformats.org/officeDocument/2006/relationships/hyperlink" Target="https://b-online.saltpay.co/" TargetMode="External"/><Relationship Id="rId46" Type="http://schemas.openxmlformats.org/officeDocument/2006/relationships/hyperlink" Target="https://app.satismeter.com/survey?token=tG1z0WB8OfNPqoGI&amp;userId=francisco.fernandes&amp;campaign=6220eb08155ca35386900747&amp;answers%5Bfaab6760-9b0d-11ec-8218-0fd2a29c47c7%5D=0" TargetMode="External"/><Relationship Id="rId67" Type="http://schemas.openxmlformats.org/officeDocument/2006/relationships/hyperlink" Target="https://b-online.saltpay.co/" TargetMode="External"/><Relationship Id="rId116" Type="http://schemas.openxmlformats.org/officeDocument/2006/relationships/hyperlink" Target="https://app.satismeter.com/survey?token=tG1z0WB8OfNPqoGI&amp;userId=csilva%40kimaldi.pt&amp;campaign=6220eb08155ca35386900747&amp;answers%5Bfaab6760-9b0d-11ec-8218-0fd2a29c47c7%5D=9" TargetMode="External"/><Relationship Id="rId20" Type="http://schemas.openxmlformats.org/officeDocument/2006/relationships/hyperlink" Target="https://app.satismeter.com/survey?token=tG1z0WB8OfNPqoGI&amp;userId=szaboilda68&amp;campaign=6220eb08155ca35386900747&amp;answers%5Bfaab6760-9b0d-11ec-8218-0fd2a29c47c7%5D=10" TargetMode="External"/><Relationship Id="rId41" Type="http://schemas.openxmlformats.org/officeDocument/2006/relationships/hyperlink" Target="https://app.satismeter.com/survey?token=tG1z0WB8OfNPqoGI&amp;userId=david56&amp;campaign=6220eb08155ca35386900747&amp;answers%5Bfaab6760-9b0d-11ec-8218-0fd2a29c47c7%5D=8" TargetMode="External"/><Relationship Id="rId62" Type="http://schemas.openxmlformats.org/officeDocument/2006/relationships/hyperlink" Target="https://app.satismeter.com/survey?token=tG1z0WB8OfNPqoGI&amp;userId=2803655649&amp;campaign=6220eb08155ca35386900747&amp;answers%5Bfaab6760-9b0d-11ec-8218-0fd2a29c47c7%5D=8" TargetMode="External"/><Relationship Id="rId83" Type="http://schemas.openxmlformats.org/officeDocument/2006/relationships/hyperlink" Target="https://b-online.saltpay.co/Default.aspx" TargetMode="External"/><Relationship Id="rId88" Type="http://schemas.openxmlformats.org/officeDocument/2006/relationships/hyperlink" Target="https://app.satismeter.com/survey?token=tG1z0WB8OfNPqoGI&amp;userId=Hana_Stupkova&amp;campaign=6220eb08155ca35386900747&amp;answers%5Bfaab6760-9b0d-11ec-8218-0fd2a29c47c7%5D=10" TargetMode="External"/><Relationship Id="rId111" Type="http://schemas.openxmlformats.org/officeDocument/2006/relationships/hyperlink" Target="https://b-online.saltpay.co/SubSite/CreditCards/CreditCardOverview.aspx" TargetMode="External"/><Relationship Id="rId15" Type="http://schemas.openxmlformats.org/officeDocument/2006/relationships/hyperlink" Target="https://app.satismeter.com/survey?token=tG1z0WB8OfNPqoGI&amp;userId=bokhaldnord&amp;campaign=6220eb08155ca35386900747&amp;answers%5Bfaab6760-9b0d-11ec-8218-0fd2a29c47c7%5D=8" TargetMode="External"/><Relationship Id="rId36" Type="http://schemas.openxmlformats.org/officeDocument/2006/relationships/hyperlink" Target="https://b-online.saltpay.co/SubSite/SecurePay/SecurePayTicket.aspx?" TargetMode="External"/><Relationship Id="rId57" Type="http://schemas.openxmlformats.org/officeDocument/2006/relationships/hyperlink" Target="https://app.satismeter.com/survey?token=tG1z0WB8OfNPqoGI&amp;userId=VAPEspol1&amp;campaign=6220eb08155ca35386900747&amp;answers%5Bfaab6760-9b0d-11ec-8218-0fd2a29c47c7%5D=7" TargetMode="External"/><Relationship Id="rId106" Type="http://schemas.openxmlformats.org/officeDocument/2006/relationships/hyperlink" Target="https://app.satismeter.com/survey?token=tG1z0WB8OfNPqoGI&amp;userId=1603562869&amp;campaign=6220eb08155ca35386900747&amp;answers%5Bfaab6760-9b0d-11ec-8218-0fd2a29c47c7%5D=8" TargetMode="External"/><Relationship Id="rId127" Type="http://schemas.openxmlformats.org/officeDocument/2006/relationships/hyperlink" Target="https://b-online.saltpay.co/SubSite/CreditCards/CreditCardTransactions.aspx" TargetMode="External"/><Relationship Id="rId10" Type="http://schemas.openxmlformats.org/officeDocument/2006/relationships/hyperlink" Target="https://app.satismeter.com/survey?token=tG1z0WB8OfNPqoGI&amp;userId=0709624039&amp;campaign=6220eb08155ca35386900747&amp;answers%5Bfaab6760-9b0d-11ec-8218-0fd2a29c47c7%5D=8" TargetMode="External"/><Relationship Id="rId31" Type="http://schemas.openxmlformats.org/officeDocument/2006/relationships/hyperlink" Target="https://app.satismeter.com/survey?token=tG1z0WB8OfNPqoGI&amp;userId=Halldormani&amp;campaign=6220eb08155ca35386900747&amp;answers%5Bfaab6760-9b0d-11ec-8218-0fd2a29c47c7%5D=10" TargetMode="External"/><Relationship Id="rId52" Type="http://schemas.openxmlformats.org/officeDocument/2006/relationships/hyperlink" Target="https://app.satismeter.com/survey?token=tG1z0WB8OfNPqoGI&amp;userId=kissferenc6032&amp;campaign=6220eb08155ca35386900747&amp;answers%5Bfaab6760-9b0d-11ec-8218-0fd2a29c47c7%5D=9" TargetMode="External"/><Relationship Id="rId73" Type="http://schemas.openxmlformats.org/officeDocument/2006/relationships/hyperlink" Target="https://b-online.saltpay.co/Default.aspx" TargetMode="External"/><Relationship Id="rId78" Type="http://schemas.openxmlformats.org/officeDocument/2006/relationships/hyperlink" Target="https://b-online.saltpay.co/Default.aspx" TargetMode="External"/><Relationship Id="rId94" Type="http://schemas.openxmlformats.org/officeDocument/2006/relationships/hyperlink" Target="https://app.satismeter.com/survey?token=tG1z0WB8OfNPqoGI&amp;userId=appjohnkebab&amp;campaign=6220eb08155ca35386900747&amp;answers%5Bfaab6760-9b0d-11ec-8218-0fd2a29c47c7%5D=1" TargetMode="External"/><Relationship Id="rId99" Type="http://schemas.openxmlformats.org/officeDocument/2006/relationships/hyperlink" Target="https://b-online.saltpay.co/ErrorPage.aspx?" TargetMode="External"/><Relationship Id="rId101" Type="http://schemas.openxmlformats.org/officeDocument/2006/relationships/hyperlink" Target="https://app.satismeter.com/survey?token=tG1z0WB8OfNPqoGI&amp;userId=DagmarZakova&amp;campaign=6220eb08155ca35386900747&amp;answers%5Bfaab6760-9b0d-11ec-8218-0fd2a29c47c7%5D=10" TargetMode="External"/><Relationship Id="rId122" Type="http://schemas.openxmlformats.org/officeDocument/2006/relationships/hyperlink" Target="https://b-online.saltpay.co/SubSite/CreditCards/CreditCardSettlements.aspx" TargetMode="External"/><Relationship Id="rId4" Type="http://schemas.openxmlformats.org/officeDocument/2006/relationships/hyperlink" Target="https://app.satismeter.com/survey?token=tG1z0WB8OfNPqoGI&amp;userId=hundadotrad&amp;campaign=6220eb08155ca35386900747&amp;answers%5Bfaab6760-9b0d-11ec-8218-0fd2a29c47c7%5D=0" TargetMode="External"/><Relationship Id="rId9" Type="http://schemas.openxmlformats.org/officeDocument/2006/relationships/hyperlink" Target="https://b-online.saltpay.co/SubSite/SecurePay/SecurePayTransactions.aspx?" TargetMode="External"/><Relationship Id="rId26" Type="http://schemas.openxmlformats.org/officeDocument/2006/relationships/hyperlink" Target="https://app.satismeter.com/survey?token=tG1z0WB8OfNPqoGI&amp;userId=carvalhodesousa06%40gmail.com&amp;campaign=6220eb08155ca35386900747&amp;answers%5Bfaab6760-9b0d-11ec-8218-0fd2a29c47c7%5D=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30"/>
  <sheetViews>
    <sheetView tabSelected="1" topLeftCell="D1" workbookViewId="0">
      <selection activeCell="G1" sqref="G1"/>
    </sheetView>
  </sheetViews>
  <sheetFormatPr baseColWidth="10" defaultColWidth="12.6640625" defaultRowHeight="15.75" customHeight="1" x14ac:dyDescent="0.15"/>
  <cols>
    <col min="1" max="3" width="12.6640625" style="6"/>
    <col min="4" max="4" width="78" style="6" customWidth="1"/>
    <col min="5" max="5" width="32.1640625" style="6" customWidth="1"/>
    <col min="6" max="6" width="34.1640625" style="6" customWidth="1"/>
    <col min="7" max="7" width="151.6640625" style="6" customWidth="1"/>
    <col min="8" max="12" width="12.6640625" style="6"/>
    <col min="13" max="13" width="23.1640625" style="6" customWidth="1"/>
    <col min="14" max="14" width="15.6640625" style="6" customWidth="1"/>
    <col min="15" max="16384" width="12.6640625" style="6"/>
  </cols>
  <sheetData>
    <row r="1" spans="1:24" ht="15.75" customHeight="1" x14ac:dyDescent="0.15">
      <c r="A1" s="1" t="s">
        <v>0</v>
      </c>
      <c r="B1" s="1" t="s">
        <v>1</v>
      </c>
      <c r="C1" s="1" t="s">
        <v>2</v>
      </c>
      <c r="D1" s="1" t="s">
        <v>3</v>
      </c>
      <c r="E1" s="2" t="s">
        <v>4</v>
      </c>
      <c r="F1" s="3" t="s">
        <v>5</v>
      </c>
      <c r="G1" s="4" t="s">
        <v>1113</v>
      </c>
      <c r="H1" s="1" t="s">
        <v>6</v>
      </c>
      <c r="I1" s="1" t="s">
        <v>7</v>
      </c>
      <c r="J1" s="1" t="s">
        <v>8</v>
      </c>
      <c r="K1" s="1" t="s">
        <v>9</v>
      </c>
      <c r="L1" s="1" t="s">
        <v>10</v>
      </c>
      <c r="M1" s="2" t="s">
        <v>11</v>
      </c>
      <c r="N1" s="1" t="s">
        <v>12</v>
      </c>
      <c r="O1" s="1" t="s">
        <v>13</v>
      </c>
      <c r="P1" s="1" t="s">
        <v>14</v>
      </c>
      <c r="Q1" s="1" t="s">
        <v>15</v>
      </c>
      <c r="R1" s="1" t="s">
        <v>16</v>
      </c>
      <c r="S1" s="1" t="s">
        <v>17</v>
      </c>
      <c r="T1" s="1" t="s">
        <v>18</v>
      </c>
      <c r="U1" s="1" t="s">
        <v>19</v>
      </c>
      <c r="V1" s="1" t="s">
        <v>20</v>
      </c>
      <c r="W1" s="5" t="s">
        <v>21</v>
      </c>
      <c r="X1" s="1" t="s">
        <v>22</v>
      </c>
    </row>
    <row r="2" spans="1:24" ht="15.75" customHeight="1" x14ac:dyDescent="0.15">
      <c r="A2" s="1" t="s">
        <v>23</v>
      </c>
      <c r="B2" s="1" t="s">
        <v>24</v>
      </c>
      <c r="C2" s="1">
        <v>10</v>
      </c>
      <c r="D2" s="1" t="s">
        <v>25</v>
      </c>
      <c r="E2" s="1"/>
      <c r="F2" s="1" t="s">
        <v>26</v>
      </c>
      <c r="G2" s="1" t="str">
        <f ca="1">IFERROR(__xludf.DUMMYFUNCTION("GOOGLETRANSLATE(D2,M2,""en"")"),"Everything suits ..")</f>
        <v>Everything suits ..</v>
      </c>
      <c r="H2" s="1" t="s">
        <v>27</v>
      </c>
      <c r="I2" s="1" t="s">
        <v>28</v>
      </c>
      <c r="J2" s="1" t="s">
        <v>29</v>
      </c>
      <c r="K2" s="5" t="s">
        <v>30</v>
      </c>
      <c r="L2" s="1" t="s">
        <v>31</v>
      </c>
      <c r="M2" s="1" t="e">
        <f t="array" aca="1" ref="M2" ca="1">_xludf.XLOOKUP(N2,#REF!,#REF!)</f>
        <v>#NAME?</v>
      </c>
      <c r="N2" s="1" t="s">
        <v>32</v>
      </c>
      <c r="O2" s="1" t="s">
        <v>33</v>
      </c>
      <c r="P2" s="1">
        <v>41</v>
      </c>
      <c r="Q2" s="1" t="s">
        <v>34</v>
      </c>
      <c r="R2" s="1" t="s">
        <v>35</v>
      </c>
      <c r="S2" s="1" t="s">
        <v>36</v>
      </c>
      <c r="T2" s="1" t="s">
        <v>37</v>
      </c>
      <c r="U2" s="1" t="s">
        <v>36</v>
      </c>
      <c r="V2" s="1" t="s">
        <v>35</v>
      </c>
      <c r="W2" s="1" t="s">
        <v>38</v>
      </c>
      <c r="X2" s="1" t="s">
        <v>39</v>
      </c>
    </row>
    <row r="3" spans="1:24" ht="15.75" customHeight="1" x14ac:dyDescent="0.15">
      <c r="A3" s="1" t="s">
        <v>40</v>
      </c>
      <c r="B3" s="1" t="s">
        <v>41</v>
      </c>
      <c r="C3" s="1">
        <v>5</v>
      </c>
      <c r="D3" s="1" t="s">
        <v>42</v>
      </c>
      <c r="E3" s="1"/>
      <c r="F3" s="1" t="s">
        <v>43</v>
      </c>
      <c r="G3" s="1" t="str">
        <f ca="1">IFERROR(__xludf.DUMMYFUNCTION("GOOGLETRANSLATE(D3,M3,""en"")"),"The money is the other day, and every honor, but every now and then it happens that when to collect his father to his father, then he will be burned, and then he needs half an hour to come to himself. Dali to the net or device, I really don't know, but it"&amp;"'s the only objection, but important.")</f>
        <v>The money is the other day, and every honor, but every now and then it happens that when to collect his father to his father, then he will be burned, and then he needs half an hour to come to himself. Dali to the net or device, I really don't know, but it's the only objection, but important.</v>
      </c>
      <c r="H3" s="1" t="s">
        <v>44</v>
      </c>
      <c r="I3" s="1" t="s">
        <v>45</v>
      </c>
      <c r="J3" s="1" t="s">
        <v>46</v>
      </c>
      <c r="K3" s="5" t="s">
        <v>47</v>
      </c>
      <c r="L3" s="1" t="s">
        <v>48</v>
      </c>
      <c r="M3" s="1" t="e">
        <f t="array" aca="1" ref="M3" ca="1">_xludf.XLOOKUP(N3,#REF!,#REF!)</f>
        <v>#NAME?</v>
      </c>
      <c r="N3" s="1" t="s">
        <v>49</v>
      </c>
      <c r="O3" s="1" t="s">
        <v>50</v>
      </c>
      <c r="P3" s="1">
        <v>21</v>
      </c>
      <c r="Q3" s="1" t="s">
        <v>51</v>
      </c>
      <c r="S3" s="1" t="s">
        <v>51</v>
      </c>
      <c r="T3" s="1" t="s">
        <v>52</v>
      </c>
      <c r="U3" s="1" t="s">
        <v>51</v>
      </c>
      <c r="W3" s="1" t="s">
        <v>38</v>
      </c>
      <c r="X3" s="1" t="s">
        <v>39</v>
      </c>
    </row>
    <row r="4" spans="1:24" ht="15.75" customHeight="1" x14ac:dyDescent="0.15">
      <c r="A4" s="1" t="s">
        <v>53</v>
      </c>
      <c r="B4" s="1" t="s">
        <v>54</v>
      </c>
      <c r="C4" s="1">
        <v>0</v>
      </c>
      <c r="D4" s="1" t="s">
        <v>55</v>
      </c>
      <c r="E4" s="1"/>
      <c r="F4" s="1"/>
      <c r="G4" s="1" t="str">
        <f ca="1">IFERROR(__xludf.DUMMYFUNCTION("GOOGLETRANSLATE(D4,M4,""en"")"),"There are only chances that I recommend saltpay")</f>
        <v>There are only chances that I recommend saltpay</v>
      </c>
      <c r="H4" s="1" t="s">
        <v>44</v>
      </c>
      <c r="I4" s="1" t="s">
        <v>45</v>
      </c>
      <c r="J4" s="1" t="s">
        <v>56</v>
      </c>
      <c r="K4" s="5" t="s">
        <v>57</v>
      </c>
      <c r="L4" s="1" t="s">
        <v>58</v>
      </c>
      <c r="M4" s="1" t="e">
        <f t="array" aca="1" ref="M4" ca="1">_xludf.XLOOKUP(N4,#REF!,#REF!)</f>
        <v>#NAME?</v>
      </c>
      <c r="N4" s="1" t="s">
        <v>59</v>
      </c>
      <c r="Q4" s="1" t="s">
        <v>60</v>
      </c>
      <c r="R4" s="1" t="s">
        <v>61</v>
      </c>
      <c r="S4" s="1" t="s">
        <v>62</v>
      </c>
      <c r="T4" s="1" t="s">
        <v>63</v>
      </c>
      <c r="U4" s="1" t="s">
        <v>62</v>
      </c>
      <c r="V4" s="1" t="s">
        <v>61</v>
      </c>
      <c r="W4" s="1" t="s">
        <v>38</v>
      </c>
      <c r="X4" s="1" t="s">
        <v>39</v>
      </c>
    </row>
    <row r="5" spans="1:24" ht="15.75" customHeight="1" x14ac:dyDescent="0.15">
      <c r="A5" s="1" t="s">
        <v>64</v>
      </c>
      <c r="B5" s="1" t="s">
        <v>65</v>
      </c>
      <c r="C5" s="1">
        <v>10</v>
      </c>
      <c r="D5" s="1" t="s">
        <v>66</v>
      </c>
      <c r="E5" s="1"/>
      <c r="F5" s="1"/>
      <c r="G5" s="1" t="str">
        <f ca="1">IFERROR(__xludf.DUMMYFUNCTION("GOOGLETRANSLATE(D5,M5,""en"")"),"I do not know everything so far how it should")</f>
        <v>I do not know everything so far how it should</v>
      </c>
      <c r="H5" s="1" t="s">
        <v>44</v>
      </c>
      <c r="I5" s="1" t="s">
        <v>67</v>
      </c>
      <c r="J5" s="1" t="s">
        <v>46</v>
      </c>
      <c r="K5" s="5" t="s">
        <v>68</v>
      </c>
      <c r="L5" s="1" t="s">
        <v>69</v>
      </c>
      <c r="M5" s="1" t="e">
        <f t="array" aca="1" ref="M5" ca="1">_xludf.XLOOKUP(N5,#REF!,#REF!)</f>
        <v>#NAME?</v>
      </c>
      <c r="N5" s="1" t="s">
        <v>32</v>
      </c>
      <c r="O5" s="1" t="s">
        <v>70</v>
      </c>
      <c r="P5" s="1">
        <v>80</v>
      </c>
      <c r="Q5" s="1" t="s">
        <v>71</v>
      </c>
      <c r="S5" s="1" t="s">
        <v>71</v>
      </c>
      <c r="T5" s="1" t="s">
        <v>72</v>
      </c>
      <c r="U5" s="1" t="s">
        <v>71</v>
      </c>
      <c r="W5" s="1" t="s">
        <v>38</v>
      </c>
      <c r="X5" s="1" t="s">
        <v>39</v>
      </c>
    </row>
    <row r="6" spans="1:24" ht="15.75" customHeight="1" x14ac:dyDescent="0.15">
      <c r="A6" s="1" t="s">
        <v>73</v>
      </c>
      <c r="B6" s="1" t="s">
        <v>74</v>
      </c>
      <c r="C6" s="1">
        <v>6</v>
      </c>
      <c r="D6" s="1" t="s">
        <v>75</v>
      </c>
      <c r="E6" s="1"/>
      <c r="F6" s="1"/>
      <c r="G6" s="1" t="str">
        <f ca="1">IFERROR(__xludf.DUMMYFUNCTION("GOOGLETRANSLATE(D6,M6,""en"")"),"We still have a reverse binding.")</f>
        <v>We still have a reverse binding.</v>
      </c>
      <c r="H6" s="1" t="s">
        <v>27</v>
      </c>
      <c r="I6" s="1" t="s">
        <v>28</v>
      </c>
      <c r="J6" s="1" t="s">
        <v>29</v>
      </c>
      <c r="K6" s="5" t="s">
        <v>76</v>
      </c>
      <c r="L6" s="1" t="s">
        <v>77</v>
      </c>
      <c r="M6" s="1" t="e">
        <f t="array" aca="1" ref="M6" ca="1">_xludf.XLOOKUP(N6,#REF!,#REF!)</f>
        <v>#NAME?</v>
      </c>
      <c r="N6" s="1" t="s">
        <v>32</v>
      </c>
      <c r="O6" s="1" t="s">
        <v>78</v>
      </c>
      <c r="P6" s="1">
        <v>10</v>
      </c>
      <c r="Q6" s="1" t="s">
        <v>79</v>
      </c>
      <c r="R6" s="1" t="s">
        <v>80</v>
      </c>
      <c r="S6" s="1" t="s">
        <v>79</v>
      </c>
      <c r="T6" s="1" t="s">
        <v>81</v>
      </c>
      <c r="U6" s="1" t="s">
        <v>79</v>
      </c>
      <c r="V6" s="1" t="s">
        <v>80</v>
      </c>
      <c r="W6" s="1" t="s">
        <v>38</v>
      </c>
      <c r="X6" s="1" t="s">
        <v>39</v>
      </c>
    </row>
    <row r="7" spans="1:24" ht="15.75" customHeight="1" x14ac:dyDescent="0.15">
      <c r="A7" s="1" t="s">
        <v>82</v>
      </c>
      <c r="B7" s="1" t="s">
        <v>83</v>
      </c>
      <c r="C7" s="1">
        <v>0</v>
      </c>
      <c r="D7" s="1" t="s">
        <v>84</v>
      </c>
      <c r="E7" s="1"/>
      <c r="F7" s="1"/>
      <c r="G7" s="1" t="str">
        <f ca="1">IFERROR(__xludf.DUMMYFUNCTION("GOOGLETRANSLATE(D7,M7,""en"")"),"All
")</f>
        <v xml:space="preserve">All
</v>
      </c>
      <c r="H7" s="1" t="s">
        <v>44</v>
      </c>
      <c r="I7" s="1" t="s">
        <v>45</v>
      </c>
      <c r="J7" s="1" t="s">
        <v>46</v>
      </c>
      <c r="K7" s="5" t="s">
        <v>85</v>
      </c>
      <c r="L7" s="1" t="s">
        <v>86</v>
      </c>
      <c r="M7" s="1" t="e">
        <f t="array" aca="1" ref="M7" ca="1">_xludf.XLOOKUP(N7,#REF!,#REF!)</f>
        <v>#NAME?</v>
      </c>
      <c r="N7" s="1" t="s">
        <v>87</v>
      </c>
      <c r="Q7" s="1" t="s">
        <v>88</v>
      </c>
      <c r="R7" s="1" t="s">
        <v>89</v>
      </c>
      <c r="S7" s="1" t="s">
        <v>90</v>
      </c>
      <c r="T7" s="7">
        <v>44595.726469907408</v>
      </c>
      <c r="U7" s="1" t="s">
        <v>90</v>
      </c>
      <c r="V7" s="1" t="s">
        <v>89</v>
      </c>
      <c r="W7" s="1" t="s">
        <v>38</v>
      </c>
      <c r="X7" s="1" t="s">
        <v>39</v>
      </c>
    </row>
    <row r="8" spans="1:24" ht="15.75" customHeight="1" x14ac:dyDescent="0.15">
      <c r="A8" s="1" t="s">
        <v>91</v>
      </c>
      <c r="B8" s="1" t="s">
        <v>92</v>
      </c>
      <c r="C8" s="1">
        <v>0</v>
      </c>
      <c r="D8" s="1" t="s">
        <v>93</v>
      </c>
      <c r="E8" s="1"/>
      <c r="F8" s="1"/>
      <c r="G8" s="1" t="str">
        <f ca="1">IFERROR(__xludf.DUMMYFUNCTION("GOOGLETRANSLATE(D9,M9,""en"")"),"They are not able to override a misconception in more than 1.5 months and take it after Vissxa.
I've never worked with such a partner in 30 years.
Especially into the world of advanced IT.
Kösxönom: Yours sincerely .tóth Ferencné/ Erzsikeker Kft/")</f>
        <v>They are not able to override a misconception in more than 1.5 months and take it after Vissxa.
I've never worked with such a partner in 30 years.
Especially into the world of advanced IT.
Kösxönom: Yours sincerely .tóth Ferencné/ Erzsikeker Kft/</v>
      </c>
      <c r="H8" s="1" t="s">
        <v>44</v>
      </c>
      <c r="I8" s="1" t="s">
        <v>45</v>
      </c>
      <c r="J8" s="1" t="s">
        <v>46</v>
      </c>
      <c r="K8" s="5" t="s">
        <v>94</v>
      </c>
      <c r="L8" s="1" t="s">
        <v>95</v>
      </c>
      <c r="M8" s="1" t="e">
        <f t="array" aca="1" ref="M8" ca="1">_xludf.XLOOKUP(N8,#REF!,#REF!)</f>
        <v>#NAME?</v>
      </c>
      <c r="N8" s="1" t="s">
        <v>96</v>
      </c>
      <c r="Q8" s="1">
        <v>8888882605</v>
      </c>
      <c r="R8" s="1" t="s">
        <v>97</v>
      </c>
      <c r="S8" s="1" t="s">
        <v>98</v>
      </c>
      <c r="T8" s="1" t="s">
        <v>99</v>
      </c>
      <c r="U8" s="1" t="s">
        <v>98</v>
      </c>
      <c r="V8" s="1" t="s">
        <v>97</v>
      </c>
      <c r="W8" s="1" t="s">
        <v>38</v>
      </c>
      <c r="X8" s="1" t="s">
        <v>39</v>
      </c>
    </row>
    <row r="9" spans="1:24" ht="15.75" customHeight="1" x14ac:dyDescent="0.15">
      <c r="A9" s="1" t="s">
        <v>100</v>
      </c>
      <c r="B9" s="1" t="s">
        <v>101</v>
      </c>
      <c r="C9" s="1">
        <v>3</v>
      </c>
      <c r="D9" s="1" t="s">
        <v>102</v>
      </c>
      <c r="E9" s="1"/>
      <c r="F9" s="1"/>
      <c r="G9" s="1" t="str">
        <f ca="1">IFERROR(__xludf.DUMMYFUNCTION("GOOGLETRANSLATE(D10,M10,""en"")"),"Most of the salaries fail. According to their customer service, customers blame the system. Since there are no 1-2 such purchases I give the customers the truth. We are seriously considering a service provider exchange")</f>
        <v>Most of the salaries fail. According to their customer service, customers blame the system. Since there are no 1-2 such purchases I give the customers the truth. We are seriously considering a service provider exchange</v>
      </c>
      <c r="H9" s="1" t="s">
        <v>27</v>
      </c>
      <c r="I9" s="1" t="s">
        <v>28</v>
      </c>
      <c r="J9" s="1" t="s">
        <v>29</v>
      </c>
      <c r="K9" s="5" t="s">
        <v>103</v>
      </c>
      <c r="L9" s="1" t="s">
        <v>104</v>
      </c>
      <c r="M9" s="1" t="e">
        <f t="array" aca="1" ref="M9" ca="1">_xludf.XLOOKUP(N9,#REF!,#REF!)</f>
        <v>#NAME?</v>
      </c>
      <c r="N9" s="1" t="s">
        <v>96</v>
      </c>
      <c r="O9" s="1" t="s">
        <v>105</v>
      </c>
      <c r="P9" s="1" t="s">
        <v>106</v>
      </c>
      <c r="Q9" s="1" t="s">
        <v>107</v>
      </c>
      <c r="S9" s="1" t="s">
        <v>107</v>
      </c>
      <c r="T9" s="1" t="s">
        <v>108</v>
      </c>
      <c r="U9" s="1" t="s">
        <v>107</v>
      </c>
      <c r="W9" s="1" t="s">
        <v>38</v>
      </c>
      <c r="X9" s="1" t="s">
        <v>39</v>
      </c>
    </row>
    <row r="10" spans="1:24" ht="15.75" customHeight="1" x14ac:dyDescent="0.15">
      <c r="A10" s="1" t="s">
        <v>109</v>
      </c>
      <c r="B10" s="1" t="s">
        <v>110</v>
      </c>
      <c r="C10" s="1">
        <v>8</v>
      </c>
      <c r="D10" s="1" t="s">
        <v>111</v>
      </c>
      <c r="E10" s="1"/>
      <c r="F10" s="1"/>
      <c r="G10" s="1" t="str">
        <f ca="1">IFERROR(__xludf.DUMMYFUNCTION("GOOGLETRANSLATE(D11,M11,""en"")"),"Very good and accessible service system")</f>
        <v>Very good and accessible service system</v>
      </c>
      <c r="H10" s="1" t="s">
        <v>44</v>
      </c>
      <c r="I10" s="1" t="s">
        <v>45</v>
      </c>
      <c r="J10" s="1" t="s">
        <v>56</v>
      </c>
      <c r="K10" s="5" t="s">
        <v>112</v>
      </c>
      <c r="L10" s="1" t="s">
        <v>113</v>
      </c>
      <c r="M10" s="1" t="e">
        <f t="array" aca="1" ref="M10" ca="1">_xludf.XLOOKUP(N10,#REF!,#REF!)</f>
        <v>#NAME?</v>
      </c>
      <c r="N10" s="1" t="s">
        <v>59</v>
      </c>
      <c r="Q10" s="1">
        <v>709624039</v>
      </c>
      <c r="R10" s="1" t="s">
        <v>114</v>
      </c>
      <c r="S10" s="1" t="s">
        <v>115</v>
      </c>
      <c r="T10" s="1" t="s">
        <v>116</v>
      </c>
      <c r="U10" s="1" t="s">
        <v>115</v>
      </c>
      <c r="V10" s="1" t="s">
        <v>114</v>
      </c>
      <c r="W10" s="1" t="s">
        <v>38</v>
      </c>
      <c r="X10" s="1" t="s">
        <v>39</v>
      </c>
    </row>
    <row r="11" spans="1:24" ht="15.75" customHeight="1" x14ac:dyDescent="0.15">
      <c r="A11" s="1" t="s">
        <v>117</v>
      </c>
      <c r="B11" s="1" t="s">
        <v>118</v>
      </c>
      <c r="C11" s="1">
        <v>6</v>
      </c>
      <c r="D11" s="1" t="s">
        <v>119</v>
      </c>
      <c r="E11" s="1"/>
      <c r="F11" s="1"/>
      <c r="G11" s="1" t="str">
        <f ca="1">IFERROR(__xludf.DUMMYFUNCTION("GOOGLETRANSLATE(D12,M12,""en"")"),"To take your payment terminals all the cards without a problem, not like now that every third payment is a problem, sometimes it takes it except for the third attempt, sometimes at all.
To work all overviews and loading a transaction/ clearing. Often the "&amp;"overviews are up to a few attempts, sometimes at all and you have to try the other day.
Total lately there is a lot of problem and quality service begins to become poor quality")</f>
        <v>To take your payment terminals all the cards without a problem, not like now that every third payment is a problem, sometimes it takes it except for the third attempt, sometimes at all.
To work all overviews and loading a transaction/ clearing. Often the overviews are up to a few attempts, sometimes at all and you have to try the other day.
Total lately there is a lot of problem and quality service begins to become poor quality</v>
      </c>
      <c r="H11" s="1" t="s">
        <v>44</v>
      </c>
      <c r="I11" s="1" t="s">
        <v>45</v>
      </c>
      <c r="J11" s="1" t="s">
        <v>56</v>
      </c>
      <c r="K11" s="5" t="s">
        <v>120</v>
      </c>
      <c r="L11" s="1" t="s">
        <v>121</v>
      </c>
      <c r="M11" s="1" t="e">
        <f t="array" aca="1" ref="M11" ca="1">_xludf.XLOOKUP(N11,#REF!,#REF!)</f>
        <v>#NAME?</v>
      </c>
      <c r="N11" s="1" t="s">
        <v>32</v>
      </c>
      <c r="O11" s="1" t="s">
        <v>78</v>
      </c>
      <c r="P11" s="1">
        <v>10</v>
      </c>
      <c r="Q11" s="1" t="s">
        <v>122</v>
      </c>
      <c r="R11" s="1" t="s">
        <v>123</v>
      </c>
      <c r="S11" s="1" t="s">
        <v>124</v>
      </c>
      <c r="T11" s="1" t="s">
        <v>125</v>
      </c>
      <c r="U11" s="1" t="s">
        <v>124</v>
      </c>
      <c r="V11" s="1" t="s">
        <v>123</v>
      </c>
      <c r="W11" s="1" t="s">
        <v>38</v>
      </c>
      <c r="X11" s="1" t="s">
        <v>39</v>
      </c>
    </row>
    <row r="12" spans="1:24" ht="15.75" customHeight="1" x14ac:dyDescent="0.15">
      <c r="A12" s="1" t="s">
        <v>126</v>
      </c>
      <c r="B12" s="1" t="s">
        <v>127</v>
      </c>
      <c r="C12" s="1">
        <v>10</v>
      </c>
      <c r="D12" s="1" t="s">
        <v>128</v>
      </c>
      <c r="E12" s="1"/>
      <c r="F12" s="1"/>
      <c r="G12" s="1" t="str">
        <f ca="1">IFERROR(__xludf.DUMMYFUNCTION("GOOGLETRANSLATE(D13,M13,""en"")"),"cheaper and good service")</f>
        <v>cheaper and good service</v>
      </c>
      <c r="H12" s="1" t="s">
        <v>44</v>
      </c>
      <c r="I12" s="1" t="s">
        <v>28</v>
      </c>
      <c r="J12" s="1" t="s">
        <v>29</v>
      </c>
      <c r="K12" s="5" t="s">
        <v>129</v>
      </c>
      <c r="L12" s="1" t="s">
        <v>130</v>
      </c>
      <c r="M12" s="1" t="e">
        <f t="array" aca="1" ref="M12" ca="1">_xludf.XLOOKUP(N12,#REF!,#REF!)</f>
        <v>#NAME?</v>
      </c>
      <c r="N12" s="1" t="s">
        <v>59</v>
      </c>
      <c r="O12" s="1" t="s">
        <v>131</v>
      </c>
      <c r="P12" s="1">
        <v>1</v>
      </c>
      <c r="Q12" s="1" t="s">
        <v>132</v>
      </c>
      <c r="R12" s="1" t="s">
        <v>133</v>
      </c>
      <c r="S12" s="1" t="s">
        <v>132</v>
      </c>
      <c r="T12" s="1" t="s">
        <v>134</v>
      </c>
      <c r="U12" s="1" t="s">
        <v>132</v>
      </c>
      <c r="V12" s="1" t="s">
        <v>133</v>
      </c>
      <c r="W12" s="1" t="s">
        <v>38</v>
      </c>
      <c r="X12" s="1" t="s">
        <v>39</v>
      </c>
    </row>
    <row r="13" spans="1:24" ht="15.75" customHeight="1" x14ac:dyDescent="0.15">
      <c r="A13" s="1" t="s">
        <v>135</v>
      </c>
      <c r="B13" s="1" t="s">
        <v>136</v>
      </c>
      <c r="C13" s="1">
        <v>7</v>
      </c>
      <c r="D13" s="1" t="s">
        <v>137</v>
      </c>
      <c r="E13" s="1"/>
      <c r="F13" s="1"/>
      <c r="G13" s="1" t="str">
        <f ca="1">IFERROR(__xludf.DUMMYFUNCTION("GOOGLETRANSLATE(D14,M14,""en"")"),"?")</f>
        <v>?</v>
      </c>
      <c r="H13" s="1" t="s">
        <v>44</v>
      </c>
      <c r="I13" s="1" t="s">
        <v>28</v>
      </c>
      <c r="J13" s="1" t="s">
        <v>29</v>
      </c>
      <c r="K13" s="5" t="s">
        <v>138</v>
      </c>
      <c r="L13" s="1" t="s">
        <v>139</v>
      </c>
      <c r="M13" s="1" t="e">
        <f t="array" aca="1" ref="M13" ca="1">_xludf.XLOOKUP(N13,#REF!,#REF!)</f>
        <v>#NAME?</v>
      </c>
      <c r="N13" s="1" t="s">
        <v>59</v>
      </c>
      <c r="O13" s="1" t="s">
        <v>131</v>
      </c>
      <c r="P13" s="1">
        <v>1</v>
      </c>
      <c r="Q13" s="1">
        <v>1005552129</v>
      </c>
      <c r="R13" s="1" t="s">
        <v>140</v>
      </c>
      <c r="S13" s="1" t="s">
        <v>141</v>
      </c>
      <c r="T13" s="1" t="s">
        <v>142</v>
      </c>
      <c r="U13" s="1" t="s">
        <v>141</v>
      </c>
      <c r="V13" s="1" t="s">
        <v>140</v>
      </c>
      <c r="W13" s="1" t="s">
        <v>38</v>
      </c>
      <c r="X13" s="1" t="s">
        <v>39</v>
      </c>
    </row>
    <row r="14" spans="1:24" ht="15.75" customHeight="1" x14ac:dyDescent="0.15">
      <c r="A14" s="1" t="s">
        <v>143</v>
      </c>
      <c r="B14" s="1" t="s">
        <v>144</v>
      </c>
      <c r="C14" s="1">
        <v>10</v>
      </c>
      <c r="D14" s="1" t="s">
        <v>145</v>
      </c>
      <c r="E14" s="1"/>
      <c r="F14" s="1"/>
      <c r="G14" s="1" t="str">
        <f ca="1">IFERROR(__xludf.DUMMYFUNCTION("GOOGLETRANSLATE(D15,M15,""en"")"),"Your own app and that's the top then.")</f>
        <v>Your own app and that's the top then.</v>
      </c>
      <c r="H14" s="1" t="s">
        <v>44</v>
      </c>
      <c r="I14" s="1" t="s">
        <v>45</v>
      </c>
      <c r="J14" s="1" t="s">
        <v>46</v>
      </c>
      <c r="K14" s="5" t="s">
        <v>146</v>
      </c>
      <c r="L14" s="1" t="s">
        <v>147</v>
      </c>
      <c r="M14" s="1" t="e">
        <f t="array" aca="1" ref="M14" ca="1">_xludf.XLOOKUP(N14,#REF!,#REF!)</f>
        <v>#NAME?</v>
      </c>
      <c r="N14" s="1" t="s">
        <v>49</v>
      </c>
      <c r="O14" s="1" t="s">
        <v>50</v>
      </c>
      <c r="P14" s="1">
        <v>21</v>
      </c>
      <c r="Q14" s="1" t="s">
        <v>148</v>
      </c>
      <c r="R14" s="1" t="s">
        <v>149</v>
      </c>
      <c r="S14" s="1" t="s">
        <v>148</v>
      </c>
      <c r="T14" s="1" t="s">
        <v>150</v>
      </c>
      <c r="U14" s="1" t="s">
        <v>148</v>
      </c>
      <c r="V14" s="1" t="s">
        <v>149</v>
      </c>
      <c r="W14" s="1" t="s">
        <v>38</v>
      </c>
      <c r="X14" s="1" t="s">
        <v>39</v>
      </c>
    </row>
    <row r="15" spans="1:24" ht="15.75" customHeight="1" x14ac:dyDescent="0.15">
      <c r="A15" s="1" t="s">
        <v>151</v>
      </c>
      <c r="B15" s="1" t="s">
        <v>152</v>
      </c>
      <c r="C15" s="1">
        <v>8</v>
      </c>
      <c r="D15" s="1" t="s">
        <v>153</v>
      </c>
      <c r="E15" s="1"/>
      <c r="F15" s="1"/>
      <c r="G15" s="1" t="str">
        <f ca="1">IFERROR(__xludf.DUMMYFUNCTION("GOOGLETRANSLATE(D16,M16,""en"")"),"Very satisfied with your system.")</f>
        <v>Very satisfied with your system.</v>
      </c>
      <c r="H15" s="1" t="s">
        <v>44</v>
      </c>
      <c r="I15" s="1" t="s">
        <v>28</v>
      </c>
      <c r="J15" s="1" t="s">
        <v>29</v>
      </c>
      <c r="K15" s="5" t="s">
        <v>154</v>
      </c>
      <c r="L15" s="1" t="s">
        <v>155</v>
      </c>
      <c r="M15" s="1" t="e">
        <f t="array" aca="1" ref="M15" ca="1">_xludf.XLOOKUP(N15,#REF!,#REF!)</f>
        <v>#NAME?</v>
      </c>
      <c r="N15" s="1" t="s">
        <v>59</v>
      </c>
      <c r="O15" s="1" t="s">
        <v>156</v>
      </c>
      <c r="P15" s="1">
        <v>2</v>
      </c>
      <c r="Q15" s="1" t="s">
        <v>157</v>
      </c>
      <c r="R15" s="1" t="s">
        <v>158</v>
      </c>
      <c r="S15" s="1" t="s">
        <v>159</v>
      </c>
      <c r="T15" s="1" t="s">
        <v>160</v>
      </c>
      <c r="U15" s="1" t="s">
        <v>159</v>
      </c>
      <c r="V15" s="1" t="s">
        <v>158</v>
      </c>
      <c r="W15" s="1" t="s">
        <v>38</v>
      </c>
      <c r="X15" s="1" t="s">
        <v>39</v>
      </c>
    </row>
    <row r="16" spans="1:24" ht="15.75" customHeight="1" x14ac:dyDescent="0.15">
      <c r="A16" s="1" t="s">
        <v>161</v>
      </c>
      <c r="B16" s="1" t="s">
        <v>162</v>
      </c>
      <c r="C16" s="1">
        <v>6</v>
      </c>
      <c r="D16" s="1" t="s">
        <v>163</v>
      </c>
      <c r="E16" s="1"/>
      <c r="F16" s="1"/>
      <c r="G16" s="1" t="str">
        <f ca="1">IFERROR(__xludf.DUMMYFUNCTION("GOOGLETRANSLATE(D17,M17,""en"")"),"The monthly report is based on the monetary transfers made to SaltPay's use company, which is bad, as the monthly report should be about daily movements performed throughout the month by the company that uses Saltpay services.")</f>
        <v>The monthly report is based on the monetary transfers made to SaltPay's use company, which is bad, as the monthly report should be about daily movements performed throughout the month by the company that uses Saltpay services.</v>
      </c>
      <c r="H16" s="1" t="s">
        <v>44</v>
      </c>
      <c r="I16" s="1" t="s">
        <v>45</v>
      </c>
      <c r="J16" s="1" t="s">
        <v>46</v>
      </c>
      <c r="K16" s="5" t="s">
        <v>164</v>
      </c>
      <c r="L16" s="1" t="s">
        <v>165</v>
      </c>
      <c r="M16" s="1" t="e">
        <f t="array" aca="1" ref="M16" ca="1">_xludf.XLOOKUP(N16,#REF!,#REF!)</f>
        <v>#NAME?</v>
      </c>
      <c r="N16" s="1" t="s">
        <v>87</v>
      </c>
      <c r="O16" s="1" t="s">
        <v>166</v>
      </c>
      <c r="P16" s="1">
        <v>30</v>
      </c>
      <c r="Q16" s="1" t="s">
        <v>167</v>
      </c>
      <c r="S16" s="1" t="s">
        <v>168</v>
      </c>
      <c r="T16" s="7">
        <v>44595.721041666664</v>
      </c>
      <c r="U16" s="1" t="s">
        <v>168</v>
      </c>
      <c r="W16" s="1" t="s">
        <v>38</v>
      </c>
      <c r="X16" s="1" t="s">
        <v>39</v>
      </c>
    </row>
    <row r="17" spans="1:24" ht="15.75" customHeight="1" x14ac:dyDescent="0.15">
      <c r="A17" s="1" t="s">
        <v>169</v>
      </c>
      <c r="B17" s="1" t="s">
        <v>170</v>
      </c>
      <c r="C17" s="1">
        <v>0</v>
      </c>
      <c r="D17" s="1" t="s">
        <v>171</v>
      </c>
      <c r="E17" s="1"/>
      <c r="F17" s="1"/>
      <c r="G17" s="1" t="str">
        <f ca="1">IFERROR(__xludf.DUMMYFUNCTION("GOOGLETRANSLATE(D18,M18,""en"")"),"Access and Communication👎")</f>
        <v>Access and Communication👎</v>
      </c>
      <c r="H17" s="1" t="s">
        <v>44</v>
      </c>
      <c r="I17" s="1" t="s">
        <v>45</v>
      </c>
      <c r="J17" s="1" t="s">
        <v>56</v>
      </c>
      <c r="K17" s="5" t="s">
        <v>172</v>
      </c>
      <c r="L17" s="1" t="s">
        <v>173</v>
      </c>
      <c r="M17" s="1" t="e">
        <f t="array" aca="1" ref="M17" ca="1">_xludf.XLOOKUP(N17,#REF!,#REF!)</f>
        <v>#NAME?</v>
      </c>
      <c r="N17" s="1" t="s">
        <v>32</v>
      </c>
      <c r="Q17" s="1" t="s">
        <v>174</v>
      </c>
      <c r="S17" s="1" t="s">
        <v>174</v>
      </c>
      <c r="T17" s="1" t="s">
        <v>175</v>
      </c>
      <c r="U17" s="1" t="s">
        <v>174</v>
      </c>
      <c r="W17" s="1" t="s">
        <v>38</v>
      </c>
      <c r="X17" s="1" t="s">
        <v>39</v>
      </c>
    </row>
    <row r="18" spans="1:24" ht="15.75" customHeight="1" x14ac:dyDescent="0.15">
      <c r="A18" s="1" t="s">
        <v>176</v>
      </c>
      <c r="B18" s="1" t="s">
        <v>177</v>
      </c>
      <c r="C18" s="1">
        <v>10</v>
      </c>
      <c r="D18" s="1" t="s">
        <v>178</v>
      </c>
      <c r="E18" s="1"/>
      <c r="F18" s="1"/>
      <c r="G18" s="1" t="str">
        <f ca="1">IFERROR(__xludf.DUMMYFUNCTION("GOOGLETRANSLATE(D19,M19,""en"")"),"Everything clean and clear that comes from the company (have experience with competitors and she was not good)")</f>
        <v>Everything clean and clear that comes from the company (have experience with competitors and she was not good)</v>
      </c>
      <c r="H18" s="1" t="s">
        <v>44</v>
      </c>
      <c r="I18" s="1" t="s">
        <v>28</v>
      </c>
      <c r="J18" s="1" t="s">
        <v>29</v>
      </c>
      <c r="K18" s="5" t="s">
        <v>179</v>
      </c>
      <c r="L18" s="1" t="s">
        <v>180</v>
      </c>
      <c r="M18" s="1" t="e">
        <f t="array" aca="1" ref="M18" ca="1">_xludf.XLOOKUP(N18,#REF!,#REF!)</f>
        <v>#NAME?</v>
      </c>
      <c r="N18" s="1" t="s">
        <v>59</v>
      </c>
      <c r="O18" s="1" t="s">
        <v>131</v>
      </c>
      <c r="P18" s="1">
        <v>1</v>
      </c>
      <c r="Q18" s="1" t="s">
        <v>181</v>
      </c>
      <c r="S18" s="1" t="s">
        <v>182</v>
      </c>
      <c r="T18" s="1" t="s">
        <v>183</v>
      </c>
      <c r="U18" s="1" t="s">
        <v>182</v>
      </c>
      <c r="W18" s="1" t="s">
        <v>38</v>
      </c>
      <c r="X18" s="1" t="s">
        <v>39</v>
      </c>
    </row>
    <row r="19" spans="1:24" ht="15.75" customHeight="1" x14ac:dyDescent="0.15">
      <c r="A19" s="1" t="s">
        <v>184</v>
      </c>
      <c r="B19" s="1" t="s">
        <v>185</v>
      </c>
      <c r="C19" s="1">
        <v>7</v>
      </c>
      <c r="D19" s="1" t="s">
        <v>186</v>
      </c>
      <c r="E19" s="1"/>
      <c r="F19" s="1"/>
      <c r="G19" s="1" t="str">
        <f ca="1">IFERROR(__xludf.DUMMYFUNCTION("GOOGLETRANSLATE(D20,M20,""en"")"),"The card should be pressured on the lower charges.")</f>
        <v>The card should be pressured on the lower charges.</v>
      </c>
      <c r="H19" s="1" t="s">
        <v>44</v>
      </c>
      <c r="I19" s="1" t="s">
        <v>28</v>
      </c>
      <c r="J19" s="1" t="s">
        <v>29</v>
      </c>
      <c r="K19" s="5" t="s">
        <v>187</v>
      </c>
      <c r="L19" s="1" t="s">
        <v>188</v>
      </c>
      <c r="M19" s="1" t="e">
        <f t="array" aca="1" ref="M19" ca="1">_xludf.XLOOKUP(N19,#REF!,#REF!)</f>
        <v>#NAME?</v>
      </c>
      <c r="N19" s="1" t="s">
        <v>96</v>
      </c>
      <c r="O19" s="1" t="s">
        <v>189</v>
      </c>
      <c r="P19" s="1" t="s">
        <v>190</v>
      </c>
      <c r="Q19" s="1" t="s">
        <v>191</v>
      </c>
      <c r="R19" s="1" t="s">
        <v>192</v>
      </c>
      <c r="S19" s="1" t="s">
        <v>193</v>
      </c>
      <c r="T19" s="1" t="s">
        <v>194</v>
      </c>
      <c r="U19" s="1" t="s">
        <v>193</v>
      </c>
      <c r="V19" s="1" t="s">
        <v>192</v>
      </c>
      <c r="W19" s="1" t="s">
        <v>38</v>
      </c>
      <c r="X19" s="1" t="s">
        <v>39</v>
      </c>
    </row>
    <row r="20" spans="1:24" ht="15.75" customHeight="1" x14ac:dyDescent="0.15">
      <c r="A20" s="1" t="s">
        <v>195</v>
      </c>
      <c r="B20" s="1" t="s">
        <v>196</v>
      </c>
      <c r="C20" s="1">
        <v>10</v>
      </c>
      <c r="D20" s="1" t="s">
        <v>197</v>
      </c>
      <c r="E20" s="1"/>
      <c r="F20" s="1"/>
      <c r="G20" s="1" t="str">
        <f ca="1">IFERROR(__xludf.DUMMYFUNCTION("GOOGLETRANSLATE(D21,M21,""en"")"),"All is well.")</f>
        <v>All is well.</v>
      </c>
      <c r="H20" s="1" t="s">
        <v>44</v>
      </c>
      <c r="I20" s="1" t="s">
        <v>45</v>
      </c>
      <c r="J20" s="1" t="s">
        <v>46</v>
      </c>
      <c r="K20" s="5" t="s">
        <v>198</v>
      </c>
      <c r="L20" s="1" t="s">
        <v>199</v>
      </c>
      <c r="M20" s="1" t="e">
        <f t="array" aca="1" ref="M20" ca="1">_xludf.XLOOKUP(N20,#REF!,#REF!)</f>
        <v>#NAME?</v>
      </c>
      <c r="N20" s="1" t="s">
        <v>96</v>
      </c>
      <c r="Q20" s="1" t="s">
        <v>200</v>
      </c>
      <c r="S20" s="1" t="s">
        <v>201</v>
      </c>
      <c r="T20" s="1" t="s">
        <v>202</v>
      </c>
      <c r="U20" s="1" t="s">
        <v>201</v>
      </c>
      <c r="W20" s="1" t="s">
        <v>38</v>
      </c>
      <c r="X20" s="1" t="s">
        <v>39</v>
      </c>
    </row>
    <row r="21" spans="1:24" ht="15.75" customHeight="1" x14ac:dyDescent="0.15">
      <c r="A21" s="1" t="s">
        <v>203</v>
      </c>
      <c r="B21" s="1" t="s">
        <v>204</v>
      </c>
      <c r="C21" s="1">
        <v>10</v>
      </c>
      <c r="D21" s="1" t="s">
        <v>205</v>
      </c>
      <c r="E21" s="1"/>
      <c r="F21" s="1"/>
      <c r="G21" s="1" t="str">
        <f ca="1">IFERROR(__xludf.DUMMYFUNCTION("GOOGLETRANSLATE(D22,M22,""en"")"),"The only thing you can do: smaller after appliances. Other for every praise, availability of information and friendly staff. LP")</f>
        <v>The only thing you can do: smaller after appliances. Other for every praise, availability of information and friendly staff. LP</v>
      </c>
      <c r="H21" s="1" t="s">
        <v>44</v>
      </c>
      <c r="I21" s="1" t="s">
        <v>45</v>
      </c>
      <c r="J21" s="1" t="s">
        <v>46</v>
      </c>
      <c r="K21" s="5" t="s">
        <v>206</v>
      </c>
      <c r="L21" s="1" t="s">
        <v>207</v>
      </c>
      <c r="M21" s="1" t="e">
        <f t="array" aca="1" ref="M21" ca="1">_xludf.XLOOKUP(N21,#REF!,#REF!)</f>
        <v>#NAME?</v>
      </c>
      <c r="N21" s="1" t="s">
        <v>49</v>
      </c>
      <c r="O21" s="1" t="s">
        <v>50</v>
      </c>
      <c r="P21" s="1">
        <v>21</v>
      </c>
      <c r="Q21" s="1" t="s">
        <v>208</v>
      </c>
      <c r="S21" s="1" t="s">
        <v>208</v>
      </c>
      <c r="T21" s="1" t="s">
        <v>209</v>
      </c>
      <c r="U21" s="1" t="s">
        <v>208</v>
      </c>
      <c r="W21" s="1" t="s">
        <v>38</v>
      </c>
      <c r="X21" s="1" t="s">
        <v>39</v>
      </c>
    </row>
    <row r="22" spans="1:24" ht="15.75" customHeight="1" x14ac:dyDescent="0.15">
      <c r="A22" s="1" t="s">
        <v>210</v>
      </c>
      <c r="B22" s="1" t="s">
        <v>211</v>
      </c>
      <c r="C22" s="1">
        <v>10</v>
      </c>
      <c r="D22" s="1" t="s">
        <v>212</v>
      </c>
      <c r="E22" s="1"/>
      <c r="F22" s="1"/>
      <c r="G22" s="1" t="str">
        <f ca="1">IFERROR(__xludf.DUMMYFUNCTION("GOOGLETRANSLATE(D23,M23,""en"")"),"I have not experienced a shortage.")</f>
        <v>I have not experienced a shortage.</v>
      </c>
      <c r="H22" s="1" t="s">
        <v>44</v>
      </c>
      <c r="I22" s="1" t="s">
        <v>45</v>
      </c>
      <c r="J22" s="1" t="s">
        <v>46</v>
      </c>
      <c r="K22" s="5" t="s">
        <v>213</v>
      </c>
      <c r="L22" s="1" t="s">
        <v>214</v>
      </c>
      <c r="M22" s="1" t="e">
        <f t="array" aca="1" ref="M22" ca="1">_xludf.XLOOKUP(N22,#REF!,#REF!)</f>
        <v>#NAME?</v>
      </c>
      <c r="N22" s="1" t="s">
        <v>96</v>
      </c>
      <c r="O22" s="1" t="s">
        <v>215</v>
      </c>
      <c r="P22" s="1" t="s">
        <v>216</v>
      </c>
      <c r="Q22" s="1" t="s">
        <v>217</v>
      </c>
      <c r="S22" s="1" t="s">
        <v>218</v>
      </c>
      <c r="T22" s="1" t="s">
        <v>219</v>
      </c>
      <c r="U22" s="1" t="s">
        <v>218</v>
      </c>
      <c r="W22" s="1" t="s">
        <v>38</v>
      </c>
      <c r="X22" s="1" t="s">
        <v>39</v>
      </c>
    </row>
    <row r="23" spans="1:24" ht="15.75" customHeight="1" x14ac:dyDescent="0.15">
      <c r="A23" s="1" t="s">
        <v>220</v>
      </c>
      <c r="B23" s="1" t="s">
        <v>221</v>
      </c>
      <c r="C23" s="1">
        <v>10</v>
      </c>
      <c r="D23" s="1" t="s">
        <v>222</v>
      </c>
      <c r="E23" s="1"/>
      <c r="F23" s="1"/>
      <c r="G23" s="1" t="str">
        <f ca="1">IFERROR(__xludf.DUMMYFUNCTION("GOOGLETRANSLATE(D24,M24,""en"")"),"Always continue to surprise as they have always done to this day!")</f>
        <v>Always continue to surprise as they have always done to this day!</v>
      </c>
      <c r="H23" s="1" t="s">
        <v>27</v>
      </c>
      <c r="I23" s="1" t="s">
        <v>28</v>
      </c>
      <c r="J23" s="1" t="s">
        <v>29</v>
      </c>
      <c r="K23" s="5" t="s">
        <v>76</v>
      </c>
      <c r="L23" s="1" t="s">
        <v>223</v>
      </c>
      <c r="M23" s="1" t="e">
        <f t="array" aca="1" ref="M23" ca="1">_xludf.XLOOKUP(N23,#REF!,#REF!)</f>
        <v>#NAME?</v>
      </c>
      <c r="N23" s="1" t="s">
        <v>87</v>
      </c>
      <c r="O23" s="1" t="s">
        <v>224</v>
      </c>
      <c r="P23" s="1">
        <v>11</v>
      </c>
      <c r="Q23" s="1" t="s">
        <v>225</v>
      </c>
      <c r="R23" s="1" t="s">
        <v>226</v>
      </c>
      <c r="S23" s="1" t="s">
        <v>227</v>
      </c>
      <c r="T23" s="1" t="s">
        <v>228</v>
      </c>
      <c r="U23" s="1" t="s">
        <v>227</v>
      </c>
      <c r="V23" s="1" t="s">
        <v>226</v>
      </c>
      <c r="W23" s="1" t="s">
        <v>38</v>
      </c>
      <c r="X23" s="1" t="s">
        <v>39</v>
      </c>
    </row>
    <row r="24" spans="1:24" ht="15.75" customHeight="1" x14ac:dyDescent="0.15">
      <c r="A24" s="1" t="s">
        <v>229</v>
      </c>
      <c r="B24" s="1" t="s">
        <v>230</v>
      </c>
      <c r="C24" s="1">
        <v>10</v>
      </c>
      <c r="D24" s="1" t="s">
        <v>231</v>
      </c>
      <c r="E24" s="1"/>
      <c r="F24" s="1"/>
      <c r="G24" s="1" t="str">
        <f ca="1">IFERROR(__xludf.DUMMYFUNCTION("GOOGLETRANSLATE(D25,M25,""en"")"),"100% service and good interface ...")</f>
        <v>100% service and good interface ...</v>
      </c>
      <c r="H24" s="1" t="s">
        <v>44</v>
      </c>
      <c r="I24" s="1" t="s">
        <v>45</v>
      </c>
      <c r="J24" s="1" t="s">
        <v>46</v>
      </c>
      <c r="K24" s="5" t="s">
        <v>232</v>
      </c>
      <c r="L24" s="1" t="s">
        <v>233</v>
      </c>
      <c r="M24" s="1" t="e">
        <f t="array" aca="1" ref="M24" ca="1">_xludf.XLOOKUP(N24,#REF!,#REF!)</f>
        <v>#NAME?</v>
      </c>
      <c r="N24" s="1" t="s">
        <v>59</v>
      </c>
      <c r="O24" s="1" t="s">
        <v>131</v>
      </c>
      <c r="P24" s="1">
        <v>1</v>
      </c>
      <c r="Q24" s="1" t="s">
        <v>234</v>
      </c>
      <c r="S24" s="1" t="s">
        <v>235</v>
      </c>
      <c r="T24" s="1" t="s">
        <v>236</v>
      </c>
      <c r="U24" s="1" t="s">
        <v>235</v>
      </c>
      <c r="W24" s="1" t="s">
        <v>38</v>
      </c>
      <c r="X24" s="1" t="s">
        <v>39</v>
      </c>
    </row>
    <row r="25" spans="1:24" ht="15.75" customHeight="1" x14ac:dyDescent="0.15">
      <c r="A25" s="1" t="s">
        <v>237</v>
      </c>
      <c r="B25" s="1" t="s">
        <v>238</v>
      </c>
      <c r="C25" s="1">
        <v>10</v>
      </c>
      <c r="D25" s="1" t="s">
        <v>239</v>
      </c>
      <c r="E25" s="1"/>
      <c r="F25" s="1"/>
      <c r="G25" s="1" t="str">
        <f ca="1">IFERROR(__xludf.DUMMYFUNCTION("GOOGLETRANSLATE(D26,M26,""en"")"),"Good web that works well")</f>
        <v>Good web that works well</v>
      </c>
      <c r="H25" s="1" t="s">
        <v>27</v>
      </c>
      <c r="I25" s="1" t="s">
        <v>28</v>
      </c>
      <c r="J25" s="1" t="s">
        <v>29</v>
      </c>
      <c r="K25" s="5" t="s">
        <v>30</v>
      </c>
      <c r="L25" s="1" t="s">
        <v>240</v>
      </c>
      <c r="M25" s="1" t="e">
        <f t="array" aca="1" ref="M25" ca="1">_xludf.XLOOKUP(N25,#REF!,#REF!)</f>
        <v>#NAME?</v>
      </c>
      <c r="N25" s="1" t="s">
        <v>59</v>
      </c>
      <c r="O25" s="1" t="s">
        <v>131</v>
      </c>
      <c r="P25" s="1">
        <v>1</v>
      </c>
      <c r="Q25" s="1">
        <v>910714799</v>
      </c>
      <c r="R25" s="1" t="s">
        <v>241</v>
      </c>
      <c r="S25" s="1" t="s">
        <v>242</v>
      </c>
      <c r="T25" s="1" t="s">
        <v>243</v>
      </c>
      <c r="U25" s="1" t="s">
        <v>242</v>
      </c>
      <c r="V25" s="1" t="s">
        <v>241</v>
      </c>
      <c r="W25" s="1" t="s">
        <v>38</v>
      </c>
      <c r="X25" s="1" t="s">
        <v>39</v>
      </c>
    </row>
    <row r="26" spans="1:24" ht="15.75" customHeight="1" x14ac:dyDescent="0.15">
      <c r="A26" s="1" t="s">
        <v>244</v>
      </c>
      <c r="B26" s="1" t="s">
        <v>245</v>
      </c>
      <c r="C26" s="1">
        <v>3</v>
      </c>
      <c r="D26" s="1" t="s">
        <v>246</v>
      </c>
      <c r="E26" s="1"/>
      <c r="F26" s="1"/>
      <c r="G26" s="1" t="str">
        <f ca="1">IFERROR(__xludf.DUMMYFUNCTION("GOOGLETRANSLATE(D27,M27,""en"")"),"The value of transactions should be available on the day and the commissioning percentage of each transaction should be lower. At this time, there are entities to charge much more competitive prices.")</f>
        <v>The value of transactions should be available on the day and the commissioning percentage of each transaction should be lower. At this time, there are entities to charge much more competitive prices.</v>
      </c>
      <c r="H26" s="1" t="s">
        <v>44</v>
      </c>
      <c r="I26" s="1" t="s">
        <v>28</v>
      </c>
      <c r="J26" s="1" t="s">
        <v>29</v>
      </c>
      <c r="K26" s="5" t="s">
        <v>247</v>
      </c>
      <c r="L26" s="1" t="s">
        <v>248</v>
      </c>
      <c r="M26" s="1" t="e">
        <f t="array" aca="1" ref="M26" ca="1">_xludf.XLOOKUP(N26,#REF!,#REF!)</f>
        <v>#NAME?</v>
      </c>
      <c r="N26" s="1" t="s">
        <v>87</v>
      </c>
      <c r="O26" s="1" t="s">
        <v>249</v>
      </c>
      <c r="P26" s="1">
        <v>3</v>
      </c>
      <c r="Q26" s="1" t="s">
        <v>250</v>
      </c>
      <c r="R26" s="1" t="s">
        <v>251</v>
      </c>
      <c r="S26" s="1" t="s">
        <v>250</v>
      </c>
      <c r="T26" s="8">
        <v>44875.605717592596</v>
      </c>
      <c r="U26" s="1" t="s">
        <v>250</v>
      </c>
      <c r="V26" s="1" t="s">
        <v>251</v>
      </c>
      <c r="W26" s="1" t="s">
        <v>38</v>
      </c>
      <c r="X26" s="1" t="s">
        <v>39</v>
      </c>
    </row>
    <row r="27" spans="1:24" ht="15.75" customHeight="1" x14ac:dyDescent="0.15">
      <c r="A27" s="1" t="s">
        <v>252</v>
      </c>
      <c r="B27" s="1" t="s">
        <v>253</v>
      </c>
      <c r="C27" s="1">
        <v>10</v>
      </c>
      <c r="D27" s="1" t="s">
        <v>254</v>
      </c>
      <c r="E27" s="1"/>
      <c r="F27" s="1"/>
      <c r="G27" s="1" t="str">
        <f ca="1">IFERROR(__xludf.DUMMYFUNCTION("GOOGLETRANSLATE(D28,M28,""en"")"),"Siper")</f>
        <v>Siper</v>
      </c>
      <c r="H27" s="1" t="s">
        <v>44</v>
      </c>
      <c r="I27" s="1" t="s">
        <v>45</v>
      </c>
      <c r="J27" s="1" t="s">
        <v>56</v>
      </c>
      <c r="K27" s="5" t="s">
        <v>255</v>
      </c>
      <c r="L27" s="1" t="s">
        <v>256</v>
      </c>
      <c r="M27" s="1" t="e">
        <f t="array" aca="1" ref="M27" ca="1">_xludf.XLOOKUP(N27,#REF!,#REF!)</f>
        <v>#NAME?</v>
      </c>
      <c r="N27" s="1" t="s">
        <v>96</v>
      </c>
      <c r="O27" s="1" t="s">
        <v>257</v>
      </c>
      <c r="P27" s="1" t="s">
        <v>190</v>
      </c>
      <c r="Q27" s="1" t="s">
        <v>258</v>
      </c>
      <c r="R27" s="1" t="s">
        <v>259</v>
      </c>
      <c r="S27" s="1" t="s">
        <v>258</v>
      </c>
      <c r="T27" s="1" t="s">
        <v>260</v>
      </c>
      <c r="U27" s="1" t="s">
        <v>258</v>
      </c>
      <c r="V27" s="1" t="s">
        <v>259</v>
      </c>
      <c r="W27" s="1" t="s">
        <v>38</v>
      </c>
      <c r="X27" s="1" t="s">
        <v>39</v>
      </c>
    </row>
    <row r="28" spans="1:24" ht="15.75" customHeight="1" x14ac:dyDescent="0.15">
      <c r="A28" s="1" t="s">
        <v>261</v>
      </c>
      <c r="B28" s="1" t="s">
        <v>262</v>
      </c>
      <c r="C28" s="1">
        <v>10</v>
      </c>
      <c r="D28" s="1" t="s">
        <v>263</v>
      </c>
      <c r="E28" s="1"/>
      <c r="F28" s="1"/>
      <c r="G28" s="1" t="str">
        <f ca="1">IFERROR(__xludf.DUMMYFUNCTION("GOOGLETRANSLATE(D29,M29,""en"")"),"Great service :-)")</f>
        <v>Great service :-)</v>
      </c>
      <c r="H28" s="1" t="s">
        <v>27</v>
      </c>
      <c r="I28" s="1" t="s">
        <v>28</v>
      </c>
      <c r="J28" s="1" t="s">
        <v>264</v>
      </c>
      <c r="K28" s="5" t="s">
        <v>76</v>
      </c>
      <c r="L28" s="1" t="s">
        <v>265</v>
      </c>
      <c r="M28" s="1" t="e">
        <f t="array" aca="1" ref="M28" ca="1">_xludf.XLOOKUP(N28,#REF!,#REF!)</f>
        <v>#NAME?</v>
      </c>
      <c r="N28" s="1" t="s">
        <v>59</v>
      </c>
      <c r="O28" s="1" t="s">
        <v>131</v>
      </c>
      <c r="P28" s="1">
        <v>1</v>
      </c>
      <c r="Q28" s="1" t="s">
        <v>266</v>
      </c>
      <c r="R28" s="1" t="s">
        <v>267</v>
      </c>
      <c r="S28" s="1" t="s">
        <v>268</v>
      </c>
      <c r="T28" s="1" t="s">
        <v>269</v>
      </c>
      <c r="U28" s="1" t="s">
        <v>268</v>
      </c>
      <c r="V28" s="1" t="s">
        <v>267</v>
      </c>
      <c r="W28" s="1" t="s">
        <v>38</v>
      </c>
      <c r="X28" s="1" t="s">
        <v>39</v>
      </c>
    </row>
    <row r="29" spans="1:24" ht="15.75" customHeight="1" x14ac:dyDescent="0.15">
      <c r="A29" s="1" t="s">
        <v>270</v>
      </c>
      <c r="B29" s="1" t="s">
        <v>271</v>
      </c>
      <c r="C29" s="1">
        <v>10</v>
      </c>
      <c r="D29" s="1" t="s">
        <v>272</v>
      </c>
      <c r="E29" s="1"/>
      <c r="F29" s="1"/>
      <c r="G29" s="1" t="str">
        <f ca="1">IFERROR(__xludf.DUMMYFUNCTION("GOOGLETRANSLATE(D30,M30,""en"")"),"OK for me.")</f>
        <v>OK for me.</v>
      </c>
      <c r="H29" s="1" t="s">
        <v>27</v>
      </c>
      <c r="I29" s="1" t="s">
        <v>28</v>
      </c>
      <c r="J29" s="1" t="s">
        <v>29</v>
      </c>
      <c r="K29" s="5" t="s">
        <v>30</v>
      </c>
      <c r="L29" s="1" t="s">
        <v>273</v>
      </c>
      <c r="M29" s="1" t="e">
        <f t="array" aca="1" ref="M29" ca="1">_xludf.XLOOKUP(N29,#REF!,#REF!)</f>
        <v>#NAME?</v>
      </c>
      <c r="N29" s="1" t="s">
        <v>96</v>
      </c>
      <c r="O29" s="1" t="s">
        <v>274</v>
      </c>
      <c r="P29" s="1" t="s">
        <v>275</v>
      </c>
      <c r="Q29" s="1" t="s">
        <v>276</v>
      </c>
      <c r="S29" s="1" t="s">
        <v>277</v>
      </c>
      <c r="T29" s="1" t="s">
        <v>278</v>
      </c>
      <c r="U29" s="1" t="s">
        <v>277</v>
      </c>
      <c r="W29" s="1" t="s">
        <v>38</v>
      </c>
      <c r="X29" s="1" t="s">
        <v>39</v>
      </c>
    </row>
    <row r="30" spans="1:24" ht="15.75" customHeight="1" x14ac:dyDescent="0.15">
      <c r="A30" s="1" t="s">
        <v>279</v>
      </c>
      <c r="B30" s="1" t="s">
        <v>280</v>
      </c>
      <c r="C30" s="1">
        <v>10</v>
      </c>
      <c r="D30" s="1" t="s">
        <v>281</v>
      </c>
      <c r="E30" s="1"/>
      <c r="F30" s="1"/>
      <c r="G30" s="1" t="str">
        <f ca="1">IFERROR(__xludf.DUMMYFUNCTION("GOOGLETRANSLATE(D31,M31,""en"")"),"Impressive service :)")</f>
        <v>Impressive service :)</v>
      </c>
      <c r="H30" s="1" t="s">
        <v>27</v>
      </c>
      <c r="I30" s="1" t="s">
        <v>28</v>
      </c>
      <c r="J30" s="1" t="s">
        <v>29</v>
      </c>
      <c r="K30" s="5" t="s">
        <v>76</v>
      </c>
      <c r="L30" s="1" t="s">
        <v>282</v>
      </c>
      <c r="M30" s="1" t="e">
        <f t="array" aca="1" ref="M30" ca="1">_xludf.XLOOKUP(N30,#REF!,#REF!)</f>
        <v>#NAME?</v>
      </c>
      <c r="N30" s="1" t="s">
        <v>59</v>
      </c>
      <c r="O30" s="1" t="s">
        <v>131</v>
      </c>
      <c r="P30" s="1">
        <v>1</v>
      </c>
      <c r="Q30" s="1">
        <v>412732329</v>
      </c>
      <c r="R30" s="1" t="s">
        <v>283</v>
      </c>
      <c r="S30" s="1" t="s">
        <v>284</v>
      </c>
      <c r="T30" s="1" t="s">
        <v>285</v>
      </c>
      <c r="U30" s="1" t="s">
        <v>284</v>
      </c>
      <c r="V30" s="1" t="s">
        <v>283</v>
      </c>
      <c r="W30" s="1" t="s">
        <v>38</v>
      </c>
      <c r="X30" s="1" t="s">
        <v>39</v>
      </c>
    </row>
    <row r="31" spans="1:24" ht="15.75" customHeight="1" x14ac:dyDescent="0.15">
      <c r="A31" s="1" t="s">
        <v>286</v>
      </c>
      <c r="B31" s="1" t="s">
        <v>287</v>
      </c>
      <c r="C31" s="1">
        <v>10</v>
      </c>
      <c r="D31" s="1" t="s">
        <v>288</v>
      </c>
      <c r="E31" s="1"/>
      <c r="F31" s="1"/>
      <c r="G31" s="1" t="str">
        <f ca="1">IFERROR(__xludf.DUMMYFUNCTION("GOOGLETRANSLATE(D32,M32,""en"")"),"Good levy and has been no problem for several months")</f>
        <v>Good levy and has been no problem for several months</v>
      </c>
      <c r="H31" s="1" t="s">
        <v>44</v>
      </c>
      <c r="I31" s="1" t="s">
        <v>28</v>
      </c>
      <c r="J31" s="1" t="s">
        <v>29</v>
      </c>
      <c r="K31" s="5" t="s">
        <v>289</v>
      </c>
      <c r="L31" s="1" t="s">
        <v>290</v>
      </c>
      <c r="M31" s="1" t="e">
        <f t="array" aca="1" ref="M31" ca="1">_xludf.XLOOKUP(N31,#REF!,#REF!)</f>
        <v>#NAME?</v>
      </c>
      <c r="N31" s="1" t="s">
        <v>59</v>
      </c>
      <c r="O31" s="1" t="s">
        <v>291</v>
      </c>
      <c r="P31" s="1">
        <v>6</v>
      </c>
      <c r="Q31" s="1" t="s">
        <v>292</v>
      </c>
      <c r="R31" s="1" t="s">
        <v>293</v>
      </c>
      <c r="S31" s="1" t="s">
        <v>294</v>
      </c>
      <c r="T31" s="1" t="s">
        <v>295</v>
      </c>
      <c r="U31" s="1" t="s">
        <v>294</v>
      </c>
      <c r="V31" s="1" t="s">
        <v>293</v>
      </c>
      <c r="W31" s="1" t="s">
        <v>38</v>
      </c>
      <c r="X31" s="1" t="s">
        <v>39</v>
      </c>
    </row>
    <row r="32" spans="1:24" ht="15.75" customHeight="1" x14ac:dyDescent="0.15">
      <c r="A32" s="1" t="s">
        <v>296</v>
      </c>
      <c r="B32" s="1" t="s">
        <v>297</v>
      </c>
      <c r="C32" s="1">
        <v>6</v>
      </c>
      <c r="D32" s="1" t="s">
        <v>298</v>
      </c>
      <c r="E32" s="1"/>
      <c r="F32" s="1"/>
      <c r="G32" s="1" t="str">
        <f ca="1">IFERROR(__xludf.DUMMYFUNCTION("GOOGLETRANSLATE(D33,M33,""en"")"),"Does everything take a long time whether it is a settlement or a resume. On a map")</f>
        <v>Does everything take a long time whether it is a settlement or a resume. On a map</v>
      </c>
      <c r="H32" s="1" t="s">
        <v>27</v>
      </c>
      <c r="I32" s="1" t="s">
        <v>28</v>
      </c>
      <c r="J32" s="1" t="s">
        <v>29</v>
      </c>
      <c r="K32" s="5" t="s">
        <v>299</v>
      </c>
      <c r="L32" s="1" t="s">
        <v>300</v>
      </c>
      <c r="M32" s="1" t="e">
        <f t="array" aca="1" ref="M32" ca="1">_xludf.XLOOKUP(N32,#REF!,#REF!)</f>
        <v>#NAME?</v>
      </c>
      <c r="N32" s="1" t="s">
        <v>59</v>
      </c>
      <c r="O32" s="1" t="s">
        <v>131</v>
      </c>
      <c r="P32" s="1">
        <v>1</v>
      </c>
      <c r="Q32" s="1">
        <v>2804804019</v>
      </c>
      <c r="R32" s="1" t="s">
        <v>301</v>
      </c>
      <c r="S32" s="1" t="s">
        <v>302</v>
      </c>
      <c r="T32" s="1" t="s">
        <v>303</v>
      </c>
      <c r="U32" s="1" t="s">
        <v>302</v>
      </c>
      <c r="V32" s="1" t="s">
        <v>301</v>
      </c>
      <c r="W32" s="1" t="s">
        <v>38</v>
      </c>
      <c r="X32" s="1" t="s">
        <v>39</v>
      </c>
    </row>
    <row r="33" spans="1:24" ht="15.75" customHeight="1" x14ac:dyDescent="0.15">
      <c r="A33" s="1" t="s">
        <v>304</v>
      </c>
      <c r="B33" s="1" t="s">
        <v>305</v>
      </c>
      <c r="C33" s="1">
        <v>2</v>
      </c>
      <c r="D33" s="1" t="s">
        <v>306</v>
      </c>
      <c r="E33" s="1"/>
      <c r="F33" s="1"/>
      <c r="G33" s="1" t="str">
        <f ca="1">IFERROR(__xludf.DUMMYFUNCTION("GOOGLETRANSLATE(D34,M34,""en"")"),"I gave 2 evaluation because the commercial fee was raised without any indication.")</f>
        <v>I gave 2 evaluation because the commercial fee was raised without any indication.</v>
      </c>
      <c r="H33" s="1" t="s">
        <v>44</v>
      </c>
      <c r="I33" s="1" t="s">
        <v>28</v>
      </c>
      <c r="J33" s="1" t="s">
        <v>29</v>
      </c>
      <c r="K33" s="5" t="s">
        <v>307</v>
      </c>
      <c r="L33" s="1" t="s">
        <v>308</v>
      </c>
      <c r="M33" s="1" t="e">
        <f t="array" aca="1" ref="M33" ca="1">_xludf.XLOOKUP(N33,#REF!,#REF!)</f>
        <v>#NAME?</v>
      </c>
      <c r="N33" s="1" t="s">
        <v>96</v>
      </c>
      <c r="O33" s="1" t="s">
        <v>274</v>
      </c>
      <c r="P33" s="1" t="s">
        <v>275</v>
      </c>
      <c r="Q33" s="1" t="s">
        <v>309</v>
      </c>
      <c r="S33" s="1" t="s">
        <v>310</v>
      </c>
      <c r="T33" s="1" t="s">
        <v>311</v>
      </c>
      <c r="U33" s="1" t="s">
        <v>310</v>
      </c>
      <c r="W33" s="1" t="s">
        <v>38</v>
      </c>
      <c r="X33" s="1" t="s">
        <v>39</v>
      </c>
    </row>
    <row r="34" spans="1:24" ht="15.75" customHeight="1" x14ac:dyDescent="0.15">
      <c r="A34" s="1" t="s">
        <v>312</v>
      </c>
      <c r="B34" s="1" t="s">
        <v>313</v>
      </c>
      <c r="C34" s="1">
        <v>0</v>
      </c>
      <c r="D34" s="1" t="s">
        <v>314</v>
      </c>
      <c r="E34" s="1"/>
      <c r="F34" s="1"/>
      <c r="G34" s="1" t="str">
        <f ca="1">IFERROR(__xludf.DUMMYFUNCTION("GOOGLETRANSLATE(D35,M35,""en"")"),"is not thinking about these issues")</f>
        <v>is not thinking about these issues</v>
      </c>
      <c r="H34" s="1" t="s">
        <v>44</v>
      </c>
      <c r="I34" s="1" t="s">
        <v>28</v>
      </c>
      <c r="J34" s="1" t="s">
        <v>29</v>
      </c>
      <c r="K34" s="5" t="s">
        <v>315</v>
      </c>
      <c r="L34" s="1" t="s">
        <v>316</v>
      </c>
      <c r="M34" s="1" t="e">
        <f t="array" aca="1" ref="M34" ca="1">_xludf.XLOOKUP(N34,#REF!,#REF!)</f>
        <v>#NAME?</v>
      </c>
      <c r="N34" s="1" t="s">
        <v>59</v>
      </c>
      <c r="Q34" s="1" t="s">
        <v>317</v>
      </c>
      <c r="R34" s="1" t="s">
        <v>318</v>
      </c>
      <c r="S34" s="1" t="s">
        <v>319</v>
      </c>
      <c r="T34" s="1" t="s">
        <v>320</v>
      </c>
      <c r="U34" s="1" t="s">
        <v>319</v>
      </c>
      <c r="V34" s="1" t="s">
        <v>318</v>
      </c>
      <c r="W34" s="1" t="s">
        <v>38</v>
      </c>
      <c r="X34" s="1" t="s">
        <v>39</v>
      </c>
    </row>
    <row r="35" spans="1:24" ht="15.75" customHeight="1" x14ac:dyDescent="0.15">
      <c r="A35" s="1" t="s">
        <v>321</v>
      </c>
      <c r="B35" s="1" t="s">
        <v>322</v>
      </c>
      <c r="C35" s="1">
        <v>10</v>
      </c>
      <c r="D35" s="1" t="s">
        <v>323</v>
      </c>
      <c r="E35" s="1"/>
      <c r="F35" s="1"/>
      <c r="G35" s="1" t="str">
        <f ca="1">IFERROR(__xludf.DUMMYFUNCTION("GOOGLETRANSLATE(D36,M36,""en"")"),"Everything is very good thanks")</f>
        <v>Everything is very good thanks</v>
      </c>
      <c r="H35" s="1" t="s">
        <v>44</v>
      </c>
      <c r="I35" s="1" t="s">
        <v>45</v>
      </c>
      <c r="J35" s="1" t="s">
        <v>46</v>
      </c>
      <c r="K35" s="5" t="s">
        <v>324</v>
      </c>
      <c r="L35" s="1" t="s">
        <v>325</v>
      </c>
      <c r="M35" s="1" t="e">
        <f t="array" aca="1" ref="M35" ca="1">_xludf.XLOOKUP(N35,#REF!,#REF!)</f>
        <v>#NAME?</v>
      </c>
      <c r="N35" s="1" t="s">
        <v>96</v>
      </c>
      <c r="Q35" s="1" t="s">
        <v>326</v>
      </c>
      <c r="S35" s="1" t="s">
        <v>327</v>
      </c>
      <c r="T35" s="1" t="s">
        <v>328</v>
      </c>
      <c r="U35" s="1" t="s">
        <v>327</v>
      </c>
      <c r="W35" s="1" t="s">
        <v>38</v>
      </c>
      <c r="X35" s="1" t="s">
        <v>39</v>
      </c>
    </row>
    <row r="36" spans="1:24" ht="15.75" customHeight="1" x14ac:dyDescent="0.15">
      <c r="A36" s="1" t="s">
        <v>329</v>
      </c>
      <c r="B36" s="1" t="s">
        <v>330</v>
      </c>
      <c r="C36" s="1">
        <v>7</v>
      </c>
      <c r="D36" s="1" t="s">
        <v>331</v>
      </c>
      <c r="E36" s="1"/>
      <c r="F36" s="1"/>
      <c r="G36" s="1" t="str">
        <f ca="1">IFERROR(__xludf.DUMMYFUNCTION("GOOGLETRANSLATE(D37,M37,""en"")"),"costs considerably
")</f>
        <v xml:space="preserve">costs considerably
</v>
      </c>
      <c r="H36" s="1" t="s">
        <v>27</v>
      </c>
      <c r="I36" s="1" t="s">
        <v>28</v>
      </c>
      <c r="J36" s="1" t="s">
        <v>29</v>
      </c>
      <c r="K36" s="5" t="s">
        <v>332</v>
      </c>
      <c r="L36" s="1" t="s">
        <v>333</v>
      </c>
      <c r="M36" s="1" t="e">
        <f t="array" aca="1" ref="M36" ca="1">_xludf.XLOOKUP(N36,#REF!,#REF!)</f>
        <v>#NAME?</v>
      </c>
      <c r="N36" s="1" t="s">
        <v>59</v>
      </c>
      <c r="O36" s="1" t="s">
        <v>291</v>
      </c>
      <c r="P36" s="1">
        <v>6</v>
      </c>
      <c r="Q36" s="1">
        <v>205674659</v>
      </c>
      <c r="R36" s="1" t="s">
        <v>334</v>
      </c>
      <c r="S36" s="1" t="s">
        <v>335</v>
      </c>
      <c r="T36" s="1" t="s">
        <v>336</v>
      </c>
      <c r="U36" s="1" t="s">
        <v>335</v>
      </c>
      <c r="V36" s="1" t="s">
        <v>334</v>
      </c>
      <c r="W36" s="1" t="s">
        <v>38</v>
      </c>
      <c r="X36" s="1" t="s">
        <v>39</v>
      </c>
    </row>
    <row r="37" spans="1:24" ht="15.75" customHeight="1" x14ac:dyDescent="0.15">
      <c r="A37" s="1" t="s">
        <v>337</v>
      </c>
      <c r="B37" s="1" t="s">
        <v>338</v>
      </c>
      <c r="C37" s="1">
        <v>10</v>
      </c>
      <c r="D37" s="1" t="s">
        <v>339</v>
      </c>
      <c r="E37" s="1"/>
      <c r="F37" s="1"/>
      <c r="G37" s="1" t="str">
        <f ca="1">IFERROR(__xludf.DUMMYFUNCTION("GOOGLETRANSLATE(D38,M38,""en"")"),"I am satisfied")</f>
        <v>I am satisfied</v>
      </c>
      <c r="H37" s="1" t="s">
        <v>27</v>
      </c>
      <c r="I37" s="1" t="s">
        <v>28</v>
      </c>
      <c r="J37" s="1" t="s">
        <v>29</v>
      </c>
      <c r="K37" s="5" t="s">
        <v>340</v>
      </c>
      <c r="L37" s="1" t="s">
        <v>341</v>
      </c>
      <c r="M37" s="1" t="e">
        <f t="array" aca="1" ref="M37" ca="1">_xludf.XLOOKUP(N37,#REF!,#REF!)</f>
        <v>#NAME?</v>
      </c>
      <c r="N37" s="1" t="s">
        <v>342</v>
      </c>
      <c r="O37" s="1" t="s">
        <v>343</v>
      </c>
      <c r="P37" s="1" t="s">
        <v>344</v>
      </c>
      <c r="Q37" s="1" t="s">
        <v>345</v>
      </c>
      <c r="R37" s="1" t="s">
        <v>346</v>
      </c>
      <c r="S37" s="1" t="s">
        <v>347</v>
      </c>
      <c r="T37" s="9">
        <v>43771.625625000001</v>
      </c>
      <c r="U37" s="1" t="s">
        <v>347</v>
      </c>
      <c r="V37" s="1" t="s">
        <v>346</v>
      </c>
      <c r="W37" s="1" t="s">
        <v>38</v>
      </c>
      <c r="X37" s="1" t="s">
        <v>39</v>
      </c>
    </row>
    <row r="38" spans="1:24" ht="15.75" customHeight="1" x14ac:dyDescent="0.15">
      <c r="A38" s="1" t="s">
        <v>348</v>
      </c>
      <c r="B38" s="1" t="s">
        <v>349</v>
      </c>
      <c r="C38" s="1">
        <v>10</v>
      </c>
      <c r="D38" s="1" t="s">
        <v>350</v>
      </c>
      <c r="E38" s="1"/>
      <c r="F38" s="1"/>
      <c r="G38" s="1" t="str">
        <f ca="1">IFERROR(__xludf.DUMMYFUNCTION("GOOGLETRANSLATE(D39,M39,""en"")"),"good")</f>
        <v>good</v>
      </c>
      <c r="H38" s="1" t="s">
        <v>27</v>
      </c>
      <c r="I38" s="1" t="s">
        <v>28</v>
      </c>
      <c r="J38" s="1" t="s">
        <v>29</v>
      </c>
      <c r="K38" s="5" t="s">
        <v>351</v>
      </c>
      <c r="L38" s="1" t="s">
        <v>352</v>
      </c>
      <c r="M38" s="1" t="e">
        <f t="array" aca="1" ref="M38" ca="1">_xludf.XLOOKUP(N38,#REF!,#REF!)</f>
        <v>#NAME?</v>
      </c>
      <c r="N38" s="1" t="s">
        <v>353</v>
      </c>
      <c r="O38" s="1" t="s">
        <v>354</v>
      </c>
      <c r="P38" s="1" t="s">
        <v>355</v>
      </c>
      <c r="W38" s="1" t="s">
        <v>38</v>
      </c>
      <c r="X38" s="1" t="s">
        <v>39</v>
      </c>
    </row>
    <row r="39" spans="1:24" ht="15.75" customHeight="1" x14ac:dyDescent="0.15">
      <c r="A39" s="1" t="s">
        <v>356</v>
      </c>
      <c r="B39" s="1" t="s">
        <v>357</v>
      </c>
      <c r="C39" s="1">
        <v>4</v>
      </c>
      <c r="D39" s="1" t="s">
        <v>358</v>
      </c>
      <c r="E39" s="1"/>
      <c r="F39" s="1"/>
      <c r="G39" s="1" t="str">
        <f ca="1">IFERROR(__xludf.DUMMYFUNCTION("GOOGLETRANSLATE(D40,M40,""en"")"),"We have no means of contact")</f>
        <v>We have no means of contact</v>
      </c>
      <c r="H39" s="1" t="s">
        <v>44</v>
      </c>
      <c r="I39" s="1" t="s">
        <v>45</v>
      </c>
      <c r="J39" s="1" t="s">
        <v>56</v>
      </c>
      <c r="K39" s="5" t="s">
        <v>359</v>
      </c>
      <c r="L39" s="1" t="s">
        <v>360</v>
      </c>
      <c r="M39" s="1" t="e">
        <f t="array" aca="1" ref="M39" ca="1">_xludf.XLOOKUP(N39,#REF!,#REF!)</f>
        <v>#NAME?</v>
      </c>
      <c r="N39" s="1" t="s">
        <v>87</v>
      </c>
      <c r="Q39" s="1" t="s">
        <v>361</v>
      </c>
      <c r="S39" s="1" t="s">
        <v>362</v>
      </c>
      <c r="T39" s="7">
        <v>44595.729942129627</v>
      </c>
      <c r="U39" s="1" t="s">
        <v>362</v>
      </c>
      <c r="W39" s="1" t="s">
        <v>38</v>
      </c>
      <c r="X39" s="1" t="s">
        <v>39</v>
      </c>
    </row>
    <row r="40" spans="1:24" ht="15.75" customHeight="1" x14ac:dyDescent="0.15">
      <c r="A40" s="1" t="s">
        <v>363</v>
      </c>
      <c r="B40" s="1" t="s">
        <v>364</v>
      </c>
      <c r="C40" s="1">
        <v>1</v>
      </c>
      <c r="D40" s="1" t="s">
        <v>365</v>
      </c>
      <c r="E40" s="1"/>
      <c r="F40" s="1"/>
      <c r="G40" s="1" t="str">
        <f ca="1">IFERROR(__xludf.DUMMYFUNCTION("GOOGLETRANSLATE(D41,M41,""en"")"),"Transparency, communication.and, for example, for inactivity, do not terminate a contract with a few days of e-mail ...")</f>
        <v>Transparency, communication.and, for example, for inactivity, do not terminate a contract with a few days of e-mail ...</v>
      </c>
      <c r="H40" s="1" t="s">
        <v>27</v>
      </c>
      <c r="I40" s="1" t="s">
        <v>28</v>
      </c>
      <c r="J40" s="1" t="s">
        <v>29</v>
      </c>
      <c r="K40" s="5" t="s">
        <v>366</v>
      </c>
      <c r="L40" s="1" t="s">
        <v>367</v>
      </c>
      <c r="M40" s="1" t="e">
        <f t="array" aca="1" ref="M40" ca="1">_xludf.XLOOKUP(N40,#REF!,#REF!)</f>
        <v>#NAME?</v>
      </c>
      <c r="N40" s="1" t="s">
        <v>96</v>
      </c>
      <c r="O40" s="1" t="s">
        <v>274</v>
      </c>
      <c r="P40" s="1" t="s">
        <v>275</v>
      </c>
      <c r="Q40" s="1" t="s">
        <v>368</v>
      </c>
      <c r="S40" s="1" t="s">
        <v>369</v>
      </c>
      <c r="T40" s="1" t="s">
        <v>370</v>
      </c>
      <c r="U40" s="1" t="s">
        <v>369</v>
      </c>
      <c r="W40" s="1" t="s">
        <v>38</v>
      </c>
      <c r="X40" s="1" t="s">
        <v>39</v>
      </c>
    </row>
    <row r="41" spans="1:24" ht="15.75" customHeight="1" x14ac:dyDescent="0.15">
      <c r="A41" s="1" t="s">
        <v>371</v>
      </c>
      <c r="B41" s="1" t="s">
        <v>372</v>
      </c>
      <c r="C41" s="1">
        <v>8</v>
      </c>
      <c r="D41" s="1" t="s">
        <v>373</v>
      </c>
      <c r="E41" s="1"/>
      <c r="F41" s="1"/>
      <c r="G41" s="1" t="str">
        <f ca="1">IFERROR(__xludf.DUMMYFUNCTION("GOOGLETRANSLATE(D42,M42,""en"")"),"Would like to have acid and good overview to conclude. Missing only there.")</f>
        <v>Would like to have acid and good overview to conclude. Missing only there.</v>
      </c>
      <c r="H41" s="1" t="s">
        <v>44</v>
      </c>
      <c r="I41" s="1" t="s">
        <v>28</v>
      </c>
      <c r="J41" s="1" t="s">
        <v>29</v>
      </c>
      <c r="K41" s="5" t="s">
        <v>374</v>
      </c>
      <c r="L41" s="1" t="s">
        <v>375</v>
      </c>
      <c r="M41" s="1" t="e">
        <f t="array" aca="1" ref="M41" ca="1">_xludf.XLOOKUP(N41,#REF!,#REF!)</f>
        <v>#NAME?</v>
      </c>
      <c r="N41" s="1" t="s">
        <v>59</v>
      </c>
      <c r="O41" s="1" t="s">
        <v>131</v>
      </c>
      <c r="P41" s="1">
        <v>1</v>
      </c>
      <c r="Q41" s="1" t="s">
        <v>376</v>
      </c>
      <c r="R41" s="1" t="s">
        <v>377</v>
      </c>
      <c r="S41" s="1" t="s">
        <v>378</v>
      </c>
      <c r="T41" s="1" t="s">
        <v>379</v>
      </c>
      <c r="U41" s="1" t="s">
        <v>378</v>
      </c>
      <c r="V41" s="1" t="s">
        <v>377</v>
      </c>
      <c r="W41" s="1" t="s">
        <v>38</v>
      </c>
      <c r="X41" s="1" t="s">
        <v>39</v>
      </c>
    </row>
    <row r="42" spans="1:24" ht="15.75" customHeight="1" x14ac:dyDescent="0.15">
      <c r="A42" s="1" t="s">
        <v>380</v>
      </c>
      <c r="B42" s="1" t="s">
        <v>381</v>
      </c>
      <c r="C42" s="1">
        <v>0</v>
      </c>
      <c r="D42" s="1" t="s">
        <v>382</v>
      </c>
      <c r="E42" s="1"/>
      <c r="F42" s="1"/>
      <c r="G42" s="1" t="str">
        <f ca="1">IFERROR(__xludf.DUMMYFUNCTION("GOOGLETRANSLATE(D43,M43,""en"")"),"All. I'd rather leave.")</f>
        <v>All. I'd rather leave.</v>
      </c>
      <c r="H42" s="1" t="s">
        <v>44</v>
      </c>
      <c r="I42" s="1" t="s">
        <v>28</v>
      </c>
      <c r="J42" s="1" t="s">
        <v>29</v>
      </c>
      <c r="K42" s="5" t="s">
        <v>383</v>
      </c>
      <c r="L42" s="1" t="s">
        <v>384</v>
      </c>
      <c r="M42" s="1" t="e">
        <f t="array" aca="1" ref="M42" ca="1">_xludf.XLOOKUP(N42,#REF!,#REF!)</f>
        <v>#NAME?</v>
      </c>
      <c r="N42" s="1" t="s">
        <v>32</v>
      </c>
      <c r="O42" s="1" t="s">
        <v>385</v>
      </c>
      <c r="P42" s="1">
        <v>63</v>
      </c>
      <c r="Q42" s="1" t="s">
        <v>386</v>
      </c>
      <c r="R42" s="1" t="s">
        <v>387</v>
      </c>
      <c r="S42" s="1" t="s">
        <v>388</v>
      </c>
      <c r="T42" s="1" t="s">
        <v>389</v>
      </c>
      <c r="U42" s="1" t="s">
        <v>388</v>
      </c>
      <c r="V42" s="1" t="s">
        <v>387</v>
      </c>
      <c r="W42" s="1" t="s">
        <v>38</v>
      </c>
      <c r="X42" s="1" t="s">
        <v>39</v>
      </c>
    </row>
    <row r="43" spans="1:24" ht="15.75" customHeight="1" x14ac:dyDescent="0.15">
      <c r="A43" s="1" t="s">
        <v>390</v>
      </c>
      <c r="B43" s="1" t="s">
        <v>391</v>
      </c>
      <c r="C43" s="1">
        <v>8</v>
      </c>
      <c r="D43" s="1" t="s">
        <v>392</v>
      </c>
      <c r="E43" s="1"/>
      <c r="F43" s="1"/>
      <c r="G43" s="1" t="str">
        <f ca="1">IFERROR(__xludf.DUMMYFUNCTION("GOOGLETRANSLATE(D44,M44,""en"")"),"Always question what the rental cost of Posa should be for short -term rentals ie. one evening.")</f>
        <v>Always question what the rental cost of Posa should be for short -term rentals ie. one evening.</v>
      </c>
      <c r="H43" s="1" t="s">
        <v>44</v>
      </c>
      <c r="I43" s="1" t="s">
        <v>28</v>
      </c>
      <c r="J43" s="1" t="s">
        <v>29</v>
      </c>
      <c r="K43" s="5" t="s">
        <v>393</v>
      </c>
      <c r="L43" s="1" t="s">
        <v>394</v>
      </c>
      <c r="M43" s="1" t="e">
        <f t="array" aca="1" ref="M43" ca="1">_xludf.XLOOKUP(N43,#REF!,#REF!)</f>
        <v>#NAME?</v>
      </c>
      <c r="N43" s="1" t="s">
        <v>59</v>
      </c>
      <c r="O43" s="1" t="s">
        <v>131</v>
      </c>
      <c r="P43" s="1">
        <v>1</v>
      </c>
      <c r="Q43" s="1">
        <v>1610494179</v>
      </c>
      <c r="R43" s="1" t="s">
        <v>395</v>
      </c>
      <c r="S43" s="1" t="s">
        <v>396</v>
      </c>
      <c r="T43" s="1" t="s">
        <v>397</v>
      </c>
      <c r="U43" s="1" t="s">
        <v>396</v>
      </c>
      <c r="V43" s="1" t="s">
        <v>395</v>
      </c>
      <c r="W43" s="1" t="s">
        <v>38</v>
      </c>
      <c r="X43" s="1" t="s">
        <v>39</v>
      </c>
    </row>
    <row r="44" spans="1:24" ht="15.75" customHeight="1" x14ac:dyDescent="0.15">
      <c r="A44" s="1" t="s">
        <v>398</v>
      </c>
      <c r="B44" s="1" t="s">
        <v>399</v>
      </c>
      <c r="C44" s="1">
        <v>9</v>
      </c>
      <c r="D44" s="1" t="s">
        <v>400</v>
      </c>
      <c r="E44" s="1"/>
      <c r="F44" s="1"/>
      <c r="G44" s="1" t="str">
        <f ca="1">IFERROR(__xludf.DUMMYFUNCTION("GOOGLETRANSLATE(D45,M45,""en"")"),"I bother me with a constant change in password")</f>
        <v>I bother me with a constant change in password</v>
      </c>
      <c r="H44" s="1" t="s">
        <v>27</v>
      </c>
      <c r="I44" s="1" t="s">
        <v>28</v>
      </c>
      <c r="J44" s="1" t="s">
        <v>29</v>
      </c>
      <c r="K44" s="5" t="s">
        <v>76</v>
      </c>
      <c r="L44" s="1" t="s">
        <v>401</v>
      </c>
      <c r="M44" s="1" t="e">
        <f t="array" aca="1" ref="M44" ca="1">_xludf.XLOOKUP(N44,#REF!,#REF!)</f>
        <v>#NAME?</v>
      </c>
      <c r="N44" s="1" t="s">
        <v>32</v>
      </c>
      <c r="O44" s="1" t="s">
        <v>402</v>
      </c>
      <c r="P44" s="1">
        <v>51</v>
      </c>
      <c r="Q44" s="1" t="s">
        <v>403</v>
      </c>
      <c r="R44" s="1" t="s">
        <v>404</v>
      </c>
      <c r="S44" s="1" t="s">
        <v>405</v>
      </c>
      <c r="T44" s="1" t="s">
        <v>406</v>
      </c>
      <c r="U44" s="1" t="s">
        <v>405</v>
      </c>
      <c r="V44" s="1" t="s">
        <v>404</v>
      </c>
      <c r="W44" s="1" t="s">
        <v>38</v>
      </c>
      <c r="X44" s="1" t="s">
        <v>39</v>
      </c>
    </row>
    <row r="45" spans="1:24" ht="15.75" customHeight="1" x14ac:dyDescent="0.15">
      <c r="A45" s="1" t="s">
        <v>407</v>
      </c>
      <c r="B45" s="1" t="s">
        <v>408</v>
      </c>
      <c r="C45" s="1">
        <v>10</v>
      </c>
      <c r="D45" s="1" t="s">
        <v>409</v>
      </c>
      <c r="E45" s="1"/>
      <c r="F45" s="1"/>
      <c r="G45" s="1" t="str">
        <f ca="1">IFERROR(__xludf.DUMMYFUNCTION("GOOGLETRANSLATE(D46,M46,""en"")"),"Subject to your services")</f>
        <v>Subject to your services</v>
      </c>
      <c r="H45" s="1" t="s">
        <v>27</v>
      </c>
      <c r="I45" s="1" t="s">
        <v>28</v>
      </c>
      <c r="J45" s="1" t="s">
        <v>29</v>
      </c>
      <c r="K45" s="5" t="s">
        <v>410</v>
      </c>
      <c r="L45" s="1" t="s">
        <v>411</v>
      </c>
      <c r="M45" s="1" t="e">
        <f t="array" aca="1" ref="M45" ca="1">_xludf.XLOOKUP(N45,#REF!,#REF!)</f>
        <v>#NAME?</v>
      </c>
      <c r="N45" s="1" t="s">
        <v>32</v>
      </c>
      <c r="W45" s="1" t="s">
        <v>38</v>
      </c>
      <c r="X45" s="1" t="s">
        <v>39</v>
      </c>
    </row>
    <row r="46" spans="1:24" ht="15.75" customHeight="1" x14ac:dyDescent="0.15">
      <c r="A46" s="1" t="s">
        <v>412</v>
      </c>
      <c r="B46" s="1" t="s">
        <v>413</v>
      </c>
      <c r="C46" s="1">
        <v>0</v>
      </c>
      <c r="D46" s="1" t="s">
        <v>414</v>
      </c>
      <c r="E46" s="1"/>
      <c r="F46" s="1"/>
      <c r="G46" s="1" t="str">
        <f ca="1">IFERROR(__xludf.DUMMYFUNCTION("GOOGLETRANSLATE(D47,M47,""en"")"),"There is a commercial available to talk to customers")</f>
        <v>There is a commercial available to talk to customers</v>
      </c>
      <c r="H46" s="1" t="s">
        <v>44</v>
      </c>
      <c r="I46" s="1" t="s">
        <v>28</v>
      </c>
      <c r="J46" s="1" t="s">
        <v>29</v>
      </c>
      <c r="K46" s="5" t="s">
        <v>415</v>
      </c>
      <c r="L46" s="1" t="s">
        <v>416</v>
      </c>
      <c r="M46" s="1" t="e">
        <f t="array" aca="1" ref="M46" ca="1">_xludf.XLOOKUP(N46,#REF!,#REF!)</f>
        <v>#NAME?</v>
      </c>
      <c r="N46" s="1" t="s">
        <v>87</v>
      </c>
      <c r="O46" s="1" t="s">
        <v>417</v>
      </c>
      <c r="P46" s="1">
        <v>11</v>
      </c>
      <c r="Q46" s="1" t="s">
        <v>418</v>
      </c>
      <c r="R46" s="1" t="s">
        <v>419</v>
      </c>
      <c r="S46" s="1" t="s">
        <v>420</v>
      </c>
      <c r="T46" s="1" t="s">
        <v>421</v>
      </c>
      <c r="U46" s="1" t="s">
        <v>420</v>
      </c>
      <c r="V46" s="1" t="s">
        <v>419</v>
      </c>
      <c r="W46" s="1" t="s">
        <v>38</v>
      </c>
      <c r="X46" s="1" t="s">
        <v>39</v>
      </c>
    </row>
    <row r="47" spans="1:24" ht="15.75" customHeight="1" x14ac:dyDescent="0.15">
      <c r="A47" s="1" t="s">
        <v>422</v>
      </c>
      <c r="B47" s="1" t="s">
        <v>423</v>
      </c>
      <c r="C47" s="1">
        <v>10</v>
      </c>
      <c r="D47" s="1" t="s">
        <v>424</v>
      </c>
      <c r="E47" s="1"/>
      <c r="F47" s="1"/>
      <c r="G47" s="1" t="str">
        <f ca="1">IFERROR(__xludf.DUMMYFUNCTION("GOOGLETRANSLATE(D48,M48,""en"")"),"For me to the maximum corresponds to me")</f>
        <v>For me to the maximum corresponds to me</v>
      </c>
      <c r="H47" s="1" t="s">
        <v>44</v>
      </c>
      <c r="I47" s="1" t="s">
        <v>28</v>
      </c>
      <c r="J47" s="1" t="s">
        <v>29</v>
      </c>
      <c r="K47" s="5" t="s">
        <v>425</v>
      </c>
      <c r="L47" s="1" t="s">
        <v>426</v>
      </c>
      <c r="M47" s="1" t="e">
        <f t="array" aca="1" ref="M47" ca="1">_xludf.XLOOKUP(N47,#REF!,#REF!)</f>
        <v>#NAME?</v>
      </c>
      <c r="N47" s="1" t="s">
        <v>96</v>
      </c>
      <c r="Q47" s="1" t="s">
        <v>427</v>
      </c>
      <c r="S47" s="1" t="s">
        <v>428</v>
      </c>
      <c r="T47" s="1" t="s">
        <v>429</v>
      </c>
      <c r="U47" s="1" t="s">
        <v>428</v>
      </c>
      <c r="W47" s="1" t="s">
        <v>38</v>
      </c>
      <c r="X47" s="1" t="s">
        <v>39</v>
      </c>
    </row>
    <row r="48" spans="1:24" ht="15.75" customHeight="1" x14ac:dyDescent="0.15">
      <c r="A48" s="1" t="s">
        <v>430</v>
      </c>
      <c r="B48" s="1" t="s">
        <v>431</v>
      </c>
      <c r="C48" s="1">
        <v>9</v>
      </c>
      <c r="D48" s="1" t="s">
        <v>432</v>
      </c>
      <c r="E48" s="1"/>
      <c r="F48" s="1"/>
      <c r="G48" s="1" t="str">
        <f ca="1">IFERROR(__xludf.DUMMYFUNCTION("GOOGLETRANSLATE(D49,M49,""en"")"),"Very likely.")</f>
        <v>Very likely.</v>
      </c>
      <c r="H48" s="1" t="s">
        <v>44</v>
      </c>
      <c r="I48" s="1" t="s">
        <v>28</v>
      </c>
      <c r="J48" s="1" t="s">
        <v>264</v>
      </c>
      <c r="K48" s="5" t="s">
        <v>433</v>
      </c>
      <c r="L48" s="1" t="s">
        <v>434</v>
      </c>
      <c r="M48" s="1" t="e">
        <f t="array" aca="1" ref="M48" ca="1">_xludf.XLOOKUP(N48,#REF!,#REF!)</f>
        <v>#NAME?</v>
      </c>
      <c r="N48" s="1" t="s">
        <v>59</v>
      </c>
      <c r="O48" s="1" t="s">
        <v>291</v>
      </c>
      <c r="P48" s="1">
        <v>6</v>
      </c>
      <c r="Q48" s="1">
        <v>2907542409</v>
      </c>
      <c r="R48" s="1" t="s">
        <v>435</v>
      </c>
      <c r="S48" s="1" t="s">
        <v>436</v>
      </c>
      <c r="T48" s="1" t="s">
        <v>437</v>
      </c>
      <c r="U48" s="1" t="s">
        <v>436</v>
      </c>
      <c r="V48" s="1" t="s">
        <v>435</v>
      </c>
      <c r="W48" s="1" t="s">
        <v>38</v>
      </c>
      <c r="X48" s="1" t="s">
        <v>39</v>
      </c>
    </row>
    <row r="49" spans="1:24" ht="15.75" customHeight="1" x14ac:dyDescent="0.15">
      <c r="A49" s="1" t="s">
        <v>438</v>
      </c>
      <c r="B49" s="1" t="s">
        <v>439</v>
      </c>
      <c r="C49" s="1">
        <v>10</v>
      </c>
      <c r="D49" s="1" t="s">
        <v>440</v>
      </c>
      <c r="E49" s="1"/>
      <c r="F49" s="1"/>
      <c r="G49" s="1" t="str">
        <f ca="1">IFERROR(__xludf.DUMMYFUNCTION("GOOGLETRANSLATE(D50,M50,""en"")"),"Daily settlement")</f>
        <v>Daily settlement</v>
      </c>
      <c r="H49" s="1" t="s">
        <v>44</v>
      </c>
      <c r="I49" s="1" t="s">
        <v>28</v>
      </c>
      <c r="J49" s="1" t="s">
        <v>29</v>
      </c>
      <c r="K49" s="5" t="s">
        <v>441</v>
      </c>
      <c r="L49" s="1" t="s">
        <v>442</v>
      </c>
      <c r="M49" s="1" t="e">
        <f t="array" aca="1" ref="M49" ca="1">_xludf.XLOOKUP(N49,#REF!,#REF!)</f>
        <v>#NAME?</v>
      </c>
      <c r="N49" s="1" t="s">
        <v>59</v>
      </c>
      <c r="O49" s="1" t="s">
        <v>131</v>
      </c>
      <c r="P49" s="1">
        <v>1</v>
      </c>
      <c r="Q49" s="1">
        <v>2206735459</v>
      </c>
      <c r="R49" s="1" t="s">
        <v>443</v>
      </c>
      <c r="S49" s="1" t="s">
        <v>444</v>
      </c>
      <c r="T49" s="1" t="s">
        <v>445</v>
      </c>
      <c r="U49" s="1" t="s">
        <v>444</v>
      </c>
      <c r="V49" s="1" t="s">
        <v>443</v>
      </c>
      <c r="W49" s="1" t="s">
        <v>38</v>
      </c>
      <c r="X49" s="1" t="s">
        <v>39</v>
      </c>
    </row>
    <row r="50" spans="1:24" ht="13" x14ac:dyDescent="0.15">
      <c r="A50" s="1" t="s">
        <v>446</v>
      </c>
      <c r="B50" s="1" t="s">
        <v>447</v>
      </c>
      <c r="C50" s="1">
        <v>9</v>
      </c>
      <c r="D50" s="1" t="s">
        <v>448</v>
      </c>
      <c r="E50" s="1"/>
      <c r="F50" s="1"/>
      <c r="G50" s="1" t="str">
        <f ca="1">IFERROR(__xludf.DUMMYFUNCTION("GOOGLETRANSLATE(D51,M51,""en"")"),"It would be good if they were not only referred to after 5000Ft, mixing a person. But besides, I'm very pleased with everything. Thank you very much.")</f>
        <v>It would be good if they were not only referred to after 5000Ft, mixing a person. But besides, I'm very pleased with everything. Thank you very much.</v>
      </c>
      <c r="H50" s="1" t="s">
        <v>44</v>
      </c>
      <c r="I50" s="1" t="s">
        <v>45</v>
      </c>
      <c r="J50" s="1" t="s">
        <v>46</v>
      </c>
      <c r="K50" s="5" t="s">
        <v>449</v>
      </c>
      <c r="L50" s="1" t="s">
        <v>450</v>
      </c>
      <c r="M50" s="1" t="e">
        <f t="array" aca="1" ref="M50" ca="1">_xludf.XLOOKUP(N50,#REF!,#REF!)</f>
        <v>#NAME?</v>
      </c>
      <c r="N50" s="1" t="s">
        <v>96</v>
      </c>
      <c r="O50" s="1" t="s">
        <v>451</v>
      </c>
      <c r="P50" s="1" t="s">
        <v>452</v>
      </c>
      <c r="Q50" s="1" t="s">
        <v>453</v>
      </c>
      <c r="S50" s="1" t="s">
        <v>453</v>
      </c>
      <c r="T50" s="1" t="s">
        <v>454</v>
      </c>
      <c r="U50" s="1" t="s">
        <v>453</v>
      </c>
      <c r="W50" s="1" t="s">
        <v>38</v>
      </c>
      <c r="X50" s="1" t="s">
        <v>39</v>
      </c>
    </row>
    <row r="51" spans="1:24" ht="13" x14ac:dyDescent="0.15">
      <c r="A51" s="1" t="s">
        <v>455</v>
      </c>
      <c r="B51" s="1" t="s">
        <v>456</v>
      </c>
      <c r="C51" s="1">
        <v>0</v>
      </c>
      <c r="D51" s="1" t="s">
        <v>457</v>
      </c>
      <c r="E51" s="1"/>
      <c r="F51" s="1"/>
      <c r="G51" s="1" t="str">
        <f ca="1">IFERROR(__xludf.DUMMYFUNCTION("GOOGLETRANSLATE(D52,M52,""en"")"),"Visa card problem")</f>
        <v>Visa card problem</v>
      </c>
      <c r="H51" s="1" t="s">
        <v>44</v>
      </c>
      <c r="I51" s="1" t="s">
        <v>28</v>
      </c>
      <c r="J51" s="1" t="s">
        <v>29</v>
      </c>
      <c r="K51" s="5" t="s">
        <v>458</v>
      </c>
      <c r="L51" s="1" t="s">
        <v>459</v>
      </c>
      <c r="M51" s="1" t="e">
        <f t="array" aca="1" ref="M51" ca="1">_xludf.XLOOKUP(N51,#REF!,#REF!)</f>
        <v>#NAME?</v>
      </c>
      <c r="N51" s="1" t="s">
        <v>32</v>
      </c>
      <c r="Q51" s="1" t="s">
        <v>460</v>
      </c>
      <c r="R51" s="1" t="s">
        <v>461</v>
      </c>
      <c r="S51" s="1" t="s">
        <v>462</v>
      </c>
      <c r="T51" s="1" t="s">
        <v>463</v>
      </c>
      <c r="U51" s="1" t="s">
        <v>462</v>
      </c>
      <c r="V51" s="1" t="s">
        <v>461</v>
      </c>
      <c r="W51" s="1" t="s">
        <v>38</v>
      </c>
      <c r="X51" s="1" t="s">
        <v>39</v>
      </c>
    </row>
    <row r="52" spans="1:24" ht="13" x14ac:dyDescent="0.15">
      <c r="A52" s="1" t="s">
        <v>464</v>
      </c>
      <c r="B52" s="1" t="s">
        <v>465</v>
      </c>
      <c r="C52" s="1">
        <v>9</v>
      </c>
      <c r="D52" s="1" t="s">
        <v>466</v>
      </c>
      <c r="E52" s="1"/>
      <c r="F52" s="1"/>
      <c r="G52" s="1" t="str">
        <f ca="1">IFERROR(__xludf.DUMMYFUNCTION("GOOGLETRANSLATE(D53,M53,""en"")"),"Everything works properly.")</f>
        <v>Everything works properly.</v>
      </c>
      <c r="H52" s="1" t="s">
        <v>44</v>
      </c>
      <c r="I52" s="1" t="s">
        <v>45</v>
      </c>
      <c r="J52" s="1" t="s">
        <v>46</v>
      </c>
      <c r="K52" s="5" t="s">
        <v>467</v>
      </c>
      <c r="L52" s="1" t="s">
        <v>468</v>
      </c>
      <c r="M52" s="1" t="e">
        <f t="array" aca="1" ref="M52" ca="1">_xludf.XLOOKUP(N52,#REF!,#REF!)</f>
        <v>#NAME?</v>
      </c>
      <c r="N52" s="1" t="s">
        <v>96</v>
      </c>
      <c r="O52" s="1" t="s">
        <v>469</v>
      </c>
      <c r="P52" s="1" t="s">
        <v>216</v>
      </c>
      <c r="Q52" s="1" t="s">
        <v>470</v>
      </c>
      <c r="R52" s="1" t="s">
        <v>471</v>
      </c>
      <c r="S52" s="1" t="s">
        <v>472</v>
      </c>
      <c r="T52" s="1" t="s">
        <v>473</v>
      </c>
      <c r="U52" s="1" t="s">
        <v>472</v>
      </c>
      <c r="V52" s="1" t="s">
        <v>471</v>
      </c>
      <c r="W52" s="1" t="s">
        <v>38</v>
      </c>
      <c r="X52" s="1" t="s">
        <v>39</v>
      </c>
    </row>
    <row r="53" spans="1:24" ht="13" x14ac:dyDescent="0.15">
      <c r="A53" s="1" t="s">
        <v>474</v>
      </c>
      <c r="B53" s="1" t="s">
        <v>475</v>
      </c>
      <c r="C53" s="1">
        <v>3</v>
      </c>
      <c r="D53" s="1" t="s">
        <v>476</v>
      </c>
      <c r="E53" s="1"/>
      <c r="F53" s="1"/>
      <c r="G53" s="1" t="str">
        <f ca="1">IFERROR(__xludf.DUMMYFUNCTION("GOOGLETRANSLATE(D54,M54,""en"")"),"The price too high")</f>
        <v>The price too high</v>
      </c>
      <c r="H53" s="1" t="s">
        <v>44</v>
      </c>
      <c r="I53" s="1" t="s">
        <v>45</v>
      </c>
      <c r="J53" s="1" t="s">
        <v>46</v>
      </c>
      <c r="K53" s="5" t="s">
        <v>477</v>
      </c>
      <c r="L53" s="1" t="s">
        <v>478</v>
      </c>
      <c r="M53" s="1" t="e">
        <f t="array" aca="1" ref="M53" ca="1">_xludf.XLOOKUP(N53,#REF!,#REF!)</f>
        <v>#NAME?</v>
      </c>
      <c r="N53" s="1" t="s">
        <v>59</v>
      </c>
      <c r="O53" s="1" t="s">
        <v>131</v>
      </c>
      <c r="P53" s="1">
        <v>1</v>
      </c>
      <c r="Q53" s="1">
        <v>107473849</v>
      </c>
      <c r="R53" s="1" t="s">
        <v>479</v>
      </c>
      <c r="S53" s="1" t="s">
        <v>480</v>
      </c>
      <c r="T53" s="1" t="s">
        <v>481</v>
      </c>
      <c r="U53" s="1" t="s">
        <v>480</v>
      </c>
      <c r="V53" s="1" t="s">
        <v>479</v>
      </c>
      <c r="W53" s="1" t="s">
        <v>38</v>
      </c>
      <c r="X53" s="1" t="s">
        <v>39</v>
      </c>
    </row>
    <row r="54" spans="1:24" ht="13" x14ac:dyDescent="0.15">
      <c r="A54" s="1" t="s">
        <v>482</v>
      </c>
      <c r="B54" s="1" t="s">
        <v>483</v>
      </c>
      <c r="C54" s="1">
        <v>9</v>
      </c>
      <c r="D54" s="1" t="s">
        <v>484</v>
      </c>
      <c r="E54" s="1"/>
      <c r="F54" s="1"/>
      <c r="G54" s="1" t="str">
        <f ca="1">IFERROR(__xludf.DUMMYFUNCTION("GOOGLETRANSLATE(D55,M55,""en"")"),"It was very convenient to get in touch with you. Convenient to use the posse. Modern")</f>
        <v>It was very convenient to get in touch with you. Convenient to use the posse. Modern</v>
      </c>
      <c r="H54" s="1" t="s">
        <v>44</v>
      </c>
      <c r="I54" s="1" t="s">
        <v>28</v>
      </c>
      <c r="J54" s="1" t="s">
        <v>29</v>
      </c>
      <c r="K54" s="5" t="s">
        <v>485</v>
      </c>
      <c r="L54" s="1" t="s">
        <v>486</v>
      </c>
      <c r="M54" s="1" t="e">
        <f t="array" aca="1" ref="M54" ca="1">_xludf.XLOOKUP(N54,#REF!,#REF!)</f>
        <v>#NAME?</v>
      </c>
      <c r="N54" s="1" t="s">
        <v>59</v>
      </c>
      <c r="Q54" s="1" t="s">
        <v>487</v>
      </c>
      <c r="R54" s="1" t="s">
        <v>488</v>
      </c>
      <c r="S54" s="1" t="s">
        <v>487</v>
      </c>
      <c r="T54" s="1" t="s">
        <v>489</v>
      </c>
      <c r="U54" s="1" t="s">
        <v>487</v>
      </c>
      <c r="V54" s="1" t="s">
        <v>488</v>
      </c>
      <c r="W54" s="1" t="s">
        <v>38</v>
      </c>
      <c r="X54" s="1" t="s">
        <v>39</v>
      </c>
    </row>
    <row r="55" spans="1:24" ht="13" x14ac:dyDescent="0.15">
      <c r="A55" s="1" t="s">
        <v>490</v>
      </c>
      <c r="B55" s="1" t="s">
        <v>491</v>
      </c>
      <c r="C55" s="1">
        <v>10</v>
      </c>
      <c r="D55" s="1" t="s">
        <v>492</v>
      </c>
      <c r="E55" s="1"/>
      <c r="F55" s="1"/>
      <c r="G55" s="1" t="str">
        <f ca="1">IFERROR(__xludf.DUMMYFUNCTION("GOOGLETRANSLATE(D56,M56,""en"")"),"ç")</f>
        <v>ç</v>
      </c>
      <c r="H55" s="1" t="s">
        <v>27</v>
      </c>
      <c r="I55" s="1" t="s">
        <v>28</v>
      </c>
      <c r="J55" s="1" t="s">
        <v>29</v>
      </c>
      <c r="K55" s="5" t="s">
        <v>76</v>
      </c>
      <c r="L55" s="1" t="s">
        <v>493</v>
      </c>
      <c r="M55" s="1" t="e">
        <f t="array" aca="1" ref="M55" ca="1">_xludf.XLOOKUP(N55,#REF!,#REF!)</f>
        <v>#NAME?</v>
      </c>
      <c r="N55" s="1" t="s">
        <v>87</v>
      </c>
      <c r="O55" s="1" t="s">
        <v>494</v>
      </c>
      <c r="P55" s="1">
        <v>13</v>
      </c>
      <c r="Q55" s="1" t="s">
        <v>495</v>
      </c>
      <c r="R55" s="1" t="s">
        <v>496</v>
      </c>
      <c r="S55" s="1" t="s">
        <v>497</v>
      </c>
      <c r="T55" s="7">
        <v>44595.723425925928</v>
      </c>
      <c r="U55" s="1" t="s">
        <v>497</v>
      </c>
      <c r="V55" s="1" t="s">
        <v>496</v>
      </c>
      <c r="W55" s="1" t="s">
        <v>38</v>
      </c>
      <c r="X55" s="1" t="s">
        <v>39</v>
      </c>
    </row>
    <row r="56" spans="1:24" ht="13" x14ac:dyDescent="0.15">
      <c r="A56" s="1" t="s">
        <v>498</v>
      </c>
      <c r="B56" s="1" t="s">
        <v>499</v>
      </c>
      <c r="C56" s="1">
        <v>10</v>
      </c>
      <c r="D56" s="1" t="s">
        <v>500</v>
      </c>
      <c r="E56" s="1"/>
      <c r="F56" s="1"/>
      <c r="G56" s="1" t="str">
        <f ca="1">IFERROR(__xludf.DUMMYFUNCTION("GOOGLETRANSLATE(D57,M57,""en"")"),"Very user -friendly web. Very good service if you call a service center.")</f>
        <v>Very user -friendly web. Very good service if you call a service center.</v>
      </c>
      <c r="H56" s="1" t="s">
        <v>44</v>
      </c>
      <c r="I56" s="1" t="s">
        <v>28</v>
      </c>
      <c r="J56" s="1" t="s">
        <v>29</v>
      </c>
      <c r="K56" s="5" t="s">
        <v>501</v>
      </c>
      <c r="L56" s="1" t="s">
        <v>502</v>
      </c>
      <c r="M56" s="1" t="e">
        <f t="array" aca="1" ref="M56" ca="1">_xludf.XLOOKUP(N56,#REF!,#REF!)</f>
        <v>#NAME?</v>
      </c>
      <c r="N56" s="1" t="s">
        <v>59</v>
      </c>
      <c r="O56" s="1" t="s">
        <v>131</v>
      </c>
      <c r="P56" s="1">
        <v>1</v>
      </c>
      <c r="Q56" s="1">
        <v>107654479</v>
      </c>
      <c r="R56" s="1" t="s">
        <v>503</v>
      </c>
      <c r="S56" s="1" t="s">
        <v>504</v>
      </c>
      <c r="T56" s="1" t="s">
        <v>505</v>
      </c>
      <c r="U56" s="1" t="s">
        <v>504</v>
      </c>
      <c r="V56" s="1" t="s">
        <v>503</v>
      </c>
      <c r="W56" s="1" t="s">
        <v>38</v>
      </c>
      <c r="X56" s="1" t="s">
        <v>39</v>
      </c>
    </row>
    <row r="57" spans="1:24" ht="13" x14ac:dyDescent="0.15">
      <c r="A57" s="1" t="s">
        <v>506</v>
      </c>
      <c r="B57" s="1" t="s">
        <v>507</v>
      </c>
      <c r="C57" s="1">
        <v>7</v>
      </c>
      <c r="D57" s="1" t="s">
        <v>508</v>
      </c>
      <c r="E57" s="1"/>
      <c r="F57" s="1"/>
      <c r="G57" s="1" t="str">
        <f ca="1">IFERROR(__xludf.DUMMYFUNCTION("GOOGLETRANSLATE(D58,M58,""en"")"),"Unable to set the clearing interval. The daily settlement interval is more administratively demanding and bank fees have increased.")</f>
        <v>Unable to set the clearing interval. The daily settlement interval is more administratively demanding and bank fees have increased.</v>
      </c>
      <c r="H57" s="1" t="s">
        <v>44</v>
      </c>
      <c r="I57" s="1" t="s">
        <v>28</v>
      </c>
      <c r="J57" s="1" t="s">
        <v>29</v>
      </c>
      <c r="K57" s="5" t="s">
        <v>509</v>
      </c>
      <c r="L57" s="1" t="s">
        <v>510</v>
      </c>
      <c r="M57" s="1" t="e">
        <f t="array" aca="1" ref="M57" ca="1">_xludf.XLOOKUP(N57,#REF!,#REF!)</f>
        <v>#NAME?</v>
      </c>
      <c r="N57" s="1" t="s">
        <v>32</v>
      </c>
      <c r="O57" s="1" t="s">
        <v>511</v>
      </c>
      <c r="P57" s="1">
        <v>72</v>
      </c>
      <c r="Q57" s="1" t="s">
        <v>512</v>
      </c>
      <c r="R57" s="1" t="s">
        <v>513</v>
      </c>
      <c r="S57" s="1" t="s">
        <v>514</v>
      </c>
      <c r="T57" s="1" t="s">
        <v>515</v>
      </c>
      <c r="U57" s="1" t="s">
        <v>514</v>
      </c>
      <c r="V57" s="1" t="s">
        <v>513</v>
      </c>
      <c r="W57" s="1" t="s">
        <v>38</v>
      </c>
      <c r="X57" s="1" t="s">
        <v>39</v>
      </c>
    </row>
    <row r="58" spans="1:24" ht="13" x14ac:dyDescent="0.15">
      <c r="A58" s="1" t="s">
        <v>516</v>
      </c>
      <c r="B58" s="1" t="s">
        <v>517</v>
      </c>
      <c r="C58" s="1">
        <v>8</v>
      </c>
      <c r="D58" s="1" t="s">
        <v>518</v>
      </c>
      <c r="E58" s="1"/>
      <c r="F58" s="1"/>
      <c r="G58" s="1" t="str">
        <f ca="1">IFERROR(__xludf.DUMMYFUNCTION("GOOGLETRANSLATE(D59,M59,""en"")"),"The administrative interface is very slow and not visible in failed transactions. Thus, if a buyer is interested, we cannot provide information.")</f>
        <v>The administrative interface is very slow and not visible in failed transactions. Thus, if a buyer is interested, we cannot provide information.</v>
      </c>
      <c r="H58" s="1" t="s">
        <v>44</v>
      </c>
      <c r="I58" s="1" t="s">
        <v>28</v>
      </c>
      <c r="J58" s="1" t="s">
        <v>264</v>
      </c>
      <c r="K58" s="5" t="s">
        <v>519</v>
      </c>
      <c r="L58" s="1" t="s">
        <v>520</v>
      </c>
      <c r="M58" s="1" t="e">
        <f t="array" aca="1" ref="M58" ca="1">_xludf.XLOOKUP(N58,#REF!,#REF!)</f>
        <v>#NAME?</v>
      </c>
      <c r="N58" s="1" t="s">
        <v>96</v>
      </c>
      <c r="Q58" s="1" t="s">
        <v>521</v>
      </c>
      <c r="S58" s="1" t="s">
        <v>522</v>
      </c>
      <c r="T58" s="1" t="s">
        <v>523</v>
      </c>
      <c r="U58" s="1" t="s">
        <v>522</v>
      </c>
      <c r="W58" s="1" t="s">
        <v>38</v>
      </c>
      <c r="X58" s="1" t="s">
        <v>39</v>
      </c>
    </row>
    <row r="59" spans="1:24" ht="13" x14ac:dyDescent="0.15">
      <c r="A59" s="1" t="s">
        <v>524</v>
      </c>
      <c r="B59" s="1" t="s">
        <v>525</v>
      </c>
      <c r="C59" s="1">
        <v>0</v>
      </c>
      <c r="D59" s="1" t="s">
        <v>526</v>
      </c>
      <c r="E59" s="1"/>
      <c r="F59" s="1"/>
      <c r="G59" s="1" t="str">
        <f ca="1">IFERROR(__xludf.DUMMYFUNCTION("GOOGLETRANSLATE(D60,M60,""en"")"),"Rose the price and has no follow -up")</f>
        <v>Rose the price and has no follow -up</v>
      </c>
      <c r="H59" s="1" t="s">
        <v>44</v>
      </c>
      <c r="I59" s="1" t="s">
        <v>45</v>
      </c>
      <c r="J59" s="1" t="s">
        <v>46</v>
      </c>
      <c r="K59" s="5" t="s">
        <v>527</v>
      </c>
      <c r="L59" s="1" t="s">
        <v>528</v>
      </c>
      <c r="M59" s="1" t="e">
        <f t="array" aca="1" ref="M59" ca="1">_xludf.XLOOKUP(N59,#REF!,#REF!)</f>
        <v>#NAME?</v>
      </c>
      <c r="N59" s="1" t="s">
        <v>87</v>
      </c>
      <c r="O59" s="1" t="s">
        <v>417</v>
      </c>
      <c r="P59" s="1">
        <v>11</v>
      </c>
      <c r="Q59" s="1" t="s">
        <v>529</v>
      </c>
      <c r="S59" s="1" t="s">
        <v>530</v>
      </c>
      <c r="T59" s="7">
        <v>44595.725787037038</v>
      </c>
      <c r="U59" s="1" t="s">
        <v>530</v>
      </c>
      <c r="W59" s="1" t="s">
        <v>38</v>
      </c>
      <c r="X59" s="1" t="s">
        <v>39</v>
      </c>
    </row>
    <row r="60" spans="1:24" ht="13" x14ac:dyDescent="0.15">
      <c r="A60" s="1" t="s">
        <v>531</v>
      </c>
      <c r="B60" s="1" t="s">
        <v>532</v>
      </c>
      <c r="C60" s="1">
        <v>10</v>
      </c>
      <c r="D60" s="1" t="s">
        <v>533</v>
      </c>
      <c r="E60" s="1"/>
      <c r="F60" s="1"/>
      <c r="G60" s="1" t="str">
        <f ca="1">IFERROR(__xludf.DUMMYFUNCTION("GOOGLETRANSLATE(D61,M61,""en"")"),"The password must still change - it annoys me.")</f>
        <v>The password must still change - it annoys me.</v>
      </c>
      <c r="H60" s="1" t="s">
        <v>27</v>
      </c>
      <c r="I60" s="1" t="s">
        <v>28</v>
      </c>
      <c r="J60" s="1" t="s">
        <v>29</v>
      </c>
      <c r="K60" s="5" t="s">
        <v>30</v>
      </c>
      <c r="L60" s="1" t="s">
        <v>534</v>
      </c>
      <c r="M60" s="1" t="e">
        <f t="array" aca="1" ref="M60" ca="1">_xludf.XLOOKUP(N60,#REF!,#REF!)</f>
        <v>#NAME?</v>
      </c>
      <c r="N60" s="1" t="s">
        <v>32</v>
      </c>
      <c r="O60" s="1" t="s">
        <v>535</v>
      </c>
      <c r="P60" s="1">
        <v>71</v>
      </c>
      <c r="Q60" s="1" t="s">
        <v>536</v>
      </c>
      <c r="R60" s="1" t="s">
        <v>537</v>
      </c>
      <c r="S60" s="1" t="s">
        <v>538</v>
      </c>
      <c r="T60" s="1" t="s">
        <v>539</v>
      </c>
      <c r="U60" s="1" t="s">
        <v>538</v>
      </c>
      <c r="V60" s="1" t="s">
        <v>537</v>
      </c>
      <c r="W60" s="1" t="s">
        <v>38</v>
      </c>
      <c r="X60" s="1" t="s">
        <v>39</v>
      </c>
    </row>
    <row r="61" spans="1:24" ht="13" x14ac:dyDescent="0.15">
      <c r="A61" s="1" t="s">
        <v>540</v>
      </c>
      <c r="B61" s="1" t="s">
        <v>541</v>
      </c>
      <c r="C61" s="1">
        <v>5</v>
      </c>
      <c r="D61" s="1" t="s">
        <v>542</v>
      </c>
      <c r="E61" s="1"/>
      <c r="F61" s="1"/>
      <c r="G61" s="1" t="str">
        <f ca="1">IFERROR(__xludf.DUMMYFUNCTION("GOOGLETRANSLATE(D62,M62,""en"")"),"Do not know the service enough to answer differently.
")</f>
        <v xml:space="preserve">Do not know the service enough to answer differently.
</v>
      </c>
      <c r="H61" s="1" t="s">
        <v>27</v>
      </c>
      <c r="I61" s="1" t="s">
        <v>28</v>
      </c>
      <c r="J61" s="1" t="s">
        <v>29</v>
      </c>
      <c r="K61" s="5" t="s">
        <v>76</v>
      </c>
      <c r="L61" s="1" t="s">
        <v>543</v>
      </c>
      <c r="M61" s="1" t="e">
        <f t="array" aca="1" ref="M61" ca="1">_xludf.XLOOKUP(N61,#REF!,#REF!)</f>
        <v>#NAME?</v>
      </c>
      <c r="N61" s="1" t="s">
        <v>59</v>
      </c>
      <c r="O61" s="1" t="s">
        <v>131</v>
      </c>
      <c r="P61" s="1">
        <v>1</v>
      </c>
      <c r="Q61" s="1">
        <v>1311723119</v>
      </c>
      <c r="R61" s="1" t="s">
        <v>544</v>
      </c>
      <c r="S61" s="1" t="s">
        <v>545</v>
      </c>
      <c r="T61" s="1" t="s">
        <v>546</v>
      </c>
      <c r="U61" s="1" t="s">
        <v>545</v>
      </c>
      <c r="V61" s="1" t="s">
        <v>544</v>
      </c>
      <c r="W61" s="1" t="s">
        <v>38</v>
      </c>
      <c r="X61" s="1" t="s">
        <v>39</v>
      </c>
    </row>
    <row r="62" spans="1:24" ht="13" x14ac:dyDescent="0.15">
      <c r="A62" s="1" t="s">
        <v>547</v>
      </c>
      <c r="B62" s="1" t="s">
        <v>548</v>
      </c>
      <c r="C62" s="1">
        <v>8</v>
      </c>
      <c r="D62" s="1" t="s">
        <v>549</v>
      </c>
      <c r="E62" s="1"/>
      <c r="F62" s="1"/>
      <c r="G62" s="1" t="str">
        <f ca="1">IFERROR(__xludf.DUMMYFUNCTION("GOOGLETRANSLATE(D63,M63,""en"")"),"Has so far been smooth that seems to work well")</f>
        <v>Has so far been smooth that seems to work well</v>
      </c>
      <c r="H62" s="1" t="s">
        <v>44</v>
      </c>
      <c r="I62" s="1" t="s">
        <v>28</v>
      </c>
      <c r="J62" s="1" t="s">
        <v>29</v>
      </c>
      <c r="K62" s="5" t="s">
        <v>550</v>
      </c>
      <c r="L62" s="1" t="s">
        <v>551</v>
      </c>
      <c r="M62" s="1" t="e">
        <f t="array" aca="1" ref="M62" ca="1">_xludf.XLOOKUP(N62,#REF!,#REF!)</f>
        <v>#NAME?</v>
      </c>
      <c r="N62" s="1" t="s">
        <v>59</v>
      </c>
      <c r="O62" s="1" t="s">
        <v>131</v>
      </c>
      <c r="P62" s="1">
        <v>1</v>
      </c>
      <c r="Q62" s="1">
        <v>2803655649</v>
      </c>
      <c r="R62" s="1" t="s">
        <v>552</v>
      </c>
      <c r="S62" s="1" t="s">
        <v>553</v>
      </c>
      <c r="T62" s="1" t="s">
        <v>554</v>
      </c>
      <c r="U62" s="1" t="s">
        <v>553</v>
      </c>
      <c r="V62" s="1" t="s">
        <v>552</v>
      </c>
      <c r="W62" s="1" t="s">
        <v>38</v>
      </c>
      <c r="X62" s="1" t="s">
        <v>39</v>
      </c>
    </row>
    <row r="63" spans="1:24" ht="13" x14ac:dyDescent="0.15">
      <c r="A63" s="1" t="s">
        <v>555</v>
      </c>
      <c r="B63" s="1" t="s">
        <v>556</v>
      </c>
      <c r="C63" s="1">
        <v>9</v>
      </c>
      <c r="D63" s="1" t="s">
        <v>557</v>
      </c>
      <c r="E63" s="1"/>
      <c r="F63" s="1"/>
      <c r="G63" s="1" t="str">
        <f ca="1">IFERROR(__xludf.DUMMYFUNCTION("GOOGLETRANSLATE(D64,M64,""en"")"),"Trust and reliable, initiative and step beyond than peers")</f>
        <v>Trust and reliable, initiative and step beyond than peers</v>
      </c>
      <c r="H63" s="1" t="s">
        <v>44</v>
      </c>
      <c r="I63" s="1" t="s">
        <v>45</v>
      </c>
      <c r="J63" s="1" t="s">
        <v>56</v>
      </c>
      <c r="K63" s="5" t="s">
        <v>558</v>
      </c>
      <c r="L63" s="1" t="s">
        <v>559</v>
      </c>
      <c r="M63" s="1" t="e">
        <f t="array" aca="1" ref="M63" ca="1">_xludf.XLOOKUP(N63,#REF!,#REF!)</f>
        <v>#NAME?</v>
      </c>
      <c r="N63" s="1" t="s">
        <v>59</v>
      </c>
      <c r="Q63" s="1" t="s">
        <v>560</v>
      </c>
      <c r="R63" s="1" t="s">
        <v>561</v>
      </c>
      <c r="S63" s="1" t="s">
        <v>562</v>
      </c>
      <c r="T63" s="1" t="s">
        <v>563</v>
      </c>
      <c r="U63" s="1" t="s">
        <v>562</v>
      </c>
      <c r="V63" s="1" t="s">
        <v>561</v>
      </c>
      <c r="W63" s="1" t="s">
        <v>38</v>
      </c>
      <c r="X63" s="1" t="s">
        <v>39</v>
      </c>
    </row>
    <row r="64" spans="1:24" ht="13" x14ac:dyDescent="0.15">
      <c r="A64" s="1" t="s">
        <v>564</v>
      </c>
      <c r="B64" s="1" t="s">
        <v>565</v>
      </c>
      <c r="C64" s="1">
        <v>9</v>
      </c>
      <c r="D64" s="1" t="s">
        <v>566</v>
      </c>
      <c r="E64" s="1"/>
      <c r="F64" s="1"/>
      <c r="G64" s="1" t="str">
        <f ca="1">IFERROR(__xludf.DUMMYFUNCTION("GOOGLETRANSLATE(D65,M65,""en"")"),"The entire online interface exemplary")</f>
        <v>The entire online interface exemplary</v>
      </c>
      <c r="H64" s="1" t="s">
        <v>27</v>
      </c>
      <c r="I64" s="1" t="s">
        <v>28</v>
      </c>
      <c r="J64" s="1" t="s">
        <v>29</v>
      </c>
      <c r="K64" s="5" t="s">
        <v>567</v>
      </c>
      <c r="L64" s="1" t="s">
        <v>568</v>
      </c>
      <c r="M64" s="1" t="e">
        <f t="array" aca="1" ref="M64" ca="1">_xludf.XLOOKUP(N64,#REF!,#REF!)</f>
        <v>#NAME?</v>
      </c>
      <c r="N64" s="1" t="s">
        <v>59</v>
      </c>
      <c r="O64" s="1" t="s">
        <v>291</v>
      </c>
      <c r="P64" s="1">
        <v>6</v>
      </c>
      <c r="Q64" s="1">
        <v>2009932259</v>
      </c>
      <c r="R64" s="1" t="s">
        <v>569</v>
      </c>
      <c r="S64" s="1" t="s">
        <v>570</v>
      </c>
      <c r="T64" s="1" t="s">
        <v>571</v>
      </c>
      <c r="U64" s="1" t="s">
        <v>570</v>
      </c>
      <c r="V64" s="1" t="s">
        <v>569</v>
      </c>
      <c r="W64" s="1" t="s">
        <v>38</v>
      </c>
      <c r="X64" s="1" t="s">
        <v>39</v>
      </c>
    </row>
    <row r="65" spans="1:24" ht="13" x14ac:dyDescent="0.15">
      <c r="A65" s="1" t="s">
        <v>572</v>
      </c>
      <c r="B65" s="1" t="s">
        <v>573</v>
      </c>
      <c r="C65" s="1">
        <v>9</v>
      </c>
      <c r="D65" s="1" t="s">
        <v>574</v>
      </c>
      <c r="E65" s="1"/>
      <c r="F65" s="1"/>
      <c r="G65" s="1" t="str">
        <f ca="1">IFERROR(__xludf.DUMMYFUNCTION("GOOGLETRANSLATE(D66,M66,""en"")"),"Good service")</f>
        <v>Good service</v>
      </c>
      <c r="H65" s="1" t="s">
        <v>44</v>
      </c>
      <c r="I65" s="1" t="s">
        <v>28</v>
      </c>
      <c r="J65" s="1" t="s">
        <v>29</v>
      </c>
      <c r="K65" s="5" t="s">
        <v>575</v>
      </c>
      <c r="L65" s="1" t="s">
        <v>576</v>
      </c>
      <c r="M65" s="1" t="e">
        <f t="array" aca="1" ref="M65" ca="1">_xludf.XLOOKUP(N65,#REF!,#REF!)</f>
        <v>#NAME?</v>
      </c>
      <c r="N65" s="1" t="s">
        <v>59</v>
      </c>
      <c r="O65" s="1" t="s">
        <v>577</v>
      </c>
      <c r="P65" s="1">
        <v>1</v>
      </c>
      <c r="Q65" s="1" t="s">
        <v>578</v>
      </c>
      <c r="R65" s="1" t="s">
        <v>579</v>
      </c>
      <c r="S65" s="1" t="s">
        <v>580</v>
      </c>
      <c r="T65" s="1" t="s">
        <v>581</v>
      </c>
      <c r="U65" s="1" t="s">
        <v>580</v>
      </c>
      <c r="V65" s="1" t="s">
        <v>579</v>
      </c>
      <c r="W65" s="1" t="s">
        <v>38</v>
      </c>
      <c r="X65" s="1" t="s">
        <v>39</v>
      </c>
    </row>
    <row r="66" spans="1:24" ht="13" x14ac:dyDescent="0.15">
      <c r="A66" s="1" t="s">
        <v>582</v>
      </c>
      <c r="B66" s="1" t="s">
        <v>583</v>
      </c>
      <c r="C66" s="1">
        <v>9</v>
      </c>
      <c r="D66" s="1" t="s">
        <v>584</v>
      </c>
      <c r="E66" s="1"/>
      <c r="F66" s="1"/>
      <c r="G66" s="1" t="str">
        <f ca="1">IFERROR(__xludf.DUMMYFUNCTION("GOOGLETRANSLATE(D67,M67,""en"")"),"Good")</f>
        <v>Good</v>
      </c>
      <c r="H66" s="1" t="s">
        <v>44</v>
      </c>
      <c r="I66" s="1" t="s">
        <v>45</v>
      </c>
      <c r="J66" s="1" t="s">
        <v>56</v>
      </c>
      <c r="K66" s="5" t="s">
        <v>585</v>
      </c>
      <c r="L66" s="1" t="s">
        <v>586</v>
      </c>
      <c r="M66" s="1" t="e">
        <f t="array" aca="1" ref="M66" ca="1">_xludf.XLOOKUP(N66,#REF!,#REF!)</f>
        <v>#NAME?</v>
      </c>
      <c r="N66" s="1" t="s">
        <v>59</v>
      </c>
      <c r="O66" s="1" t="s">
        <v>291</v>
      </c>
      <c r="P66" s="1">
        <v>6</v>
      </c>
      <c r="Q66" s="1">
        <v>2110504389</v>
      </c>
      <c r="R66" s="1" t="s">
        <v>587</v>
      </c>
      <c r="S66" s="1" t="s">
        <v>588</v>
      </c>
      <c r="T66" s="1" t="s">
        <v>589</v>
      </c>
      <c r="U66" s="1" t="s">
        <v>588</v>
      </c>
      <c r="V66" s="1" t="s">
        <v>587</v>
      </c>
      <c r="W66" s="1" t="s">
        <v>38</v>
      </c>
      <c r="X66" s="1" t="s">
        <v>39</v>
      </c>
    </row>
    <row r="67" spans="1:24" ht="13" x14ac:dyDescent="0.15">
      <c r="A67" s="1" t="s">
        <v>590</v>
      </c>
      <c r="B67" s="1" t="s">
        <v>591</v>
      </c>
      <c r="C67" s="1">
        <v>9</v>
      </c>
      <c r="D67" s="1" t="s">
        <v>592</v>
      </c>
      <c r="E67" s="1"/>
      <c r="F67" s="1"/>
      <c r="G67" s="1" t="str">
        <f ca="1">IFERROR(__xludf.DUMMYFUNCTION("GOOGLETRANSLATE(D68,M68,""en"")"),"OK")</f>
        <v>OK</v>
      </c>
      <c r="H67" s="1" t="s">
        <v>27</v>
      </c>
      <c r="I67" s="1" t="s">
        <v>28</v>
      </c>
      <c r="J67" s="1" t="s">
        <v>29</v>
      </c>
      <c r="K67" s="5" t="s">
        <v>30</v>
      </c>
      <c r="L67" s="1" t="s">
        <v>593</v>
      </c>
      <c r="M67" s="1" t="e">
        <f t="array" aca="1" ref="M67" ca="1">_xludf.XLOOKUP(N67,#REF!,#REF!)</f>
        <v>#NAME?</v>
      </c>
      <c r="N67" s="1" t="s">
        <v>96</v>
      </c>
      <c r="O67" s="1" t="s">
        <v>594</v>
      </c>
      <c r="P67" s="1" t="s">
        <v>595</v>
      </c>
      <c r="Q67" s="1" t="s">
        <v>596</v>
      </c>
      <c r="R67" s="1" t="s">
        <v>597</v>
      </c>
      <c r="S67" s="1" t="s">
        <v>598</v>
      </c>
      <c r="T67" s="1" t="s">
        <v>599</v>
      </c>
      <c r="U67" s="1" t="s">
        <v>598</v>
      </c>
      <c r="V67" s="1" t="s">
        <v>597</v>
      </c>
      <c r="W67" s="1" t="s">
        <v>38</v>
      </c>
      <c r="X67" s="1" t="s">
        <v>39</v>
      </c>
    </row>
    <row r="68" spans="1:24" ht="13" x14ac:dyDescent="0.15">
      <c r="A68" s="1" t="s">
        <v>600</v>
      </c>
      <c r="B68" s="1" t="s">
        <v>601</v>
      </c>
      <c r="C68" s="1">
        <v>9</v>
      </c>
      <c r="D68" s="1" t="s">
        <v>602</v>
      </c>
      <c r="E68" s="1"/>
      <c r="F68" s="1"/>
      <c r="G68" s="1" t="str">
        <f ca="1">IFERROR(__xludf.DUMMYFUNCTION("GOOGLETRANSLATE(D69,M69,""en"")"),"OK")</f>
        <v>OK</v>
      </c>
      <c r="H68" s="1" t="s">
        <v>27</v>
      </c>
      <c r="I68" s="1" t="s">
        <v>28</v>
      </c>
      <c r="J68" s="1" t="s">
        <v>29</v>
      </c>
      <c r="K68" s="5" t="s">
        <v>30</v>
      </c>
      <c r="L68" s="1" t="s">
        <v>593</v>
      </c>
      <c r="M68" s="1" t="e">
        <f t="array" aca="1" ref="M68" ca="1">_xludf.XLOOKUP(N68,#REF!,#REF!)</f>
        <v>#NAME?</v>
      </c>
      <c r="N68" s="1" t="s">
        <v>96</v>
      </c>
      <c r="O68" s="1" t="s">
        <v>594</v>
      </c>
      <c r="P68" s="1" t="s">
        <v>595</v>
      </c>
      <c r="Q68" s="1" t="s">
        <v>603</v>
      </c>
      <c r="S68" s="1" t="s">
        <v>603</v>
      </c>
      <c r="T68" s="1" t="s">
        <v>604</v>
      </c>
      <c r="U68" s="1" t="s">
        <v>603</v>
      </c>
      <c r="W68" s="1" t="s">
        <v>38</v>
      </c>
      <c r="X68" s="1" t="s">
        <v>39</v>
      </c>
    </row>
    <row r="69" spans="1:24" ht="13" x14ac:dyDescent="0.15">
      <c r="A69" s="1" t="s">
        <v>605</v>
      </c>
      <c r="B69" s="1" t="s">
        <v>606</v>
      </c>
      <c r="C69" s="1">
        <v>7</v>
      </c>
      <c r="D69" s="1" t="s">
        <v>607</v>
      </c>
      <c r="E69" s="1"/>
      <c r="F69" s="1"/>
      <c r="G69" s="1" t="str">
        <f ca="1">IFERROR(__xludf.DUMMYFUNCTION("GOOGLETRANSLATE(D70,M70,""en"")"),"Still a little confusing")</f>
        <v>Still a little confusing</v>
      </c>
      <c r="H69" s="1" t="s">
        <v>27</v>
      </c>
      <c r="I69" s="1" t="s">
        <v>28</v>
      </c>
      <c r="J69" s="1" t="s">
        <v>29</v>
      </c>
      <c r="K69" s="5" t="s">
        <v>366</v>
      </c>
      <c r="L69" s="1" t="s">
        <v>608</v>
      </c>
      <c r="M69" s="1" t="e">
        <f t="array" aca="1" ref="M69" ca="1">_xludf.XLOOKUP(N69,#REF!,#REF!)</f>
        <v>#NAME?</v>
      </c>
      <c r="N69" s="1" t="s">
        <v>87</v>
      </c>
      <c r="O69" s="1" t="s">
        <v>417</v>
      </c>
      <c r="P69" s="1">
        <v>11</v>
      </c>
      <c r="Q69" s="1" t="s">
        <v>609</v>
      </c>
      <c r="R69" s="1" t="s">
        <v>610</v>
      </c>
      <c r="S69" s="1" t="s">
        <v>609</v>
      </c>
      <c r="T69" s="7">
        <v>44661.540613425925</v>
      </c>
      <c r="U69" s="1" t="s">
        <v>609</v>
      </c>
      <c r="V69" s="1" t="s">
        <v>610</v>
      </c>
      <c r="W69" s="1" t="s">
        <v>38</v>
      </c>
      <c r="X69" s="1" t="s">
        <v>39</v>
      </c>
    </row>
    <row r="70" spans="1:24" ht="13" x14ac:dyDescent="0.15">
      <c r="A70" s="1" t="s">
        <v>611</v>
      </c>
      <c r="B70" s="1" t="s">
        <v>612</v>
      </c>
      <c r="C70" s="1">
        <v>10</v>
      </c>
      <c r="D70" s="1" t="s">
        <v>613</v>
      </c>
      <c r="E70" s="1"/>
      <c r="F70" s="1"/>
      <c r="G70" s="1" t="str">
        <f ca="1">IFERROR(__xludf.DUMMYFUNCTION("GOOGLETRANSLATE(D71,M71,""en"")"),"I don't think of anything.")</f>
        <v>I don't think of anything.</v>
      </c>
      <c r="H70" s="1" t="s">
        <v>27</v>
      </c>
      <c r="I70" s="1" t="s">
        <v>28</v>
      </c>
      <c r="J70" s="1" t="s">
        <v>29</v>
      </c>
      <c r="K70" s="5" t="s">
        <v>614</v>
      </c>
      <c r="L70" s="1" t="s">
        <v>615</v>
      </c>
      <c r="M70" s="1" t="e">
        <f t="array" aca="1" ref="M70" ca="1">_xludf.XLOOKUP(N70,#REF!,#REF!)</f>
        <v>#NAME?</v>
      </c>
      <c r="N70" s="1" t="s">
        <v>342</v>
      </c>
      <c r="Q70" s="1" t="s">
        <v>616</v>
      </c>
      <c r="R70" s="1" t="s">
        <v>617</v>
      </c>
      <c r="S70" s="1" t="s">
        <v>618</v>
      </c>
      <c r="T70" s="1" t="s">
        <v>619</v>
      </c>
      <c r="U70" s="1" t="s">
        <v>618</v>
      </c>
      <c r="V70" s="1" t="s">
        <v>617</v>
      </c>
      <c r="W70" s="1" t="s">
        <v>38</v>
      </c>
      <c r="X70" s="1" t="s">
        <v>39</v>
      </c>
    </row>
    <row r="71" spans="1:24" ht="13" x14ac:dyDescent="0.15">
      <c r="A71" s="1" t="s">
        <v>620</v>
      </c>
      <c r="B71" s="1" t="s">
        <v>621</v>
      </c>
      <c r="C71" s="1">
        <v>10</v>
      </c>
      <c r="D71" s="1" t="s">
        <v>622</v>
      </c>
      <c r="E71" s="1"/>
      <c r="F71" s="1"/>
      <c r="G71" s="1" t="str">
        <f ca="1">IFERROR(__xludf.DUMMYFUNCTION("GOOGLETRANSLATE(D72,M72,""en"")"),"The amount of transactions is credited only late afternoon.")</f>
        <v>The amount of transactions is credited only late afternoon.</v>
      </c>
      <c r="H71" s="1" t="s">
        <v>27</v>
      </c>
      <c r="I71" s="1" t="s">
        <v>28</v>
      </c>
      <c r="J71" s="1" t="s">
        <v>29</v>
      </c>
      <c r="K71" s="5" t="s">
        <v>366</v>
      </c>
      <c r="L71" s="1" t="s">
        <v>623</v>
      </c>
      <c r="M71" s="1" t="e">
        <f t="array" aca="1" ref="M71" ca="1">_xludf.XLOOKUP(N71,#REF!,#REF!)</f>
        <v>#NAME?</v>
      </c>
      <c r="N71" s="1" t="s">
        <v>96</v>
      </c>
      <c r="Q71" s="1" t="s">
        <v>624</v>
      </c>
      <c r="R71" s="1" t="s">
        <v>625</v>
      </c>
      <c r="S71" s="1" t="s">
        <v>626</v>
      </c>
      <c r="T71" s="1" t="s">
        <v>627</v>
      </c>
      <c r="U71" s="1" t="s">
        <v>626</v>
      </c>
      <c r="V71" s="1" t="s">
        <v>625</v>
      </c>
      <c r="W71" s="1" t="s">
        <v>38</v>
      </c>
      <c r="X71" s="1" t="s">
        <v>39</v>
      </c>
    </row>
    <row r="72" spans="1:24" ht="13" x14ac:dyDescent="0.15">
      <c r="A72" s="1" t="s">
        <v>628</v>
      </c>
      <c r="B72" s="1" t="s">
        <v>629</v>
      </c>
      <c r="C72" s="1">
        <v>10</v>
      </c>
      <c r="D72" s="1" t="s">
        <v>630</v>
      </c>
      <c r="E72" s="1"/>
      <c r="F72" s="1"/>
      <c r="G72" s="1" t="str">
        <f ca="1">IFERROR(__xludf.DUMMYFUNCTION("GOOGLETRANSLATE(D73,M73,""en"")"),"Could lower your business rate. Our banks have very bad rates low")</f>
        <v>Could lower your business rate. Our banks have very bad rates low</v>
      </c>
      <c r="H72" s="1" t="s">
        <v>44</v>
      </c>
      <c r="I72" s="1" t="s">
        <v>45</v>
      </c>
      <c r="J72" s="1" t="s">
        <v>56</v>
      </c>
      <c r="K72" s="5" t="s">
        <v>631</v>
      </c>
      <c r="L72" s="1" t="s">
        <v>632</v>
      </c>
      <c r="M72" s="1" t="e">
        <f t="array" aca="1" ref="M72" ca="1">_xludf.XLOOKUP(N72,#REF!,#REF!)</f>
        <v>#NAME?</v>
      </c>
      <c r="N72" s="1" t="s">
        <v>87</v>
      </c>
      <c r="Q72" s="1" t="s">
        <v>633</v>
      </c>
      <c r="R72" s="1" t="s">
        <v>634</v>
      </c>
      <c r="S72" s="1" t="s">
        <v>633</v>
      </c>
      <c r="T72" s="7">
        <v>44719.536365740743</v>
      </c>
      <c r="U72" s="1" t="s">
        <v>633</v>
      </c>
      <c r="V72" s="1" t="s">
        <v>634</v>
      </c>
      <c r="W72" s="1" t="s">
        <v>38</v>
      </c>
      <c r="X72" s="1" t="s">
        <v>39</v>
      </c>
    </row>
    <row r="73" spans="1:24" ht="13" x14ac:dyDescent="0.15">
      <c r="A73" s="1" t="s">
        <v>635</v>
      </c>
      <c r="B73" s="1" t="s">
        <v>636</v>
      </c>
      <c r="C73" s="1">
        <v>9</v>
      </c>
      <c r="D73" s="1" t="s">
        <v>637</v>
      </c>
      <c r="E73" s="1"/>
      <c r="F73" s="1"/>
      <c r="G73" s="1" t="str">
        <f ca="1">IFERROR(__xludf.DUMMYFUNCTION("GOOGLETRANSLATE(D74,M74,""en"")"),"everything OK
")</f>
        <v xml:space="preserve">everything OK
</v>
      </c>
      <c r="H73" s="1" t="s">
        <v>27</v>
      </c>
      <c r="I73" s="1" t="s">
        <v>28</v>
      </c>
      <c r="J73" s="1" t="s">
        <v>29</v>
      </c>
      <c r="K73" s="5" t="s">
        <v>76</v>
      </c>
      <c r="L73" s="1" t="s">
        <v>638</v>
      </c>
      <c r="M73" s="1" t="e">
        <f t="array" aca="1" ref="M73" ca="1">_xludf.XLOOKUP(N73,#REF!,#REF!)</f>
        <v>#NAME?</v>
      </c>
      <c r="N73" s="1" t="s">
        <v>49</v>
      </c>
      <c r="O73" s="1" t="s">
        <v>50</v>
      </c>
      <c r="P73" s="1">
        <v>21</v>
      </c>
      <c r="Q73" s="1" t="s">
        <v>639</v>
      </c>
      <c r="R73" s="1" t="s">
        <v>640</v>
      </c>
      <c r="S73" s="1" t="s">
        <v>641</v>
      </c>
      <c r="T73" s="1" t="s">
        <v>642</v>
      </c>
      <c r="U73" s="1" t="s">
        <v>641</v>
      </c>
      <c r="V73" s="1" t="s">
        <v>640</v>
      </c>
      <c r="W73" s="1" t="s">
        <v>38</v>
      </c>
      <c r="X73" s="1" t="s">
        <v>39</v>
      </c>
    </row>
    <row r="74" spans="1:24" ht="13" x14ac:dyDescent="0.15">
      <c r="A74" s="1" t="s">
        <v>643</v>
      </c>
      <c r="B74" s="1" t="s">
        <v>644</v>
      </c>
      <c r="C74" s="1">
        <v>4</v>
      </c>
      <c r="D74" s="1" t="s">
        <v>645</v>
      </c>
      <c r="E74" s="1"/>
      <c r="F74" s="1"/>
      <c r="G74" s="1" t="str">
        <f ca="1">IFERROR(__xludf.DUMMYFUNCTION("GOOGLETRANSLATE(D75,M75,""en"")"),"Your website is significantly slow and information often falls out.")</f>
        <v>Your website is significantly slow and information often falls out.</v>
      </c>
      <c r="H74" s="1" t="s">
        <v>27</v>
      </c>
      <c r="I74" s="1" t="s">
        <v>28</v>
      </c>
      <c r="J74" s="1" t="s">
        <v>29</v>
      </c>
      <c r="K74" s="5" t="s">
        <v>646</v>
      </c>
      <c r="L74" s="1" t="s">
        <v>647</v>
      </c>
      <c r="M74" s="1" t="e">
        <f t="array" aca="1" ref="M74" ca="1">_xludf.XLOOKUP(N74,#REF!,#REF!)</f>
        <v>#NAME?</v>
      </c>
      <c r="N74" s="1" t="s">
        <v>59</v>
      </c>
      <c r="O74" s="1" t="s">
        <v>131</v>
      </c>
      <c r="P74" s="1">
        <v>1</v>
      </c>
      <c r="W74" s="1" t="s">
        <v>38</v>
      </c>
      <c r="X74" s="1" t="s">
        <v>39</v>
      </c>
    </row>
    <row r="75" spans="1:24" ht="13" x14ac:dyDescent="0.15">
      <c r="A75" s="1" t="s">
        <v>648</v>
      </c>
      <c r="B75" s="1" t="s">
        <v>649</v>
      </c>
      <c r="C75" s="1">
        <v>6</v>
      </c>
      <c r="D75" s="1" t="s">
        <v>650</v>
      </c>
      <c r="E75" s="1"/>
      <c r="F75" s="1"/>
      <c r="G75" s="1" t="str">
        <f ca="1">IFERROR(__xludf.DUMMYFUNCTION("GOOGLETRANSLATE(D76,M76,""en"")"),"Not to freeze the Android system all the time, because it's terrible !!!")</f>
        <v>Not to freeze the Android system all the time, because it's terrible !!!</v>
      </c>
      <c r="H75" s="1" t="s">
        <v>44</v>
      </c>
      <c r="I75" s="1" t="s">
        <v>28</v>
      </c>
      <c r="J75" s="1" t="s">
        <v>29</v>
      </c>
      <c r="K75" s="5" t="s">
        <v>651</v>
      </c>
      <c r="L75" s="1" t="s">
        <v>652</v>
      </c>
      <c r="M75" s="1" t="e">
        <f t="array" aca="1" ref="M75" ca="1">_xludf.XLOOKUP(N75,#REF!,#REF!)</f>
        <v>#NAME?</v>
      </c>
      <c r="N75" s="1" t="s">
        <v>96</v>
      </c>
      <c r="O75" s="1" t="s">
        <v>653</v>
      </c>
      <c r="P75" s="1" t="s">
        <v>216</v>
      </c>
      <c r="Q75" s="1" t="s">
        <v>654</v>
      </c>
      <c r="R75" s="1" t="s">
        <v>655</v>
      </c>
      <c r="S75" s="1" t="s">
        <v>656</v>
      </c>
      <c r="T75" s="1" t="s">
        <v>657</v>
      </c>
      <c r="U75" s="1" t="s">
        <v>656</v>
      </c>
      <c r="V75" s="1" t="s">
        <v>655</v>
      </c>
      <c r="W75" s="1" t="s">
        <v>38</v>
      </c>
      <c r="X75" s="1" t="s">
        <v>39</v>
      </c>
    </row>
    <row r="76" spans="1:24" ht="13" x14ac:dyDescent="0.15">
      <c r="A76" s="1" t="s">
        <v>658</v>
      </c>
      <c r="B76" s="1" t="s">
        <v>659</v>
      </c>
      <c r="C76" s="1">
        <v>1</v>
      </c>
      <c r="D76" s="1" t="s">
        <v>660</v>
      </c>
      <c r="E76" s="1"/>
      <c r="F76" s="1"/>
      <c r="G76" s="1" t="str">
        <f ca="1">IFERROR(__xludf.DUMMYFUNCTION("GOOGLETRANSLATE(D77,M77,""en"")"),"Return the way to deduce fees from payments")</f>
        <v>Return the way to deduce fees from payments</v>
      </c>
      <c r="H76" s="1" t="s">
        <v>44</v>
      </c>
      <c r="I76" s="1" t="s">
        <v>28</v>
      </c>
      <c r="J76" s="1" t="s">
        <v>29</v>
      </c>
      <c r="K76" s="5" t="s">
        <v>661</v>
      </c>
      <c r="L76" s="1" t="s">
        <v>662</v>
      </c>
      <c r="M76" s="1" t="e">
        <f t="array" aca="1" ref="M76" ca="1">_xludf.XLOOKUP(N76,#REF!,#REF!)</f>
        <v>#NAME?</v>
      </c>
      <c r="N76" s="1" t="s">
        <v>32</v>
      </c>
      <c r="Q76" s="1" t="s">
        <v>663</v>
      </c>
      <c r="R76" s="1" t="s">
        <v>664</v>
      </c>
      <c r="S76" s="1" t="s">
        <v>665</v>
      </c>
      <c r="T76" s="1" t="s">
        <v>666</v>
      </c>
      <c r="U76" s="1" t="s">
        <v>665</v>
      </c>
      <c r="V76" s="1" t="s">
        <v>664</v>
      </c>
      <c r="W76" s="1" t="s">
        <v>38</v>
      </c>
      <c r="X76" s="1" t="s">
        <v>39</v>
      </c>
    </row>
    <row r="77" spans="1:24" ht="13" x14ac:dyDescent="0.15">
      <c r="A77" s="1" t="s">
        <v>667</v>
      </c>
      <c r="B77" s="1" t="s">
        <v>668</v>
      </c>
      <c r="C77" s="1">
        <v>5</v>
      </c>
      <c r="D77" s="1" t="s">
        <v>669</v>
      </c>
      <c r="E77" s="1"/>
      <c r="F77" s="1"/>
      <c r="G77" s="1" t="str">
        <f ca="1">IFERROR(__xludf.DUMMYFUNCTION("GOOGLETRANSLATE(D78,M78,""en"")"),"pricing")</f>
        <v>pricing</v>
      </c>
      <c r="H77" s="1" t="s">
        <v>44</v>
      </c>
      <c r="I77" s="1" t="s">
        <v>45</v>
      </c>
      <c r="J77" s="1" t="s">
        <v>56</v>
      </c>
      <c r="K77" s="5" t="s">
        <v>670</v>
      </c>
      <c r="L77" s="1" t="s">
        <v>671</v>
      </c>
      <c r="M77" s="1" t="e">
        <f t="array" aca="1" ref="M77" ca="1">_xludf.XLOOKUP(N77,#REF!,#REF!)</f>
        <v>#NAME?</v>
      </c>
      <c r="N77" s="1" t="s">
        <v>96</v>
      </c>
      <c r="Q77" s="1" t="s">
        <v>672</v>
      </c>
      <c r="R77" s="1" t="s">
        <v>673</v>
      </c>
      <c r="S77" s="1" t="s">
        <v>674</v>
      </c>
      <c r="T77" s="1" t="s">
        <v>675</v>
      </c>
      <c r="U77" s="1" t="s">
        <v>674</v>
      </c>
      <c r="V77" s="1" t="s">
        <v>673</v>
      </c>
      <c r="W77" s="1" t="s">
        <v>38</v>
      </c>
      <c r="X77" s="1" t="s">
        <v>39</v>
      </c>
    </row>
    <row r="78" spans="1:24" ht="13" x14ac:dyDescent="0.15">
      <c r="A78" s="1" t="s">
        <v>676</v>
      </c>
      <c r="B78" s="1" t="s">
        <v>677</v>
      </c>
      <c r="C78" s="1">
        <v>9</v>
      </c>
      <c r="D78" s="1" t="s">
        <v>678</v>
      </c>
      <c r="E78" s="1"/>
      <c r="F78" s="1"/>
      <c r="G78" s="1" t="str">
        <f ca="1">IFERROR(__xludf.DUMMYFUNCTION("GOOGLETRANSLATE(D79,M79,""en"")"),"I have no opinion for now")</f>
        <v>I have no opinion for now</v>
      </c>
      <c r="H78" s="1" t="s">
        <v>27</v>
      </c>
      <c r="I78" s="1" t="s">
        <v>28</v>
      </c>
      <c r="J78" s="1" t="s">
        <v>29</v>
      </c>
      <c r="K78" s="5" t="s">
        <v>76</v>
      </c>
      <c r="L78" s="1" t="s">
        <v>679</v>
      </c>
      <c r="M78" s="1" t="e">
        <f t="array" aca="1" ref="M78" ca="1">_xludf.XLOOKUP(N78,#REF!,#REF!)</f>
        <v>#NAME?</v>
      </c>
      <c r="N78" s="1" t="s">
        <v>87</v>
      </c>
      <c r="O78" s="1" t="s">
        <v>680</v>
      </c>
      <c r="P78" s="1">
        <v>13</v>
      </c>
      <c r="Q78" s="1" t="s">
        <v>681</v>
      </c>
      <c r="R78" s="1" t="s">
        <v>682</v>
      </c>
      <c r="S78" s="1" t="s">
        <v>681</v>
      </c>
      <c r="T78" s="1" t="s">
        <v>683</v>
      </c>
      <c r="U78" s="1" t="s">
        <v>681</v>
      </c>
      <c r="V78" s="1" t="s">
        <v>682</v>
      </c>
      <c r="W78" s="1" t="s">
        <v>38</v>
      </c>
      <c r="X78" s="1" t="s">
        <v>39</v>
      </c>
    </row>
    <row r="79" spans="1:24" ht="13" x14ac:dyDescent="0.15">
      <c r="A79" s="1" t="s">
        <v>684</v>
      </c>
      <c r="B79" s="1" t="s">
        <v>685</v>
      </c>
      <c r="C79" s="1">
        <v>10</v>
      </c>
      <c r="D79" s="1" t="s">
        <v>686</v>
      </c>
      <c r="E79" s="1"/>
      <c r="F79" s="1"/>
      <c r="G79" s="1" t="str">
        <f ca="1">IFERROR(__xludf.DUMMYFUNCTION("GOOGLETRANSLATE(D80,M80,""en"")"),"Add the possibility of payment to installments.")</f>
        <v>Add the possibility of payment to installments.</v>
      </c>
      <c r="H79" s="1" t="s">
        <v>27</v>
      </c>
      <c r="I79" s="1" t="s">
        <v>28</v>
      </c>
      <c r="J79" s="1" t="s">
        <v>29</v>
      </c>
      <c r="K79" s="5" t="s">
        <v>366</v>
      </c>
      <c r="L79" s="1" t="s">
        <v>687</v>
      </c>
      <c r="M79" s="1" t="e">
        <f t="array" aca="1" ref="M79" ca="1">_xludf.XLOOKUP(N79,#REF!,#REF!)</f>
        <v>#NAME?</v>
      </c>
      <c r="N79" s="1" t="s">
        <v>49</v>
      </c>
      <c r="Q79" s="1" t="s">
        <v>688</v>
      </c>
      <c r="S79" s="1" t="s">
        <v>688</v>
      </c>
      <c r="T79" s="1" t="s">
        <v>689</v>
      </c>
      <c r="U79" s="1" t="s">
        <v>688</v>
      </c>
      <c r="W79" s="1" t="s">
        <v>38</v>
      </c>
      <c r="X79" s="1" t="s">
        <v>39</v>
      </c>
    </row>
    <row r="80" spans="1:24" ht="13" x14ac:dyDescent="0.15">
      <c r="A80" s="1" t="s">
        <v>690</v>
      </c>
      <c r="B80" s="1" t="s">
        <v>691</v>
      </c>
      <c r="C80" s="1">
        <v>7</v>
      </c>
      <c r="D80" s="1" t="s">
        <v>692</v>
      </c>
      <c r="E80" s="1"/>
      <c r="F80" s="1"/>
      <c r="G80" s="1" t="str">
        <f ca="1">IFERROR(__xludf.DUMMYFUNCTION("GOOGLETRANSLATE(D81,M81,""en"")"),"After a few years of cooperation, you introduced a fee based on fictional information that we have given a different turnover when ordering services than we are currently fulfilling. Specifically, we were supposed to mention the amount above 100,000 CZK, "&amp;"which is not true, we said 25,000 CZK, which we fulfill for most months. Therefore, we perceive the introduction of the fee as unreliable.")</f>
        <v>After a few years of cooperation, you introduced a fee based on fictional information that we have given a different turnover when ordering services than we are currently fulfilling. Specifically, we were supposed to mention the amount above 100,000 CZK, which is not true, we said 25,000 CZK, which we fulfill for most months. Therefore, we perceive the introduction of the fee as unreliable.</v>
      </c>
      <c r="H80" s="1" t="s">
        <v>27</v>
      </c>
      <c r="I80" s="1" t="s">
        <v>28</v>
      </c>
      <c r="J80" s="1" t="s">
        <v>29</v>
      </c>
      <c r="K80" s="5" t="s">
        <v>30</v>
      </c>
      <c r="L80" s="1" t="s">
        <v>693</v>
      </c>
      <c r="M80" s="1" t="e">
        <f t="array" aca="1" ref="M80" ca="1">_xludf.XLOOKUP(N80,#REF!,#REF!)</f>
        <v>#NAME?</v>
      </c>
      <c r="N80" s="1" t="s">
        <v>32</v>
      </c>
      <c r="O80" s="1" t="s">
        <v>694</v>
      </c>
      <c r="P80" s="1">
        <v>31</v>
      </c>
      <c r="Q80" s="1" t="s">
        <v>695</v>
      </c>
      <c r="S80" s="1" t="s">
        <v>696</v>
      </c>
      <c r="T80" s="1" t="s">
        <v>697</v>
      </c>
      <c r="U80" s="1" t="s">
        <v>696</v>
      </c>
      <c r="W80" s="1" t="s">
        <v>38</v>
      </c>
      <c r="X80" s="1" t="s">
        <v>39</v>
      </c>
    </row>
    <row r="81" spans="1:24" ht="13" x14ac:dyDescent="0.15">
      <c r="A81" s="1" t="s">
        <v>698</v>
      </c>
      <c r="B81" s="1" t="s">
        <v>699</v>
      </c>
      <c r="C81" s="1">
        <v>8</v>
      </c>
      <c r="D81" s="1" t="s">
        <v>700</v>
      </c>
      <c r="E81" s="1"/>
      <c r="F81" s="1"/>
      <c r="G81" s="1" t="str">
        <f ca="1">IFERROR(__xludf.DUMMYFUNCTION("GOOGLETRANSLATE(D82,M82,""en"")"),".")</f>
        <v>.</v>
      </c>
      <c r="H81" s="1" t="s">
        <v>27</v>
      </c>
      <c r="I81" s="1" t="s">
        <v>28</v>
      </c>
      <c r="J81" s="1" t="s">
        <v>29</v>
      </c>
      <c r="K81" s="5" t="s">
        <v>340</v>
      </c>
      <c r="L81" s="1" t="s">
        <v>701</v>
      </c>
      <c r="M81" s="1" t="e">
        <f t="array" aca="1" ref="M81" ca="1">_xludf.XLOOKUP(N81,#REF!,#REF!)</f>
        <v>#NAME?</v>
      </c>
      <c r="N81" s="1" t="s">
        <v>59</v>
      </c>
      <c r="O81" s="1" t="s">
        <v>131</v>
      </c>
      <c r="P81" s="1">
        <v>1</v>
      </c>
      <c r="Q81" s="1">
        <v>405575129</v>
      </c>
      <c r="R81" s="1" t="s">
        <v>702</v>
      </c>
      <c r="S81" s="1" t="s">
        <v>703</v>
      </c>
      <c r="T81" s="1" t="s">
        <v>704</v>
      </c>
      <c r="U81" s="1" t="s">
        <v>703</v>
      </c>
      <c r="V81" s="1" t="s">
        <v>702</v>
      </c>
      <c r="W81" s="1" t="s">
        <v>38</v>
      </c>
      <c r="X81" s="1" t="s">
        <v>39</v>
      </c>
    </row>
    <row r="82" spans="1:24" ht="13" x14ac:dyDescent="0.15">
      <c r="A82" s="1" t="s">
        <v>705</v>
      </c>
      <c r="B82" s="1" t="s">
        <v>706</v>
      </c>
      <c r="C82" s="1">
        <v>10</v>
      </c>
      <c r="D82" s="1" t="s">
        <v>707</v>
      </c>
      <c r="E82" s="1"/>
      <c r="F82" s="1"/>
      <c r="G82" s="1" t="str">
        <f ca="1">IFERROR(__xludf.DUMMYFUNCTION("GOOGLETRANSLATE(D83,M83,""en"")"),"I think it's pretty good.")</f>
        <v>I think it's pretty good.</v>
      </c>
      <c r="H82" s="1" t="s">
        <v>27</v>
      </c>
      <c r="I82" s="1" t="s">
        <v>28</v>
      </c>
      <c r="J82" s="1" t="s">
        <v>29</v>
      </c>
      <c r="K82" s="5" t="s">
        <v>366</v>
      </c>
      <c r="L82" s="1" t="s">
        <v>708</v>
      </c>
      <c r="M82" s="1" t="e">
        <f t="array" aca="1" ref="M82" ca="1">_xludf.XLOOKUP(N82,#REF!,#REF!)</f>
        <v>#NAME?</v>
      </c>
      <c r="N82" s="1" t="s">
        <v>96</v>
      </c>
      <c r="Q82" s="1" t="s">
        <v>709</v>
      </c>
      <c r="S82" s="1" t="s">
        <v>710</v>
      </c>
      <c r="T82" s="1" t="s">
        <v>711</v>
      </c>
      <c r="U82" s="1" t="s">
        <v>710</v>
      </c>
      <c r="W82" s="1" t="s">
        <v>38</v>
      </c>
      <c r="X82" s="1" t="s">
        <v>39</v>
      </c>
    </row>
    <row r="83" spans="1:24" ht="13" x14ac:dyDescent="0.15">
      <c r="A83" s="1" t="s">
        <v>712</v>
      </c>
      <c r="B83" s="1" t="s">
        <v>713</v>
      </c>
      <c r="C83" s="1">
        <v>10</v>
      </c>
      <c r="D83" s="1" t="s">
        <v>714</v>
      </c>
      <c r="E83" s="1"/>
      <c r="F83" s="1"/>
      <c r="G83" s="1" t="str">
        <f ca="1">IFERROR(__xludf.DUMMYFUNCTION("GOOGLETRANSLATE(D84,M84,""en"")"),"I think it's perfect!")</f>
        <v>I think it's perfect!</v>
      </c>
      <c r="H83" s="1" t="s">
        <v>27</v>
      </c>
      <c r="I83" s="1" t="s">
        <v>45</v>
      </c>
      <c r="J83" s="1" t="s">
        <v>46</v>
      </c>
      <c r="K83" s="5" t="s">
        <v>76</v>
      </c>
      <c r="L83" s="1" t="s">
        <v>715</v>
      </c>
      <c r="M83" s="1" t="e">
        <f t="array" aca="1" ref="M83" ca="1">_xludf.XLOOKUP(N83,#REF!,#REF!)</f>
        <v>#NAME?</v>
      </c>
      <c r="N83" s="1" t="s">
        <v>96</v>
      </c>
      <c r="O83" s="1" t="s">
        <v>274</v>
      </c>
      <c r="P83" s="1" t="s">
        <v>275</v>
      </c>
      <c r="Q83" s="1" t="s">
        <v>716</v>
      </c>
      <c r="R83" s="1" t="s">
        <v>717</v>
      </c>
      <c r="S83" s="1" t="s">
        <v>716</v>
      </c>
      <c r="T83" s="1" t="s">
        <v>718</v>
      </c>
      <c r="U83" s="1" t="s">
        <v>716</v>
      </c>
      <c r="V83" s="1" t="s">
        <v>717</v>
      </c>
      <c r="W83" s="1" t="s">
        <v>38</v>
      </c>
      <c r="X83" s="1" t="s">
        <v>39</v>
      </c>
    </row>
    <row r="84" spans="1:24" ht="13" x14ac:dyDescent="0.15">
      <c r="A84" s="1" t="s">
        <v>719</v>
      </c>
      <c r="B84" s="1" t="s">
        <v>720</v>
      </c>
      <c r="C84" s="1">
        <v>0</v>
      </c>
      <c r="D84" s="1" t="s">
        <v>721</v>
      </c>
      <c r="E84" s="1"/>
      <c r="F84" s="1"/>
      <c r="G84" s="1" t="str">
        <f ca="1">IFERROR(__xludf.DUMMYFUNCTION("GOOGLETRANSLATE(D85,M85,""en"")"),"Are they very slow in transactions? At first they were super fast and aren't they true either with the monthly fee? At first we had a
Agreement from 9.99 € and it has passed to 24 €
There is no honesty")</f>
        <v>Are they very slow in transactions? At first they were super fast and aren't they true either with the monthly fee? At first we had a
Agreement from 9.99 € and it has passed to 24 €
There is no honesty</v>
      </c>
      <c r="H84" s="1" t="s">
        <v>44</v>
      </c>
      <c r="I84" s="1" t="s">
        <v>45</v>
      </c>
      <c r="J84" s="1" t="s">
        <v>56</v>
      </c>
      <c r="K84" s="5" t="s">
        <v>722</v>
      </c>
      <c r="L84" s="1" t="s">
        <v>723</v>
      </c>
      <c r="M84" s="1" t="e">
        <f t="array" aca="1" ref="M84" ca="1">_xludf.XLOOKUP(N84,#REF!,#REF!)</f>
        <v>#NAME?</v>
      </c>
      <c r="N84" s="1" t="s">
        <v>87</v>
      </c>
      <c r="O84" s="1" t="s">
        <v>724</v>
      </c>
      <c r="P84" s="1">
        <v>1</v>
      </c>
      <c r="Q84" s="1" t="s">
        <v>725</v>
      </c>
      <c r="S84" s="1" t="s">
        <v>726</v>
      </c>
      <c r="T84" s="7">
        <v>44595.724895833337</v>
      </c>
      <c r="U84" s="1" t="s">
        <v>726</v>
      </c>
      <c r="W84" s="1" t="s">
        <v>38</v>
      </c>
      <c r="X84" s="1" t="s">
        <v>39</v>
      </c>
    </row>
    <row r="85" spans="1:24" ht="13" x14ac:dyDescent="0.15">
      <c r="A85" s="1" t="s">
        <v>727</v>
      </c>
      <c r="B85" s="1" t="s">
        <v>728</v>
      </c>
      <c r="C85" s="1">
        <v>2</v>
      </c>
      <c r="D85" s="1" t="s">
        <v>729</v>
      </c>
      <c r="E85" s="1"/>
      <c r="F85" s="1"/>
      <c r="G85" s="1" t="str">
        <f ca="1">IFERROR(__xludf.DUMMYFUNCTION("GOOGLETRANSLATE(D86,M86,""en"")"),"Missing reliability.")</f>
        <v>Missing reliability.</v>
      </c>
      <c r="H85" s="1" t="s">
        <v>44</v>
      </c>
      <c r="I85" s="1" t="s">
        <v>28</v>
      </c>
      <c r="J85" s="1" t="s">
        <v>264</v>
      </c>
      <c r="K85" s="5" t="s">
        <v>730</v>
      </c>
      <c r="L85" s="1" t="s">
        <v>731</v>
      </c>
      <c r="M85" s="1" t="e">
        <f t="array" aca="1" ref="M85" ca="1">_xludf.XLOOKUP(N85,#REF!,#REF!)</f>
        <v>#NAME?</v>
      </c>
      <c r="N85" s="1" t="s">
        <v>59</v>
      </c>
      <c r="O85" s="1" t="s">
        <v>291</v>
      </c>
      <c r="P85" s="1">
        <v>6</v>
      </c>
      <c r="Q85" s="1">
        <v>1911852189</v>
      </c>
      <c r="R85" s="1" t="s">
        <v>732</v>
      </c>
      <c r="S85" s="1" t="s">
        <v>733</v>
      </c>
      <c r="T85" s="1" t="s">
        <v>734</v>
      </c>
      <c r="U85" s="1" t="s">
        <v>733</v>
      </c>
      <c r="V85" s="1" t="s">
        <v>732</v>
      </c>
      <c r="W85" s="1" t="s">
        <v>38</v>
      </c>
      <c r="X85" s="1" t="s">
        <v>39</v>
      </c>
    </row>
    <row r="86" spans="1:24" ht="13" x14ac:dyDescent="0.15">
      <c r="A86" s="1" t="s">
        <v>735</v>
      </c>
      <c r="B86" s="1" t="s">
        <v>736</v>
      </c>
      <c r="C86" s="1">
        <v>6</v>
      </c>
      <c r="D86" s="1" t="s">
        <v>737</v>
      </c>
      <c r="E86" s="1"/>
      <c r="F86" s="1"/>
      <c r="G86" s="1" t="str">
        <f ca="1">IFERROR(__xludf.DUMMYFUNCTION("GOOGLETRANSLATE(D87,M87,""en"")"),"Sometimes you miss your daily summary")</f>
        <v>Sometimes you miss your daily summary</v>
      </c>
      <c r="H86" s="1" t="s">
        <v>44</v>
      </c>
      <c r="I86" s="1" t="s">
        <v>28</v>
      </c>
      <c r="J86" s="1" t="s">
        <v>29</v>
      </c>
      <c r="K86" s="5" t="s">
        <v>738</v>
      </c>
      <c r="L86" s="1" t="s">
        <v>739</v>
      </c>
      <c r="M86" s="1" t="e">
        <f t="array" aca="1" ref="M86" ca="1">_xludf.XLOOKUP(N86,#REF!,#REF!)</f>
        <v>#NAME?</v>
      </c>
      <c r="N86" s="1" t="s">
        <v>96</v>
      </c>
      <c r="O86" s="1" t="s">
        <v>740</v>
      </c>
      <c r="P86" s="1" t="s">
        <v>741</v>
      </c>
      <c r="Q86" s="1" t="s">
        <v>742</v>
      </c>
      <c r="R86" s="1" t="s">
        <v>743</v>
      </c>
      <c r="S86" s="1" t="s">
        <v>744</v>
      </c>
      <c r="T86" s="1" t="s">
        <v>745</v>
      </c>
      <c r="U86" s="1" t="s">
        <v>744</v>
      </c>
      <c r="V86" s="1" t="s">
        <v>743</v>
      </c>
      <c r="W86" s="1" t="s">
        <v>38</v>
      </c>
      <c r="X86" s="1" t="s">
        <v>39</v>
      </c>
    </row>
    <row r="87" spans="1:24" ht="13" x14ac:dyDescent="0.15">
      <c r="A87" s="1" t="s">
        <v>746</v>
      </c>
      <c r="B87" s="1" t="s">
        <v>747</v>
      </c>
      <c r="C87" s="1">
        <v>9</v>
      </c>
      <c r="D87" s="1" t="s">
        <v>748</v>
      </c>
      <c r="E87" s="1"/>
      <c r="F87" s="1"/>
      <c r="G87" s="1" t="str">
        <f ca="1">IFERROR(__xludf.DUMMYFUNCTION("GOOGLETRANSLATE(D88,M88,""en"")"),"The daily settlement report sent by email is often late. It would be important for everyday
for settlement.")</f>
        <v>The daily settlement report sent by email is often late. It would be important for everyday
for settlement.</v>
      </c>
      <c r="H87" s="1" t="s">
        <v>44</v>
      </c>
      <c r="I87" s="1" t="s">
        <v>28</v>
      </c>
      <c r="J87" s="1" t="s">
        <v>29</v>
      </c>
      <c r="K87" s="5" t="s">
        <v>749</v>
      </c>
      <c r="L87" s="1" t="s">
        <v>750</v>
      </c>
      <c r="M87" s="1" t="e">
        <f t="array" aca="1" ref="M87" ca="1">_xludf.XLOOKUP(N87,#REF!,#REF!)</f>
        <v>#NAME?</v>
      </c>
      <c r="N87" s="1" t="s">
        <v>96</v>
      </c>
      <c r="O87" s="1" t="s">
        <v>751</v>
      </c>
      <c r="P87" s="1" t="s">
        <v>752</v>
      </c>
      <c r="Q87" s="1" t="s">
        <v>753</v>
      </c>
      <c r="S87" s="1" t="s">
        <v>754</v>
      </c>
      <c r="T87" s="1" t="s">
        <v>755</v>
      </c>
      <c r="U87" s="1" t="s">
        <v>754</v>
      </c>
      <c r="W87" s="1" t="s">
        <v>38</v>
      </c>
      <c r="X87" s="1" t="s">
        <v>39</v>
      </c>
    </row>
    <row r="88" spans="1:24" ht="13" x14ac:dyDescent="0.15">
      <c r="A88" s="1" t="s">
        <v>756</v>
      </c>
      <c r="B88" s="1" t="s">
        <v>757</v>
      </c>
      <c r="C88" s="1">
        <v>10</v>
      </c>
      <c r="D88" s="1" t="s">
        <v>758</v>
      </c>
      <c r="E88" s="1"/>
      <c r="F88" s="1"/>
      <c r="G88" s="1" t="str">
        <f ca="1">IFERROR(__xludf.DUMMYFUNCTION("GOOGLETRANSLATE(D89,M89,""en"")"),"nothing")</f>
        <v>nothing</v>
      </c>
      <c r="H88" s="1" t="s">
        <v>44</v>
      </c>
      <c r="I88" s="1" t="s">
        <v>28</v>
      </c>
      <c r="J88" s="1" t="s">
        <v>29</v>
      </c>
      <c r="K88" s="5" t="s">
        <v>759</v>
      </c>
      <c r="L88" s="1" t="s">
        <v>760</v>
      </c>
      <c r="M88" s="1" t="e">
        <f t="array" aca="1" ref="M88" ca="1">_xludf.XLOOKUP(N88,#REF!,#REF!)</f>
        <v>#NAME?</v>
      </c>
      <c r="N88" s="1" t="s">
        <v>32</v>
      </c>
      <c r="O88" s="1" t="s">
        <v>761</v>
      </c>
      <c r="P88" s="1">
        <v>52</v>
      </c>
      <c r="Q88" s="1" t="s">
        <v>762</v>
      </c>
      <c r="R88" s="1" t="s">
        <v>763</v>
      </c>
      <c r="S88" s="1" t="s">
        <v>764</v>
      </c>
      <c r="T88" s="1" t="s">
        <v>765</v>
      </c>
      <c r="U88" s="1" t="s">
        <v>764</v>
      </c>
      <c r="V88" s="1" t="s">
        <v>763</v>
      </c>
      <c r="W88" s="1" t="s">
        <v>38</v>
      </c>
      <c r="X88" s="1" t="s">
        <v>39</v>
      </c>
    </row>
    <row r="89" spans="1:24" ht="13" x14ac:dyDescent="0.15">
      <c r="A89" s="1" t="s">
        <v>766</v>
      </c>
      <c r="B89" s="1" t="s">
        <v>767</v>
      </c>
      <c r="C89" s="1">
        <v>7</v>
      </c>
      <c r="D89" s="1" t="s">
        <v>768</v>
      </c>
      <c r="E89" s="1"/>
      <c r="F89" s="1"/>
      <c r="G89" s="1" t="str">
        <f ca="1">IFERROR(__xludf.DUMMYFUNCTION("GOOGLETRANSLATE(D90,M90,""en"")"),"somewhat effective")</f>
        <v>somewhat effective</v>
      </c>
      <c r="H89" s="1" t="s">
        <v>27</v>
      </c>
      <c r="I89" s="1" t="s">
        <v>28</v>
      </c>
      <c r="J89" s="1" t="s">
        <v>29</v>
      </c>
      <c r="K89" s="5" t="s">
        <v>769</v>
      </c>
      <c r="L89" s="1" t="s">
        <v>770</v>
      </c>
      <c r="M89" s="1" t="e">
        <f t="array" aca="1" ref="M89" ca="1">_xludf.XLOOKUP(N89,#REF!,#REF!)</f>
        <v>#NAME?</v>
      </c>
      <c r="N89" s="1" t="s">
        <v>59</v>
      </c>
      <c r="Q89" s="1">
        <v>1911674229</v>
      </c>
      <c r="R89" s="1" t="s">
        <v>771</v>
      </c>
      <c r="S89" s="1" t="s">
        <v>772</v>
      </c>
      <c r="T89" s="1" t="s">
        <v>773</v>
      </c>
      <c r="U89" s="1" t="s">
        <v>772</v>
      </c>
      <c r="V89" s="1" t="s">
        <v>771</v>
      </c>
      <c r="W89" s="1" t="s">
        <v>38</v>
      </c>
      <c r="X89" s="1" t="s">
        <v>39</v>
      </c>
    </row>
    <row r="90" spans="1:24" ht="13" x14ac:dyDescent="0.15">
      <c r="A90" s="1" t="s">
        <v>774</v>
      </c>
      <c r="B90" s="1" t="s">
        <v>775</v>
      </c>
      <c r="C90" s="1">
        <v>10</v>
      </c>
      <c r="D90" s="1" t="s">
        <v>776</v>
      </c>
      <c r="E90" s="1"/>
      <c r="F90" s="1"/>
      <c r="G90" s="1" t="str">
        <f ca="1">IFERROR(__xludf.DUMMYFUNCTION("GOOGLETRANSLATE(D91,M91,""en"")"),"Everything OK.")</f>
        <v>Everything OK.</v>
      </c>
      <c r="H90" s="1" t="s">
        <v>27</v>
      </c>
      <c r="I90" s="1" t="s">
        <v>28</v>
      </c>
      <c r="J90" s="1" t="s">
        <v>29</v>
      </c>
      <c r="K90" s="5" t="s">
        <v>366</v>
      </c>
      <c r="L90" s="1" t="s">
        <v>777</v>
      </c>
      <c r="M90" s="1" t="e">
        <f t="array" aca="1" ref="M90" ca="1">_xludf.XLOOKUP(N90,#REF!,#REF!)</f>
        <v>#NAME?</v>
      </c>
      <c r="N90" s="1" t="s">
        <v>32</v>
      </c>
      <c r="O90" s="1" t="s">
        <v>778</v>
      </c>
      <c r="P90" s="1">
        <v>64</v>
      </c>
      <c r="Q90" s="1" t="s">
        <v>779</v>
      </c>
      <c r="R90" s="1" t="s">
        <v>780</v>
      </c>
      <c r="S90" s="1" t="s">
        <v>781</v>
      </c>
      <c r="T90" s="1" t="s">
        <v>782</v>
      </c>
      <c r="U90" s="1" t="s">
        <v>781</v>
      </c>
      <c r="V90" s="1" t="s">
        <v>780</v>
      </c>
      <c r="W90" s="1" t="s">
        <v>38</v>
      </c>
      <c r="X90" s="1" t="s">
        <v>39</v>
      </c>
    </row>
    <row r="91" spans="1:24" ht="13" x14ac:dyDescent="0.15">
      <c r="A91" s="1" t="s">
        <v>783</v>
      </c>
      <c r="B91" s="1" t="s">
        <v>784</v>
      </c>
      <c r="C91" s="1">
        <v>2</v>
      </c>
      <c r="D91" s="1" t="s">
        <v>785</v>
      </c>
      <c r="E91" s="1"/>
      <c r="F91" s="1"/>
      <c r="G91" s="1" t="str">
        <f ca="1">IFERROR(__xludf.DUMMYFUNCTION("GOOGLETRANSLATE(D92,M92,""en"")"),"Statements and settlement reports.")</f>
        <v>Statements and settlement reports.</v>
      </c>
      <c r="H91" s="1" t="s">
        <v>27</v>
      </c>
      <c r="I91" s="1" t="s">
        <v>28</v>
      </c>
      <c r="J91" s="1" t="s">
        <v>29</v>
      </c>
      <c r="K91" s="5" t="s">
        <v>340</v>
      </c>
      <c r="L91" s="1" t="s">
        <v>786</v>
      </c>
      <c r="M91" s="1" t="e">
        <f t="array" aca="1" ref="M91" ca="1">_xludf.XLOOKUP(N91,#REF!,#REF!)</f>
        <v>#NAME?</v>
      </c>
      <c r="N91" s="1" t="s">
        <v>96</v>
      </c>
      <c r="O91" s="1" t="s">
        <v>787</v>
      </c>
      <c r="P91" s="1" t="s">
        <v>788</v>
      </c>
      <c r="Q91" s="1" t="s">
        <v>789</v>
      </c>
      <c r="R91" s="1" t="s">
        <v>790</v>
      </c>
      <c r="S91" s="1" t="s">
        <v>791</v>
      </c>
      <c r="T91" s="1" t="s">
        <v>792</v>
      </c>
      <c r="U91" s="1" t="s">
        <v>791</v>
      </c>
      <c r="V91" s="1" t="s">
        <v>790</v>
      </c>
      <c r="W91" s="1" t="s">
        <v>38</v>
      </c>
      <c r="X91" s="1" t="s">
        <v>39</v>
      </c>
    </row>
    <row r="92" spans="1:24" ht="13" x14ac:dyDescent="0.15">
      <c r="A92" s="1" t="s">
        <v>793</v>
      </c>
      <c r="B92" s="1" t="s">
        <v>794</v>
      </c>
      <c r="C92" s="1">
        <v>7</v>
      </c>
      <c r="D92" s="1" t="s">
        <v>795</v>
      </c>
      <c r="E92" s="1"/>
      <c r="F92" s="1"/>
      <c r="G92" s="1" t="str">
        <f ca="1">IFERROR(__xludf.DUMMYFUNCTION("GOOGLETRANSLATE(D93,M93,""en"")"),"Could add work documents")</f>
        <v>Could add work documents</v>
      </c>
      <c r="H92" s="1" t="s">
        <v>44</v>
      </c>
      <c r="I92" s="1" t="s">
        <v>28</v>
      </c>
      <c r="J92" s="1" t="s">
        <v>29</v>
      </c>
      <c r="K92" s="5" t="s">
        <v>796</v>
      </c>
      <c r="L92" s="1" t="s">
        <v>797</v>
      </c>
      <c r="M92" s="1" t="e">
        <f t="array" aca="1" ref="M92" ca="1">_xludf.XLOOKUP(N92,#REF!,#REF!)</f>
        <v>#NAME?</v>
      </c>
      <c r="N92" s="1" t="s">
        <v>59</v>
      </c>
      <c r="O92" s="1" t="s">
        <v>131</v>
      </c>
      <c r="P92" s="1">
        <v>1</v>
      </c>
      <c r="Q92" s="1" t="s">
        <v>798</v>
      </c>
      <c r="R92" s="1" t="s">
        <v>799</v>
      </c>
      <c r="S92" s="1" t="s">
        <v>800</v>
      </c>
      <c r="T92" s="1" t="s">
        <v>801</v>
      </c>
      <c r="U92" s="1" t="s">
        <v>800</v>
      </c>
      <c r="V92" s="1" t="s">
        <v>799</v>
      </c>
      <c r="W92" s="1" t="s">
        <v>38</v>
      </c>
      <c r="X92" s="1" t="s">
        <v>39</v>
      </c>
    </row>
    <row r="93" spans="1:24" ht="13" x14ac:dyDescent="0.15">
      <c r="A93" s="1" t="s">
        <v>802</v>
      </c>
      <c r="B93" s="1" t="s">
        <v>803</v>
      </c>
      <c r="C93" s="1">
        <v>6</v>
      </c>
      <c r="D93" s="1" t="s">
        <v>804</v>
      </c>
      <c r="E93" s="1"/>
      <c r="F93" s="1"/>
      <c r="G93" s="1" t="str">
        <f ca="1">IFERROR(__xludf.DUMMYFUNCTION("GOOGLETRANSLATE(D94,M94,""en"")"),"Prices of service. They are high.")</f>
        <v>Prices of service. They are high.</v>
      </c>
      <c r="H93" s="1" t="s">
        <v>27</v>
      </c>
      <c r="I93" s="1" t="s">
        <v>28</v>
      </c>
      <c r="J93" s="1" t="s">
        <v>29</v>
      </c>
      <c r="K93" s="5" t="s">
        <v>805</v>
      </c>
      <c r="L93" s="1" t="s">
        <v>806</v>
      </c>
      <c r="M93" s="1" t="e">
        <f t="array" aca="1" ref="M93" ca="1">_xludf.XLOOKUP(N93,#REF!,#REF!)</f>
        <v>#NAME?</v>
      </c>
      <c r="N93" s="1" t="s">
        <v>32</v>
      </c>
      <c r="O93" s="1" t="s">
        <v>78</v>
      </c>
      <c r="P93" s="1">
        <v>10</v>
      </c>
      <c r="Q93" s="1" t="s">
        <v>807</v>
      </c>
      <c r="R93" s="1" t="s">
        <v>808</v>
      </c>
      <c r="S93" s="1" t="s">
        <v>809</v>
      </c>
      <c r="T93" s="1" t="s">
        <v>810</v>
      </c>
      <c r="U93" s="1" t="s">
        <v>809</v>
      </c>
      <c r="V93" s="1" t="s">
        <v>808</v>
      </c>
      <c r="W93" s="1" t="s">
        <v>38</v>
      </c>
      <c r="X93" s="1" t="s">
        <v>39</v>
      </c>
    </row>
    <row r="94" spans="1:24" ht="13" x14ac:dyDescent="0.15">
      <c r="A94" s="1" t="s">
        <v>811</v>
      </c>
      <c r="B94" s="1" t="s">
        <v>812</v>
      </c>
      <c r="C94" s="1">
        <v>1</v>
      </c>
      <c r="D94" s="1" t="s">
        <v>813</v>
      </c>
      <c r="E94" s="1"/>
      <c r="F94" s="1"/>
      <c r="G94" s="1" t="str">
        <f ca="1">IFERROR(__xludf.DUMMYFUNCTION("GOOGLETRANSLATE(D95,M95,""en"")"),"the closure every day, and at the time of the Feicho")</f>
        <v>the closure every day, and at the time of the Feicho</v>
      </c>
      <c r="H94" s="1" t="s">
        <v>44</v>
      </c>
      <c r="I94" s="1" t="s">
        <v>45</v>
      </c>
      <c r="J94" s="1" t="s">
        <v>46</v>
      </c>
      <c r="K94" s="5" t="s">
        <v>814</v>
      </c>
      <c r="L94" s="1" t="s">
        <v>815</v>
      </c>
      <c r="M94" s="1" t="e">
        <f t="array" aca="1" ref="M94" ca="1">_xludf.XLOOKUP(N94,#REF!,#REF!)</f>
        <v>#NAME?</v>
      </c>
      <c r="N94" s="1" t="s">
        <v>87</v>
      </c>
      <c r="O94" s="1" t="s">
        <v>816</v>
      </c>
      <c r="P94" s="1">
        <v>8</v>
      </c>
      <c r="Q94" s="1" t="s">
        <v>817</v>
      </c>
      <c r="R94" s="1" t="s">
        <v>818</v>
      </c>
      <c r="S94" s="1" t="s">
        <v>819</v>
      </c>
      <c r="T94" s="7">
        <v>44595.731377314813</v>
      </c>
      <c r="U94" s="1" t="s">
        <v>819</v>
      </c>
      <c r="V94" s="1" t="s">
        <v>818</v>
      </c>
      <c r="W94" s="1" t="s">
        <v>38</v>
      </c>
      <c r="X94" s="1" t="s">
        <v>39</v>
      </c>
    </row>
    <row r="95" spans="1:24" ht="13" x14ac:dyDescent="0.15">
      <c r="A95" s="1" t="s">
        <v>820</v>
      </c>
      <c r="B95" s="1" t="s">
        <v>821</v>
      </c>
      <c r="C95" s="1">
        <v>2</v>
      </c>
      <c r="D95" s="1" t="s">
        <v>822</v>
      </c>
      <c r="E95" s="1"/>
      <c r="F95" s="1"/>
      <c r="G95" s="1" t="str">
        <f ca="1">IFERROR(__xludf.DUMMYFUNCTION("GOOGLETRANSLATE(D96,M96,""en"")"),"Constant password change is very annoying")</f>
        <v>Constant password change is very annoying</v>
      </c>
      <c r="H95" s="1" t="s">
        <v>27</v>
      </c>
      <c r="I95" s="1" t="s">
        <v>45</v>
      </c>
      <c r="J95" s="1" t="s">
        <v>56</v>
      </c>
      <c r="K95" s="5" t="s">
        <v>76</v>
      </c>
      <c r="L95" s="1" t="s">
        <v>823</v>
      </c>
      <c r="M95" s="1" t="e">
        <f t="array" aca="1" ref="M95" ca="1">_xludf.XLOOKUP(N95,#REF!,#REF!)</f>
        <v>#NAME?</v>
      </c>
      <c r="N95" s="1" t="s">
        <v>96</v>
      </c>
      <c r="O95" s="1" t="s">
        <v>274</v>
      </c>
      <c r="P95" s="1" t="s">
        <v>275</v>
      </c>
      <c r="Q95" s="5" t="s">
        <v>824</v>
      </c>
      <c r="S95" s="1" t="s">
        <v>825</v>
      </c>
      <c r="T95" s="1" t="s">
        <v>826</v>
      </c>
      <c r="U95" s="1" t="s">
        <v>825</v>
      </c>
      <c r="W95" s="1" t="s">
        <v>38</v>
      </c>
      <c r="X95" s="1" t="s">
        <v>39</v>
      </c>
    </row>
    <row r="96" spans="1:24" ht="13" x14ac:dyDescent="0.15">
      <c r="A96" s="1" t="s">
        <v>827</v>
      </c>
      <c r="B96" s="1" t="s">
        <v>828</v>
      </c>
      <c r="C96" s="1">
        <v>10</v>
      </c>
      <c r="D96" s="1" t="s">
        <v>829</v>
      </c>
      <c r="E96" s="1"/>
      <c r="F96" s="1"/>
      <c r="G96" s="1" t="str">
        <f ca="1">IFERROR(__xludf.DUMMYFUNCTION("GOOGLETRANSLATE(D97,M97,""en"")"),"Very good telephone service and everything is possible.")</f>
        <v>Very good telephone service and everything is possible.</v>
      </c>
      <c r="H96" s="1" t="s">
        <v>44</v>
      </c>
      <c r="I96" s="1" t="s">
        <v>28</v>
      </c>
      <c r="J96" s="1" t="s">
        <v>29</v>
      </c>
      <c r="K96" s="5" t="s">
        <v>830</v>
      </c>
      <c r="L96" s="1" t="s">
        <v>831</v>
      </c>
      <c r="M96" s="1" t="e">
        <f t="array" aca="1" ref="M96" ca="1">_xludf.XLOOKUP(N96,#REF!,#REF!)</f>
        <v>#NAME?</v>
      </c>
      <c r="N96" s="1" t="s">
        <v>59</v>
      </c>
      <c r="Q96" s="1">
        <v>3005535679</v>
      </c>
      <c r="R96" s="1" t="s">
        <v>832</v>
      </c>
      <c r="S96" s="1" t="s">
        <v>833</v>
      </c>
      <c r="T96" s="1" t="s">
        <v>834</v>
      </c>
      <c r="U96" s="1" t="s">
        <v>833</v>
      </c>
      <c r="V96" s="1" t="s">
        <v>832</v>
      </c>
      <c r="W96" s="1" t="s">
        <v>38</v>
      </c>
      <c r="X96" s="1" t="s">
        <v>39</v>
      </c>
    </row>
    <row r="97" spans="1:24" ht="13" x14ac:dyDescent="0.15">
      <c r="A97" s="1" t="s">
        <v>835</v>
      </c>
      <c r="B97" s="1" t="s">
        <v>836</v>
      </c>
      <c r="C97" s="1">
        <v>10</v>
      </c>
      <c r="D97" s="1" t="s">
        <v>837</v>
      </c>
      <c r="E97" s="1"/>
      <c r="F97" s="1"/>
      <c r="G97" s="1" t="str">
        <f ca="1">IFERROR(__xludf.DUMMYFUNCTION("GOOGLETRANSLATE(D98,M98,""en"")"),"I was very pleased with the service. I would choose themselves next time.")</f>
        <v>I was very pleased with the service. I would choose themselves next time.</v>
      </c>
      <c r="H97" s="1" t="s">
        <v>44</v>
      </c>
      <c r="I97" s="1" t="s">
        <v>28</v>
      </c>
      <c r="J97" s="1" t="s">
        <v>29</v>
      </c>
      <c r="K97" s="5" t="s">
        <v>838</v>
      </c>
      <c r="L97" s="1" t="s">
        <v>839</v>
      </c>
      <c r="M97" s="1" t="e">
        <f t="array" aca="1" ref="M97" ca="1">_xludf.XLOOKUP(N97,#REF!,#REF!)</f>
        <v>#NAME?</v>
      </c>
      <c r="N97" s="1" t="s">
        <v>96</v>
      </c>
      <c r="Q97" s="1" t="s">
        <v>840</v>
      </c>
      <c r="S97" s="1" t="s">
        <v>841</v>
      </c>
      <c r="T97" s="1" t="s">
        <v>842</v>
      </c>
      <c r="U97" s="1" t="s">
        <v>841</v>
      </c>
      <c r="W97" s="1" t="s">
        <v>38</v>
      </c>
      <c r="X97" s="1" t="s">
        <v>39</v>
      </c>
    </row>
    <row r="98" spans="1:24" ht="13" x14ac:dyDescent="0.15">
      <c r="A98" s="1" t="s">
        <v>843</v>
      </c>
      <c r="B98" s="1" t="s">
        <v>844</v>
      </c>
      <c r="C98" s="1">
        <v>0</v>
      </c>
      <c r="D98" s="1" t="s">
        <v>845</v>
      </c>
      <c r="E98" s="1"/>
      <c r="F98" s="1"/>
      <c r="G98" s="1" t="str">
        <f ca="1">IFERROR(__xludf.DUMMYFUNCTION("GOOGLETRANSLATE(D99,M99,""en"")"),"It’s so useless I couldn’t take any information that I need")</f>
        <v>It’s so useless I couldn’t take any information that I need</v>
      </c>
      <c r="H98" s="1" t="s">
        <v>27</v>
      </c>
      <c r="I98" s="1" t="s">
        <v>45</v>
      </c>
      <c r="J98" s="1" t="s">
        <v>56</v>
      </c>
      <c r="K98" s="5" t="s">
        <v>846</v>
      </c>
      <c r="L98" s="1" t="s">
        <v>847</v>
      </c>
      <c r="M98" s="1" t="e">
        <f t="array" aca="1" ref="M98" ca="1">_xludf.XLOOKUP(N98,#REF!,#REF!)</f>
        <v>#NAME?</v>
      </c>
      <c r="N98" s="1" t="s">
        <v>353</v>
      </c>
      <c r="W98" s="1" t="s">
        <v>38</v>
      </c>
      <c r="X98" s="1" t="s">
        <v>39</v>
      </c>
    </row>
    <row r="99" spans="1:24" ht="13" x14ac:dyDescent="0.15">
      <c r="A99" s="1" t="s">
        <v>848</v>
      </c>
      <c r="B99" s="1" t="s">
        <v>849</v>
      </c>
      <c r="C99" s="1">
        <v>4</v>
      </c>
      <c r="D99" s="1" t="s">
        <v>850</v>
      </c>
      <c r="E99" s="1"/>
      <c r="F99" s="1"/>
      <c r="G99" s="1" t="str">
        <f ca="1">IFERROR(__xludf.DUMMYFUNCTION("GOOGLETRANSLATE(D100,M100,""en"")"),"Not to charge small stores monthly fees,
The costs are constantly increasing ....")</f>
        <v>Not to charge small stores monthly fees,
The costs are constantly increasing ....</v>
      </c>
      <c r="H99" s="1" t="s">
        <v>44</v>
      </c>
      <c r="I99" s="1" t="s">
        <v>28</v>
      </c>
      <c r="J99" s="1" t="s">
        <v>29</v>
      </c>
      <c r="K99" s="5" t="s">
        <v>851</v>
      </c>
      <c r="L99" s="1" t="s">
        <v>852</v>
      </c>
      <c r="M99" s="1" t="e">
        <f t="array" aca="1" ref="M99" ca="1">_xludf.XLOOKUP(N99,#REF!,#REF!)</f>
        <v>#NAME?</v>
      </c>
      <c r="N99" s="1" t="s">
        <v>32</v>
      </c>
      <c r="O99" s="1" t="s">
        <v>853</v>
      </c>
      <c r="P99" s="1">
        <v>42</v>
      </c>
      <c r="Q99" s="1" t="s">
        <v>854</v>
      </c>
      <c r="R99" s="1" t="s">
        <v>855</v>
      </c>
      <c r="S99" s="1" t="s">
        <v>856</v>
      </c>
      <c r="T99" s="1" t="s">
        <v>857</v>
      </c>
      <c r="U99" s="1" t="s">
        <v>856</v>
      </c>
      <c r="V99" s="1" t="s">
        <v>855</v>
      </c>
      <c r="W99" s="1" t="s">
        <v>38</v>
      </c>
      <c r="X99" s="1" t="s">
        <v>39</v>
      </c>
    </row>
    <row r="100" spans="1:24" ht="13" x14ac:dyDescent="0.15">
      <c r="A100" s="1" t="s">
        <v>858</v>
      </c>
      <c r="B100" s="1" t="s">
        <v>859</v>
      </c>
      <c r="C100" s="1">
        <v>10</v>
      </c>
      <c r="D100" s="1" t="s">
        <v>758</v>
      </c>
      <c r="E100" s="1"/>
      <c r="F100" s="1"/>
      <c r="G100" s="1" t="str">
        <f ca="1">IFERROR(__xludf.DUMMYFUNCTION("GOOGLETRANSLATE(D101,M101,""en"")"),"nothing")</f>
        <v>nothing</v>
      </c>
      <c r="H100" s="1" t="s">
        <v>44</v>
      </c>
      <c r="I100" s="1" t="s">
        <v>28</v>
      </c>
      <c r="J100" s="1" t="s">
        <v>29</v>
      </c>
      <c r="K100" s="5" t="s">
        <v>860</v>
      </c>
      <c r="L100" s="1" t="s">
        <v>861</v>
      </c>
      <c r="M100" s="1" t="e">
        <f t="array" aca="1" ref="M100" ca="1">_xludf.XLOOKUP(N100,#REF!,#REF!)</f>
        <v>#NAME?</v>
      </c>
      <c r="N100" s="1" t="s">
        <v>32</v>
      </c>
      <c r="O100" s="1" t="s">
        <v>694</v>
      </c>
      <c r="P100" s="1">
        <v>31</v>
      </c>
      <c r="Q100" s="1" t="s">
        <v>862</v>
      </c>
      <c r="R100" s="1" t="s">
        <v>863</v>
      </c>
      <c r="S100" s="1" t="s">
        <v>864</v>
      </c>
      <c r="T100" s="1" t="s">
        <v>865</v>
      </c>
      <c r="U100" s="1" t="s">
        <v>864</v>
      </c>
      <c r="V100" s="1" t="s">
        <v>863</v>
      </c>
      <c r="W100" s="1" t="s">
        <v>38</v>
      </c>
      <c r="X100" s="1" t="s">
        <v>39</v>
      </c>
    </row>
    <row r="101" spans="1:24" ht="13" x14ac:dyDescent="0.15">
      <c r="A101" s="1" t="s">
        <v>866</v>
      </c>
      <c r="B101" s="1" t="s">
        <v>867</v>
      </c>
      <c r="C101" s="1">
        <v>10</v>
      </c>
      <c r="D101" s="1" t="s">
        <v>868</v>
      </c>
      <c r="E101" s="1"/>
      <c r="F101" s="1"/>
      <c r="G101" s="1" t="str">
        <f ca="1">IFERROR(__xludf.DUMMYFUNCTION("GOOGLETRANSLATE(D102,M102,""en"")"),"Everything is perfect .... at least for now")</f>
        <v>Everything is perfect .... at least for now</v>
      </c>
      <c r="H101" s="1" t="s">
        <v>44</v>
      </c>
      <c r="I101" s="1" t="s">
        <v>45</v>
      </c>
      <c r="J101" s="1" t="s">
        <v>46</v>
      </c>
      <c r="K101" s="5" t="s">
        <v>869</v>
      </c>
      <c r="L101" s="1" t="s">
        <v>870</v>
      </c>
      <c r="M101" s="1" t="e">
        <f t="array" aca="1" ref="M101" ca="1">_xludf.XLOOKUP(N101,#REF!,#REF!)</f>
        <v>#NAME?</v>
      </c>
      <c r="N101" s="1" t="s">
        <v>49</v>
      </c>
      <c r="O101" s="1" t="s">
        <v>50</v>
      </c>
      <c r="P101" s="1">
        <v>21</v>
      </c>
      <c r="Q101" s="1" t="s">
        <v>871</v>
      </c>
      <c r="R101" s="1" t="s">
        <v>872</v>
      </c>
      <c r="S101" s="1" t="s">
        <v>871</v>
      </c>
      <c r="T101" s="1" t="s">
        <v>873</v>
      </c>
      <c r="U101" s="1" t="s">
        <v>871</v>
      </c>
      <c r="V101" s="1" t="s">
        <v>872</v>
      </c>
      <c r="W101" s="1" t="s">
        <v>38</v>
      </c>
      <c r="X101" s="1" t="s">
        <v>39</v>
      </c>
    </row>
    <row r="102" spans="1:24" ht="13" x14ac:dyDescent="0.15">
      <c r="A102" s="1" t="s">
        <v>874</v>
      </c>
      <c r="B102" s="1" t="s">
        <v>875</v>
      </c>
      <c r="C102" s="1">
        <v>10</v>
      </c>
      <c r="D102" s="1">
        <v>0</v>
      </c>
      <c r="E102" s="1"/>
      <c r="F102" s="1"/>
      <c r="G102" s="1" t="str">
        <f ca="1">IFERROR(__xludf.DUMMYFUNCTION("GOOGLETRANSLATE(D103,M103,""en"")"),"0")</f>
        <v>0</v>
      </c>
      <c r="H102" s="1" t="s">
        <v>27</v>
      </c>
      <c r="I102" s="1" t="s">
        <v>28</v>
      </c>
      <c r="J102" s="1" t="s">
        <v>29</v>
      </c>
      <c r="K102" s="5" t="s">
        <v>76</v>
      </c>
      <c r="L102" s="1" t="s">
        <v>876</v>
      </c>
      <c r="M102" s="1" t="e">
        <f t="array" aca="1" ref="M102" ca="1">_xludf.XLOOKUP(N102,#REF!,#REF!)</f>
        <v>#NAME?</v>
      </c>
      <c r="N102" s="1" t="s">
        <v>32</v>
      </c>
      <c r="O102" s="1" t="s">
        <v>877</v>
      </c>
      <c r="P102" s="1">
        <v>71</v>
      </c>
      <c r="Q102" s="1" t="s">
        <v>878</v>
      </c>
      <c r="R102" s="1" t="s">
        <v>879</v>
      </c>
      <c r="S102" s="1" t="s">
        <v>880</v>
      </c>
      <c r="T102" s="1" t="s">
        <v>881</v>
      </c>
      <c r="U102" s="1" t="s">
        <v>880</v>
      </c>
      <c r="V102" s="1" t="s">
        <v>879</v>
      </c>
      <c r="W102" s="1" t="s">
        <v>38</v>
      </c>
      <c r="X102" s="1" t="s">
        <v>39</v>
      </c>
    </row>
    <row r="103" spans="1:24" ht="13" x14ac:dyDescent="0.15">
      <c r="A103" s="1" t="s">
        <v>882</v>
      </c>
      <c r="B103" s="1" t="s">
        <v>883</v>
      </c>
      <c r="C103" s="1">
        <v>10</v>
      </c>
      <c r="D103" s="1" t="s">
        <v>884</v>
      </c>
      <c r="E103" s="1"/>
      <c r="F103" s="1"/>
      <c r="G103" s="1" t="str">
        <f ca="1">IFERROR(__xludf.DUMMYFUNCTION("GOOGLETRANSLATE(D104,M104,""en"")"),"If I choose a month I do not have to re -select the settlements after each day")</f>
        <v>If I choose a month I do not have to re -select the settlements after each day</v>
      </c>
      <c r="H103" s="1" t="s">
        <v>27</v>
      </c>
      <c r="I103" s="1" t="s">
        <v>28</v>
      </c>
      <c r="J103" s="1" t="s">
        <v>29</v>
      </c>
      <c r="K103" s="5" t="s">
        <v>366</v>
      </c>
      <c r="L103" s="1" t="s">
        <v>885</v>
      </c>
      <c r="M103" s="1" t="e">
        <f t="array" aca="1" ref="M103" ca="1">_xludf.XLOOKUP(N103,#REF!,#REF!)</f>
        <v>#NAME?</v>
      </c>
      <c r="N103" s="1" t="s">
        <v>96</v>
      </c>
      <c r="O103" s="1" t="s">
        <v>886</v>
      </c>
      <c r="P103" s="1" t="s">
        <v>887</v>
      </c>
      <c r="Q103" s="1" t="s">
        <v>888</v>
      </c>
      <c r="R103" s="1" t="s">
        <v>889</v>
      </c>
      <c r="S103" s="1" t="s">
        <v>890</v>
      </c>
      <c r="T103" s="1" t="s">
        <v>891</v>
      </c>
      <c r="U103" s="1" t="s">
        <v>890</v>
      </c>
      <c r="V103" s="1" t="s">
        <v>889</v>
      </c>
      <c r="W103" s="1" t="s">
        <v>38</v>
      </c>
      <c r="X103" s="1" t="s">
        <v>39</v>
      </c>
    </row>
    <row r="104" spans="1:24" ht="13" x14ac:dyDescent="0.15">
      <c r="A104" s="1" t="s">
        <v>892</v>
      </c>
      <c r="B104" s="1" t="s">
        <v>893</v>
      </c>
      <c r="C104" s="1">
        <v>7</v>
      </c>
      <c r="D104" s="1" t="s">
        <v>894</v>
      </c>
      <c r="E104" s="1"/>
      <c r="F104" s="1"/>
      <c r="G104" s="1" t="str">
        <f ca="1">IFERROR(__xludf.DUMMYFUNCTION("GOOGLETRANSLATE(D105,M105,""en"")"),"Faster response reactions")</f>
        <v>Faster response reactions</v>
      </c>
      <c r="H104" s="1" t="s">
        <v>44</v>
      </c>
      <c r="I104" s="1" t="s">
        <v>28</v>
      </c>
      <c r="J104" s="1" t="s">
        <v>264</v>
      </c>
      <c r="K104" s="5" t="s">
        <v>895</v>
      </c>
      <c r="L104" s="1" t="s">
        <v>896</v>
      </c>
      <c r="M104" s="1" t="e">
        <f t="array" aca="1" ref="M104" ca="1">_xludf.XLOOKUP(N104,#REF!,#REF!)</f>
        <v>#NAME?</v>
      </c>
      <c r="N104" s="1" t="s">
        <v>96</v>
      </c>
      <c r="Q104" s="1" t="s">
        <v>897</v>
      </c>
      <c r="R104" s="1" t="s">
        <v>898</v>
      </c>
      <c r="S104" s="1" t="s">
        <v>897</v>
      </c>
      <c r="T104" s="1" t="s">
        <v>899</v>
      </c>
      <c r="U104" s="1" t="s">
        <v>897</v>
      </c>
      <c r="V104" s="1" t="s">
        <v>898</v>
      </c>
      <c r="W104" s="1" t="s">
        <v>38</v>
      </c>
      <c r="X104" s="1" t="s">
        <v>39</v>
      </c>
    </row>
    <row r="105" spans="1:24" ht="13" x14ac:dyDescent="0.15">
      <c r="A105" s="1" t="s">
        <v>900</v>
      </c>
      <c r="B105" s="1" t="s">
        <v>901</v>
      </c>
      <c r="C105" s="1">
        <v>8</v>
      </c>
      <c r="D105" s="1" t="s">
        <v>902</v>
      </c>
      <c r="E105" s="1"/>
      <c r="F105" s="1"/>
      <c r="G105" s="1" t="str">
        <f ca="1">IFERROR(__xludf.DUMMYFUNCTION("GOOGLETRANSLATE(D106,M106,""en"")"),"A convenient interface of staff and good access to information")</f>
        <v>A convenient interface of staff and good access to information</v>
      </c>
      <c r="H105" s="1" t="s">
        <v>44</v>
      </c>
      <c r="I105" s="1" t="s">
        <v>28</v>
      </c>
      <c r="J105" s="1" t="s">
        <v>264</v>
      </c>
      <c r="K105" s="5" t="s">
        <v>903</v>
      </c>
      <c r="L105" s="1" t="s">
        <v>904</v>
      </c>
      <c r="M105" s="1" t="e">
        <f t="array" aca="1" ref="M105" ca="1">_xludf.XLOOKUP(N105,#REF!,#REF!)</f>
        <v>#NAME?</v>
      </c>
      <c r="N105" s="1" t="s">
        <v>59</v>
      </c>
      <c r="O105" s="1" t="s">
        <v>131</v>
      </c>
      <c r="P105" s="1">
        <v>1</v>
      </c>
      <c r="Q105" s="1">
        <v>1603562869</v>
      </c>
      <c r="R105" s="1" t="s">
        <v>905</v>
      </c>
      <c r="S105" s="1" t="s">
        <v>906</v>
      </c>
      <c r="T105" s="1" t="s">
        <v>907</v>
      </c>
      <c r="U105" s="1" t="s">
        <v>906</v>
      </c>
      <c r="V105" s="1" t="s">
        <v>905</v>
      </c>
      <c r="W105" s="1" t="s">
        <v>38</v>
      </c>
      <c r="X105" s="1" t="s">
        <v>39</v>
      </c>
    </row>
    <row r="106" spans="1:24" ht="13" x14ac:dyDescent="0.15">
      <c r="A106" s="1" t="s">
        <v>908</v>
      </c>
      <c r="B106" s="1" t="s">
        <v>909</v>
      </c>
      <c r="C106" s="1">
        <v>6</v>
      </c>
      <c r="D106" s="1" t="s">
        <v>910</v>
      </c>
      <c r="E106" s="1"/>
      <c r="F106" s="1"/>
      <c r="G106" s="1" t="str">
        <f ca="1">IFERROR(__xludf.DUMMYFUNCTION("GOOGLETRANSLATE(D107,M107,""en"")"),"Still the BankingCircle Denemark !!!!")</f>
        <v>Still the BankingCircle Denemark !!!!</v>
      </c>
      <c r="H106" s="1" t="s">
        <v>44</v>
      </c>
      <c r="I106" s="1" t="s">
        <v>28</v>
      </c>
      <c r="J106" s="1" t="s">
        <v>29</v>
      </c>
      <c r="K106" s="5" t="s">
        <v>911</v>
      </c>
      <c r="L106" s="1" t="s">
        <v>912</v>
      </c>
      <c r="M106" s="1" t="e">
        <f t="array" aca="1" ref="M106" ca="1">_xludf.XLOOKUP(N106,#REF!,#REF!)</f>
        <v>#NAME?</v>
      </c>
      <c r="N106" s="1" t="s">
        <v>96</v>
      </c>
      <c r="O106" s="1" t="s">
        <v>913</v>
      </c>
      <c r="P106" s="1" t="s">
        <v>914</v>
      </c>
      <c r="Q106" s="1" t="s">
        <v>915</v>
      </c>
      <c r="R106" s="1" t="s">
        <v>916</v>
      </c>
      <c r="S106" s="1" t="s">
        <v>917</v>
      </c>
      <c r="T106" s="1" t="s">
        <v>918</v>
      </c>
      <c r="U106" s="1" t="s">
        <v>917</v>
      </c>
      <c r="V106" s="1" t="s">
        <v>916</v>
      </c>
      <c r="W106" s="1" t="s">
        <v>38</v>
      </c>
      <c r="X106" s="1" t="s">
        <v>39</v>
      </c>
    </row>
    <row r="107" spans="1:24" ht="13" x14ac:dyDescent="0.15">
      <c r="A107" s="1" t="s">
        <v>919</v>
      </c>
      <c r="B107" s="1" t="s">
        <v>920</v>
      </c>
      <c r="C107" s="1">
        <v>9</v>
      </c>
      <c r="D107" s="1" t="s">
        <v>921</v>
      </c>
      <c r="E107" s="1"/>
      <c r="F107" s="1"/>
      <c r="G107" s="1" t="str">
        <f ca="1">IFERROR(__xludf.DUMMYFUNCTION("GOOGLETRANSLATE(D108,M108,""en"")"),"almost perfect")</f>
        <v>almost perfect</v>
      </c>
      <c r="H107" s="1" t="s">
        <v>27</v>
      </c>
      <c r="I107" s="1" t="s">
        <v>28</v>
      </c>
      <c r="J107" s="1" t="s">
        <v>29</v>
      </c>
      <c r="K107" s="5" t="s">
        <v>76</v>
      </c>
      <c r="L107" s="1" t="s">
        <v>922</v>
      </c>
      <c r="M107" s="1" t="e">
        <f t="array" aca="1" ref="M107" ca="1">_xludf.XLOOKUP(N107,#REF!,#REF!)</f>
        <v>#NAME?</v>
      </c>
      <c r="N107" s="1" t="s">
        <v>96</v>
      </c>
      <c r="Q107" s="1" t="s">
        <v>923</v>
      </c>
      <c r="S107" s="1" t="s">
        <v>924</v>
      </c>
      <c r="T107" s="1" t="s">
        <v>925</v>
      </c>
      <c r="U107" s="1" t="s">
        <v>924</v>
      </c>
      <c r="W107" s="1" t="s">
        <v>38</v>
      </c>
      <c r="X107" s="1" t="s">
        <v>39</v>
      </c>
    </row>
    <row r="108" spans="1:24" ht="13" x14ac:dyDescent="0.15">
      <c r="A108" s="1" t="s">
        <v>926</v>
      </c>
      <c r="B108" s="1" t="s">
        <v>927</v>
      </c>
      <c r="C108" s="1">
        <v>10</v>
      </c>
      <c r="D108" s="1" t="s">
        <v>928</v>
      </c>
      <c r="E108" s="1"/>
      <c r="F108" s="1"/>
      <c r="G108" s="1" t="str">
        <f ca="1">IFERROR(__xludf.DUMMYFUNCTION("GOOGLETRANSLATE(D109,M109,""en"")"),"Deposit the value in the same day account ..")</f>
        <v>Deposit the value in the same day account ..</v>
      </c>
      <c r="H108" s="1" t="s">
        <v>27</v>
      </c>
      <c r="I108" s="1" t="s">
        <v>28</v>
      </c>
      <c r="J108" s="1" t="s">
        <v>29</v>
      </c>
      <c r="K108" s="5" t="s">
        <v>76</v>
      </c>
      <c r="L108" s="1" t="s">
        <v>929</v>
      </c>
      <c r="M108" s="1" t="e">
        <f t="array" aca="1" ref="M108" ca="1">_xludf.XLOOKUP(N108,#REF!,#REF!)</f>
        <v>#NAME?</v>
      </c>
      <c r="N108" s="1" t="s">
        <v>87</v>
      </c>
      <c r="O108" s="1" t="s">
        <v>417</v>
      </c>
      <c r="P108" s="1">
        <v>11</v>
      </c>
      <c r="Q108" s="1" t="s">
        <v>930</v>
      </c>
      <c r="R108" s="1" t="s">
        <v>931</v>
      </c>
      <c r="S108" s="1" t="s">
        <v>930</v>
      </c>
      <c r="T108" s="7">
        <v>44570.391712962963</v>
      </c>
      <c r="U108" s="1" t="s">
        <v>930</v>
      </c>
      <c r="V108" s="1" t="s">
        <v>931</v>
      </c>
      <c r="W108" s="1" t="s">
        <v>38</v>
      </c>
      <c r="X108" s="1" t="s">
        <v>39</v>
      </c>
    </row>
    <row r="109" spans="1:24" ht="13" x14ac:dyDescent="0.15">
      <c r="A109" s="1" t="s">
        <v>932</v>
      </c>
      <c r="B109" s="1" t="s">
        <v>933</v>
      </c>
      <c r="C109" s="1">
        <v>0</v>
      </c>
      <c r="D109" s="1" t="s">
        <v>934</v>
      </c>
      <c r="E109" s="1"/>
      <c r="F109" s="1"/>
      <c r="G109" s="1" t="str">
        <f ca="1">IFERROR(__xludf.DUMMYFUNCTION("GOOGLETRANSLATE(D110,M110,""en"")"),"to high % of each payment")</f>
        <v>to high % of each payment</v>
      </c>
      <c r="H109" s="1" t="s">
        <v>27</v>
      </c>
      <c r="I109" s="1" t="s">
        <v>28</v>
      </c>
      <c r="J109" s="1" t="s">
        <v>29</v>
      </c>
      <c r="K109" s="5" t="s">
        <v>614</v>
      </c>
      <c r="L109" s="1" t="s">
        <v>935</v>
      </c>
      <c r="M109" s="1" t="e">
        <f t="array" aca="1" ref="M109" ca="1">_xludf.XLOOKUP(N109,#REF!,#REF!)</f>
        <v>#NAME?</v>
      </c>
      <c r="N109" s="1" t="s">
        <v>59</v>
      </c>
      <c r="W109" s="1" t="s">
        <v>38</v>
      </c>
      <c r="X109" s="1" t="s">
        <v>39</v>
      </c>
    </row>
    <row r="110" spans="1:24" ht="13" x14ac:dyDescent="0.15">
      <c r="A110" s="1" t="s">
        <v>936</v>
      </c>
      <c r="B110" s="1" t="s">
        <v>937</v>
      </c>
      <c r="C110" s="1">
        <v>10</v>
      </c>
      <c r="D110" s="1" t="s">
        <v>938</v>
      </c>
      <c r="E110" s="1"/>
      <c r="F110" s="1"/>
      <c r="G110" s="1" t="str">
        <f ca="1">IFERROR(__xludf.DUMMYFUNCTION("GOOGLETRANSLATE(D111,M111,""en"")"),"xx")</f>
        <v>xx</v>
      </c>
      <c r="H110" s="1" t="s">
        <v>27</v>
      </c>
      <c r="I110" s="1" t="s">
        <v>28</v>
      </c>
      <c r="J110" s="1" t="s">
        <v>29</v>
      </c>
      <c r="K110" s="5" t="s">
        <v>939</v>
      </c>
      <c r="L110" s="1" t="s">
        <v>940</v>
      </c>
      <c r="M110" s="1" t="e">
        <f t="array" aca="1" ref="M110" ca="1">_xludf.XLOOKUP(N110,#REF!,#REF!)</f>
        <v>#NAME?</v>
      </c>
      <c r="N110" s="1" t="s">
        <v>59</v>
      </c>
      <c r="O110" s="1" t="s">
        <v>131</v>
      </c>
      <c r="P110" s="1">
        <v>1</v>
      </c>
      <c r="Q110" s="1">
        <v>101627269</v>
      </c>
      <c r="R110" s="1" t="s">
        <v>941</v>
      </c>
      <c r="S110" s="1" t="s">
        <v>942</v>
      </c>
      <c r="T110" s="1" t="s">
        <v>943</v>
      </c>
      <c r="U110" s="1" t="s">
        <v>942</v>
      </c>
      <c r="V110" s="1" t="s">
        <v>941</v>
      </c>
      <c r="W110" s="1" t="s">
        <v>38</v>
      </c>
      <c r="X110" s="1" t="s">
        <v>39</v>
      </c>
    </row>
    <row r="111" spans="1:24" ht="13" x14ac:dyDescent="0.15">
      <c r="A111" s="1" t="s">
        <v>944</v>
      </c>
      <c r="B111" s="1" t="s">
        <v>945</v>
      </c>
      <c r="C111" s="1">
        <v>9</v>
      </c>
      <c r="D111" s="1" t="s">
        <v>946</v>
      </c>
      <c r="E111" s="1"/>
      <c r="F111" s="1"/>
      <c r="G111" s="1" t="str">
        <f ca="1">IFERROR(__xludf.DUMMYFUNCTION("GOOGLETRANSLATE(D112,M112,""en"")"),"Good to use.
")</f>
        <v xml:space="preserve">Good to use.
</v>
      </c>
      <c r="H111" s="1" t="s">
        <v>27</v>
      </c>
      <c r="I111" s="1" t="s">
        <v>28</v>
      </c>
      <c r="J111" s="1" t="s">
        <v>264</v>
      </c>
      <c r="K111" s="5" t="s">
        <v>366</v>
      </c>
      <c r="L111" s="1" t="s">
        <v>947</v>
      </c>
      <c r="M111" s="1" t="e">
        <f t="array" aca="1" ref="M111" ca="1">_xludf.XLOOKUP(N111,#REF!,#REF!)</f>
        <v>#NAME?</v>
      </c>
      <c r="N111" s="1" t="s">
        <v>59</v>
      </c>
      <c r="O111" s="1" t="s">
        <v>948</v>
      </c>
      <c r="P111" s="1">
        <v>7</v>
      </c>
      <c r="Q111" s="1" t="s">
        <v>949</v>
      </c>
      <c r="R111" s="1" t="s">
        <v>950</v>
      </c>
      <c r="S111" s="1" t="s">
        <v>951</v>
      </c>
      <c r="T111" s="1" t="s">
        <v>952</v>
      </c>
      <c r="U111" s="1" t="s">
        <v>951</v>
      </c>
      <c r="V111" s="1" t="s">
        <v>950</v>
      </c>
      <c r="W111" s="1" t="s">
        <v>38</v>
      </c>
      <c r="X111" s="1" t="s">
        <v>39</v>
      </c>
    </row>
    <row r="112" spans="1:24" ht="13" x14ac:dyDescent="0.15">
      <c r="A112" s="1" t="s">
        <v>953</v>
      </c>
      <c r="B112" s="1" t="s">
        <v>954</v>
      </c>
      <c r="C112" s="1">
        <v>10</v>
      </c>
      <c r="D112" s="1" t="s">
        <v>955</v>
      </c>
      <c r="E112" s="1"/>
      <c r="F112" s="1"/>
      <c r="G112" s="1" t="str">
        <f ca="1">IFERROR(__xludf.DUMMYFUNCTION("GOOGLETRANSLATE(D113,M113,""en"")"),"I think you do well and do not know how to improve what is well done.")</f>
        <v>I think you do well and do not know how to improve what is well done.</v>
      </c>
      <c r="H112" s="1" t="s">
        <v>44</v>
      </c>
      <c r="I112" s="1" t="s">
        <v>28</v>
      </c>
      <c r="J112" s="1" t="s">
        <v>29</v>
      </c>
      <c r="K112" s="5" t="s">
        <v>956</v>
      </c>
      <c r="L112" s="1" t="s">
        <v>957</v>
      </c>
      <c r="M112" s="1" t="e">
        <f t="array" aca="1" ref="M112" ca="1">_xludf.XLOOKUP(N112,#REF!,#REF!)</f>
        <v>#NAME?</v>
      </c>
      <c r="N112" s="1" t="s">
        <v>59</v>
      </c>
      <c r="O112" s="1" t="s">
        <v>131</v>
      </c>
      <c r="P112" s="1">
        <v>1</v>
      </c>
      <c r="Q112" s="1">
        <v>2402575649</v>
      </c>
      <c r="R112" s="1" t="s">
        <v>958</v>
      </c>
      <c r="S112" s="1" t="s">
        <v>959</v>
      </c>
      <c r="T112" s="1" t="s">
        <v>960</v>
      </c>
      <c r="U112" s="1" t="s">
        <v>959</v>
      </c>
      <c r="V112" s="1" t="s">
        <v>958</v>
      </c>
      <c r="W112" s="1" t="s">
        <v>38</v>
      </c>
      <c r="X112" s="1" t="s">
        <v>39</v>
      </c>
    </row>
    <row r="113" spans="1:24" ht="13" x14ac:dyDescent="0.15">
      <c r="A113" s="1" t="s">
        <v>961</v>
      </c>
      <c r="B113" s="1" t="s">
        <v>962</v>
      </c>
      <c r="C113" s="1">
        <v>10</v>
      </c>
      <c r="D113" s="1" t="s">
        <v>963</v>
      </c>
      <c r="E113" s="1"/>
      <c r="F113" s="1"/>
      <c r="G113" s="1" t="str">
        <f ca="1">IFERROR(__xludf.DUMMYFUNCTION("GOOGLETRANSLATE(D114,M114,""en"")"),"Great service")</f>
        <v>Great service</v>
      </c>
      <c r="H113" s="1" t="s">
        <v>44</v>
      </c>
      <c r="I113" s="1" t="s">
        <v>45</v>
      </c>
      <c r="J113" s="1" t="s">
        <v>56</v>
      </c>
      <c r="K113" s="5" t="s">
        <v>964</v>
      </c>
      <c r="L113" s="1" t="s">
        <v>965</v>
      </c>
      <c r="M113" s="1" t="e">
        <f t="array" aca="1" ref="M113" ca="1">_xludf.XLOOKUP(N113,#REF!,#REF!)</f>
        <v>#NAME?</v>
      </c>
      <c r="N113" s="1" t="s">
        <v>59</v>
      </c>
      <c r="O113" s="1" t="s">
        <v>131</v>
      </c>
      <c r="P113" s="1">
        <v>1</v>
      </c>
      <c r="Q113" s="1" t="s">
        <v>966</v>
      </c>
      <c r="R113" s="1" t="s">
        <v>967</v>
      </c>
      <c r="S113" s="1" t="s">
        <v>968</v>
      </c>
      <c r="T113" s="1" t="s">
        <v>969</v>
      </c>
      <c r="U113" s="1" t="s">
        <v>968</v>
      </c>
      <c r="V113" s="1" t="s">
        <v>967</v>
      </c>
      <c r="W113" s="1" t="s">
        <v>38</v>
      </c>
      <c r="X113" s="1" t="s">
        <v>39</v>
      </c>
    </row>
    <row r="114" spans="1:24" ht="13" x14ac:dyDescent="0.15">
      <c r="A114" s="1" t="s">
        <v>970</v>
      </c>
      <c r="B114" s="1" t="s">
        <v>971</v>
      </c>
      <c r="C114" s="1">
        <v>8</v>
      </c>
      <c r="D114" s="1" t="s">
        <v>972</v>
      </c>
      <c r="E114" s="1"/>
      <c r="F114" s="1"/>
      <c r="G114" s="1" t="str">
        <f ca="1">IFERROR(__xludf.DUMMYFUNCTION("GOOGLETRANSLATE(D115,M115,""en"")"),"The online settlement system is too complicated, which is basically no problem because it is detailed. However, it would be good to simplify monthly settlement. Date-filled amount-leaf in commission arrangement, then for the amount referred to the company"&amp;", a separator line, mark the amount referred to and then continue with the same method. Thanks!")</f>
        <v>The online settlement system is too complicated, which is basically no problem because it is detailed. However, it would be good to simplify monthly settlement. Date-filled amount-leaf in commission arrangement, then for the amount referred to the company, a separator line, mark the amount referred to and then continue with the same method. Thanks!</v>
      </c>
      <c r="H114" s="1" t="s">
        <v>44</v>
      </c>
      <c r="I114" s="1" t="s">
        <v>28</v>
      </c>
      <c r="J114" s="1" t="s">
        <v>29</v>
      </c>
      <c r="K114" s="5" t="s">
        <v>973</v>
      </c>
      <c r="L114" s="1" t="s">
        <v>974</v>
      </c>
      <c r="M114" s="1" t="e">
        <f t="array" aca="1" ref="M114" ca="1">_xludf.XLOOKUP(N114,#REF!,#REF!)</f>
        <v>#NAME?</v>
      </c>
      <c r="N114" s="1" t="s">
        <v>96</v>
      </c>
      <c r="O114" s="1" t="s">
        <v>975</v>
      </c>
      <c r="P114" s="1" t="s">
        <v>216</v>
      </c>
      <c r="Q114" s="1" t="s">
        <v>976</v>
      </c>
      <c r="R114" s="1" t="s">
        <v>977</v>
      </c>
      <c r="S114" s="1" t="s">
        <v>978</v>
      </c>
      <c r="T114" s="1" t="s">
        <v>979</v>
      </c>
      <c r="U114" s="1" t="s">
        <v>978</v>
      </c>
      <c r="V114" s="1" t="s">
        <v>977</v>
      </c>
      <c r="W114" s="1" t="s">
        <v>38</v>
      </c>
      <c r="X114" s="1" t="s">
        <v>39</v>
      </c>
    </row>
    <row r="115" spans="1:24" ht="13" x14ac:dyDescent="0.15">
      <c r="A115" s="1" t="s">
        <v>980</v>
      </c>
      <c r="B115" s="1" t="s">
        <v>981</v>
      </c>
      <c r="C115" s="1">
        <v>9</v>
      </c>
      <c r="D115" s="1" t="s">
        <v>982</v>
      </c>
      <c r="E115" s="1"/>
      <c r="F115" s="1"/>
      <c r="G115" s="1" t="str">
        <f ca="1">IFERROR(__xludf.DUMMYFUNCTION("GOOGLETRANSLATE(D116,M116,""en"")"),"Only MBWAY")</f>
        <v>Only MBWAY</v>
      </c>
      <c r="H115" s="1" t="s">
        <v>44</v>
      </c>
      <c r="I115" s="1" t="s">
        <v>28</v>
      </c>
      <c r="J115" s="1" t="s">
        <v>29</v>
      </c>
      <c r="K115" s="5" t="s">
        <v>983</v>
      </c>
      <c r="L115" s="1" t="s">
        <v>984</v>
      </c>
      <c r="M115" s="1" t="e">
        <f t="array" aca="1" ref="M115" ca="1">_xludf.XLOOKUP(N115,#REF!,#REF!)</f>
        <v>#NAME?</v>
      </c>
      <c r="N115" s="1" t="s">
        <v>87</v>
      </c>
      <c r="Q115" s="1" t="s">
        <v>985</v>
      </c>
      <c r="R115" s="1" t="s">
        <v>986</v>
      </c>
      <c r="S115" s="1" t="s">
        <v>985</v>
      </c>
      <c r="T115" s="1" t="s">
        <v>987</v>
      </c>
      <c r="U115" s="1" t="s">
        <v>985</v>
      </c>
      <c r="V115" s="1" t="s">
        <v>986</v>
      </c>
      <c r="W115" s="1" t="s">
        <v>38</v>
      </c>
      <c r="X115" s="1" t="s">
        <v>39</v>
      </c>
    </row>
    <row r="116" spans="1:24" ht="13" x14ac:dyDescent="0.15">
      <c r="A116" s="1" t="s">
        <v>988</v>
      </c>
      <c r="B116" s="1" t="s">
        <v>989</v>
      </c>
      <c r="C116" s="1">
        <v>9</v>
      </c>
      <c r="D116" s="1" t="s">
        <v>990</v>
      </c>
      <c r="E116" s="1"/>
      <c r="F116" s="1"/>
      <c r="G116" s="1" t="str">
        <f ca="1">IFERROR(__xludf.DUMMYFUNCTION("GOOGLETRANSLATE(D117,M117,""en"")"),"satisfied with the service.")</f>
        <v>satisfied with the service.</v>
      </c>
      <c r="H116" s="1" t="s">
        <v>27</v>
      </c>
      <c r="I116" s="1" t="s">
        <v>28</v>
      </c>
      <c r="J116" s="1" t="s">
        <v>29</v>
      </c>
      <c r="K116" s="5" t="s">
        <v>76</v>
      </c>
      <c r="L116" s="1" t="s">
        <v>991</v>
      </c>
      <c r="M116" s="1" t="e">
        <f t="array" aca="1" ref="M116" ca="1">_xludf.XLOOKUP(N116,#REF!,#REF!)</f>
        <v>#NAME?</v>
      </c>
      <c r="N116" s="1" t="s">
        <v>59</v>
      </c>
      <c r="O116" s="1" t="s">
        <v>577</v>
      </c>
      <c r="P116" s="1">
        <v>1</v>
      </c>
      <c r="Q116" s="1" t="s">
        <v>992</v>
      </c>
      <c r="R116" s="1" t="s">
        <v>993</v>
      </c>
      <c r="S116" s="1" t="s">
        <v>994</v>
      </c>
      <c r="T116" s="1" t="s">
        <v>995</v>
      </c>
      <c r="U116" s="1" t="s">
        <v>994</v>
      </c>
      <c r="V116" s="1" t="s">
        <v>993</v>
      </c>
      <c r="W116" s="1" t="s">
        <v>38</v>
      </c>
      <c r="X116" s="1" t="s">
        <v>39</v>
      </c>
    </row>
    <row r="117" spans="1:24" ht="13" x14ac:dyDescent="0.15">
      <c r="A117" s="1" t="s">
        <v>996</v>
      </c>
      <c r="B117" s="1" t="s">
        <v>997</v>
      </c>
      <c r="C117" s="1">
        <v>10</v>
      </c>
      <c r="D117" s="1" t="s">
        <v>998</v>
      </c>
      <c r="E117" s="1"/>
      <c r="F117" s="1"/>
      <c r="G117" s="1" t="str">
        <f ca="1">IFERROR(__xludf.DUMMYFUNCTION("GOOGLETRANSLATE(D118,M118,""en"")"),"Thanks")</f>
        <v>Thanks</v>
      </c>
      <c r="H117" s="1" t="s">
        <v>27</v>
      </c>
      <c r="I117" s="1" t="s">
        <v>28</v>
      </c>
      <c r="J117" s="1" t="s">
        <v>29</v>
      </c>
      <c r="K117" s="5" t="s">
        <v>76</v>
      </c>
      <c r="L117" s="1" t="s">
        <v>999</v>
      </c>
      <c r="M117" s="1" t="e">
        <f t="array" aca="1" ref="M117" ca="1">_xludf.XLOOKUP(N117,#REF!,#REF!)</f>
        <v>#NAME?</v>
      </c>
      <c r="N117" s="1" t="s">
        <v>87</v>
      </c>
      <c r="O117" s="1" t="s">
        <v>1000</v>
      </c>
      <c r="P117" s="1">
        <v>15</v>
      </c>
      <c r="Q117" s="1" t="s">
        <v>1001</v>
      </c>
      <c r="R117" s="1" t="s">
        <v>1002</v>
      </c>
      <c r="S117" s="1" t="s">
        <v>1003</v>
      </c>
      <c r="T117" s="7">
        <v>44661.292754629627</v>
      </c>
      <c r="U117" s="1" t="s">
        <v>1003</v>
      </c>
      <c r="V117" s="1" t="s">
        <v>1002</v>
      </c>
      <c r="W117" s="1" t="s">
        <v>38</v>
      </c>
      <c r="X117" s="1" t="s">
        <v>39</v>
      </c>
    </row>
    <row r="118" spans="1:24" ht="13" x14ac:dyDescent="0.15">
      <c r="A118" s="1" t="s">
        <v>1004</v>
      </c>
      <c r="B118" s="1" t="s">
        <v>1005</v>
      </c>
      <c r="C118" s="1">
        <v>10</v>
      </c>
      <c r="D118" s="1" t="s">
        <v>1006</v>
      </c>
      <c r="E118" s="1"/>
      <c r="F118" s="1"/>
      <c r="G118" s="1" t="str">
        <f ca="1">IFERROR(__xludf.DUMMYFUNCTION("GOOGLETRANSLATE(D119,M119,""en"")"),"offer more questionnaires")</f>
        <v>offer more questionnaires</v>
      </c>
      <c r="H118" s="1" t="s">
        <v>44</v>
      </c>
      <c r="I118" s="1" t="s">
        <v>28</v>
      </c>
      <c r="J118" s="1" t="s">
        <v>29</v>
      </c>
      <c r="K118" s="5" t="s">
        <v>1007</v>
      </c>
      <c r="L118" s="1" t="s">
        <v>1008</v>
      </c>
      <c r="M118" s="1" t="e">
        <f t="array" aca="1" ref="M118" ca="1">_xludf.XLOOKUP(N118,#REF!,#REF!)</f>
        <v>#NAME?</v>
      </c>
      <c r="N118" s="1" t="s">
        <v>342</v>
      </c>
      <c r="O118" s="1" t="s">
        <v>1009</v>
      </c>
      <c r="P118" s="1" t="s">
        <v>1010</v>
      </c>
      <c r="Q118" s="1" t="s">
        <v>1011</v>
      </c>
      <c r="S118" s="1" t="s">
        <v>1012</v>
      </c>
      <c r="T118" s="9">
        <v>44144.634259259263</v>
      </c>
      <c r="U118" s="1" t="s">
        <v>1012</v>
      </c>
      <c r="W118" s="1" t="s">
        <v>38</v>
      </c>
      <c r="X118" s="1" t="s">
        <v>39</v>
      </c>
    </row>
    <row r="119" spans="1:24" ht="13" x14ac:dyDescent="0.15">
      <c r="A119" s="1" t="s">
        <v>1013</v>
      </c>
      <c r="B119" s="1" t="s">
        <v>1014</v>
      </c>
      <c r="C119" s="1">
        <v>10</v>
      </c>
      <c r="D119" s="1" t="s">
        <v>1015</v>
      </c>
      <c r="E119" s="1"/>
      <c r="F119" s="1"/>
      <c r="G119" s="1" t="str">
        <f ca="1">IFERROR(__xludf.DUMMYFUNCTION("GOOGLETRANSLATE(D120,M120,""en"")"),"Convenient to get the settlement immediately the day after")</f>
        <v>Convenient to get the settlement immediately the day after</v>
      </c>
      <c r="H119" s="1" t="s">
        <v>27</v>
      </c>
      <c r="I119" s="1" t="s">
        <v>28</v>
      </c>
      <c r="J119" s="1" t="s">
        <v>29</v>
      </c>
      <c r="K119" s="5" t="s">
        <v>30</v>
      </c>
      <c r="L119" s="1" t="s">
        <v>1016</v>
      </c>
      <c r="M119" s="1" t="e">
        <f t="array" aca="1" ref="M119" ca="1">_xludf.XLOOKUP(N119,#REF!,#REF!)</f>
        <v>#NAME?</v>
      </c>
      <c r="N119" s="1" t="s">
        <v>59</v>
      </c>
      <c r="Q119" s="1" t="s">
        <v>1017</v>
      </c>
      <c r="S119" s="1" t="s">
        <v>1018</v>
      </c>
      <c r="T119" s="1" t="s">
        <v>1019</v>
      </c>
      <c r="U119" s="1" t="s">
        <v>1018</v>
      </c>
      <c r="W119" s="1" t="s">
        <v>38</v>
      </c>
      <c r="X119" s="1" t="s">
        <v>39</v>
      </c>
    </row>
    <row r="120" spans="1:24" ht="13" x14ac:dyDescent="0.15">
      <c r="A120" s="1" t="s">
        <v>1020</v>
      </c>
      <c r="B120" s="1" t="s">
        <v>1021</v>
      </c>
      <c r="C120" s="1">
        <v>10</v>
      </c>
      <c r="D120" s="1" t="s">
        <v>1022</v>
      </c>
      <c r="E120" s="1"/>
      <c r="F120" s="1"/>
      <c r="G120" s="1" t="str">
        <f ca="1">IFERROR(__xludf.DUMMYFUNCTION("GOOGLETRANSLATE(D121,M121,""en"")"),"Easy to get in touch and advice is directed to the finish.")</f>
        <v>Easy to get in touch and advice is directed to the finish.</v>
      </c>
      <c r="H120" s="1" t="s">
        <v>44</v>
      </c>
      <c r="I120" s="1" t="s">
        <v>28</v>
      </c>
      <c r="J120" s="1" t="s">
        <v>29</v>
      </c>
      <c r="K120" s="5" t="s">
        <v>1023</v>
      </c>
      <c r="L120" s="1" t="s">
        <v>1024</v>
      </c>
      <c r="M120" s="1" t="e">
        <f t="array" aca="1" ref="M120" ca="1">_xludf.XLOOKUP(N120,#REF!,#REF!)</f>
        <v>#NAME?</v>
      </c>
      <c r="N120" s="1" t="s">
        <v>59</v>
      </c>
      <c r="O120" s="1" t="s">
        <v>1025</v>
      </c>
      <c r="P120" s="1">
        <v>8</v>
      </c>
      <c r="Q120" s="1">
        <v>1311552479</v>
      </c>
      <c r="R120" s="1" t="s">
        <v>1026</v>
      </c>
      <c r="S120" s="1" t="s">
        <v>1027</v>
      </c>
      <c r="T120" s="1" t="s">
        <v>1028</v>
      </c>
      <c r="U120" s="1" t="s">
        <v>1027</v>
      </c>
      <c r="V120" s="1" t="s">
        <v>1026</v>
      </c>
      <c r="W120" s="1" t="s">
        <v>38</v>
      </c>
      <c r="X120" s="1" t="s">
        <v>39</v>
      </c>
    </row>
    <row r="121" spans="1:24" ht="13" x14ac:dyDescent="0.15">
      <c r="A121" s="1" t="s">
        <v>1029</v>
      </c>
      <c r="B121" s="1" t="s">
        <v>1030</v>
      </c>
      <c r="C121" s="1">
        <v>9</v>
      </c>
      <c r="D121" s="1" t="s">
        <v>1031</v>
      </c>
      <c r="E121" s="1"/>
      <c r="F121" s="1"/>
      <c r="G121" s="1" t="str">
        <f ca="1">IFERROR(__xludf.DUMMYFUNCTION("GOOGLETRANSLATE(D122,M122,""en"")"),"Clear entry page (easy to find)")</f>
        <v>Clear entry page (easy to find)</v>
      </c>
      <c r="H121" s="1" t="s">
        <v>27</v>
      </c>
      <c r="I121" s="1" t="s">
        <v>28</v>
      </c>
      <c r="J121" s="1" t="s">
        <v>29</v>
      </c>
      <c r="K121" s="5" t="s">
        <v>1032</v>
      </c>
      <c r="L121" s="1" t="s">
        <v>1033</v>
      </c>
      <c r="M121" s="1" t="e">
        <f t="array" aca="1" ref="M121" ca="1">_xludf.XLOOKUP(N121,#REF!,#REF!)</f>
        <v>#NAME?</v>
      </c>
      <c r="N121" s="1" t="s">
        <v>96</v>
      </c>
      <c r="Q121" s="1" t="s">
        <v>1034</v>
      </c>
      <c r="R121" s="1" t="s">
        <v>1035</v>
      </c>
      <c r="S121" s="1" t="s">
        <v>1036</v>
      </c>
      <c r="T121" s="1" t="s">
        <v>1037</v>
      </c>
      <c r="U121" s="1" t="s">
        <v>1036</v>
      </c>
      <c r="V121" s="1" t="s">
        <v>1035</v>
      </c>
      <c r="W121" s="1" t="s">
        <v>38</v>
      </c>
      <c r="X121" s="1" t="s">
        <v>39</v>
      </c>
    </row>
    <row r="122" spans="1:24" ht="13" x14ac:dyDescent="0.15">
      <c r="A122" s="1" t="s">
        <v>1038</v>
      </c>
      <c r="B122" s="1" t="s">
        <v>1039</v>
      </c>
      <c r="C122" s="1">
        <v>10</v>
      </c>
      <c r="D122" s="1" t="s">
        <v>963</v>
      </c>
      <c r="E122" s="1"/>
      <c r="F122" s="1"/>
      <c r="G122" s="1" t="str">
        <f ca="1">IFERROR(__xludf.DUMMYFUNCTION("GOOGLETRANSLATE(D123,M123,""en"")"),"Great service")</f>
        <v>Great service</v>
      </c>
      <c r="H122" s="1" t="s">
        <v>27</v>
      </c>
      <c r="I122" s="1" t="s">
        <v>28</v>
      </c>
      <c r="J122" s="1" t="s">
        <v>29</v>
      </c>
      <c r="K122" s="5" t="s">
        <v>76</v>
      </c>
      <c r="L122" s="1" t="s">
        <v>1040</v>
      </c>
      <c r="M122" s="1" t="e">
        <f t="array" aca="1" ref="M122" ca="1">_xludf.XLOOKUP(N122,#REF!,#REF!)</f>
        <v>#NAME?</v>
      </c>
      <c r="N122" s="1" t="s">
        <v>59</v>
      </c>
      <c r="Q122" s="1" t="s">
        <v>1041</v>
      </c>
      <c r="R122" s="1" t="s">
        <v>1042</v>
      </c>
      <c r="S122" s="1" t="s">
        <v>1041</v>
      </c>
      <c r="T122" s="1" t="s">
        <v>1043</v>
      </c>
      <c r="U122" s="1" t="s">
        <v>1041</v>
      </c>
      <c r="V122" s="1" t="s">
        <v>1042</v>
      </c>
      <c r="W122" s="1" t="s">
        <v>38</v>
      </c>
      <c r="X122" s="1" t="s">
        <v>39</v>
      </c>
    </row>
    <row r="123" spans="1:24" ht="13" x14ac:dyDescent="0.15">
      <c r="A123" s="1" t="s">
        <v>1044</v>
      </c>
      <c r="B123" s="1" t="s">
        <v>1045</v>
      </c>
      <c r="C123" s="1">
        <v>6</v>
      </c>
      <c r="D123" s="1" t="s">
        <v>1046</v>
      </c>
      <c r="E123" s="1"/>
      <c r="F123" s="1"/>
      <c r="G123" s="1" t="str">
        <f ca="1">IFERROR(__xludf.DUMMYFUNCTION("GOOGLETRANSLATE(D124,M124,""en"")"),"Cheaper pricing, pay more attention to the terminal lease who has their own terminal.
Simmer payment identification when transferring the money account. Eg Payer's name")</f>
        <v>Cheaper pricing, pay more attention to the terminal lease who has their own terminal.
Simmer payment identification when transferring the money account. Eg Payer's name</v>
      </c>
      <c r="H123" s="1" t="s">
        <v>44</v>
      </c>
      <c r="I123" s="1" t="s">
        <v>28</v>
      </c>
      <c r="J123" s="1" t="s">
        <v>29</v>
      </c>
      <c r="K123" s="5" t="s">
        <v>1047</v>
      </c>
      <c r="L123" s="1" t="s">
        <v>1048</v>
      </c>
      <c r="M123" s="1" t="e">
        <f t="array" aca="1" ref="M123" ca="1">_xludf.XLOOKUP(N123,#REF!,#REF!)</f>
        <v>#NAME?</v>
      </c>
      <c r="N123" s="1" t="s">
        <v>96</v>
      </c>
      <c r="O123" s="1" t="s">
        <v>274</v>
      </c>
      <c r="P123" s="1" t="s">
        <v>275</v>
      </c>
      <c r="Q123" s="1">
        <v>8888881915</v>
      </c>
      <c r="R123" s="1" t="s">
        <v>1049</v>
      </c>
      <c r="S123" s="1" t="s">
        <v>1050</v>
      </c>
      <c r="T123" s="1" t="s">
        <v>1051</v>
      </c>
      <c r="U123" s="1" t="s">
        <v>1050</v>
      </c>
      <c r="V123" s="1" t="s">
        <v>1049</v>
      </c>
      <c r="W123" s="1" t="s">
        <v>38</v>
      </c>
      <c r="X123" s="1" t="s">
        <v>39</v>
      </c>
    </row>
    <row r="124" spans="1:24" ht="13" x14ac:dyDescent="0.15">
      <c r="A124" s="1" t="s">
        <v>1052</v>
      </c>
      <c r="B124" s="1" t="s">
        <v>1053</v>
      </c>
      <c r="C124" s="1">
        <v>10</v>
      </c>
      <c r="D124" s="1" t="s">
        <v>1054</v>
      </c>
      <c r="E124" s="1"/>
      <c r="F124" s="1"/>
      <c r="G124" s="1" t="str">
        <f ca="1">IFERROR(__xludf.DUMMYFUNCTION("GOOGLETRANSLATE(D125,M125,""en"")"),"Nothing all ok")</f>
        <v>Nothing all ok</v>
      </c>
      <c r="H124" s="1" t="s">
        <v>27</v>
      </c>
      <c r="I124" s="1" t="s">
        <v>28</v>
      </c>
      <c r="J124" s="1" t="s">
        <v>29</v>
      </c>
      <c r="K124" s="5" t="s">
        <v>76</v>
      </c>
      <c r="L124" s="1" t="s">
        <v>1055</v>
      </c>
      <c r="M124" s="1" t="e">
        <f t="array" aca="1" ref="M124" ca="1">_xludf.XLOOKUP(N124,#REF!,#REF!)</f>
        <v>#NAME?</v>
      </c>
      <c r="N124" s="1" t="s">
        <v>32</v>
      </c>
      <c r="O124" s="1" t="s">
        <v>1056</v>
      </c>
      <c r="P124" s="1">
        <v>31</v>
      </c>
      <c r="Q124" s="1" t="s">
        <v>1057</v>
      </c>
      <c r="R124" s="1" t="s">
        <v>1058</v>
      </c>
      <c r="S124" s="1" t="s">
        <v>1059</v>
      </c>
      <c r="T124" s="1" t="s">
        <v>1060</v>
      </c>
      <c r="U124" s="1" t="s">
        <v>1059</v>
      </c>
      <c r="V124" s="1" t="s">
        <v>1058</v>
      </c>
      <c r="W124" s="1" t="s">
        <v>38</v>
      </c>
      <c r="X124" s="1" t="s">
        <v>39</v>
      </c>
    </row>
    <row r="125" spans="1:24" ht="13" x14ac:dyDescent="0.15">
      <c r="A125" s="1" t="s">
        <v>1061</v>
      </c>
      <c r="B125" s="1" t="s">
        <v>1062</v>
      </c>
      <c r="C125" s="1">
        <v>5</v>
      </c>
      <c r="D125" s="1" t="s">
        <v>1063</v>
      </c>
      <c r="E125" s="1"/>
      <c r="F125" s="1"/>
      <c r="G125" s="1" t="str">
        <f ca="1">IFERROR(__xludf.DUMMYFUNCTION("GOOGLETRANSLATE(D126,M126,""en"")"),"in errors")</f>
        <v>in errors</v>
      </c>
      <c r="H125" s="1" t="s">
        <v>44</v>
      </c>
      <c r="I125" s="1" t="s">
        <v>28</v>
      </c>
      <c r="J125" s="1" t="s">
        <v>29</v>
      </c>
      <c r="K125" s="5" t="s">
        <v>1064</v>
      </c>
      <c r="L125" s="1" t="s">
        <v>1065</v>
      </c>
      <c r="M125" s="1" t="e">
        <f t="array" aca="1" ref="M125" ca="1">_xludf.XLOOKUP(N125,#REF!,#REF!)</f>
        <v>#NAME?</v>
      </c>
      <c r="N125" s="1" t="s">
        <v>87</v>
      </c>
      <c r="Q125" s="1" t="s">
        <v>1066</v>
      </c>
      <c r="R125" s="1" t="s">
        <v>1067</v>
      </c>
      <c r="S125" s="1" t="s">
        <v>1066</v>
      </c>
      <c r="T125" s="7">
        <v>44782.379374999997</v>
      </c>
      <c r="U125" s="1" t="s">
        <v>1066</v>
      </c>
      <c r="V125" s="1" t="s">
        <v>1067</v>
      </c>
      <c r="W125" s="1" t="s">
        <v>38</v>
      </c>
      <c r="X125" s="1" t="s">
        <v>39</v>
      </c>
    </row>
    <row r="126" spans="1:24" ht="13" x14ac:dyDescent="0.15">
      <c r="A126" s="1" t="s">
        <v>1068</v>
      </c>
      <c r="B126" s="1" t="s">
        <v>1069</v>
      </c>
      <c r="C126" s="1">
        <v>7</v>
      </c>
      <c r="D126" s="1" t="s">
        <v>1070</v>
      </c>
      <c r="E126" s="1"/>
      <c r="F126" s="1"/>
      <c r="G126" s="1" t="str">
        <f ca="1">IFERROR(__xludf.DUMMYFUNCTION("GOOGLETRANSLATE(D127,M127,""en"")"),"Monthly data that can be queried more easily, with subunit to that day.")</f>
        <v>Monthly data that can be queried more easily, with subunit to that day.</v>
      </c>
      <c r="H126" s="1" t="s">
        <v>27</v>
      </c>
      <c r="I126" s="1" t="s">
        <v>28</v>
      </c>
      <c r="J126" s="1" t="s">
        <v>29</v>
      </c>
      <c r="K126" s="5" t="s">
        <v>299</v>
      </c>
      <c r="L126" s="1" t="s">
        <v>1071</v>
      </c>
      <c r="M126" s="1" t="e">
        <f t="array" aca="1" ref="M126" ca="1">_xludf.XLOOKUP(N126,#REF!,#REF!)</f>
        <v>#NAME?</v>
      </c>
      <c r="N126" s="1" t="s">
        <v>96</v>
      </c>
      <c r="O126" s="1" t="s">
        <v>274</v>
      </c>
      <c r="P126" s="1" t="s">
        <v>275</v>
      </c>
      <c r="Q126" s="1" t="s">
        <v>1072</v>
      </c>
      <c r="R126" s="1" t="s">
        <v>1073</v>
      </c>
      <c r="S126" s="1" t="s">
        <v>1074</v>
      </c>
      <c r="T126" s="1" t="s">
        <v>1075</v>
      </c>
      <c r="U126" s="1" t="s">
        <v>1074</v>
      </c>
      <c r="V126" s="1" t="s">
        <v>1073</v>
      </c>
      <c r="W126" s="1" t="s">
        <v>38</v>
      </c>
      <c r="X126" s="1" t="s">
        <v>39</v>
      </c>
    </row>
    <row r="127" spans="1:24" ht="13" x14ac:dyDescent="0.15">
      <c r="A127" s="1" t="s">
        <v>1076</v>
      </c>
      <c r="B127" s="1" t="s">
        <v>1077</v>
      </c>
      <c r="C127" s="1">
        <v>9</v>
      </c>
      <c r="D127" s="1" t="s">
        <v>1078</v>
      </c>
      <c r="E127" s="1"/>
      <c r="F127" s="1"/>
      <c r="G127" s="1" t="str">
        <f ca="1">IFERROR(__xludf.DUMMYFUNCTION("GOOGLETRANSLATE(D128,M128,""en"")"),"Month closure - statement (the next day), Ďik. Otherwise OK.")</f>
        <v>Month closure - statement (the next day), Ďik. Otherwise OK.</v>
      </c>
      <c r="H127" s="1" t="s">
        <v>27</v>
      </c>
      <c r="I127" s="1" t="s">
        <v>28</v>
      </c>
      <c r="J127" s="1" t="s">
        <v>29</v>
      </c>
      <c r="K127" s="5" t="s">
        <v>30</v>
      </c>
      <c r="L127" s="1" t="s">
        <v>1079</v>
      </c>
      <c r="M127" s="1" t="e">
        <f t="array" aca="1" ref="M127" ca="1">_xludf.XLOOKUP(N127,#REF!,#REF!)</f>
        <v>#NAME?</v>
      </c>
      <c r="N127" s="1" t="s">
        <v>342</v>
      </c>
      <c r="O127" s="1" t="s">
        <v>1080</v>
      </c>
      <c r="P127" s="1" t="s">
        <v>1081</v>
      </c>
      <c r="Q127" s="1" t="s">
        <v>1082</v>
      </c>
      <c r="S127" s="1" t="s">
        <v>1083</v>
      </c>
      <c r="T127" s="1" t="s">
        <v>1084</v>
      </c>
      <c r="U127" s="1" t="s">
        <v>1083</v>
      </c>
      <c r="W127" s="1" t="s">
        <v>38</v>
      </c>
      <c r="X127" s="1" t="s">
        <v>39</v>
      </c>
    </row>
    <row r="128" spans="1:24" ht="13" x14ac:dyDescent="0.15">
      <c r="A128" s="1" t="s">
        <v>1085</v>
      </c>
      <c r="B128" s="1" t="s">
        <v>1086</v>
      </c>
      <c r="C128" s="1">
        <v>10</v>
      </c>
      <c r="D128" s="1" t="s">
        <v>1087</v>
      </c>
      <c r="E128" s="1"/>
      <c r="F128" s="1"/>
      <c r="G128" s="1" t="str">
        <f ca="1">IFERROR(__xludf.DUMMYFUNCTION("GOOGLETRANSLATE(D129,M129,""en"")"),"press report")</f>
        <v>press report</v>
      </c>
      <c r="H128" s="1" t="s">
        <v>27</v>
      </c>
      <c r="I128" s="1" t="s">
        <v>28</v>
      </c>
      <c r="J128" s="1" t="s">
        <v>29</v>
      </c>
      <c r="K128" s="5" t="s">
        <v>366</v>
      </c>
      <c r="L128" s="1" t="s">
        <v>1088</v>
      </c>
      <c r="M128" s="1" t="e">
        <f t="array" aca="1" ref="M128" ca="1">_xludf.XLOOKUP(N128,#REF!,#REF!)</f>
        <v>#NAME?</v>
      </c>
      <c r="N128" s="1" t="s">
        <v>32</v>
      </c>
      <c r="Q128" s="1" t="s">
        <v>1089</v>
      </c>
      <c r="R128" s="1" t="s">
        <v>1090</v>
      </c>
      <c r="S128" s="1" t="s">
        <v>1091</v>
      </c>
      <c r="T128" s="1" t="s">
        <v>1092</v>
      </c>
      <c r="U128" s="1" t="s">
        <v>1091</v>
      </c>
      <c r="V128" s="1" t="s">
        <v>1090</v>
      </c>
      <c r="W128" s="1" t="s">
        <v>38</v>
      </c>
      <c r="X128" s="1" t="s">
        <v>39</v>
      </c>
    </row>
    <row r="129" spans="1:24" ht="13" x14ac:dyDescent="0.15">
      <c r="A129" s="1" t="s">
        <v>1093</v>
      </c>
      <c r="B129" s="1" t="s">
        <v>1094</v>
      </c>
      <c r="C129" s="1">
        <v>10</v>
      </c>
      <c r="D129" s="1" t="s">
        <v>1095</v>
      </c>
      <c r="E129" s="1"/>
      <c r="F129" s="1"/>
      <c r="G129" s="1" t="str">
        <f ca="1">IFERROR(__xludf.DUMMYFUNCTION("GOOGLETRANSLATE(D130,M130,""en"")"),"As before, very good and quick and personal service.")</f>
        <v>As before, very good and quick and personal service.</v>
      </c>
      <c r="H129" s="1" t="s">
        <v>44</v>
      </c>
      <c r="I129" s="1" t="s">
        <v>28</v>
      </c>
      <c r="J129" s="1" t="s">
        <v>264</v>
      </c>
      <c r="K129" s="5" t="s">
        <v>1096</v>
      </c>
      <c r="L129" s="1" t="s">
        <v>1097</v>
      </c>
      <c r="M129" s="1" t="e">
        <f t="array" aca="1" ref="M129" ca="1">_xludf.XLOOKUP(N129,#REF!,#REF!)</f>
        <v>#NAME?</v>
      </c>
      <c r="N129" s="1" t="s">
        <v>59</v>
      </c>
      <c r="O129" s="1" t="s">
        <v>1098</v>
      </c>
      <c r="P129" s="1">
        <v>6</v>
      </c>
      <c r="Q129" s="1">
        <v>3003577419</v>
      </c>
      <c r="R129" s="1" t="s">
        <v>1099</v>
      </c>
      <c r="S129" s="1" t="s">
        <v>1100</v>
      </c>
      <c r="T129" s="1" t="s">
        <v>1101</v>
      </c>
      <c r="U129" s="1" t="s">
        <v>1100</v>
      </c>
      <c r="V129" s="1" t="s">
        <v>1099</v>
      </c>
      <c r="W129" s="1" t="s">
        <v>38</v>
      </c>
      <c r="X129" s="1" t="s">
        <v>39</v>
      </c>
    </row>
    <row r="130" spans="1:24" ht="13" x14ac:dyDescent="0.15">
      <c r="A130" s="1" t="s">
        <v>1102</v>
      </c>
      <c r="B130" s="1" t="s">
        <v>1103</v>
      </c>
      <c r="C130" s="1">
        <v>10</v>
      </c>
      <c r="D130" s="1" t="s">
        <v>1104</v>
      </c>
      <c r="E130" s="1"/>
      <c r="F130" s="1"/>
      <c r="G130" s="1" t="str">
        <f ca="1">IFERROR(__xludf.DUMMYFUNCTION("GOOGLETRANSLATE(D131,M131,""en"")"),"I didn't have a perfect problem with the system yet. They are available by phone and email which is good.
")</f>
        <v xml:space="preserve">I didn't have a perfect problem with the system yet. They are available by phone and email which is good.
</v>
      </c>
      <c r="H130" s="1" t="s">
        <v>44</v>
      </c>
      <c r="I130" s="1" t="s">
        <v>45</v>
      </c>
      <c r="J130" s="1" t="s">
        <v>46</v>
      </c>
      <c r="K130" s="5" t="s">
        <v>1105</v>
      </c>
      <c r="L130" s="1" t="s">
        <v>1106</v>
      </c>
      <c r="M130" s="1" t="e">
        <f t="array" aca="1" ref="M130" ca="1">_xludf.XLOOKUP(N130,#REF!,#REF!)</f>
        <v>#NAME?</v>
      </c>
      <c r="N130" s="1" t="s">
        <v>96</v>
      </c>
      <c r="O130" s="1" t="s">
        <v>1107</v>
      </c>
      <c r="P130" s="1" t="s">
        <v>1108</v>
      </c>
      <c r="Q130" s="1" t="s">
        <v>1109</v>
      </c>
      <c r="R130" s="1" t="s">
        <v>1110</v>
      </c>
      <c r="S130" s="1" t="s">
        <v>1111</v>
      </c>
      <c r="T130" s="1" t="s">
        <v>1112</v>
      </c>
      <c r="U130" s="1" t="s">
        <v>1111</v>
      </c>
      <c r="V130" s="1" t="s">
        <v>1110</v>
      </c>
      <c r="W130" s="1" t="s">
        <v>38</v>
      </c>
      <c r="X130" s="1" t="s">
        <v>39</v>
      </c>
    </row>
  </sheetData>
  <hyperlinks>
    <hyperlink ref="W1" r:id="rId1" xr:uid="{903AFF39-5086-8246-85F6-EDF23D207F28}"/>
    <hyperlink ref="K2" r:id="rId2" xr:uid="{06FA0949-00C4-454C-AD51-0A5EBFCBFB81}"/>
    <hyperlink ref="K3" r:id="rId3" xr:uid="{3D7B2C8D-053A-F846-9282-366229AADE0F}"/>
    <hyperlink ref="K4" r:id="rId4" xr:uid="{08517677-C86D-BA4D-A803-40E3A526B8DA}"/>
    <hyperlink ref="K5" r:id="rId5" xr:uid="{22334E1C-0D12-E64B-9BD6-3B638AB3357E}"/>
    <hyperlink ref="K6" r:id="rId6" xr:uid="{198AC83C-4C14-564B-B88B-073559E21E56}"/>
    <hyperlink ref="K7" r:id="rId7" xr:uid="{EDAA60CD-435F-474B-8177-559FB0679517}"/>
    <hyperlink ref="K8" r:id="rId8" xr:uid="{42DC72FD-1EF3-7C46-A2A1-D9F55D13F362}"/>
    <hyperlink ref="K9" r:id="rId9" location="&amp;&amp;/wEXAWVloQksHX3QhJYqiUvvPsUsdw8ccZe/CoBiI0Y9lMStruQ=" xr:uid="{2AF3A267-95DC-484C-BDC0-41F9DBE94098}"/>
    <hyperlink ref="K10" r:id="rId10" xr:uid="{B0F194CA-40B5-0549-B56C-B4B67D7D0653}"/>
    <hyperlink ref="K11" r:id="rId11" xr:uid="{3121BFBD-DA17-C74A-A6AE-3D8955481806}"/>
    <hyperlink ref="K12" r:id="rId12" xr:uid="{D62F1D4C-39A0-2B4B-BAED-45A59ECCDA3D}"/>
    <hyperlink ref="K13" r:id="rId13" xr:uid="{9942071F-A037-DE42-B42D-CF51EA3A6845}"/>
    <hyperlink ref="K14" r:id="rId14" xr:uid="{563DDF2E-9705-3442-BDD2-5E95D29B77F1}"/>
    <hyperlink ref="K15" r:id="rId15" xr:uid="{4ACAA3CC-482F-A540-8391-5BD48BCABD35}"/>
    <hyperlink ref="K16" r:id="rId16" xr:uid="{6424F825-717A-3343-BC10-226CC70FEA3A}"/>
    <hyperlink ref="K17" r:id="rId17" xr:uid="{151140E0-B73E-5642-9737-21EEB57B87C1}"/>
    <hyperlink ref="K18" r:id="rId18" xr:uid="{C41D3896-A45D-014F-A065-A24F7ABF3771}"/>
    <hyperlink ref="K19" r:id="rId19" xr:uid="{18776BB0-6C2A-AF44-8E14-2525DF2CFE9A}"/>
    <hyperlink ref="K20" r:id="rId20" xr:uid="{23491C32-DD37-E849-A03F-5E88F268B3BA}"/>
    <hyperlink ref="K21" r:id="rId21" xr:uid="{52F92F48-4640-C542-A543-1167B7524E96}"/>
    <hyperlink ref="K22" r:id="rId22" xr:uid="{F3814A7A-5D51-BA4C-B192-0B7717C8A48D}"/>
    <hyperlink ref="K23" r:id="rId23" xr:uid="{E03DF0B4-BF01-C24A-AC0E-3A548E311BAE}"/>
    <hyperlink ref="K24" r:id="rId24" xr:uid="{0C85AF81-DF4D-4341-A235-45072913379C}"/>
    <hyperlink ref="K25" r:id="rId25" xr:uid="{5ED12968-5DB7-444E-B47D-6D43D09B5A89}"/>
    <hyperlink ref="K26" r:id="rId26" xr:uid="{0119BE9D-C48F-204E-80E8-0E9F7513C82D}"/>
    <hyperlink ref="K27" r:id="rId27" xr:uid="{C7A5B75B-8DBF-F445-BC47-CD16A6474B73}"/>
    <hyperlink ref="K28" r:id="rId28" xr:uid="{BD24449C-DF80-FA4F-9028-DDD4C143C1F0}"/>
    <hyperlink ref="K29" r:id="rId29" xr:uid="{814FAED3-2E82-EA49-821B-52447F4FE12D}"/>
    <hyperlink ref="K30" r:id="rId30" xr:uid="{CB8E254B-557E-C74F-8490-93B3EB1582C6}"/>
    <hyperlink ref="K31" r:id="rId31" xr:uid="{CC2E21D4-66CB-5A46-A016-A88664AD3494}"/>
    <hyperlink ref="K32" r:id="rId32" xr:uid="{8F258E78-F839-234F-80D2-30AAD86EB420}"/>
    <hyperlink ref="K33" r:id="rId33" xr:uid="{83F22FF1-97D6-5245-9069-7E6F3A9CB405}"/>
    <hyperlink ref="K34" r:id="rId34" xr:uid="{ADBCB698-4EC4-BA4A-B11B-7E278EC04080}"/>
    <hyperlink ref="K35" r:id="rId35" xr:uid="{600CF41C-0428-4B45-8339-88A2E0AB8E62}"/>
    <hyperlink ref="K36" r:id="rId36" xr:uid="{9CB626AF-40DE-7A41-8F76-EF1E027E90CE}"/>
    <hyperlink ref="K37" r:id="rId37" location="&amp;&amp;/wEXAWVlBBN5WLCisNxSkfrCMB/AVrPp6BsX+JxSq0hvVobVF8E=" xr:uid="{0E37D131-279B-F54C-8E4B-4E766B717D9D}"/>
    <hyperlink ref="K38" r:id="rId38" xr:uid="{6D392A5B-198D-FD46-88E5-27FA5F3D0003}"/>
    <hyperlink ref="K39" r:id="rId39" xr:uid="{6ADC8EDE-2C2A-FF42-9C53-4E04F3DF8D7D}"/>
    <hyperlink ref="K40" r:id="rId40" xr:uid="{94C7E29B-D967-5945-8114-3C86163DBAD6}"/>
    <hyperlink ref="K41" r:id="rId41" xr:uid="{85D0D720-9218-984E-8C55-47E2E0DE685B}"/>
    <hyperlink ref="K42" r:id="rId42" xr:uid="{C778CAC6-A7B1-0B45-AD25-A8E373A457BC}"/>
    <hyperlink ref="K43" r:id="rId43" xr:uid="{B577E0CC-0952-B949-923E-A2DCFA848285}"/>
    <hyperlink ref="K44" r:id="rId44" xr:uid="{8F6D1906-C879-A047-85E8-12298EF2718D}"/>
    <hyperlink ref="K45" r:id="rId45" xr:uid="{348E8DE8-5E57-BC4B-92B9-3A96855341A5}"/>
    <hyperlink ref="K46" r:id="rId46" xr:uid="{FB28453B-D99B-F141-9834-2EAE75F4DCA5}"/>
    <hyperlink ref="K47" r:id="rId47" xr:uid="{CD83811E-E4F8-5047-AE56-A6841E5C6C75}"/>
    <hyperlink ref="K48" r:id="rId48" xr:uid="{DA7E71F6-0A46-3449-89AE-199A2872E03A}"/>
    <hyperlink ref="K49" r:id="rId49" xr:uid="{BB4B2B51-26B9-7242-9041-FB5492B448C8}"/>
    <hyperlink ref="K50" r:id="rId50" xr:uid="{1614AEDC-2251-5F43-AC80-57581C964847}"/>
    <hyperlink ref="K51" r:id="rId51" xr:uid="{DCB6D15B-88B5-2743-BD3F-9AAF16B157A2}"/>
    <hyperlink ref="K52" r:id="rId52" xr:uid="{A65466A3-FA66-0440-AA72-EEE8BB45AEDA}"/>
    <hyperlink ref="K53" r:id="rId53" xr:uid="{B46CD924-E65F-8740-834D-CE8067C1E47F}"/>
    <hyperlink ref="K54" r:id="rId54" xr:uid="{D6610AC5-0D0D-1E47-B5C8-4BEA5F1C0094}"/>
    <hyperlink ref="K55" r:id="rId55" xr:uid="{04132E71-1C2A-7349-AD26-4D9591530035}"/>
    <hyperlink ref="K56" r:id="rId56" xr:uid="{7C592836-54A2-CE49-A4AE-898AEA161EE8}"/>
    <hyperlink ref="K57" r:id="rId57" xr:uid="{0A78A8D9-ED2E-974A-89A3-04C89F09FA4C}"/>
    <hyperlink ref="K58" r:id="rId58" xr:uid="{B7F2E979-584F-8E42-8C0F-780AB8A4C798}"/>
    <hyperlink ref="K59" r:id="rId59" xr:uid="{0D291F41-E77D-4D4D-8E4D-8150375A8CB1}"/>
    <hyperlink ref="K60" r:id="rId60" xr:uid="{A13EBFF2-051E-514F-9AC2-480CE137D127}"/>
    <hyperlink ref="K61" r:id="rId61" xr:uid="{7321DA0D-F6BE-304B-9F3E-233EFC6B7118}"/>
    <hyperlink ref="K62" r:id="rId62" xr:uid="{C7A576F5-B1CC-6443-80F6-68C9FAE06059}"/>
    <hyperlink ref="K63" r:id="rId63" xr:uid="{65FDDFE1-13C2-8246-BE56-E94877DF285D}"/>
    <hyperlink ref="K64" r:id="rId64" location="&amp;&amp;/wEXAWVloQksHX3QhJYqiUvvPsUsdw8ccZe/CoBiI0Y9lMStruQ=" xr:uid="{EA5BA6BE-1114-B343-9E2F-6AAFF83F6193}"/>
    <hyperlink ref="K65" r:id="rId65" xr:uid="{1D412D0F-EBB5-6440-B8A2-A91E45C895EE}"/>
    <hyperlink ref="K66" r:id="rId66" xr:uid="{DB424EEF-0D88-774E-A806-3512EE9EF9F0}"/>
    <hyperlink ref="K67" r:id="rId67" xr:uid="{6B595072-E4D2-CC48-A593-B56191EAC12E}"/>
    <hyperlink ref="K68" r:id="rId68" xr:uid="{6B41019A-907A-4043-A782-B4C9DEF76DFF}"/>
    <hyperlink ref="K69" r:id="rId69" xr:uid="{21FB2F04-D71B-DE47-A53F-FA6920CF7035}"/>
    <hyperlink ref="K70" r:id="rId70" location="&amp;&amp;/wEXAWVlBBN5WLCisNxSkfrCMB/AVrPp6BsX+JxSq0hvVobVF8E=" xr:uid="{CF8548ED-0C07-804A-8754-BF23410A8373}"/>
    <hyperlink ref="K71" r:id="rId71" xr:uid="{BA7CCDF1-8DCA-6B44-8A6F-7E20BCA48E96}"/>
    <hyperlink ref="K72" r:id="rId72" xr:uid="{A69A553F-4782-E541-9878-69E0D5A497DE}"/>
    <hyperlink ref="K73" r:id="rId73" xr:uid="{FB166DC5-7EE3-4149-A948-D5C263EBE434}"/>
    <hyperlink ref="K74" r:id="rId74" xr:uid="{7CE5FA90-1244-194E-8545-08AA88244AFA}"/>
    <hyperlink ref="K75" r:id="rId75" xr:uid="{10013096-26FF-AB40-9449-17A50876E56B}"/>
    <hyperlink ref="K76" r:id="rId76" xr:uid="{DAB31F7C-BE60-D14E-BD38-8682B20520CD}"/>
    <hyperlink ref="K77" r:id="rId77" xr:uid="{4E1B18EE-F940-7440-A756-A97D520BAB5A}"/>
    <hyperlink ref="K78" r:id="rId78" xr:uid="{9EA74A94-97F5-B74A-9BC5-36713145BD60}"/>
    <hyperlink ref="K79" r:id="rId79" xr:uid="{DC91E5BF-02C3-6243-988C-98F6C12A4CF4}"/>
    <hyperlink ref="K80" r:id="rId80" xr:uid="{643B9B26-E9C7-894F-A657-1F74B1E7265C}"/>
    <hyperlink ref="K81" r:id="rId81" location="&amp;&amp;/wEXAWVlBBN5WLCisNxSkfrCMB/AVrPp6BsX+JxSq0hvVobVF8E=" xr:uid="{6F529E1C-B890-234F-A028-33F3CD794939}"/>
    <hyperlink ref="K82" r:id="rId82" xr:uid="{17F07454-6012-FF42-93AE-2DDD1D5D13AF}"/>
    <hyperlink ref="K83" r:id="rId83" xr:uid="{39420E86-3A2C-804D-A5AA-D28D851DB2D1}"/>
    <hyperlink ref="K84" r:id="rId84" xr:uid="{B94E0EE6-821D-F445-95C5-4329C784366A}"/>
    <hyperlink ref="K85" r:id="rId85" xr:uid="{92D5E9E5-722E-AC40-A4EB-236E92FC475A}"/>
    <hyperlink ref="K86" r:id="rId86" xr:uid="{C6C4D652-0127-DF40-AEE6-10867AF5A2B4}"/>
    <hyperlink ref="K87" r:id="rId87" xr:uid="{A13C214A-D6E1-4641-A62D-ED68366ECD81}"/>
    <hyperlink ref="K88" r:id="rId88" xr:uid="{6DDEC0F6-27BE-1B45-836D-99F85E8E968F}"/>
    <hyperlink ref="K89" r:id="rId89" xr:uid="{929C021C-11B5-BA42-B42B-A4F0BB0A190E}"/>
    <hyperlink ref="K90" r:id="rId90" xr:uid="{05263DF9-3E30-DC41-B7AA-315BBBBFE3F8}"/>
    <hyperlink ref="K91" r:id="rId91" location="&amp;&amp;/wEXAWVlBBN5WLCisNxSkfrCMB/AVrPp6BsX+JxSq0hvVobVF8E=" xr:uid="{A02FD578-2E78-4144-B5A5-B4090ABA7B8F}"/>
    <hyperlink ref="K92" r:id="rId92" xr:uid="{D39BD64B-B624-034B-A5FC-1336B55A230B}"/>
    <hyperlink ref="K93" r:id="rId93" xr:uid="{C6CC17AE-4E7D-E84B-8822-31398F1F7CA2}"/>
    <hyperlink ref="K94" r:id="rId94" xr:uid="{3B621926-9407-184F-A69C-E418CEB2207B}"/>
    <hyperlink ref="K95" r:id="rId95" xr:uid="{49FD6BD5-AECF-E745-82B8-5DAA728B97F9}"/>
    <hyperlink ref="Q95" r:id="rId96" xr:uid="{0C71C100-70BE-4A47-8CDC-36E96886A6E7}"/>
    <hyperlink ref="K96" r:id="rId97" xr:uid="{0AABA630-D2A6-074A-ABB7-B203E9BC821B}"/>
    <hyperlink ref="K97" r:id="rId98" xr:uid="{79ACE05E-6ECD-B749-83E0-0AF3F6BDE2F6}"/>
    <hyperlink ref="K98" r:id="rId99" xr:uid="{9D959EF8-4FC4-E345-B21D-E0D28AFAE0DF}"/>
    <hyperlink ref="K99" r:id="rId100" xr:uid="{3EFB6B89-6271-814C-9C8E-92137AF8EB25}"/>
    <hyperlink ref="K100" r:id="rId101" xr:uid="{56F701AB-D395-8F4B-85CD-9E2CF824A747}"/>
    <hyperlink ref="K101" r:id="rId102" xr:uid="{50FA976C-A4A1-8F45-BE5A-888E880C675D}"/>
    <hyperlink ref="K102" r:id="rId103" xr:uid="{204DF337-F868-2A4F-BA1D-927A9B9DFD8F}"/>
    <hyperlink ref="K103" r:id="rId104" xr:uid="{B639C9A8-6F7E-6749-A42E-73F1013079B2}"/>
    <hyperlink ref="K104" r:id="rId105" xr:uid="{E550DEE5-15EE-CD4C-9449-C815DE3B5D8F}"/>
    <hyperlink ref="K105" r:id="rId106" xr:uid="{58D73FD5-4669-EC4D-B801-E591EF043E0B}"/>
    <hyperlink ref="K106" r:id="rId107" xr:uid="{4F6D4CBE-9E1C-934B-BC85-12B3757717F5}"/>
    <hyperlink ref="K107" r:id="rId108" xr:uid="{28603FD7-AC47-C44C-858D-D657FEC20731}"/>
    <hyperlink ref="K108" r:id="rId109" xr:uid="{12D43275-F2DC-A941-AC83-93B3336A91BA}"/>
    <hyperlink ref="K109" r:id="rId110" location="&amp;&amp;/wEXAWVlBBN5WLCisNxSkfrCMB/AVrPp6BsX+JxSq0hvVobVF8E=" xr:uid="{589ACCC4-111E-0245-96C3-BE4DBA9ADAE4}"/>
    <hyperlink ref="K110" r:id="rId111" xr:uid="{2E78BF85-C4CF-C841-8467-0858C34590F8}"/>
    <hyperlink ref="K111" r:id="rId112" xr:uid="{3A79D3C9-8754-8540-92F4-6B25F01F30CE}"/>
    <hyperlink ref="K112" r:id="rId113" xr:uid="{098655FD-26E2-5E47-80F7-A17B0DFB2C95}"/>
    <hyperlink ref="K113" r:id="rId114" xr:uid="{5263DD85-46FC-F042-9109-087E12A4F08E}"/>
    <hyperlink ref="K114" r:id="rId115" xr:uid="{EA8876FB-59D6-4C40-8CB5-92EA30103E97}"/>
    <hyperlink ref="K115" r:id="rId116" xr:uid="{D622BF5D-E7C4-9A47-BA6B-FB94ACACBE16}"/>
    <hyperlink ref="K116" r:id="rId117" xr:uid="{E89361CD-52A9-F34B-9166-6D5BF97114B0}"/>
    <hyperlink ref="K117" r:id="rId118" xr:uid="{24666CD9-0D3C-2441-9882-B8452C557930}"/>
    <hyperlink ref="K118" r:id="rId119" xr:uid="{257C8656-7BB8-5040-BF80-85C7560F40EB}"/>
    <hyperlink ref="K119" r:id="rId120" xr:uid="{FCFEEF00-3CFC-6F46-A110-8052757FD02E}"/>
    <hyperlink ref="K120" r:id="rId121" xr:uid="{EC198A31-E41D-CA47-8F83-432DEA453079}"/>
    <hyperlink ref="K121" r:id="rId122" location="&amp;&amp;/wEXAWVl8Hnbam06sxZBR3AsfhRp5k99Mke4zFU4TB/mNG3eKv0=" xr:uid="{5434FCD7-7078-FF46-8F1D-991BB1F9537B}"/>
    <hyperlink ref="K122" r:id="rId123" xr:uid="{25B914CD-535E-2A4E-9551-FF4C386CEC33}"/>
    <hyperlink ref="K123" r:id="rId124" xr:uid="{8E10BEF6-9DB1-C143-AF0A-06BA869BADC4}"/>
    <hyperlink ref="K124" r:id="rId125" xr:uid="{CAF839B8-1513-2941-BC2C-B8B52AD2E873}"/>
    <hyperlink ref="K125" r:id="rId126" xr:uid="{041A8861-139F-9D46-9C2C-3A4A2A67A459}"/>
    <hyperlink ref="K126" r:id="rId127" xr:uid="{4555CE6C-49FE-E649-B6C0-FCB1114D8CAD}"/>
    <hyperlink ref="K127" r:id="rId128" xr:uid="{B18E94B0-C3A8-574F-AA09-29C50A77A233}"/>
    <hyperlink ref="K128" r:id="rId129" xr:uid="{D5EE3B97-B638-FF4C-8747-2B251C428350}"/>
    <hyperlink ref="K129" r:id="rId130" xr:uid="{33B3D318-9C2D-F04B-84A3-6758D2A287C8}"/>
    <hyperlink ref="K130" r:id="rId131" xr:uid="{83C86D57-CFE3-E143-B61D-21DACA72F6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Alok Kumar</cp:lastModifiedBy>
  <dcterms:modified xsi:type="dcterms:W3CDTF">2022-11-05T06:24:27Z</dcterms:modified>
</cp:coreProperties>
</file>