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Sakal/FI/ES/"/>
    </mc:Choice>
  </mc:AlternateContent>
  <xr:revisionPtr revIDLastSave="0" documentId="8_{31821DE5-AFCC-1746-8222-7408E13C30EE}" xr6:coauthVersionLast="47" xr6:coauthVersionMax="47" xr10:uidLastSave="{00000000-0000-0000-0000-000000000000}"/>
  <bookViews>
    <workbookView xWindow="0" yWindow="500" windowWidth="29180" windowHeight="17500" activeTab="4" xr2:uid="{016D26AD-5822-4170-8271-591F99B4182A}"/>
  </bookViews>
  <sheets>
    <sheet name="Rates" sheetId="3" r:id="rId1"/>
    <sheet name="EMI Calculator" sheetId="2" r:id="rId2"/>
    <sheet name="Qs" sheetId="5" r:id="rId3"/>
    <sheet name="EMI Calculator Alok updated" sheetId="4" r:id="rId4"/>
    <sheet name="Sheet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12" i="2"/>
  <c r="G11" i="2"/>
  <c r="D9" i="2"/>
  <c r="D8" i="2"/>
  <c r="E12" i="4"/>
  <c r="F12" i="4" s="1"/>
  <c r="E11" i="4"/>
  <c r="F11" i="4" s="1"/>
  <c r="F9" i="4"/>
  <c r="E9" i="4"/>
  <c r="D9" i="4"/>
  <c r="C9" i="4"/>
  <c r="E7" i="4"/>
  <c r="E6" i="4"/>
  <c r="E5" i="4"/>
  <c r="F5" i="4" s="1"/>
  <c r="J7" i="4"/>
  <c r="L7" i="4" s="1"/>
  <c r="J6" i="4"/>
  <c r="L6" i="4" s="1"/>
  <c r="F6" i="4"/>
  <c r="J5" i="4"/>
  <c r="L5" i="4" s="1"/>
  <c r="J5" i="2"/>
  <c r="E5" i="2"/>
  <c r="F5" i="2" s="1"/>
  <c r="J6" i="2"/>
  <c r="E6" i="2"/>
  <c r="J7" i="2"/>
  <c r="E7" i="2"/>
  <c r="M5" i="4" l="1"/>
  <c r="I5" i="4"/>
  <c r="M6" i="4"/>
  <c r="I6" i="4"/>
  <c r="M7" i="4"/>
  <c r="I7" i="4"/>
  <c r="G6" i="4"/>
  <c r="G5" i="4"/>
  <c r="F7" i="4"/>
  <c r="G7" i="4" s="1"/>
  <c r="L6" i="2"/>
  <c r="M6" i="2" s="1"/>
  <c r="L7" i="2"/>
  <c r="M7" i="2" s="1"/>
  <c r="F7" i="2"/>
  <c r="G7" i="2" s="1"/>
  <c r="F6" i="2"/>
  <c r="G6" i="2" s="1"/>
  <c r="L5" i="2"/>
  <c r="M5" i="2" s="1"/>
  <c r="G5" i="2"/>
  <c r="I7" i="2" l="1"/>
  <c r="I6" i="2"/>
  <c r="I5" i="2"/>
</calcChain>
</file>

<file path=xl/sharedStrings.xml><?xml version="1.0" encoding="utf-8"?>
<sst xmlns="http://schemas.openxmlformats.org/spreadsheetml/2006/main" count="68" uniqueCount="51">
  <si>
    <t>Tenure</t>
  </si>
  <si>
    <t>Min. 
 Ticket Size</t>
  </si>
  <si>
    <t>Subvention %age
 (taxes extra)</t>
  </si>
  <si>
    <t>Processing Fees
(%)</t>
  </si>
  <si>
    <t>Subvention 
(without taxes)</t>
  </si>
  <si>
    <t>GST @18%
on Subvention</t>
  </si>
  <si>
    <t>Total cost 
for Merchant</t>
  </si>
  <si>
    <t>Interest Rates
(Reducing bal.)</t>
  </si>
  <si>
    <t>Interest Impact
(Flat)</t>
  </si>
  <si>
    <t>Processing 
Fees</t>
  </si>
  <si>
    <t>Stamp 
Duty</t>
  </si>
  <si>
    <t>EMI 
for Customers</t>
  </si>
  <si>
    <t>Total Cost for a customer</t>
  </si>
  <si>
    <t>20k</t>
  </si>
  <si>
    <t>12k</t>
  </si>
  <si>
    <t xml:space="preserve">8k </t>
  </si>
  <si>
    <t>Full Subvention</t>
  </si>
  <si>
    <t>PF</t>
  </si>
  <si>
    <t>Min Transaction Amount</t>
  </si>
  <si>
    <t>Full Subvention Rate</t>
  </si>
  <si>
    <t>Interest Rates (Reducing balance)</t>
  </si>
  <si>
    <t>Subvention (taxes extra)</t>
  </si>
  <si>
    <t>8K</t>
  </si>
  <si>
    <t>Loan Amount e.g</t>
  </si>
  <si>
    <t>???</t>
  </si>
  <si>
    <t>Min ticket size</t>
  </si>
  <si>
    <t>processing fee in rate sheet</t>
  </si>
  <si>
    <t>why calcs based on 50k?</t>
  </si>
  <si>
    <t>why increasing rates by period trend, shouldn’t it be reducing?</t>
  </si>
  <si>
    <t>Processing fee in subvention</t>
  </si>
  <si>
    <t>Delay fee?</t>
  </si>
  <si>
    <t>rahul</t>
  </si>
  <si>
    <t>havana capital</t>
  </si>
  <si>
    <t>impact loan</t>
  </si>
  <si>
    <t>sai</t>
  </si>
  <si>
    <t>nbfc may not do</t>
  </si>
  <si>
    <t>hyderabad</t>
  </si>
  <si>
    <t>Count of staff loan stuff to yogesh</t>
  </si>
  <si>
    <t>don’t take yogesh's number</t>
  </si>
  <si>
    <t xml:space="preserve">loantap may do 3cr business </t>
  </si>
  <si>
    <t>kyc, bank stmt, salary slip, collect from staff of several customer</t>
  </si>
  <si>
    <t>Wallet mgmt, channel partners?</t>
  </si>
  <si>
    <t>can do 2 3 free</t>
  </si>
  <si>
    <t>staff lending</t>
  </si>
  <si>
    <t>t &amp; c</t>
  </si>
  <si>
    <t>lending 3rd party</t>
  </si>
  <si>
    <t>t&amp;c</t>
  </si>
  <si>
    <t>legal draft</t>
  </si>
  <si>
    <t>onboard us as a merchant</t>
  </si>
  <si>
    <t>8k</t>
  </si>
  <si>
    <t>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</si>
</sst>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]#,##0"/>
    <numFmt numFmtId="165" formatCode="_ [$₹-4009]\ * #,##0_ ;_ [$₹-4009]\ * \-#,##0_ ;_ [$₹-4009]\ * &quot;-&quot;??_ ;_ @_ "/>
    <numFmt numFmtId="166" formatCode="0.0%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rgb="FFBDBDBD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rgb="FFDAF1F3"/>
      </patternFill>
    </fill>
    <fill>
      <patternFill patternType="solid">
        <fgColor theme="9" tint="0.79998168889431442"/>
        <bgColor rgb="FF00FFFF"/>
      </patternFill>
    </fill>
    <fill>
      <patternFill patternType="solid">
        <fgColor theme="9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0"/>
        <bgColor rgb="FFDAF1F3"/>
      </patternFill>
    </fill>
    <fill>
      <patternFill patternType="solid">
        <fgColor theme="0"/>
        <bgColor rgb="FF00FFFF"/>
      </patternFill>
    </fill>
    <fill>
      <patternFill patternType="solid">
        <fgColor rgb="FF00B0F0"/>
        <bgColor rgb="FFBDBDBD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rgb="FFD2F1D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/>
    </xf>
    <xf numFmtId="9" fontId="2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10" fontId="1" fillId="11" borderId="1" xfId="0" applyNumberFormat="1" applyFont="1" applyFill="1" applyBorder="1" applyAlignment="1">
      <alignment horizontal="center"/>
    </xf>
    <xf numFmtId="166" fontId="2" fillId="1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9" fontId="0" fillId="9" borderId="1" xfId="0" applyNumberForma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0" fontId="7" fillId="7" borderId="2" xfId="0" applyNumberFormat="1" applyFont="1" applyFill="1" applyBorder="1" applyAlignment="1">
      <alignment vertical="center" wrapText="1"/>
    </xf>
    <xf numFmtId="10" fontId="7" fillId="10" borderId="1" xfId="0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2" fillId="12" borderId="0" xfId="0" applyFont="1" applyFill="1" applyBorder="1" applyAlignment="1">
      <alignment horizontal="center"/>
    </xf>
    <xf numFmtId="167" fontId="0" fillId="0" borderId="0" xfId="0" applyNumberFormat="1"/>
    <xf numFmtId="0" fontId="2" fillId="14" borderId="1" xfId="0" applyFont="1" applyFill="1" applyBorder="1" applyAlignment="1">
      <alignment horizontal="center"/>
    </xf>
    <xf numFmtId="10" fontId="7" fillId="15" borderId="1" xfId="0" applyNumberFormat="1" applyFont="1" applyFill="1" applyBorder="1" applyAlignment="1">
      <alignment vertical="center" wrapText="1"/>
    </xf>
    <xf numFmtId="0" fontId="2" fillId="14" borderId="0" xfId="0" applyFont="1" applyFill="1" applyBorder="1" applyAlignment="1">
      <alignment horizontal="center"/>
    </xf>
    <xf numFmtId="10" fontId="7" fillId="15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627C-4B89-4A82-8F07-D495B987D4FD}">
  <dimension ref="A1:E5"/>
  <sheetViews>
    <sheetView zoomScale="230" zoomScaleNormal="230" workbookViewId="0">
      <selection activeCell="A5" sqref="A5"/>
    </sheetView>
  </sheetViews>
  <sheetFormatPr baseColWidth="10" defaultColWidth="8.83203125" defaultRowHeight="15" x14ac:dyDescent="0.2"/>
  <cols>
    <col min="1" max="1" width="11.83203125" customWidth="1"/>
    <col min="2" max="2" width="12.1640625" customWidth="1"/>
    <col min="3" max="3" width="13.5" customWidth="1"/>
    <col min="5" max="5" width="14.5" customWidth="1"/>
  </cols>
  <sheetData>
    <row r="1" spans="1:5" x14ac:dyDescent="0.2">
      <c r="A1" s="19" t="s">
        <v>19</v>
      </c>
      <c r="B1" s="20"/>
      <c r="C1" s="20"/>
      <c r="D1" s="20"/>
      <c r="E1" s="20"/>
    </row>
    <row r="2" spans="1:5" ht="42" x14ac:dyDescent="0.2">
      <c r="A2" s="6" t="s">
        <v>0</v>
      </c>
      <c r="B2" s="6" t="s">
        <v>21</v>
      </c>
      <c r="C2" s="7" t="s">
        <v>20</v>
      </c>
      <c r="D2" s="6" t="s">
        <v>17</v>
      </c>
      <c r="E2" s="6" t="s">
        <v>18</v>
      </c>
    </row>
    <row r="3" spans="1:5" x14ac:dyDescent="0.2">
      <c r="A3" s="3">
        <v>3</v>
      </c>
      <c r="B3" s="17">
        <v>2.4500000000000001E-2</v>
      </c>
      <c r="C3" s="4">
        <v>0</v>
      </c>
      <c r="D3" s="14">
        <v>0</v>
      </c>
      <c r="E3" s="5" t="s">
        <v>15</v>
      </c>
    </row>
    <row r="4" spans="1:5" x14ac:dyDescent="0.2">
      <c r="A4" s="3">
        <v>6</v>
      </c>
      <c r="B4" s="17">
        <v>3.6299999999999999E-2</v>
      </c>
      <c r="C4" s="4">
        <v>0</v>
      </c>
      <c r="D4" s="14">
        <v>0.02</v>
      </c>
      <c r="E4" s="5" t="s">
        <v>14</v>
      </c>
    </row>
    <row r="5" spans="1:5" x14ac:dyDescent="0.2">
      <c r="A5" s="3">
        <v>9</v>
      </c>
      <c r="B5" s="17">
        <v>4.8099999999999997E-2</v>
      </c>
      <c r="C5" s="4">
        <v>0</v>
      </c>
      <c r="D5" s="14">
        <v>0.03</v>
      </c>
      <c r="E5" s="5" t="s">
        <v>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F21B-8A84-424C-AE77-3D6572321BF1}">
  <dimension ref="A1:M17"/>
  <sheetViews>
    <sheetView topLeftCell="A4" zoomScale="180" zoomScaleNormal="180" workbookViewId="0">
      <selection activeCell="C11" sqref="C11"/>
    </sheetView>
  </sheetViews>
  <sheetFormatPr baseColWidth="10" defaultColWidth="8.83203125" defaultRowHeight="15" x14ac:dyDescent="0.2"/>
  <cols>
    <col min="1" max="1" width="18.5" customWidth="1"/>
    <col min="2" max="2" width="13.1640625" customWidth="1"/>
    <col min="3" max="3" width="14" customWidth="1"/>
    <col min="4" max="4" width="16.5" customWidth="1"/>
    <col min="5" max="5" width="18" customWidth="1"/>
    <col min="6" max="7" width="14.6640625" customWidth="1"/>
    <col min="8" max="8" width="13.5" customWidth="1"/>
    <col min="9" max="9" width="13.1640625" customWidth="1"/>
    <col min="10" max="10" width="13.5" customWidth="1"/>
    <col min="11" max="11" width="12.6640625" customWidth="1"/>
    <col min="12" max="12" width="14.6640625" customWidth="1"/>
    <col min="13" max="13" width="16.83203125" customWidth="1"/>
  </cols>
  <sheetData>
    <row r="1" spans="1:13" ht="16" thickBot="1" x14ac:dyDescent="0.25">
      <c r="A1" s="15" t="s">
        <v>23</v>
      </c>
      <c r="B1" s="16">
        <v>5000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2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2" x14ac:dyDescent="0.2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</row>
    <row r="5" spans="1:13" x14ac:dyDescent="0.2">
      <c r="A5" s="8">
        <v>1</v>
      </c>
      <c r="B5" s="8" t="s">
        <v>22</v>
      </c>
      <c r="C5" s="18">
        <v>2.4500000000000001E-2</v>
      </c>
      <c r="D5" s="9">
        <v>0</v>
      </c>
      <c r="E5" s="10">
        <f>C5*$B$1</f>
        <v>122.5</v>
      </c>
      <c r="F5" s="10">
        <f>E5*0.18</f>
        <v>22.05</v>
      </c>
      <c r="G5" s="10">
        <f>E5+F5</f>
        <v>144.55000000000001</v>
      </c>
      <c r="H5" s="11">
        <v>0</v>
      </c>
      <c r="I5" s="12">
        <f>(L5*A5-($B$1+J5+K5))/$B$1</f>
        <v>0</v>
      </c>
      <c r="J5" s="10">
        <f>D5*$B$1*1.18</f>
        <v>0</v>
      </c>
      <c r="K5" s="10">
        <v>0</v>
      </c>
      <c r="L5" s="10">
        <f>PMT(H5/12,A5,-($B$1+J5+K5),,0)</f>
        <v>5000</v>
      </c>
      <c r="M5" s="10">
        <f>L5*A5-$B$1</f>
        <v>0</v>
      </c>
    </row>
    <row r="6" spans="1:13" x14ac:dyDescent="0.2">
      <c r="A6" s="23">
        <v>2</v>
      </c>
      <c r="B6" s="23" t="s">
        <v>50</v>
      </c>
      <c r="C6" s="24">
        <v>3.6299999999999999E-2</v>
      </c>
      <c r="D6" s="9">
        <v>0</v>
      </c>
      <c r="E6" s="10">
        <f>C6*$B$1</f>
        <v>181.5</v>
      </c>
      <c r="F6" s="10">
        <f>E6*0.18</f>
        <v>32.67</v>
      </c>
      <c r="G6" s="10">
        <f>E6+F6</f>
        <v>214.17000000000002</v>
      </c>
      <c r="H6" s="11">
        <v>0</v>
      </c>
      <c r="I6" s="12">
        <f>(L6*A6-($B$1+J6+K6))/$B$1</f>
        <v>0</v>
      </c>
      <c r="J6" s="10">
        <f>D6*$B$1*1.18</f>
        <v>0</v>
      </c>
      <c r="K6" s="10">
        <v>0</v>
      </c>
      <c r="L6" s="10">
        <f>PMT(H6/12,A6,-($B$1+J6+K6),,0)</f>
        <v>2500</v>
      </c>
      <c r="M6" s="10">
        <f>L6*A6-$B$1</f>
        <v>0</v>
      </c>
    </row>
    <row r="7" spans="1:13" x14ac:dyDescent="0.2">
      <c r="A7" s="23">
        <v>3</v>
      </c>
      <c r="B7" s="23" t="s">
        <v>49</v>
      </c>
      <c r="C7" s="24">
        <v>4.8099999999999997E-2</v>
      </c>
      <c r="D7" s="9">
        <v>0</v>
      </c>
      <c r="E7" s="10">
        <f>C7*$B$1</f>
        <v>240.49999999999997</v>
      </c>
      <c r="F7" s="10">
        <f>E7*0.18</f>
        <v>43.289999999999992</v>
      </c>
      <c r="G7" s="10">
        <f>E7+F7</f>
        <v>283.78999999999996</v>
      </c>
      <c r="H7" s="11">
        <v>0</v>
      </c>
      <c r="I7" s="12">
        <f>(L7*A7-($B$1+J7+K7))/$B$1</f>
        <v>0</v>
      </c>
      <c r="J7" s="10">
        <f>D7*$B$1*1.18</f>
        <v>0</v>
      </c>
      <c r="K7" s="10">
        <v>0</v>
      </c>
      <c r="L7" s="10">
        <f>PMT(H7/12,A7,-($B$1+J7+K7),,0)</f>
        <v>1666.6666666666667</v>
      </c>
      <c r="M7" s="10">
        <f>L7*A7-$B$1</f>
        <v>0</v>
      </c>
    </row>
    <row r="8" spans="1:13" x14ac:dyDescent="0.2">
      <c r="A8" s="25">
        <v>4</v>
      </c>
      <c r="B8" s="25" t="s">
        <v>14</v>
      </c>
      <c r="C8" s="26">
        <v>5.9900000000000002E-2</v>
      </c>
      <c r="D8" s="22">
        <f>C6-C5/C5</f>
        <v>-0.9637</v>
      </c>
    </row>
    <row r="9" spans="1:13" x14ac:dyDescent="0.2">
      <c r="A9" s="21">
        <v>1</v>
      </c>
      <c r="B9" s="21">
        <v>5</v>
      </c>
      <c r="D9" s="22">
        <f>C7-C6/C6</f>
        <v>-0.95189999999999997</v>
      </c>
    </row>
    <row r="10" spans="1:13" x14ac:dyDescent="0.2">
      <c r="A10" s="21">
        <v>2</v>
      </c>
      <c r="B10">
        <v>8</v>
      </c>
      <c r="F10">
        <v>2.4500000000000002</v>
      </c>
    </row>
    <row r="11" spans="1:13" x14ac:dyDescent="0.2">
      <c r="A11" s="21">
        <v>3</v>
      </c>
      <c r="B11">
        <v>12</v>
      </c>
      <c r="F11">
        <v>3.63</v>
      </c>
      <c r="G11">
        <f>F11-F10</f>
        <v>1.1799999999999997</v>
      </c>
    </row>
    <row r="12" spans="1:13" x14ac:dyDescent="0.2">
      <c r="F12">
        <v>4.8099999999999996</v>
      </c>
      <c r="G12">
        <f>F12-F11</f>
        <v>1.1799999999999997</v>
      </c>
    </row>
    <row r="13" spans="1:13" x14ac:dyDescent="0.2">
      <c r="B13" t="s">
        <v>42</v>
      </c>
      <c r="F13">
        <f>F12+G12</f>
        <v>5.9899999999999993</v>
      </c>
    </row>
    <row r="14" spans="1:13" x14ac:dyDescent="0.2">
      <c r="B14" t="s">
        <v>45</v>
      </c>
    </row>
    <row r="15" spans="1:13" x14ac:dyDescent="0.2">
      <c r="B15" t="s">
        <v>46</v>
      </c>
    </row>
    <row r="16" spans="1:13" x14ac:dyDescent="0.2">
      <c r="B16" t="s">
        <v>47</v>
      </c>
    </row>
    <row r="17" spans="2:2" x14ac:dyDescent="0.2">
      <c r="B1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D9D6-1726-8D40-B674-387567832A5B}">
  <dimension ref="A1:D8"/>
  <sheetViews>
    <sheetView zoomScale="240" zoomScaleNormal="240" workbookViewId="0">
      <selection activeCell="B9" sqref="B9"/>
    </sheetView>
  </sheetViews>
  <sheetFormatPr baseColWidth="10" defaultRowHeight="15" x14ac:dyDescent="0.2"/>
  <sheetData>
    <row r="1" spans="1:4" x14ac:dyDescent="0.2">
      <c r="A1">
        <v>1</v>
      </c>
      <c r="B1" t="s">
        <v>25</v>
      </c>
      <c r="D1" t="s">
        <v>29</v>
      </c>
    </row>
    <row r="2" spans="1:4" x14ac:dyDescent="0.2">
      <c r="A2">
        <v>2</v>
      </c>
      <c r="B2" t="s">
        <v>26</v>
      </c>
    </row>
    <row r="3" spans="1:4" x14ac:dyDescent="0.2">
      <c r="A3">
        <v>3</v>
      </c>
      <c r="B3" t="s">
        <v>27</v>
      </c>
    </row>
    <row r="4" spans="1:4" x14ac:dyDescent="0.2">
      <c r="A4">
        <v>4</v>
      </c>
      <c r="B4" t="s">
        <v>28</v>
      </c>
    </row>
    <row r="5" spans="1:4" x14ac:dyDescent="0.2">
      <c r="A5">
        <v>5</v>
      </c>
      <c r="B5" t="s">
        <v>30</v>
      </c>
    </row>
    <row r="6" spans="1:4" x14ac:dyDescent="0.2">
      <c r="B6" t="s">
        <v>41</v>
      </c>
    </row>
    <row r="7" spans="1:4" x14ac:dyDescent="0.2">
      <c r="B7" t="s">
        <v>43</v>
      </c>
    </row>
    <row r="8" spans="1:4" x14ac:dyDescent="0.2">
      <c r="B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2509-10FA-A845-A46A-2C1A3553EC8B}">
  <dimension ref="A1:M12"/>
  <sheetViews>
    <sheetView zoomScale="180" zoomScaleNormal="180" workbookViewId="0">
      <selection activeCell="B5" sqref="B5"/>
    </sheetView>
  </sheetViews>
  <sheetFormatPr baseColWidth="10" defaultColWidth="8.83203125" defaultRowHeight="15" x14ac:dyDescent="0.2"/>
  <cols>
    <col min="1" max="1" width="18.5" customWidth="1"/>
    <col min="2" max="2" width="13.1640625" customWidth="1"/>
    <col min="3" max="3" width="14" customWidth="1"/>
    <col min="4" max="4" width="16.5" customWidth="1"/>
    <col min="5" max="5" width="18" customWidth="1"/>
    <col min="6" max="7" width="14.6640625" customWidth="1"/>
    <col min="8" max="8" width="13.5" customWidth="1"/>
    <col min="9" max="9" width="13.1640625" customWidth="1"/>
    <col min="10" max="10" width="13.5" customWidth="1"/>
    <col min="11" max="11" width="12.6640625" customWidth="1"/>
    <col min="12" max="12" width="14.6640625" customWidth="1"/>
    <col min="13" max="13" width="16.83203125" customWidth="1"/>
  </cols>
  <sheetData>
    <row r="1" spans="1:13" ht="16" thickBot="1" x14ac:dyDescent="0.25">
      <c r="A1" s="15" t="s">
        <v>23</v>
      </c>
      <c r="B1" s="16">
        <v>50000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2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2" x14ac:dyDescent="0.2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</row>
    <row r="5" spans="1:13" x14ac:dyDescent="0.2">
      <c r="A5" s="8">
        <v>1</v>
      </c>
      <c r="B5" s="8">
        <v>8000</v>
      </c>
      <c r="C5" s="18">
        <v>2.4500000000000001E-2</v>
      </c>
      <c r="D5" s="9">
        <v>0</v>
      </c>
      <c r="E5" s="10">
        <f>C5*B5</f>
        <v>196</v>
      </c>
      <c r="F5" s="10">
        <f>E5*0.18</f>
        <v>35.28</v>
      </c>
      <c r="G5" s="10">
        <f>E5+F5</f>
        <v>231.28</v>
      </c>
      <c r="H5" s="11">
        <v>0</v>
      </c>
      <c r="I5" s="12">
        <f>(L5*A5-($B$1+J5+K5))/$B$1</f>
        <v>0</v>
      </c>
      <c r="J5" s="10">
        <f>D5*$B$1*1.18</f>
        <v>0</v>
      </c>
      <c r="K5" s="10">
        <v>0</v>
      </c>
      <c r="L5" s="10">
        <f>PMT(H5/12,A5,-($B$1+J5+K5),,0)</f>
        <v>50000</v>
      </c>
      <c r="M5" s="10">
        <f>L5*A5-$B$1</f>
        <v>0</v>
      </c>
    </row>
    <row r="6" spans="1:13" x14ac:dyDescent="0.2">
      <c r="A6" s="8">
        <v>2</v>
      </c>
      <c r="B6" s="8">
        <v>12000</v>
      </c>
      <c r="C6" s="18">
        <v>3.6299999999999999E-2</v>
      </c>
      <c r="D6" s="9">
        <v>0</v>
      </c>
      <c r="E6" s="10">
        <f>C6*B6</f>
        <v>435.59999999999997</v>
      </c>
      <c r="F6" s="10">
        <f>E6*0.18</f>
        <v>78.407999999999987</v>
      </c>
      <c r="G6" s="10">
        <f>E6+F6</f>
        <v>514.00799999999992</v>
      </c>
      <c r="H6" s="11">
        <v>0</v>
      </c>
      <c r="I6" s="12">
        <f>(L6*A6-($B$1+J6+K6))/$B$1</f>
        <v>0</v>
      </c>
      <c r="J6" s="10">
        <f>D6*$B$1*1.18</f>
        <v>0</v>
      </c>
      <c r="K6" s="10">
        <v>0</v>
      </c>
      <c r="L6" s="10">
        <f>PMT(H6/12,A6,-($B$1+J6+K6),,0)</f>
        <v>25000</v>
      </c>
      <c r="M6" s="10">
        <f>L6*A6-$B$1</f>
        <v>0</v>
      </c>
    </row>
    <row r="7" spans="1:13" x14ac:dyDescent="0.2">
      <c r="A7" s="8">
        <v>3</v>
      </c>
      <c r="B7" s="8">
        <v>20000</v>
      </c>
      <c r="C7" s="18">
        <v>4.8099999999999997E-2</v>
      </c>
      <c r="D7" s="9">
        <v>0</v>
      </c>
      <c r="E7" s="10">
        <f>C7*B7</f>
        <v>961.99999999999989</v>
      </c>
      <c r="F7" s="10">
        <f>E7*0.18</f>
        <v>173.15999999999997</v>
      </c>
      <c r="G7" s="10">
        <f>E7+F7</f>
        <v>1135.1599999999999</v>
      </c>
      <c r="H7" s="11">
        <v>0</v>
      </c>
      <c r="I7" s="12">
        <f>(L7*A7-($B$1+J7+K7))/$B$1</f>
        <v>0</v>
      </c>
      <c r="J7" s="10">
        <f>D7*$B$1*1.18</f>
        <v>0</v>
      </c>
      <c r="K7" s="10">
        <v>0</v>
      </c>
      <c r="L7" s="10">
        <f>PMT(H7/12,A7,-($B$1+J7+K7),,0)</f>
        <v>16666.666666666668</v>
      </c>
      <c r="M7" s="10">
        <f>L7*A7-$B$1</f>
        <v>0</v>
      </c>
    </row>
    <row r="8" spans="1:13" x14ac:dyDescent="0.2">
      <c r="L8" t="s">
        <v>24</v>
      </c>
    </row>
    <row r="9" spans="1:13" x14ac:dyDescent="0.2">
      <c r="C9">
        <f>C5*12</f>
        <v>0.29400000000000004</v>
      </c>
      <c r="D9">
        <f>231/1600*100</f>
        <v>14.4375</v>
      </c>
      <c r="E9">
        <f>G9/1.18</f>
        <v>135.59322033898306</v>
      </c>
      <c r="F9">
        <f>E9*0.18</f>
        <v>24.406779661016948</v>
      </c>
      <c r="G9">
        <v>160</v>
      </c>
    </row>
    <row r="11" spans="1:13" x14ac:dyDescent="0.2">
      <c r="E11">
        <f>G11/1.18</f>
        <v>135.59322033898306</v>
      </c>
      <c r="F11">
        <f>E11*0.18</f>
        <v>24.406779661016948</v>
      </c>
      <c r="G11">
        <v>160</v>
      </c>
    </row>
    <row r="12" spans="1:13" x14ac:dyDescent="0.2">
      <c r="E12">
        <f>E11/B5*100</f>
        <v>1.6949152542372881</v>
      </c>
      <c r="F12">
        <f>E12*12</f>
        <v>20.338983050847457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E56A-C4B4-F645-81D0-4DB3B27E49C1}">
  <dimension ref="A1:D6"/>
  <sheetViews>
    <sheetView tabSelected="1" zoomScale="399" zoomScaleNormal="399" workbookViewId="0">
      <selection activeCell="A2" sqref="A2"/>
    </sheetView>
  </sheetViews>
  <sheetFormatPr baseColWidth="10" defaultRowHeight="15" x14ac:dyDescent="0.2"/>
  <cols>
    <col min="2" max="2" width="12" bestFit="1" customWidth="1"/>
  </cols>
  <sheetData>
    <row r="1" spans="1:4" x14ac:dyDescent="0.2">
      <c r="A1" t="s">
        <v>31</v>
      </c>
      <c r="B1" t="s">
        <v>32</v>
      </c>
      <c r="D1" t="s">
        <v>38</v>
      </c>
    </row>
    <row r="2" spans="1:4" x14ac:dyDescent="0.2">
      <c r="A2" t="s">
        <v>34</v>
      </c>
      <c r="B2" t="s">
        <v>33</v>
      </c>
      <c r="C2" t="s">
        <v>36</v>
      </c>
    </row>
    <row r="3" spans="1:4" x14ac:dyDescent="0.2">
      <c r="A3" t="s">
        <v>35</v>
      </c>
    </row>
    <row r="4" spans="1:4" x14ac:dyDescent="0.2">
      <c r="A4" t="s">
        <v>37</v>
      </c>
    </row>
    <row r="5" spans="1:4" x14ac:dyDescent="0.2">
      <c r="A5" t="s">
        <v>39</v>
      </c>
    </row>
    <row r="6" spans="1:4" x14ac:dyDescent="0.2">
      <c r="A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EMI Calculator</vt:lpstr>
      <vt:lpstr>Qs</vt:lpstr>
      <vt:lpstr>EMI Calculator Alok updated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Pawar</dc:creator>
  <cp:lastModifiedBy>Microsoft Office User</cp:lastModifiedBy>
  <dcterms:created xsi:type="dcterms:W3CDTF">2021-03-02T10:09:53Z</dcterms:created>
  <dcterms:modified xsi:type="dcterms:W3CDTF">2022-01-07T07:09:08Z</dcterms:modified>
</cp:coreProperties>
</file>