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ed/Cloud Drive/Backup - 22 July/Uk Shared Drive/Alok/Documents/Boozeshare/Kolhapur/"/>
    </mc:Choice>
  </mc:AlternateContent>
  <xr:revisionPtr revIDLastSave="0" documentId="8_{CECE91A3-C205-434F-8779-118A21B5E47B}" xr6:coauthVersionLast="47" xr6:coauthVersionMax="47" xr10:uidLastSave="{00000000-0000-0000-0000-000000000000}"/>
  <bookViews>
    <workbookView xWindow="0" yWindow="500" windowWidth="33600" windowHeight="18680" activeTab="2" xr2:uid="{1580299E-2E1C-BC4F-8A6E-8F48D9BB39C3}"/>
  </bookViews>
  <sheets>
    <sheet name="Kolhapur" sheetId="1" r:id="rId1"/>
    <sheet name="Pune" sheetId="3" r:id="rId2"/>
    <sheet name="Pune Expense" sheetId="4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3" l="1"/>
  <c r="O7" i="3"/>
  <c r="M7" i="3"/>
  <c r="L7" i="3"/>
  <c r="K7" i="3"/>
  <c r="J7" i="3"/>
  <c r="I7" i="3"/>
  <c r="H7" i="3"/>
  <c r="G7" i="3"/>
  <c r="F7" i="3"/>
  <c r="E7" i="3"/>
  <c r="D7" i="3"/>
  <c r="C7" i="3"/>
  <c r="B7" i="3"/>
  <c r="E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I14" i="3"/>
  <c r="J14" i="3"/>
  <c r="O6" i="3"/>
  <c r="O14" i="3" s="1"/>
  <c r="N6" i="3"/>
  <c r="N14" i="3" s="1"/>
  <c r="O4" i="3"/>
  <c r="N4" i="3"/>
  <c r="D26" i="3"/>
  <c r="C24" i="3"/>
  <c r="M6" i="3"/>
  <c r="M14" i="3" s="1"/>
  <c r="L6" i="3"/>
  <c r="L8" i="3" s="1"/>
  <c r="K6" i="3"/>
  <c r="K14" i="3" s="1"/>
  <c r="J6" i="3"/>
  <c r="I6" i="3"/>
  <c r="H6" i="3"/>
  <c r="G6" i="3"/>
  <c r="G8" i="3" s="1"/>
  <c r="F6" i="3"/>
  <c r="F8" i="3" s="1"/>
  <c r="E6" i="3"/>
  <c r="E14" i="3" s="1"/>
  <c r="H10" i="3" s="1"/>
  <c r="D6" i="3"/>
  <c r="D14" i="3" s="1"/>
  <c r="G10" i="3" s="1"/>
  <c r="C6" i="3"/>
  <c r="C14" i="3" s="1"/>
  <c r="F10" i="3" s="1"/>
  <c r="B6" i="3"/>
  <c r="B14" i="3" s="1"/>
  <c r="E10" i="3" s="1"/>
  <c r="M4" i="3"/>
  <c r="L4" i="3"/>
  <c r="K4" i="3"/>
  <c r="J4" i="3"/>
  <c r="I4" i="3"/>
  <c r="H4" i="3"/>
  <c r="G4" i="3"/>
  <c r="F4" i="3"/>
  <c r="E4" i="3"/>
  <c r="D4" i="3"/>
  <c r="C4" i="3"/>
  <c r="B4" i="3"/>
  <c r="O6" i="1"/>
  <c r="O14" i="1" s="1"/>
  <c r="O4" i="1"/>
  <c r="N6" i="1"/>
  <c r="N14" i="1" s="1"/>
  <c r="N4" i="1"/>
  <c r="M6" i="1"/>
  <c r="M14" i="1" s="1"/>
  <c r="M4" i="1"/>
  <c r="L4" i="1"/>
  <c r="K4" i="1"/>
  <c r="J4" i="1"/>
  <c r="I4" i="1"/>
  <c r="H4" i="1"/>
  <c r="G4" i="1"/>
  <c r="F4" i="1"/>
  <c r="E4" i="1"/>
  <c r="D4" i="1"/>
  <c r="C4" i="1"/>
  <c r="B4" i="1"/>
  <c r="L6" i="1"/>
  <c r="L8" i="1" s="1"/>
  <c r="K6" i="1"/>
  <c r="K8" i="1" s="1"/>
  <c r="J6" i="1"/>
  <c r="J8" i="1" s="1"/>
  <c r="I6" i="1"/>
  <c r="I8" i="1" s="1"/>
  <c r="H6" i="1"/>
  <c r="H8" i="1" s="1"/>
  <c r="G6" i="1"/>
  <c r="G8" i="1" s="1"/>
  <c r="F6" i="1"/>
  <c r="F8" i="1" s="1"/>
  <c r="E6" i="1"/>
  <c r="E7" i="1" s="1"/>
  <c r="D6" i="1"/>
  <c r="D8" i="1" s="1"/>
  <c r="C6" i="1"/>
  <c r="C8" i="1" s="1"/>
  <c r="B6" i="1"/>
  <c r="B7" i="1" s="1"/>
  <c r="D26" i="1"/>
  <c r="C24" i="1"/>
  <c r="M10" i="3" l="1"/>
  <c r="O8" i="3"/>
  <c r="N8" i="3"/>
  <c r="J8" i="3"/>
  <c r="K8" i="3"/>
  <c r="L10" i="3"/>
  <c r="I8" i="3"/>
  <c r="I9" i="3" s="1"/>
  <c r="H8" i="3"/>
  <c r="H9" i="3" s="1"/>
  <c r="H11" i="3" s="1"/>
  <c r="H14" i="3"/>
  <c r="K10" i="3" s="1"/>
  <c r="G14" i="3"/>
  <c r="J10" i="3" s="1"/>
  <c r="F14" i="3"/>
  <c r="I10" i="3" s="1"/>
  <c r="B8" i="3"/>
  <c r="L14" i="3"/>
  <c r="L9" i="3"/>
  <c r="M8" i="3"/>
  <c r="C8" i="3"/>
  <c r="F9" i="3"/>
  <c r="F11" i="3" s="1"/>
  <c r="D8" i="3"/>
  <c r="G9" i="3"/>
  <c r="G11" i="3" s="1"/>
  <c r="E8" i="3"/>
  <c r="G14" i="1"/>
  <c r="I14" i="1"/>
  <c r="L10" i="1" s="1"/>
  <c r="H14" i="1"/>
  <c r="K10" i="1" s="1"/>
  <c r="J14" i="1"/>
  <c r="M10" i="1" s="1"/>
  <c r="K14" i="1"/>
  <c r="N10" i="1" s="1"/>
  <c r="L14" i="1"/>
  <c r="O10" i="1" s="1"/>
  <c r="O8" i="1"/>
  <c r="O7" i="1"/>
  <c r="N8" i="1"/>
  <c r="N7" i="1"/>
  <c r="M7" i="1"/>
  <c r="M8" i="1"/>
  <c r="J10" i="1"/>
  <c r="F14" i="1"/>
  <c r="I10" i="1" s="1"/>
  <c r="L7" i="1"/>
  <c r="L9" i="1" s="1"/>
  <c r="K7" i="1"/>
  <c r="K9" i="1" s="1"/>
  <c r="J7" i="1"/>
  <c r="J9" i="1" s="1"/>
  <c r="I7" i="1"/>
  <c r="I9" i="1" s="1"/>
  <c r="H7" i="1"/>
  <c r="H9" i="1" s="1"/>
  <c r="H11" i="1" s="1"/>
  <c r="G7" i="1"/>
  <c r="G9" i="1" s="1"/>
  <c r="F7" i="1"/>
  <c r="F9" i="1" s="1"/>
  <c r="D14" i="1"/>
  <c r="G10" i="1" s="1"/>
  <c r="B14" i="1"/>
  <c r="E10" i="1" s="1"/>
  <c r="C14" i="1"/>
  <c r="F10" i="1" s="1"/>
  <c r="E14" i="1"/>
  <c r="H10" i="1" s="1"/>
  <c r="E8" i="1"/>
  <c r="E9" i="1" s="1"/>
  <c r="D7" i="1"/>
  <c r="D9" i="1" s="1"/>
  <c r="C7" i="1"/>
  <c r="C9" i="1" s="1"/>
  <c r="B8" i="1"/>
  <c r="B9" i="1" s="1"/>
  <c r="O9" i="3" l="1"/>
  <c r="O10" i="3" s="1"/>
  <c r="O11" i="3"/>
  <c r="N9" i="3"/>
  <c r="M9" i="3"/>
  <c r="M11" i="3" s="1"/>
  <c r="C9" i="3"/>
  <c r="B9" i="3"/>
  <c r="L11" i="3"/>
  <c r="J9" i="3"/>
  <c r="J11" i="3" s="1"/>
  <c r="I11" i="3"/>
  <c r="K9" i="3"/>
  <c r="K11" i="3" s="1"/>
  <c r="E9" i="3"/>
  <c r="E11" i="3" s="1"/>
  <c r="D9" i="3"/>
  <c r="N9" i="1"/>
  <c r="N11" i="1" s="1"/>
  <c r="L11" i="1"/>
  <c r="K11" i="1"/>
  <c r="J11" i="1"/>
  <c r="O9" i="1"/>
  <c r="O11" i="1" s="1"/>
  <c r="M9" i="1"/>
  <c r="M11" i="1" s="1"/>
  <c r="E11" i="1"/>
  <c r="F11" i="1"/>
  <c r="G11" i="1"/>
  <c r="I11" i="1"/>
  <c r="N10" i="3" l="1"/>
  <c r="N11" i="3" s="1"/>
</calcChain>
</file>

<file path=xl/sharedStrings.xml><?xml version="1.0" encoding="utf-8"?>
<sst xmlns="http://schemas.openxmlformats.org/spreadsheetml/2006/main" count="93" uniqueCount="48">
  <si>
    <t>Month</t>
  </si>
  <si>
    <t>APC</t>
  </si>
  <si>
    <t>Revenue</t>
  </si>
  <si>
    <t>Customers per day</t>
  </si>
  <si>
    <t>Tables</t>
  </si>
  <si>
    <t>Avg Cus / table</t>
  </si>
  <si>
    <t>Average bill value</t>
  </si>
  <si>
    <t>Transactions per restaurant</t>
  </si>
  <si>
    <t>Total restaurant</t>
  </si>
  <si>
    <t>Total revenue</t>
  </si>
  <si>
    <t>Subvention</t>
  </si>
  <si>
    <t>Gross profit</t>
  </si>
  <si>
    <t>Commission (Including GST)</t>
  </si>
  <si>
    <t>Qs</t>
  </si>
  <si>
    <t>Check yogesh about GST</t>
  </si>
  <si>
    <t>Delinquency</t>
  </si>
  <si>
    <t>NA</t>
  </si>
  <si>
    <t>Projected Delinquency</t>
  </si>
  <si>
    <t>Total transactions in KOP</t>
  </si>
  <si>
    <t>Net Profit (EBITDA)</t>
  </si>
  <si>
    <t>Total transactions in PUNE</t>
  </si>
  <si>
    <t>S.NO.</t>
  </si>
  <si>
    <t>Phase</t>
  </si>
  <si>
    <t>Scope</t>
  </si>
  <si>
    <t>Timeline
(at months)</t>
  </si>
  <si>
    <t>Total Funding</t>
  </si>
  <si>
    <t>Cash</t>
  </si>
  <si>
    <t>Electronic</t>
  </si>
  <si>
    <t>Notes</t>
  </si>
  <si>
    <t>- Clique development 
- Lender Integration</t>
  </si>
  <si>
    <t>- MFI integration &amp; Banking setup
- Technical development &amp; TPP costs</t>
  </si>
  <si>
    <t>Acquisitions</t>
  </si>
  <si>
    <t>- Partial infrastructure costs across locations
- Acquisition Events &amp; marketing expenses
- POC expenses
- Infra Setup (Office, Resourcing)
- PPI &amp; other overlays</t>
  </si>
  <si>
    <t>Clique 
Pre- Launch</t>
  </si>
  <si>
    <t>- Partial infrastructure costs
- Partial Op-Ex, Audit &amp; overlays
- TPP costs - APIs, Servicing</t>
  </si>
  <si>
    <t xml:space="preserve">Clique Launch </t>
  </si>
  <si>
    <t>- Campaigining - TVC, Advetorial, 360* Media
- Full infrastructure costs
- Y1 Full Op-Ex &amp; BOD</t>
  </si>
  <si>
    <t>Clique Operations</t>
  </si>
  <si>
    <t xml:space="preserve">- Service Provisioning costs
- Digital Customer Acquisition
</t>
  </si>
  <si>
    <t>- Clique Operations &amp; expansion</t>
  </si>
  <si>
    <t>- Multi Lender Integration
- NPCI Onboarding (Nth Reward)
- Marketing &amp; promotions
- Customer support &amp; technical development</t>
  </si>
  <si>
    <t>WAIU Initiation</t>
  </si>
  <si>
    <r>
      <t xml:space="preserve">- Clique POC
- Core Team Setup
- Merchant Acquisition &amp; B2B event
</t>
    </r>
    <r>
      <rPr>
        <b/>
        <sz val="12"/>
        <color theme="1"/>
        <rFont val="Calibri"/>
        <family val="2"/>
        <scheme val="minor"/>
      </rPr>
      <t>Initiate:</t>
    </r>
    <r>
      <rPr>
        <sz val="12"/>
        <color theme="1"/>
        <rFont val="Calibri"/>
        <family val="2"/>
        <scheme val="minor"/>
      </rPr>
      <t xml:space="preserve">
Customer Acquisition</t>
    </r>
  </si>
  <si>
    <r>
      <t xml:space="preserve">- Pre-Launch Events
- Pune Launch
- Kolhapur Event
</t>
    </r>
    <r>
      <rPr>
        <b/>
        <sz val="11"/>
        <color theme="1"/>
        <rFont val="Calibri"/>
        <family val="2"/>
        <scheme val="minor"/>
      </rPr>
      <t>Continue:</t>
    </r>
    <r>
      <rPr>
        <sz val="12"/>
        <color theme="1"/>
        <rFont val="Calibri"/>
        <family val="2"/>
        <scheme val="minor"/>
      </rPr>
      <t xml:space="preserve">
- Acquisitions</t>
    </r>
  </si>
  <si>
    <t>- Kolhapur Launch 
- Clique Full Service Launch</t>
  </si>
  <si>
    <r>
      <t xml:space="preserve">- Microlending (Staff)
</t>
    </r>
    <r>
      <rPr>
        <b/>
        <sz val="11"/>
        <color theme="1"/>
        <rFont val="Calibri"/>
        <family val="2"/>
        <scheme val="minor"/>
      </rPr>
      <t>Continue:</t>
    </r>
    <r>
      <rPr>
        <sz val="12"/>
        <color theme="1"/>
        <rFont val="Calibri"/>
        <family val="2"/>
        <scheme val="minor"/>
      </rPr>
      <t xml:space="preserve">
Clique Operations</t>
    </r>
  </si>
  <si>
    <t>Clique Operations &amp; expansion</t>
  </si>
  <si>
    <t>As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</si>
</sst>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1" fillId="0" borderId="1" xfId="0" applyFont="1" applyBorder="1"/>
    <xf numFmtId="0" fontId="4" fillId="2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17" fontId="0" fillId="5" borderId="1" xfId="0" applyNumberFormat="1" applyFill="1" applyBorder="1" applyAlignment="1">
      <alignment horizontal="center"/>
    </xf>
    <xf numFmtId="0" fontId="0" fillId="5" borderId="1" xfId="0" applyFill="1" applyBorder="1"/>
    <xf numFmtId="0" fontId="3" fillId="5" borderId="1" xfId="0" applyFont="1" applyFill="1" applyBorder="1"/>
    <xf numFmtId="17" fontId="0" fillId="6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1" fillId="7" borderId="1" xfId="0" applyFont="1" applyFill="1" applyBorder="1"/>
    <xf numFmtId="0" fontId="7" fillId="8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quotePrefix="1" applyFill="1" applyBorder="1" applyAlignment="1">
      <alignment horizontal="left" vertical="top" wrapText="1"/>
    </xf>
    <xf numFmtId="164" fontId="0" fillId="5" borderId="1" xfId="0" applyNumberFormat="1" applyFill="1" applyBorder="1" applyAlignment="1">
      <alignment horizontal="center" vertical="top" wrapText="1"/>
    </xf>
    <xf numFmtId="9" fontId="0" fillId="5" borderId="1" xfId="0" applyNumberFormat="1" applyFill="1" applyBorder="1" applyAlignment="1">
      <alignment horizontal="center" vertical="top" wrapText="1"/>
    </xf>
    <xf numFmtId="9" fontId="0" fillId="5" borderId="1" xfId="1" applyFont="1" applyFill="1" applyBorder="1" applyAlignment="1">
      <alignment horizontal="center" vertical="top" wrapText="1"/>
    </xf>
    <xf numFmtId="0" fontId="0" fillId="9" borderId="1" xfId="0" applyFill="1" applyBorder="1" applyAlignment="1">
      <alignment horizontal="left" vertical="top" wrapText="1"/>
    </xf>
    <xf numFmtId="0" fontId="0" fillId="9" borderId="1" xfId="0" quotePrefix="1" applyFill="1" applyBorder="1" applyAlignment="1">
      <alignment horizontal="left" vertical="top" wrapText="1"/>
    </xf>
    <xf numFmtId="164" fontId="0" fillId="9" borderId="1" xfId="0" applyNumberFormat="1" applyFill="1" applyBorder="1" applyAlignment="1">
      <alignment horizontal="center" vertical="top" wrapText="1"/>
    </xf>
    <xf numFmtId="9" fontId="0" fillId="9" borderId="1" xfId="0" applyNumberFormat="1" applyFill="1" applyBorder="1" applyAlignment="1">
      <alignment horizontal="center" vertical="top" wrapText="1"/>
    </xf>
    <xf numFmtId="17" fontId="0" fillId="5" borderId="1" xfId="0" applyNumberFormat="1" applyFill="1" applyBorder="1" applyAlignment="1">
      <alignment horizontal="center" vertical="top" wrapText="1"/>
    </xf>
    <xf numFmtId="17" fontId="0" fillId="9" borderId="1" xfId="0" applyNumberFormat="1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9" borderId="2" xfId="0" applyFill="1" applyBorder="1" applyAlignment="1">
      <alignment horizontal="center" vertical="top" wrapText="1"/>
    </xf>
    <xf numFmtId="0" fontId="0" fillId="9" borderId="1" xfId="0" applyFill="1" applyBorder="1"/>
    <xf numFmtId="164" fontId="3" fillId="0" borderId="0" xfId="0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C939E-D29F-E140-90B5-984A6B9CF728}">
  <dimension ref="A1:O26"/>
  <sheetViews>
    <sheetView topLeftCell="A12" zoomScale="188" zoomScaleNormal="160" workbookViewId="0">
      <selection activeCell="E4" sqref="E4"/>
    </sheetView>
  </sheetViews>
  <sheetFormatPr baseColWidth="10" defaultRowHeight="16" x14ac:dyDescent="0.2"/>
  <cols>
    <col min="1" max="1" width="24" bestFit="1" customWidth="1"/>
    <col min="10" max="10" width="15.6640625" bestFit="1" customWidth="1"/>
    <col min="12" max="15" width="16.5" bestFit="1" customWidth="1"/>
  </cols>
  <sheetData>
    <row r="1" spans="1:15" x14ac:dyDescent="0.2">
      <c r="A1" s="3" t="s">
        <v>0</v>
      </c>
      <c r="B1" s="4">
        <v>44682</v>
      </c>
      <c r="C1" s="4">
        <v>44713</v>
      </c>
      <c r="D1" s="4">
        <v>44743</v>
      </c>
      <c r="E1" s="4">
        <v>44774</v>
      </c>
      <c r="F1" s="4">
        <v>44805</v>
      </c>
      <c r="G1" s="4">
        <v>44835</v>
      </c>
      <c r="H1" s="4">
        <v>44866</v>
      </c>
      <c r="I1" s="4">
        <v>44896</v>
      </c>
      <c r="J1" s="4">
        <v>44927</v>
      </c>
      <c r="K1" s="4">
        <v>44958</v>
      </c>
      <c r="L1" s="11">
        <v>44986</v>
      </c>
      <c r="M1" s="4">
        <v>45017</v>
      </c>
      <c r="N1" s="4">
        <v>45047</v>
      </c>
      <c r="O1" s="4">
        <v>45078</v>
      </c>
    </row>
    <row r="2" spans="1:15" x14ac:dyDescent="0.2">
      <c r="A2" s="5" t="s">
        <v>8</v>
      </c>
      <c r="B2" s="5">
        <v>50</v>
      </c>
      <c r="C2" s="5">
        <v>50</v>
      </c>
      <c r="D2" s="5">
        <v>50</v>
      </c>
      <c r="E2" s="5">
        <v>60</v>
      </c>
      <c r="F2" s="5">
        <v>70</v>
      </c>
      <c r="G2" s="5">
        <v>80</v>
      </c>
      <c r="H2" s="5">
        <v>90</v>
      </c>
      <c r="I2" s="5">
        <v>100</v>
      </c>
      <c r="J2" s="5">
        <v>150</v>
      </c>
      <c r="K2" s="5">
        <v>175</v>
      </c>
      <c r="L2" s="12">
        <v>200</v>
      </c>
      <c r="M2" s="5">
        <v>225</v>
      </c>
      <c r="N2" s="5">
        <v>250</v>
      </c>
      <c r="O2" s="5">
        <v>250</v>
      </c>
    </row>
    <row r="3" spans="1:15" x14ac:dyDescent="0.2">
      <c r="A3" s="5" t="s">
        <v>7</v>
      </c>
      <c r="B3" s="5">
        <v>5</v>
      </c>
      <c r="C3" s="5">
        <v>12</v>
      </c>
      <c r="D3" s="5">
        <v>30</v>
      </c>
      <c r="E3" s="5">
        <v>45</v>
      </c>
      <c r="F3" s="5">
        <v>50</v>
      </c>
      <c r="G3" s="5">
        <v>60</v>
      </c>
      <c r="H3" s="5">
        <v>100</v>
      </c>
      <c r="I3" s="5">
        <v>125</v>
      </c>
      <c r="J3" s="5">
        <v>100</v>
      </c>
      <c r="K3" s="5">
        <v>120</v>
      </c>
      <c r="L3" s="12">
        <v>120</v>
      </c>
      <c r="M3" s="5">
        <v>200</v>
      </c>
      <c r="N3" s="5">
        <v>225</v>
      </c>
      <c r="O3" s="5">
        <v>250</v>
      </c>
    </row>
    <row r="4" spans="1:15" x14ac:dyDescent="0.2">
      <c r="A4" s="5" t="s">
        <v>18</v>
      </c>
      <c r="B4" s="5">
        <f t="shared" ref="B4:O4" si="0">B2*B3</f>
        <v>250</v>
      </c>
      <c r="C4" s="5">
        <f t="shared" si="0"/>
        <v>600</v>
      </c>
      <c r="D4" s="5">
        <f t="shared" si="0"/>
        <v>1500</v>
      </c>
      <c r="E4" s="5">
        <f t="shared" si="0"/>
        <v>2700</v>
      </c>
      <c r="F4" s="5">
        <f t="shared" si="0"/>
        <v>3500</v>
      </c>
      <c r="G4" s="5">
        <f t="shared" si="0"/>
        <v>4800</v>
      </c>
      <c r="H4" s="5">
        <f t="shared" si="0"/>
        <v>9000</v>
      </c>
      <c r="I4" s="5">
        <f t="shared" si="0"/>
        <v>12500</v>
      </c>
      <c r="J4" s="5">
        <f t="shared" si="0"/>
        <v>15000</v>
      </c>
      <c r="K4" s="5">
        <f t="shared" si="0"/>
        <v>21000</v>
      </c>
      <c r="L4" s="12">
        <f t="shared" si="0"/>
        <v>24000</v>
      </c>
      <c r="M4" s="5">
        <f t="shared" si="0"/>
        <v>45000</v>
      </c>
      <c r="N4" s="5">
        <f t="shared" si="0"/>
        <v>56250</v>
      </c>
      <c r="O4" s="5">
        <f t="shared" si="0"/>
        <v>62500</v>
      </c>
    </row>
    <row r="5" spans="1:15" x14ac:dyDescent="0.2">
      <c r="A5" s="5" t="s">
        <v>6</v>
      </c>
      <c r="B5" s="5">
        <v>2500</v>
      </c>
      <c r="C5" s="5">
        <v>2500</v>
      </c>
      <c r="D5" s="5">
        <v>2500</v>
      </c>
      <c r="E5" s="5">
        <v>2500</v>
      </c>
      <c r="F5" s="5">
        <v>2500</v>
      </c>
      <c r="G5" s="5">
        <v>2500</v>
      </c>
      <c r="H5" s="5">
        <v>2500</v>
      </c>
      <c r="I5" s="5">
        <v>2500</v>
      </c>
      <c r="J5" s="5">
        <v>2500</v>
      </c>
      <c r="K5" s="5">
        <v>2500</v>
      </c>
      <c r="L5" s="12">
        <v>2500</v>
      </c>
      <c r="M5" s="5">
        <v>2500</v>
      </c>
      <c r="N5" s="5">
        <v>2500</v>
      </c>
      <c r="O5" s="5">
        <v>2500</v>
      </c>
    </row>
    <row r="6" spans="1:15" x14ac:dyDescent="0.2">
      <c r="A6" s="5" t="s">
        <v>9</v>
      </c>
      <c r="B6" s="5">
        <f t="shared" ref="B6:O6" si="1">B5*B2*B3</f>
        <v>625000</v>
      </c>
      <c r="C6" s="5">
        <f t="shared" si="1"/>
        <v>1500000</v>
      </c>
      <c r="D6" s="5">
        <f t="shared" si="1"/>
        <v>3750000</v>
      </c>
      <c r="E6" s="5">
        <f t="shared" si="1"/>
        <v>6750000</v>
      </c>
      <c r="F6" s="5">
        <f t="shared" si="1"/>
        <v>8750000</v>
      </c>
      <c r="G6" s="5">
        <f t="shared" si="1"/>
        <v>12000000</v>
      </c>
      <c r="H6" s="5">
        <f t="shared" si="1"/>
        <v>22500000</v>
      </c>
      <c r="I6" s="5">
        <f t="shared" si="1"/>
        <v>31250000</v>
      </c>
      <c r="J6" s="5">
        <f t="shared" si="1"/>
        <v>37500000</v>
      </c>
      <c r="K6" s="5">
        <f t="shared" si="1"/>
        <v>52500000</v>
      </c>
      <c r="L6" s="12">
        <f t="shared" si="1"/>
        <v>60000000</v>
      </c>
      <c r="M6" s="5">
        <f t="shared" si="1"/>
        <v>112500000</v>
      </c>
      <c r="N6" s="5">
        <f t="shared" si="1"/>
        <v>140625000</v>
      </c>
      <c r="O6" s="5">
        <f t="shared" si="1"/>
        <v>156250000</v>
      </c>
    </row>
    <row r="7" spans="1:15" x14ac:dyDescent="0.2">
      <c r="A7" s="5" t="s">
        <v>12</v>
      </c>
      <c r="B7" s="5">
        <f t="shared" ref="B7:O7" si="2">B6*15%</f>
        <v>93750</v>
      </c>
      <c r="C7" s="5">
        <f t="shared" si="2"/>
        <v>225000</v>
      </c>
      <c r="D7" s="5">
        <f t="shared" si="2"/>
        <v>562500</v>
      </c>
      <c r="E7" s="5">
        <f t="shared" si="2"/>
        <v>1012500</v>
      </c>
      <c r="F7" s="5">
        <f t="shared" si="2"/>
        <v>1312500</v>
      </c>
      <c r="G7" s="5">
        <f t="shared" si="2"/>
        <v>1800000</v>
      </c>
      <c r="H7" s="5">
        <f t="shared" si="2"/>
        <v>3375000</v>
      </c>
      <c r="I7" s="5">
        <f t="shared" si="2"/>
        <v>4687500</v>
      </c>
      <c r="J7" s="5">
        <f t="shared" si="2"/>
        <v>5625000</v>
      </c>
      <c r="K7" s="5">
        <f t="shared" si="2"/>
        <v>7875000</v>
      </c>
      <c r="L7" s="12">
        <f t="shared" si="2"/>
        <v>9000000</v>
      </c>
      <c r="M7" s="5">
        <f t="shared" si="2"/>
        <v>16875000</v>
      </c>
      <c r="N7" s="5">
        <f t="shared" si="2"/>
        <v>21093750</v>
      </c>
      <c r="O7" s="5">
        <f t="shared" si="2"/>
        <v>23437500</v>
      </c>
    </row>
    <row r="8" spans="1:15" x14ac:dyDescent="0.2">
      <c r="A8" s="5" t="s">
        <v>10</v>
      </c>
      <c r="B8" s="5">
        <f t="shared" ref="B8:O8" si="3">B6*2%</f>
        <v>12500</v>
      </c>
      <c r="C8" s="5">
        <f t="shared" si="3"/>
        <v>30000</v>
      </c>
      <c r="D8" s="5">
        <f t="shared" si="3"/>
        <v>75000</v>
      </c>
      <c r="E8" s="5">
        <f t="shared" si="3"/>
        <v>135000</v>
      </c>
      <c r="F8" s="5">
        <f t="shared" si="3"/>
        <v>175000</v>
      </c>
      <c r="G8" s="5">
        <f t="shared" si="3"/>
        <v>240000</v>
      </c>
      <c r="H8" s="5">
        <f t="shared" si="3"/>
        <v>450000</v>
      </c>
      <c r="I8" s="5">
        <f t="shared" si="3"/>
        <v>625000</v>
      </c>
      <c r="J8" s="5">
        <f t="shared" si="3"/>
        <v>750000</v>
      </c>
      <c r="K8" s="5">
        <f t="shared" si="3"/>
        <v>1050000</v>
      </c>
      <c r="L8" s="12">
        <f t="shared" si="3"/>
        <v>1200000</v>
      </c>
      <c r="M8" s="5">
        <f t="shared" si="3"/>
        <v>2250000</v>
      </c>
      <c r="N8" s="5">
        <f t="shared" si="3"/>
        <v>2812500</v>
      </c>
      <c r="O8" s="5">
        <f t="shared" si="3"/>
        <v>3125000</v>
      </c>
    </row>
    <row r="9" spans="1:15" x14ac:dyDescent="0.2">
      <c r="A9" s="5" t="s">
        <v>11</v>
      </c>
      <c r="B9" s="5">
        <f t="shared" ref="B9:O9" si="4">B7-B8</f>
        <v>81250</v>
      </c>
      <c r="C9" s="5">
        <f t="shared" si="4"/>
        <v>195000</v>
      </c>
      <c r="D9" s="5">
        <f t="shared" si="4"/>
        <v>487500</v>
      </c>
      <c r="E9" s="5">
        <f t="shared" si="4"/>
        <v>877500</v>
      </c>
      <c r="F9" s="5">
        <f t="shared" si="4"/>
        <v>1137500</v>
      </c>
      <c r="G9" s="5">
        <f t="shared" si="4"/>
        <v>1560000</v>
      </c>
      <c r="H9" s="5">
        <f t="shared" si="4"/>
        <v>2925000</v>
      </c>
      <c r="I9" s="5">
        <f t="shared" si="4"/>
        <v>4062500</v>
      </c>
      <c r="J9" s="5">
        <f t="shared" si="4"/>
        <v>4875000</v>
      </c>
      <c r="K9" s="5">
        <f t="shared" si="4"/>
        <v>6825000</v>
      </c>
      <c r="L9" s="12">
        <f t="shared" si="4"/>
        <v>7800000</v>
      </c>
      <c r="M9" s="5">
        <f t="shared" si="4"/>
        <v>14625000</v>
      </c>
      <c r="N9" s="5">
        <f t="shared" si="4"/>
        <v>18281250</v>
      </c>
      <c r="O9" s="5">
        <f t="shared" si="4"/>
        <v>20312500</v>
      </c>
    </row>
    <row r="10" spans="1:15" x14ac:dyDescent="0.2">
      <c r="A10" s="5" t="s">
        <v>15</v>
      </c>
      <c r="B10" s="5" t="s">
        <v>16</v>
      </c>
      <c r="C10" s="5" t="s">
        <v>16</v>
      </c>
      <c r="D10" s="5" t="s">
        <v>16</v>
      </c>
      <c r="E10" s="5">
        <f t="shared" ref="E10:O10" si="5">-B14</f>
        <v>-125000</v>
      </c>
      <c r="F10" s="5">
        <f t="shared" si="5"/>
        <v>-300000</v>
      </c>
      <c r="G10" s="5">
        <f t="shared" si="5"/>
        <v>-750000</v>
      </c>
      <c r="H10" s="5">
        <f t="shared" si="5"/>
        <v>-1350000</v>
      </c>
      <c r="I10" s="5">
        <f t="shared" si="5"/>
        <v>-1750000</v>
      </c>
      <c r="J10" s="5">
        <f t="shared" si="5"/>
        <v>-1800000</v>
      </c>
      <c r="K10" s="5">
        <f t="shared" si="5"/>
        <v>-3375000</v>
      </c>
      <c r="L10" s="12">
        <f t="shared" si="5"/>
        <v>-4687500</v>
      </c>
      <c r="M10" s="5">
        <f t="shared" si="5"/>
        <v>-5625000</v>
      </c>
      <c r="N10" s="5">
        <f t="shared" si="5"/>
        <v>-5250000</v>
      </c>
      <c r="O10" s="5">
        <f t="shared" si="5"/>
        <v>-6000000</v>
      </c>
    </row>
    <row r="11" spans="1:15" s="2" customFormat="1" x14ac:dyDescent="0.2">
      <c r="A11" s="6" t="s">
        <v>19</v>
      </c>
      <c r="B11" s="6"/>
      <c r="C11" s="6"/>
      <c r="D11" s="6"/>
      <c r="E11" s="6">
        <f t="shared" ref="E11:O11" si="6">E10+E9</f>
        <v>752500</v>
      </c>
      <c r="F11" s="6">
        <f t="shared" si="6"/>
        <v>837500</v>
      </c>
      <c r="G11" s="6">
        <f t="shared" si="6"/>
        <v>810000</v>
      </c>
      <c r="H11" s="6">
        <f t="shared" si="6"/>
        <v>1575000</v>
      </c>
      <c r="I11" s="6">
        <f t="shared" si="6"/>
        <v>2312500</v>
      </c>
      <c r="J11" s="6">
        <f t="shared" si="6"/>
        <v>3075000</v>
      </c>
      <c r="K11" s="6">
        <f t="shared" si="6"/>
        <v>3450000</v>
      </c>
      <c r="L11" s="13">
        <f t="shared" si="6"/>
        <v>3112500</v>
      </c>
      <c r="M11" s="6">
        <f t="shared" si="6"/>
        <v>9000000</v>
      </c>
      <c r="N11" s="6">
        <f t="shared" si="6"/>
        <v>13031250</v>
      </c>
      <c r="O11" s="6">
        <f t="shared" si="6"/>
        <v>14312500</v>
      </c>
    </row>
    <row r="12" spans="1:15" s="2" customFormat="1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5" s="2" customFormat="1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s="1" customFormat="1" x14ac:dyDescent="0.2">
      <c r="A14" s="7" t="s">
        <v>17</v>
      </c>
      <c r="B14" s="7">
        <f>B6*0.2</f>
        <v>125000</v>
      </c>
      <c r="C14" s="7">
        <f>C6*0.2</f>
        <v>300000</v>
      </c>
      <c r="D14" s="7">
        <f>D6*0.2</f>
        <v>750000</v>
      </c>
      <c r="E14" s="7">
        <f>E6*0.2</f>
        <v>1350000</v>
      </c>
      <c r="F14" s="7">
        <f>F6*0.2</f>
        <v>1750000</v>
      </c>
      <c r="G14" s="8">
        <f>G6*0.15</f>
        <v>1800000</v>
      </c>
      <c r="H14" s="8">
        <f>H6*0.15</f>
        <v>3375000</v>
      </c>
      <c r="I14" s="8">
        <f>I6*0.15</f>
        <v>4687500</v>
      </c>
      <c r="J14" s="8">
        <f>J6*0.15</f>
        <v>5625000</v>
      </c>
      <c r="K14" s="9">
        <f>K6*0.1</f>
        <v>5250000</v>
      </c>
      <c r="L14" s="9">
        <f>L6*0.1</f>
        <v>6000000</v>
      </c>
      <c r="M14" s="10">
        <f>M6*0.08</f>
        <v>9000000</v>
      </c>
      <c r="N14" s="10">
        <f>N6*0.08</f>
        <v>11250000</v>
      </c>
      <c r="O14" s="10">
        <f>O6*0.08</f>
        <v>12500000</v>
      </c>
    </row>
    <row r="21" spans="1:7" x14ac:dyDescent="0.2">
      <c r="A21" t="s">
        <v>13</v>
      </c>
    </row>
    <row r="22" spans="1:7" x14ac:dyDescent="0.2">
      <c r="A22" t="s">
        <v>14</v>
      </c>
      <c r="C22" t="s">
        <v>2</v>
      </c>
      <c r="D22" t="s">
        <v>1</v>
      </c>
      <c r="E22" t="s">
        <v>3</v>
      </c>
      <c r="F22" t="s">
        <v>4</v>
      </c>
      <c r="G22" t="s">
        <v>5</v>
      </c>
    </row>
    <row r="23" spans="1:7" x14ac:dyDescent="0.2">
      <c r="C23">
        <v>3200000</v>
      </c>
      <c r="D23">
        <v>600</v>
      </c>
      <c r="E23">
        <v>200</v>
      </c>
      <c r="F23">
        <v>40</v>
      </c>
      <c r="G23">
        <v>5</v>
      </c>
    </row>
    <row r="24" spans="1:7" x14ac:dyDescent="0.2">
      <c r="C24">
        <f>C23/D23</f>
        <v>5333.333333333333</v>
      </c>
    </row>
    <row r="26" spans="1:7" x14ac:dyDescent="0.2">
      <c r="C26" t="s">
        <v>6</v>
      </c>
      <c r="D26">
        <f>D23*G23</f>
        <v>3000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EAAFB-9592-0A4A-9A9C-9F3F3B05C365}">
  <dimension ref="A1:O26"/>
  <sheetViews>
    <sheetView topLeftCell="A10" zoomScale="150" zoomScaleNormal="150" workbookViewId="0">
      <selection activeCell="K20" sqref="K20"/>
    </sheetView>
  </sheetViews>
  <sheetFormatPr baseColWidth="10" defaultRowHeight="16" x14ac:dyDescent="0.2"/>
  <cols>
    <col min="1" max="1" width="24" bestFit="1" customWidth="1"/>
    <col min="10" max="10" width="15.6640625" bestFit="1" customWidth="1"/>
    <col min="12" max="15" width="16.5" bestFit="1" customWidth="1"/>
  </cols>
  <sheetData>
    <row r="1" spans="1:15" x14ac:dyDescent="0.2">
      <c r="A1" s="3" t="s">
        <v>0</v>
      </c>
      <c r="B1" s="4">
        <v>44652</v>
      </c>
      <c r="C1" s="4">
        <v>44682</v>
      </c>
      <c r="D1" s="4">
        <v>44713</v>
      </c>
      <c r="E1" s="4">
        <v>44743</v>
      </c>
      <c r="F1" s="4">
        <v>44774</v>
      </c>
      <c r="G1" s="14">
        <v>44805</v>
      </c>
      <c r="H1" s="4">
        <v>44835</v>
      </c>
      <c r="I1" s="4">
        <v>44866</v>
      </c>
      <c r="J1" s="14">
        <v>44896</v>
      </c>
      <c r="K1" s="4">
        <v>44927</v>
      </c>
      <c r="L1" s="4">
        <v>44958</v>
      </c>
      <c r="M1" s="14">
        <v>44986</v>
      </c>
      <c r="N1" s="14">
        <v>45352</v>
      </c>
      <c r="O1" s="14">
        <v>45717</v>
      </c>
    </row>
    <row r="2" spans="1:15" x14ac:dyDescent="0.2">
      <c r="A2" s="5" t="s">
        <v>8</v>
      </c>
      <c r="B2" s="15">
        <v>200</v>
      </c>
      <c r="C2" s="15">
        <v>220</v>
      </c>
      <c r="D2" s="15">
        <v>240</v>
      </c>
      <c r="E2" s="15">
        <v>260</v>
      </c>
      <c r="F2" s="15">
        <v>280</v>
      </c>
      <c r="G2" s="15">
        <v>300</v>
      </c>
      <c r="H2" s="15">
        <v>320</v>
      </c>
      <c r="I2" s="15">
        <v>340</v>
      </c>
      <c r="J2" s="15">
        <v>360</v>
      </c>
      <c r="K2" s="15">
        <v>380</v>
      </c>
      <c r="L2" s="15">
        <v>400</v>
      </c>
      <c r="M2" s="16">
        <v>400</v>
      </c>
      <c r="N2" s="16">
        <v>1000</v>
      </c>
      <c r="O2" s="16">
        <v>1500</v>
      </c>
    </row>
    <row r="3" spans="1:15" x14ac:dyDescent="0.2">
      <c r="A3" s="5" t="s">
        <v>7</v>
      </c>
      <c r="B3" s="15">
        <v>0.5</v>
      </c>
      <c r="C3" s="15">
        <v>1</v>
      </c>
      <c r="D3" s="15">
        <v>1.5</v>
      </c>
      <c r="E3" s="15">
        <v>5</v>
      </c>
      <c r="F3" s="15">
        <v>5</v>
      </c>
      <c r="G3" s="15">
        <v>6</v>
      </c>
      <c r="H3" s="15">
        <v>8</v>
      </c>
      <c r="I3" s="15">
        <v>10</v>
      </c>
      <c r="J3" s="15">
        <v>20</v>
      </c>
      <c r="K3" s="15">
        <v>25</v>
      </c>
      <c r="L3" s="15">
        <v>30</v>
      </c>
      <c r="M3" s="16">
        <v>30</v>
      </c>
      <c r="N3" s="16">
        <v>50</v>
      </c>
      <c r="O3" s="16">
        <v>100</v>
      </c>
    </row>
    <row r="4" spans="1:15" x14ac:dyDescent="0.2">
      <c r="A4" s="5" t="s">
        <v>20</v>
      </c>
      <c r="B4" s="15">
        <f t="shared" ref="B4:M4" si="0">B2*B3</f>
        <v>100</v>
      </c>
      <c r="C4" s="15">
        <f t="shared" si="0"/>
        <v>220</v>
      </c>
      <c r="D4" s="15">
        <f t="shared" si="0"/>
        <v>360</v>
      </c>
      <c r="E4" s="15">
        <f t="shared" si="0"/>
        <v>1300</v>
      </c>
      <c r="F4" s="15">
        <f t="shared" si="0"/>
        <v>1400</v>
      </c>
      <c r="G4" s="15">
        <f t="shared" si="0"/>
        <v>1800</v>
      </c>
      <c r="H4" s="15">
        <f t="shared" si="0"/>
        <v>2560</v>
      </c>
      <c r="I4" s="15">
        <f t="shared" si="0"/>
        <v>3400</v>
      </c>
      <c r="J4" s="15">
        <f t="shared" si="0"/>
        <v>7200</v>
      </c>
      <c r="K4" s="15">
        <f t="shared" si="0"/>
        <v>9500</v>
      </c>
      <c r="L4" s="15">
        <f t="shared" si="0"/>
        <v>12000</v>
      </c>
      <c r="M4" s="16">
        <f t="shared" si="0"/>
        <v>12000</v>
      </c>
      <c r="N4" s="16">
        <f>N2*N3</f>
        <v>50000</v>
      </c>
      <c r="O4" s="16">
        <f>O2*O3</f>
        <v>150000</v>
      </c>
    </row>
    <row r="5" spans="1:15" x14ac:dyDescent="0.2">
      <c r="A5" s="5" t="s">
        <v>6</v>
      </c>
      <c r="B5" s="15">
        <v>2500</v>
      </c>
      <c r="C5" s="15">
        <v>2500</v>
      </c>
      <c r="D5" s="15">
        <v>2500</v>
      </c>
      <c r="E5" s="15">
        <v>2500</v>
      </c>
      <c r="F5" s="15">
        <v>2500</v>
      </c>
      <c r="G5" s="15">
        <v>2500</v>
      </c>
      <c r="H5" s="15">
        <v>2500</v>
      </c>
      <c r="I5" s="15">
        <v>2500</v>
      </c>
      <c r="J5" s="15">
        <v>2500</v>
      </c>
      <c r="K5" s="15">
        <v>2500</v>
      </c>
      <c r="L5" s="15">
        <v>2500</v>
      </c>
      <c r="M5" s="16">
        <v>2500</v>
      </c>
      <c r="N5" s="16">
        <v>2500</v>
      </c>
      <c r="O5" s="16">
        <v>2500</v>
      </c>
    </row>
    <row r="6" spans="1:15" x14ac:dyDescent="0.2">
      <c r="A6" s="5" t="s">
        <v>9</v>
      </c>
      <c r="B6" s="15">
        <f t="shared" ref="B6:M6" si="1">B5*B2*B3</f>
        <v>250000</v>
      </c>
      <c r="C6" s="15">
        <f t="shared" si="1"/>
        <v>550000</v>
      </c>
      <c r="D6" s="15">
        <f t="shared" si="1"/>
        <v>900000</v>
      </c>
      <c r="E6" s="15">
        <f t="shared" si="1"/>
        <v>3250000</v>
      </c>
      <c r="F6" s="15">
        <f t="shared" si="1"/>
        <v>3500000</v>
      </c>
      <c r="G6" s="15">
        <f t="shared" si="1"/>
        <v>4500000</v>
      </c>
      <c r="H6" s="15">
        <f t="shared" si="1"/>
        <v>6400000</v>
      </c>
      <c r="I6" s="15">
        <f t="shared" si="1"/>
        <v>8500000</v>
      </c>
      <c r="J6" s="15">
        <f t="shared" si="1"/>
        <v>18000000</v>
      </c>
      <c r="K6" s="15">
        <f t="shared" si="1"/>
        <v>23750000</v>
      </c>
      <c r="L6" s="15">
        <f t="shared" si="1"/>
        <v>30000000</v>
      </c>
      <c r="M6" s="16">
        <f t="shared" si="1"/>
        <v>30000000</v>
      </c>
      <c r="N6" s="16">
        <f>N5*N2*N3</f>
        <v>125000000</v>
      </c>
      <c r="O6" s="16">
        <f>O5*O2*O3</f>
        <v>375000000</v>
      </c>
    </row>
    <row r="7" spans="1:15" x14ac:dyDescent="0.2">
      <c r="A7" s="5" t="s">
        <v>12</v>
      </c>
      <c r="B7" s="15">
        <f>B6*13%</f>
        <v>32500</v>
      </c>
      <c r="C7" s="15">
        <f t="shared" ref="C7:L7" si="2">C6*13%</f>
        <v>71500</v>
      </c>
      <c r="D7" s="15">
        <f t="shared" si="2"/>
        <v>117000</v>
      </c>
      <c r="E7" s="15">
        <f t="shared" si="2"/>
        <v>422500</v>
      </c>
      <c r="F7" s="15">
        <f t="shared" si="2"/>
        <v>455000</v>
      </c>
      <c r="G7" s="15">
        <f t="shared" si="2"/>
        <v>585000</v>
      </c>
      <c r="H7" s="15">
        <f t="shared" si="2"/>
        <v>832000</v>
      </c>
      <c r="I7" s="15">
        <f t="shared" si="2"/>
        <v>1105000</v>
      </c>
      <c r="J7" s="15">
        <f t="shared" si="2"/>
        <v>2340000</v>
      </c>
      <c r="K7" s="15">
        <f t="shared" si="2"/>
        <v>3087500</v>
      </c>
      <c r="L7" s="15">
        <f t="shared" si="2"/>
        <v>3900000</v>
      </c>
      <c r="M7" s="16">
        <f>M6*13%</f>
        <v>3900000</v>
      </c>
      <c r="N7" s="16">
        <f>N6*13%</f>
        <v>16250000</v>
      </c>
      <c r="O7" s="16">
        <f>O6*13%</f>
        <v>48750000</v>
      </c>
    </row>
    <row r="8" spans="1:15" x14ac:dyDescent="0.2">
      <c r="A8" s="5" t="s">
        <v>10</v>
      </c>
      <c r="B8" s="15">
        <f t="shared" ref="B8:M8" si="3">B6*2%</f>
        <v>5000</v>
      </c>
      <c r="C8" s="15">
        <f t="shared" si="3"/>
        <v>11000</v>
      </c>
      <c r="D8" s="15">
        <f t="shared" si="3"/>
        <v>18000</v>
      </c>
      <c r="E8" s="15">
        <f t="shared" si="3"/>
        <v>65000</v>
      </c>
      <c r="F8" s="15">
        <f t="shared" si="3"/>
        <v>70000</v>
      </c>
      <c r="G8" s="15">
        <f t="shared" si="3"/>
        <v>90000</v>
      </c>
      <c r="H8" s="15">
        <f t="shared" si="3"/>
        <v>128000</v>
      </c>
      <c r="I8" s="15">
        <f t="shared" si="3"/>
        <v>170000</v>
      </c>
      <c r="J8" s="15">
        <f t="shared" si="3"/>
        <v>360000</v>
      </c>
      <c r="K8" s="15">
        <f t="shared" si="3"/>
        <v>475000</v>
      </c>
      <c r="L8" s="15">
        <f t="shared" si="3"/>
        <v>600000</v>
      </c>
      <c r="M8" s="16">
        <f t="shared" si="3"/>
        <v>600000</v>
      </c>
      <c r="N8" s="16">
        <f>N6*2%</f>
        <v>2500000</v>
      </c>
      <c r="O8" s="16">
        <f>O6*2%</f>
        <v>7500000</v>
      </c>
    </row>
    <row r="9" spans="1:15" x14ac:dyDescent="0.2">
      <c r="A9" s="5" t="s">
        <v>11</v>
      </c>
      <c r="B9" s="15">
        <f t="shared" ref="B9:M9" si="4">B7-B8</f>
        <v>27500</v>
      </c>
      <c r="C9" s="15">
        <f t="shared" si="4"/>
        <v>60500</v>
      </c>
      <c r="D9" s="15">
        <f t="shared" si="4"/>
        <v>99000</v>
      </c>
      <c r="E9" s="15">
        <f t="shared" si="4"/>
        <v>357500</v>
      </c>
      <c r="F9" s="15">
        <f t="shared" si="4"/>
        <v>385000</v>
      </c>
      <c r="G9" s="15">
        <f t="shared" si="4"/>
        <v>495000</v>
      </c>
      <c r="H9" s="15">
        <f t="shared" si="4"/>
        <v>704000</v>
      </c>
      <c r="I9" s="15">
        <f t="shared" si="4"/>
        <v>935000</v>
      </c>
      <c r="J9" s="15">
        <f t="shared" si="4"/>
        <v>1980000</v>
      </c>
      <c r="K9" s="15">
        <f t="shared" si="4"/>
        <v>2612500</v>
      </c>
      <c r="L9" s="15">
        <f t="shared" si="4"/>
        <v>3300000</v>
      </c>
      <c r="M9" s="16">
        <f t="shared" si="4"/>
        <v>3300000</v>
      </c>
      <c r="N9" s="16">
        <f>N7-N8</f>
        <v>13750000</v>
      </c>
      <c r="O9" s="16">
        <f>O7-O8</f>
        <v>41250000</v>
      </c>
    </row>
    <row r="10" spans="1:15" x14ac:dyDescent="0.2">
      <c r="A10" s="5" t="s">
        <v>15</v>
      </c>
      <c r="B10" s="15" t="s">
        <v>16</v>
      </c>
      <c r="C10" s="15" t="s">
        <v>16</v>
      </c>
      <c r="D10" s="15" t="s">
        <v>16</v>
      </c>
      <c r="E10" s="15">
        <f t="shared" ref="E10:M10" si="5">-B14</f>
        <v>-50000</v>
      </c>
      <c r="F10" s="15">
        <f t="shared" si="5"/>
        <v>-110000</v>
      </c>
      <c r="G10" s="15">
        <f t="shared" si="5"/>
        <v>-180000</v>
      </c>
      <c r="H10" s="15">
        <f t="shared" si="5"/>
        <v>-650000</v>
      </c>
      <c r="I10" s="15">
        <f t="shared" si="5"/>
        <v>-700000</v>
      </c>
      <c r="J10" s="15">
        <f t="shared" si="5"/>
        <v>-675000</v>
      </c>
      <c r="K10" s="15">
        <f t="shared" si="5"/>
        <v>-960000</v>
      </c>
      <c r="L10" s="15">
        <f t="shared" si="5"/>
        <v>-1275000</v>
      </c>
      <c r="M10" s="16">
        <f t="shared" si="5"/>
        <v>-2160000</v>
      </c>
      <c r="N10" s="16">
        <f>N9/10</f>
        <v>1375000</v>
      </c>
      <c r="O10" s="16">
        <f>O9/10</f>
        <v>4125000</v>
      </c>
    </row>
    <row r="11" spans="1:15" s="2" customFormat="1" x14ac:dyDescent="0.2">
      <c r="A11" s="6" t="s">
        <v>19</v>
      </c>
      <c r="B11" s="15"/>
      <c r="C11" s="15"/>
      <c r="D11" s="15"/>
      <c r="E11" s="15">
        <f t="shared" ref="E11:M11" si="6">E10+E9</f>
        <v>307500</v>
      </c>
      <c r="F11" s="15">
        <f t="shared" si="6"/>
        <v>275000</v>
      </c>
      <c r="G11" s="15">
        <f t="shared" si="6"/>
        <v>315000</v>
      </c>
      <c r="H11" s="15">
        <f t="shared" si="6"/>
        <v>54000</v>
      </c>
      <c r="I11" s="15">
        <f t="shared" si="6"/>
        <v>235000</v>
      </c>
      <c r="J11" s="15">
        <f t="shared" si="6"/>
        <v>1305000</v>
      </c>
      <c r="K11" s="15">
        <f t="shared" si="6"/>
        <v>1652500</v>
      </c>
      <c r="L11" s="15">
        <f t="shared" si="6"/>
        <v>2025000</v>
      </c>
      <c r="M11" s="16">
        <f t="shared" si="6"/>
        <v>1140000</v>
      </c>
      <c r="N11" s="16">
        <f>N10+N9</f>
        <v>15125000</v>
      </c>
      <c r="O11" s="16">
        <f>O10+O9</f>
        <v>45375000</v>
      </c>
    </row>
    <row r="12" spans="1:15" s="2" customFormat="1" x14ac:dyDescent="0.2">
      <c r="A12" s="6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s="2" customFormat="1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s="1" customFormat="1" x14ac:dyDescent="0.2">
      <c r="A14" s="7" t="s">
        <v>17</v>
      </c>
      <c r="B14" s="7">
        <f>B6*0.2</f>
        <v>50000</v>
      </c>
      <c r="C14" s="7">
        <f>C6*0.2</f>
        <v>110000</v>
      </c>
      <c r="D14" s="7">
        <f>D6*0.2</f>
        <v>180000</v>
      </c>
      <c r="E14" s="7">
        <f>E6*0.2</f>
        <v>650000</v>
      </c>
      <c r="F14" s="7">
        <f>F6*0.2</f>
        <v>700000</v>
      </c>
      <c r="G14" s="8">
        <f>G6*0.15</f>
        <v>675000</v>
      </c>
      <c r="H14" s="8">
        <f>H6*0.15</f>
        <v>960000</v>
      </c>
      <c r="I14" s="8">
        <f>I6*0.15</f>
        <v>1275000</v>
      </c>
      <c r="J14" s="17">
        <f>J6*0.12</f>
        <v>2160000</v>
      </c>
      <c r="K14" s="9">
        <f>K6*0.1</f>
        <v>2375000</v>
      </c>
      <c r="L14" s="9">
        <f>L6*0.1</f>
        <v>3000000</v>
      </c>
      <c r="M14" s="10">
        <f>M6*0.08</f>
        <v>2400000</v>
      </c>
      <c r="N14" s="10">
        <f>N6*0.08</f>
        <v>10000000</v>
      </c>
      <c r="O14" s="10">
        <f>O6*0.08</f>
        <v>30000000</v>
      </c>
    </row>
    <row r="21" spans="1:7" x14ac:dyDescent="0.2">
      <c r="A21" t="s">
        <v>13</v>
      </c>
    </row>
    <row r="22" spans="1:7" x14ac:dyDescent="0.2">
      <c r="A22" t="s">
        <v>14</v>
      </c>
      <c r="C22" t="s">
        <v>2</v>
      </c>
      <c r="D22" t="s">
        <v>1</v>
      </c>
      <c r="E22" t="s">
        <v>3</v>
      </c>
      <c r="F22" t="s">
        <v>4</v>
      </c>
      <c r="G22" t="s">
        <v>5</v>
      </c>
    </row>
    <row r="23" spans="1:7" x14ac:dyDescent="0.2">
      <c r="C23">
        <v>3200000</v>
      </c>
      <c r="D23">
        <v>600</v>
      </c>
      <c r="E23">
        <v>200</v>
      </c>
      <c r="F23">
        <v>40</v>
      </c>
      <c r="G23">
        <v>5</v>
      </c>
    </row>
    <row r="24" spans="1:7" x14ac:dyDescent="0.2">
      <c r="C24">
        <f>C23/D23</f>
        <v>5333.333333333333</v>
      </c>
    </row>
    <row r="26" spans="1:7" x14ac:dyDescent="0.2">
      <c r="C26" t="s">
        <v>6</v>
      </c>
      <c r="D26">
        <f>D23*G23</f>
        <v>3000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D306E-3291-FD46-BB5F-CBE2DD3D9153}">
  <dimension ref="A1:H15"/>
  <sheetViews>
    <sheetView tabSelected="1" zoomScale="200" zoomScaleNormal="200" workbookViewId="0">
      <selection activeCell="E14" sqref="E14"/>
    </sheetView>
  </sheetViews>
  <sheetFormatPr baseColWidth="10" defaultColWidth="41.1640625" defaultRowHeight="16" x14ac:dyDescent="0.2"/>
  <cols>
    <col min="1" max="1" width="5.33203125" bestFit="1" customWidth="1"/>
    <col min="2" max="2" width="15.6640625" bestFit="1" customWidth="1"/>
    <col min="3" max="3" width="27.83203125" bestFit="1" customWidth="1"/>
    <col min="4" max="4" width="10.83203125" customWidth="1"/>
    <col min="5" max="5" width="11.5" bestFit="1" customWidth="1"/>
    <col min="6" max="6" width="4.6640625" hidden="1" customWidth="1"/>
    <col min="7" max="7" width="9" hidden="1" customWidth="1"/>
    <col min="8" max="8" width="39.1640625" bestFit="1" customWidth="1"/>
  </cols>
  <sheetData>
    <row r="1" spans="1:8" ht="32" x14ac:dyDescent="0.2">
      <c r="A1" s="18" t="s">
        <v>21</v>
      </c>
      <c r="B1" s="18" t="s">
        <v>22</v>
      </c>
      <c r="C1" s="18" t="s">
        <v>23</v>
      </c>
      <c r="D1" s="18" t="s">
        <v>24</v>
      </c>
      <c r="E1" s="18" t="s">
        <v>25</v>
      </c>
      <c r="F1" s="18" t="s">
        <v>26</v>
      </c>
      <c r="G1" s="18" t="s">
        <v>27</v>
      </c>
      <c r="H1" s="18" t="s">
        <v>28</v>
      </c>
    </row>
    <row r="2" spans="1:8" ht="34" x14ac:dyDescent="0.2">
      <c r="A2" s="19">
        <v>1</v>
      </c>
      <c r="B2" s="20" t="s">
        <v>41</v>
      </c>
      <c r="C2" s="21" t="s">
        <v>29</v>
      </c>
      <c r="D2" s="29">
        <v>44593</v>
      </c>
      <c r="E2" s="22">
        <v>10000000</v>
      </c>
      <c r="F2" s="23">
        <v>0.2</v>
      </c>
      <c r="G2" s="24">
        <f t="shared" ref="G2" si="0">1-F2</f>
        <v>0.8</v>
      </c>
      <c r="H2" s="21" t="s">
        <v>30</v>
      </c>
    </row>
    <row r="3" spans="1:8" ht="102" x14ac:dyDescent="0.2">
      <c r="A3" s="31">
        <v>2</v>
      </c>
      <c r="B3" s="25" t="s">
        <v>31</v>
      </c>
      <c r="C3" s="26" t="s">
        <v>42</v>
      </c>
      <c r="D3" s="30">
        <v>44621</v>
      </c>
      <c r="E3" s="27">
        <v>5000000</v>
      </c>
      <c r="F3" s="28">
        <v>0.3</v>
      </c>
      <c r="G3" s="28">
        <f>1-F3</f>
        <v>0.7</v>
      </c>
      <c r="H3" s="26" t="s">
        <v>32</v>
      </c>
    </row>
    <row r="4" spans="1:8" ht="85" x14ac:dyDescent="0.2">
      <c r="A4" s="31">
        <v>3</v>
      </c>
      <c r="B4" s="25" t="s">
        <v>33</v>
      </c>
      <c r="C4" s="26" t="s">
        <v>43</v>
      </c>
      <c r="D4" s="30">
        <v>44652</v>
      </c>
      <c r="E4" s="27">
        <v>4000000</v>
      </c>
      <c r="F4" s="28">
        <v>0.3</v>
      </c>
      <c r="G4" s="28">
        <f t="shared" ref="G4:G14" si="1">1-F4</f>
        <v>0.7</v>
      </c>
      <c r="H4" s="26" t="s">
        <v>34</v>
      </c>
    </row>
    <row r="5" spans="1:8" ht="51" x14ac:dyDescent="0.2">
      <c r="A5" s="32">
        <v>4</v>
      </c>
      <c r="B5" s="25" t="s">
        <v>35</v>
      </c>
      <c r="C5" s="26" t="s">
        <v>44</v>
      </c>
      <c r="D5" s="30">
        <v>44682</v>
      </c>
      <c r="E5" s="27">
        <v>4000000</v>
      </c>
      <c r="F5" s="28">
        <v>0.2</v>
      </c>
      <c r="G5" s="28">
        <f t="shared" si="1"/>
        <v>0.8</v>
      </c>
      <c r="H5" s="26" t="s">
        <v>36</v>
      </c>
    </row>
    <row r="6" spans="1:8" ht="51" x14ac:dyDescent="0.2">
      <c r="A6" s="32">
        <v>5</v>
      </c>
      <c r="B6" s="25" t="s">
        <v>37</v>
      </c>
      <c r="C6" s="26" t="s">
        <v>45</v>
      </c>
      <c r="D6" s="30">
        <v>44713</v>
      </c>
      <c r="E6" s="27">
        <v>3000000</v>
      </c>
      <c r="F6" s="28">
        <v>0</v>
      </c>
      <c r="G6" s="28">
        <f t="shared" si="1"/>
        <v>1</v>
      </c>
      <c r="H6" s="26" t="s">
        <v>38</v>
      </c>
    </row>
    <row r="7" spans="1:8" ht="68" x14ac:dyDescent="0.2">
      <c r="A7" s="32">
        <v>6</v>
      </c>
      <c r="B7" s="25" t="s">
        <v>37</v>
      </c>
      <c r="C7" s="26" t="s">
        <v>39</v>
      </c>
      <c r="D7" s="30">
        <v>44743</v>
      </c>
      <c r="E7" s="27">
        <v>3000000</v>
      </c>
      <c r="F7" s="28">
        <v>0</v>
      </c>
      <c r="G7" s="28">
        <f t="shared" si="1"/>
        <v>1</v>
      </c>
      <c r="H7" s="26" t="s">
        <v>40</v>
      </c>
    </row>
    <row r="8" spans="1:8" ht="17" x14ac:dyDescent="0.2">
      <c r="A8" s="32">
        <v>7</v>
      </c>
      <c r="B8" s="25" t="s">
        <v>37</v>
      </c>
      <c r="C8" s="26" t="s">
        <v>46</v>
      </c>
      <c r="D8" s="30">
        <v>44774</v>
      </c>
      <c r="E8" s="27">
        <v>2000000</v>
      </c>
      <c r="F8" s="28">
        <v>0</v>
      </c>
      <c r="G8" s="28">
        <f t="shared" si="1"/>
        <v>1</v>
      </c>
      <c r="H8" s="33" t="s">
        <v>47</v>
      </c>
    </row>
    <row r="9" spans="1:8" ht="17" x14ac:dyDescent="0.2">
      <c r="A9" s="32">
        <v>8</v>
      </c>
      <c r="B9" s="25" t="s">
        <v>37</v>
      </c>
      <c r="C9" s="26" t="s">
        <v>46</v>
      </c>
      <c r="D9" s="30">
        <v>44805</v>
      </c>
      <c r="E9" s="27">
        <v>2000000</v>
      </c>
      <c r="F9" s="28">
        <v>0</v>
      </c>
      <c r="G9" s="28">
        <f t="shared" si="1"/>
        <v>1</v>
      </c>
      <c r="H9" s="33" t="s">
        <v>47</v>
      </c>
    </row>
    <row r="10" spans="1:8" ht="17" x14ac:dyDescent="0.2">
      <c r="A10" s="32">
        <v>9</v>
      </c>
      <c r="B10" s="25" t="s">
        <v>37</v>
      </c>
      <c r="C10" s="26" t="s">
        <v>46</v>
      </c>
      <c r="D10" s="30">
        <v>44835</v>
      </c>
      <c r="E10" s="27">
        <v>2000000</v>
      </c>
      <c r="F10" s="28">
        <v>0</v>
      </c>
      <c r="G10" s="28">
        <f t="shared" si="1"/>
        <v>1</v>
      </c>
      <c r="H10" s="33" t="s">
        <v>47</v>
      </c>
    </row>
    <row r="11" spans="1:8" ht="17" x14ac:dyDescent="0.2">
      <c r="A11" s="32">
        <v>10</v>
      </c>
      <c r="B11" s="25" t="s">
        <v>37</v>
      </c>
      <c r="C11" s="26" t="s">
        <v>46</v>
      </c>
      <c r="D11" s="30">
        <v>44866</v>
      </c>
      <c r="E11" s="27">
        <v>2000000</v>
      </c>
      <c r="F11" s="28">
        <v>0</v>
      </c>
      <c r="G11" s="28">
        <f t="shared" si="1"/>
        <v>1</v>
      </c>
      <c r="H11" s="33" t="s">
        <v>47</v>
      </c>
    </row>
    <row r="12" spans="1:8" ht="17" x14ac:dyDescent="0.2">
      <c r="A12" s="32">
        <v>11</v>
      </c>
      <c r="B12" s="25" t="s">
        <v>37</v>
      </c>
      <c r="C12" s="26" t="s">
        <v>46</v>
      </c>
      <c r="D12" s="30">
        <v>44896</v>
      </c>
      <c r="E12" s="27">
        <v>2000000</v>
      </c>
      <c r="F12" s="28">
        <v>0</v>
      </c>
      <c r="G12" s="28">
        <f t="shared" si="1"/>
        <v>1</v>
      </c>
      <c r="H12" s="33" t="s">
        <v>47</v>
      </c>
    </row>
    <row r="13" spans="1:8" ht="17" x14ac:dyDescent="0.2">
      <c r="A13" s="32">
        <v>12</v>
      </c>
      <c r="B13" s="25" t="s">
        <v>37</v>
      </c>
      <c r="C13" s="26" t="s">
        <v>46</v>
      </c>
      <c r="D13" s="30">
        <v>44927</v>
      </c>
      <c r="E13" s="27">
        <v>1000000</v>
      </c>
      <c r="F13" s="28">
        <v>0</v>
      </c>
      <c r="G13" s="28">
        <f t="shared" si="1"/>
        <v>1</v>
      </c>
      <c r="H13" s="33" t="s">
        <v>47</v>
      </c>
    </row>
    <row r="14" spans="1:8" ht="17" x14ac:dyDescent="0.2">
      <c r="A14" s="32">
        <v>13</v>
      </c>
      <c r="B14" s="25" t="s">
        <v>37</v>
      </c>
      <c r="C14" s="26" t="s">
        <v>46</v>
      </c>
      <c r="D14" s="30">
        <v>44958</v>
      </c>
      <c r="E14" s="27">
        <v>1000000</v>
      </c>
      <c r="F14" s="28">
        <v>0</v>
      </c>
      <c r="G14" s="28">
        <f t="shared" si="1"/>
        <v>1</v>
      </c>
      <c r="H14" s="33" t="s">
        <v>47</v>
      </c>
    </row>
    <row r="15" spans="1:8" x14ac:dyDescent="0.2">
      <c r="E15" s="34">
        <f>SUM(E3:E14)</f>
        <v>31000000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Kolhapur</vt:lpstr>
      <vt:lpstr>Pune</vt:lpstr>
      <vt:lpstr>Pune Expense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2022-02-28T05:09:10Z</dcterms:created>
  <dcterms:modified xsi:type="dcterms:W3CDTF">2022-03-16T12:22:01Z</dcterms:modified>
</cp:coreProperties>
</file>