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BoozeShare\"/>
    </mc:Choice>
  </mc:AlternateContent>
  <bookViews>
    <workbookView xWindow="0" yWindow="0" windowWidth="20490" windowHeight="7755"/>
  </bookViews>
  <sheets>
    <sheet name="Earning - By month &amp; phases" sheetId="6" r:id="rId1"/>
    <sheet name="Expenses - Final" sheetId="10" r:id="rId2"/>
    <sheet name="Points" sheetId="13" r:id="rId3"/>
    <sheet name="Budgeting" sheetId="5" r:id="rId4"/>
    <sheet name="Activity list" sheetId="4" r:id="rId5"/>
    <sheet name="Open Queries" sheetId="1" r:id="rId6"/>
    <sheet name="Legal Age Of Buying Alcohol" sheetId="2" r:id="rId7"/>
    <sheet name="Expenses" sheetId="7" r:id="rId8"/>
    <sheet name="Budgeting Copy" sheetId="9" r:id="rId9"/>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26" i="6" l="1"/>
  <c r="E25" i="6"/>
  <c r="E24" i="6"/>
  <c r="D28" i="6"/>
  <c r="E28" i="6" s="1"/>
  <c r="D27" i="6"/>
  <c r="E27" i="6" s="1"/>
  <c r="D26" i="6"/>
  <c r="E10" i="10"/>
  <c r="E8" i="10"/>
  <c r="E5" i="10"/>
  <c r="E4" i="10"/>
  <c r="E3" i="10"/>
  <c r="D29" i="6" l="1"/>
  <c r="E29" i="6" s="1"/>
  <c r="F37" i="5"/>
  <c r="F42" i="5"/>
  <c r="E42" i="5"/>
  <c r="F41" i="5"/>
  <c r="F38" i="5"/>
  <c r="F39" i="5"/>
  <c r="F40" i="5"/>
  <c r="E41" i="5"/>
  <c r="E40" i="5"/>
  <c r="E39" i="5"/>
  <c r="E38" i="5"/>
  <c r="F20" i="13" l="1"/>
  <c r="F19" i="13"/>
  <c r="F18" i="13"/>
  <c r="F17" i="13"/>
  <c r="F16" i="13"/>
  <c r="C16" i="6"/>
  <c r="C17" i="6" s="1"/>
  <c r="E34" i="10" l="1"/>
  <c r="D9" i="10"/>
  <c r="E9" i="10" s="1"/>
  <c r="E11" i="10" s="1"/>
  <c r="E43" i="10"/>
  <c r="D42" i="10"/>
  <c r="E42" i="10" s="1"/>
  <c r="E37" i="10"/>
  <c r="E36" i="10"/>
  <c r="E35" i="10"/>
  <c r="E28" i="10"/>
  <c r="E27" i="10"/>
  <c r="E26" i="10"/>
  <c r="E25" i="10"/>
  <c r="E24" i="10"/>
  <c r="E23" i="10"/>
  <c r="E22" i="10"/>
  <c r="E21" i="10"/>
  <c r="E20" i="10"/>
  <c r="E19" i="10"/>
  <c r="E18" i="10"/>
  <c r="E17" i="10"/>
  <c r="E16" i="10"/>
  <c r="E15" i="10"/>
  <c r="E14" i="10"/>
  <c r="E29" i="10" l="1"/>
  <c r="E30" i="10" s="1"/>
  <c r="E31" i="10" s="1"/>
  <c r="E38" i="10"/>
  <c r="F25" i="5"/>
  <c r="E24" i="5"/>
  <c r="D24" i="5"/>
  <c r="E25" i="5"/>
  <c r="D25" i="5"/>
  <c r="C25" i="5"/>
  <c r="C29" i="5"/>
  <c r="C11" i="9"/>
  <c r="C10" i="9"/>
  <c r="C9" i="9"/>
  <c r="C34" i="9"/>
  <c r="C20" i="9"/>
  <c r="C21" i="9" s="1"/>
  <c r="C15" i="9"/>
  <c r="C16" i="9" s="1"/>
  <c r="C13" i="9"/>
  <c r="C8" i="9"/>
  <c r="F1" i="9"/>
  <c r="H1" i="9" s="1"/>
  <c r="D49" i="7"/>
  <c r="D48" i="7"/>
  <c r="D47" i="7"/>
  <c r="D46" i="7"/>
  <c r="D45" i="7"/>
  <c r="D44" i="7"/>
  <c r="D43" i="7"/>
  <c r="B41" i="7"/>
  <c r="E39" i="10" l="1"/>
  <c r="E40" i="10" s="1"/>
  <c r="C22" i="9"/>
  <c r="C24" i="9" s="1"/>
  <c r="C44" i="9"/>
  <c r="D44" i="9" s="1"/>
  <c r="C3" i="6"/>
  <c r="C5" i="6" s="1"/>
  <c r="C20" i="5"/>
  <c r="C21" i="5" s="1"/>
  <c r="C13" i="5"/>
  <c r="C15" i="5" s="1"/>
  <c r="C16" i="5" s="1"/>
  <c r="C8" i="5"/>
  <c r="G36" i="4"/>
  <c r="D24" i="4"/>
  <c r="D30" i="4" s="1"/>
  <c r="D32" i="4" s="1"/>
  <c r="G21" i="4"/>
  <c r="G22" i="4" s="1"/>
  <c r="G17" i="4"/>
  <c r="G18" i="4" s="1"/>
  <c r="F15" i="4"/>
  <c r="G10" i="4"/>
  <c r="G11" i="4" s="1"/>
  <c r="C10" i="5" l="1"/>
  <c r="C9" i="5"/>
  <c r="C11" i="5"/>
  <c r="C28" i="9"/>
  <c r="C30" i="9" s="1"/>
  <c r="C25" i="9"/>
  <c r="C4" i="6"/>
  <c r="C6" i="6" s="1"/>
  <c r="G23" i="4"/>
  <c r="G24" i="4" s="1"/>
  <c r="G12" i="4"/>
  <c r="G13" i="4"/>
  <c r="I13" i="4" s="1"/>
  <c r="C18" i="6" l="1"/>
  <c r="C12" i="6"/>
  <c r="C14" i="6" s="1"/>
  <c r="C8" i="6"/>
  <c r="C9" i="6" s="1"/>
  <c r="H24" i="4"/>
  <c r="G26" i="4"/>
  <c r="G30" i="4"/>
  <c r="G32" i="4" s="1"/>
  <c r="C22" i="5"/>
  <c r="C10" i="6" l="1"/>
  <c r="C11" i="6" s="1"/>
  <c r="C20" i="6"/>
  <c r="C21" i="6" s="1"/>
  <c r="C24" i="5"/>
  <c r="C27" i="5" s="1"/>
  <c r="C22" i="6" l="1"/>
  <c r="C23" i="6" s="1"/>
  <c r="C31" i="6" s="1"/>
  <c r="D31" i="6" s="1"/>
  <c r="E31" i="6" s="1"/>
  <c r="C32" i="5"/>
  <c r="C34" i="5" s="1"/>
  <c r="C28" i="5"/>
  <c r="C33" i="6" l="1"/>
  <c r="D33" i="6" s="1"/>
  <c r="E33" i="6" s="1"/>
  <c r="C39" i="6"/>
  <c r="C36" i="6"/>
  <c r="C34" i="6"/>
  <c r="D34" i="6" s="1"/>
  <c r="E34" i="6" s="1"/>
  <c r="C35" i="6"/>
  <c r="D36" i="6" s="1"/>
  <c r="C32" i="6"/>
  <c r="D32" i="6" s="1"/>
  <c r="E32" i="6" s="1"/>
  <c r="C38" i="6"/>
  <c r="C37" i="6"/>
  <c r="C30" i="6"/>
  <c r="D35" i="6" l="1"/>
  <c r="E35" i="6" s="1"/>
  <c r="E36" i="6"/>
  <c r="D37" i="6"/>
  <c r="D38" i="6" s="1"/>
  <c r="D39" i="6"/>
  <c r="E39" i="6" l="1"/>
  <c r="E37" i="6"/>
  <c r="E38" i="6" s="1"/>
</calcChain>
</file>

<file path=xl/sharedStrings.xml><?xml version="1.0" encoding="utf-8"?>
<sst xmlns="http://schemas.openxmlformats.org/spreadsheetml/2006/main" count="649" uniqueCount="453">
  <si>
    <t>S. No.</t>
  </si>
  <si>
    <t>Open Query</t>
  </si>
  <si>
    <t>Andaman and Nicobar Islands</t>
  </si>
  <si>
    <t>Andhra Pradesh</t>
  </si>
  <si>
    <t>Arunachal Pradesh</t>
  </si>
  <si>
    <t>Assam</t>
  </si>
  <si>
    <t>Bihar</t>
  </si>
  <si>
    <t>Illegal</t>
  </si>
  <si>
    <t>Total ban on all alcohol since 4 April 2016[11]</t>
  </si>
  <si>
    <t>Chandigarh</t>
  </si>
  <si>
    <t>Chhattisgarh</t>
  </si>
  <si>
    <t>Dadra and Nagar Haveli and Daman and Diu</t>
  </si>
  <si>
    <t>Delhi</t>
  </si>
  <si>
    <t>Unspecified, However minimum legal age to purchase alcohol is 25.[13]</t>
  </si>
  <si>
    <t>Goa</t>
  </si>
  <si>
    <t>Gujarat</t>
  </si>
  <si>
    <r>
      <t>Non-Residents of Gujarat can apply for limited Liquor Permits. </t>
    </r>
    <r>
      <rPr>
        <sz val="11"/>
        <color rgb="FF0B0080"/>
        <rFont val="Arial"/>
        <family val="2"/>
      </rPr>
      <t>Banned since 1960</t>
    </r>
    <r>
      <rPr>
        <sz val="11"/>
        <color rgb="FF202122"/>
        <rFont val="Arial"/>
        <family val="2"/>
      </rPr>
      <t>.</t>
    </r>
    <r>
      <rPr>
        <vertAlign val="superscript"/>
        <sz val="8"/>
        <color rgb="FF0B0080"/>
        <rFont val="Arial"/>
        <family val="2"/>
      </rPr>
      <t>[15]</t>
    </r>
  </si>
  <si>
    <t>Haryana</t>
  </si>
  <si>
    <r>
      <t>The Punjab Excise Act, which also extends to Haryana, prohibits establishments from employing "women in any part of such premises in which such liquor or intoxicating drug is consumed by the public".</t>
    </r>
    <r>
      <rPr>
        <vertAlign val="superscript"/>
        <sz val="8"/>
        <color rgb="FF0B0080"/>
        <rFont val="Arial"/>
        <family val="2"/>
      </rPr>
      <t>[16]</t>
    </r>
    <r>
      <rPr>
        <sz val="11"/>
        <color rgb="FF202122"/>
        <rFont val="Arial"/>
        <family val="2"/>
      </rPr>
      <t> Section 30 of the Punjab Excise Act has been declared unconstitutional by the Supreme Court of India on 12 December 2007, which was responsible for not allowing women to work in such premises.</t>
    </r>
    <r>
      <rPr>
        <vertAlign val="superscript"/>
        <sz val="8"/>
        <color rgb="FF0B0080"/>
        <rFont val="Arial"/>
        <family val="2"/>
      </rPr>
      <t>[17]</t>
    </r>
  </si>
  <si>
    <t>Himachal Pradesh</t>
  </si>
  <si>
    <t>Jammu and Kashmir</t>
  </si>
  <si>
    <t>Jharkhand</t>
  </si>
  <si>
    <t>Karnataka</t>
  </si>
  <si>
    <r>
      <t>Arrack</t>
    </r>
    <r>
      <rPr>
        <sz val="11"/>
        <color rgb="FF202122"/>
        <rFont val="Arial"/>
        <family val="2"/>
      </rPr>
      <t> has been banned in Karnataka since 1 July 2007.</t>
    </r>
    <r>
      <rPr>
        <vertAlign val="superscript"/>
        <sz val="8"/>
        <color rgb="FF0B0080"/>
        <rFont val="Arial"/>
        <family val="2"/>
      </rPr>
      <t>[23][24]</t>
    </r>
    <r>
      <rPr>
        <sz val="11"/>
        <color rgb="FF202122"/>
        <rFont val="Arial"/>
        <family val="2"/>
      </rPr>
      <t> The Karanataka Excise Department, 1967, stipulate that </t>
    </r>
    <r>
      <rPr>
        <i/>
        <sz val="11"/>
        <color rgb="FF202122"/>
        <rFont val="Arial"/>
        <family val="2"/>
      </rPr>
      <t>drinking</t>
    </r>
    <r>
      <rPr>
        <sz val="11"/>
        <color rgb="FF202122"/>
        <rFont val="Arial"/>
        <family val="2"/>
      </rPr>
      <t> age is 21. However, the Karnataka Excise Act, 1965, states 18 as the minimum age to </t>
    </r>
    <r>
      <rPr>
        <i/>
        <sz val="11"/>
        <color rgb="FF202122"/>
        <rFont val="Arial"/>
        <family val="2"/>
      </rPr>
      <t>purchase</t>
    </r>
    <r>
      <rPr>
        <sz val="11"/>
        <color rgb="FF202122"/>
        <rFont val="Arial"/>
        <family val="2"/>
      </rPr>
      <t> alcohol. The law is ambiguous and in practise many bars serve those above age 18 though a few bars refuse service to anyone below 21. </t>
    </r>
    <r>
      <rPr>
        <vertAlign val="superscript"/>
        <sz val="8"/>
        <color rgb="FF0B0080"/>
        <rFont val="Arial"/>
        <family val="2"/>
      </rPr>
      <t>[25][26]</t>
    </r>
  </si>
  <si>
    <t>Kerala</t>
  </si>
  <si>
    <r>
      <t>Kerala government has planned to implement prohibition of hard liquor in 10 years.</t>
    </r>
    <r>
      <rPr>
        <vertAlign val="superscript"/>
        <sz val="8"/>
        <color rgb="FF0B0080"/>
        <rFont val="Arial"/>
        <family val="2"/>
      </rPr>
      <t>[28][3]</t>
    </r>
  </si>
  <si>
    <t>Ladakh</t>
  </si>
  <si>
    <t>Lakshadweep</t>
  </si>
  <si>
    <r>
      <t>Illegal</t>
    </r>
    <r>
      <rPr>
        <vertAlign val="superscript"/>
        <sz val="8"/>
        <color rgb="FF0B0080"/>
        <rFont val="Arial"/>
        <family val="2"/>
      </rPr>
      <t>[10]</t>
    </r>
  </si>
  <si>
    <r>
      <t>Consumption is legal only on the resort island of </t>
    </r>
    <r>
      <rPr>
        <sz val="11"/>
        <color rgb="FF0B0080"/>
        <rFont val="Arial"/>
        <family val="2"/>
      </rPr>
      <t>Bangaram</t>
    </r>
    <r>
      <rPr>
        <sz val="11"/>
        <color rgb="FF202122"/>
        <rFont val="Arial"/>
        <family val="2"/>
      </rPr>
      <t>.</t>
    </r>
    <r>
      <rPr>
        <vertAlign val="superscript"/>
        <sz val="8"/>
        <color rgb="FF0B0080"/>
        <rFont val="Arial"/>
        <family val="2"/>
      </rPr>
      <t>[30]</t>
    </r>
  </si>
  <si>
    <t>Madhya Pradesh</t>
  </si>
  <si>
    <t>Maharashtra</t>
  </si>
  <si>
    <r>
      <t>In Maharashtra, a liquor licence obtained from a Government Civil Hospital is required to drink, although this is largely not enforced. Additionally, state legislature empowers district governments to ban alcohol entirely. As a result, three districts, </t>
    </r>
    <r>
      <rPr>
        <sz val="11"/>
        <color rgb="FF0B0080"/>
        <rFont val="Arial"/>
        <family val="2"/>
      </rPr>
      <t>Wardha</t>
    </r>
    <r>
      <rPr>
        <sz val="11"/>
        <color rgb="FF202122"/>
        <rFont val="Arial"/>
        <family val="2"/>
      </rPr>
      <t>, </t>
    </r>
    <r>
      <rPr>
        <sz val="11"/>
        <color rgb="FF0B0080"/>
        <rFont val="Arial"/>
        <family val="2"/>
      </rPr>
      <t>Gadchiroli</t>
    </r>
    <r>
      <rPr>
        <sz val="11"/>
        <color rgb="FF202122"/>
        <rFont val="Arial"/>
        <family val="2"/>
      </rPr>
      <t> and </t>
    </r>
    <r>
      <rPr>
        <sz val="11"/>
        <color rgb="FF0B0080"/>
        <rFont val="Arial"/>
        <family val="2"/>
      </rPr>
      <t>Chandrapur</t>
    </r>
    <r>
      <rPr>
        <sz val="11"/>
        <color rgb="FF202122"/>
        <rFont val="Arial"/>
        <family val="2"/>
      </rPr>
      <t> have imposed a total ban on the production and sale of alcohol.</t>
    </r>
  </si>
  <si>
    <t>Manipur</t>
  </si>
  <si>
    <r>
      <t>Partial prohibition since 2002, prohibited in the districts of </t>
    </r>
    <r>
      <rPr>
        <sz val="11"/>
        <color rgb="FF0B0080"/>
        <rFont val="Arial"/>
        <family val="2"/>
      </rPr>
      <t>Bishnupur</t>
    </r>
    <r>
      <rPr>
        <sz val="11"/>
        <color rgb="FF202122"/>
        <rFont val="Arial"/>
        <family val="2"/>
      </rPr>
      <t>, </t>
    </r>
    <r>
      <rPr>
        <sz val="11"/>
        <color rgb="FF0B0080"/>
        <rFont val="Arial"/>
        <family val="2"/>
      </rPr>
      <t>Imphal East</t>
    </r>
    <r>
      <rPr>
        <sz val="11"/>
        <color rgb="FF202122"/>
        <rFont val="Arial"/>
        <family val="2"/>
      </rPr>
      <t>, </t>
    </r>
    <r>
      <rPr>
        <sz val="11"/>
        <color rgb="FF0B0080"/>
        <rFont val="Arial"/>
        <family val="2"/>
      </rPr>
      <t>Imphal West</t>
    </r>
    <r>
      <rPr>
        <sz val="11"/>
        <color rgb="FF202122"/>
        <rFont val="Arial"/>
        <family val="2"/>
      </rPr>
      <t> and </t>
    </r>
    <r>
      <rPr>
        <sz val="11"/>
        <color rgb="FF0B0080"/>
        <rFont val="Arial"/>
        <family val="2"/>
      </rPr>
      <t>Thoubal</t>
    </r>
    <r>
      <rPr>
        <vertAlign val="superscript"/>
        <sz val="8"/>
        <color rgb="FF0B0080"/>
        <rFont val="Arial"/>
        <family val="2"/>
      </rPr>
      <t>[32]</t>
    </r>
  </si>
  <si>
    <t>Meghalaya</t>
  </si>
  <si>
    <t>Mizoram</t>
  </si>
  <si>
    <t>Illegal[34]</t>
  </si>
  <si>
    <t>Banned since 2019[35]</t>
  </si>
  <si>
    <t>Nagaland</t>
  </si>
  <si>
    <r>
      <t>Illegal</t>
    </r>
    <r>
      <rPr>
        <vertAlign val="superscript"/>
        <sz val="8"/>
        <color rgb="FF0B0080"/>
        <rFont val="Arial"/>
        <family val="2"/>
      </rPr>
      <t>[2]</t>
    </r>
  </si>
  <si>
    <t>Sale and consumption illegal since 1989.[36]</t>
  </si>
  <si>
    <t>Odisha</t>
  </si>
  <si>
    <t>Puducherry</t>
  </si>
  <si>
    <t>Punjab</t>
  </si>
  <si>
    <r>
      <t>The Punjab Excise Act prohibits establishments from employing "women in any part of such premises in which such liquor or intoxicating drug is consumed by the public".</t>
    </r>
    <r>
      <rPr>
        <vertAlign val="superscript"/>
        <sz val="8"/>
        <color rgb="FF0B0080"/>
        <rFont val="Arial"/>
        <family val="2"/>
      </rPr>
      <t>[16]</t>
    </r>
    <r>
      <rPr>
        <sz val="11"/>
        <color rgb="FF202122"/>
        <rFont val="Arial"/>
        <family val="2"/>
      </rPr>
      <t> Section 30 of the Punjab Excise Act has been declared unconstitutional by the Supreme Court of India on 12 December 2007, which was responsible for not allowing women to work in such premises.</t>
    </r>
    <r>
      <rPr>
        <vertAlign val="superscript"/>
        <sz val="8"/>
        <color rgb="FF0B0080"/>
        <rFont val="Arial"/>
        <family val="2"/>
      </rPr>
      <t>[17]</t>
    </r>
  </si>
  <si>
    <t>Rajasthan</t>
  </si>
  <si>
    <t>Sikkim</t>
  </si>
  <si>
    <t>Tamil Nadu</t>
  </si>
  <si>
    <t>Telangana</t>
  </si>
  <si>
    <t>Tripura</t>
  </si>
  <si>
    <t>Uttar Pradesh</t>
  </si>
  <si>
    <t>Section 22 [41]</t>
  </si>
  <si>
    <t>Uttarakhand</t>
  </si>
  <si>
    <t>West Bengal</t>
  </si>
  <si>
    <t>dd</t>
  </si>
  <si>
    <t>21 (beer) 25 (others)</t>
  </si>
  <si>
    <t>State</t>
  </si>
  <si>
    <t>Legal Drinking Age</t>
  </si>
  <si>
    <t>Comments</t>
  </si>
  <si>
    <t>Products for each age range to be defined</t>
  </si>
  <si>
    <t>What pain areas are we removing</t>
  </si>
  <si>
    <t>What is in it fo FL4</t>
  </si>
  <si>
    <t>What is in it fo FL3</t>
  </si>
  <si>
    <t>Finalize features of the FL3</t>
  </si>
  <si>
    <t>Finalize features of the FL4</t>
  </si>
  <si>
    <t>Geographic scope pf launch &amp; expansion</t>
  </si>
  <si>
    <t>FL3 selection criteria</t>
  </si>
  <si>
    <t>Future need</t>
  </si>
  <si>
    <t>FL3 upgrade criteria &amp; approach</t>
  </si>
  <si>
    <t>Delivery module features</t>
  </si>
  <si>
    <t>Delivery costing &amp; expectations</t>
  </si>
  <si>
    <t>Gaming &amp; probably another alternative?</t>
  </si>
  <si>
    <t>Earning model</t>
  </si>
  <si>
    <t>Point estimation for FL4 (min/max)</t>
  </si>
  <si>
    <t>Point estimation for FL3 (min/max)</t>
  </si>
  <si>
    <t>Finalize privacy control for each service</t>
  </si>
  <si>
    <t>Decision on membership tiers &amp; respective features</t>
  </si>
  <si>
    <t>Value per point decision</t>
  </si>
  <si>
    <t>Need to define signup targets (FL3/FL4)</t>
  </si>
  <si>
    <t>Identify top FL3s for each location per scope</t>
  </si>
  <si>
    <t>Define prospect to win ratio</t>
  </si>
  <si>
    <t>Decision needed on patent  - Go/No-Go</t>
  </si>
  <si>
    <t>Copyright plan</t>
  </si>
  <si>
    <t xml:space="preserve">Value per point decision, bonus pointing, </t>
  </si>
  <si>
    <t>Who to use for branding</t>
  </si>
  <si>
    <t>Goodle hangout concept</t>
  </si>
  <si>
    <t>Future consideration</t>
  </si>
  <si>
    <t>Budgeting</t>
  </si>
  <si>
    <t>Need Capex, Opex numbers</t>
  </si>
  <si>
    <t>How to simulate or do a usability study?</t>
  </si>
  <si>
    <t>Milestone bases timelines or time boxed milestones?</t>
  </si>
  <si>
    <t>Survey?</t>
  </si>
  <si>
    <t>Devil's advocate</t>
  </si>
  <si>
    <t>Why the app wont click? What are the weaknesses in it?</t>
  </si>
  <si>
    <t>How to drive coolness quotient of the app</t>
  </si>
  <si>
    <t>How to let friends bday be flagged</t>
  </si>
  <si>
    <t>Based on phone number or facebook connection?</t>
  </si>
  <si>
    <t>Finer elements</t>
  </si>
  <si>
    <t>Identify products &amp; segregate</t>
  </si>
  <si>
    <t>Look at each data field &amp; decide need to have</t>
  </si>
  <si>
    <t>Should we employ 3rd parties for Privacy &amp; security e.g. Sudesi, HackerOne?</t>
  </si>
  <si>
    <t>Artist registration to be proposed for events</t>
  </si>
  <si>
    <t>parallel need, can rent to others as well</t>
  </si>
  <si>
    <t>Notes</t>
  </si>
  <si>
    <t>Define all offers &amp; discounts on both sharing &amp; offers</t>
  </si>
  <si>
    <t>Keep it generic for now, regardless of age group
Existing features of sharing, offerring, chati, event org is enough for now</t>
  </si>
  <si>
    <t>Bonus for regular users, initial launch offers
define where to do what</t>
  </si>
  <si>
    <t>Event artist &amp; organizer registration</t>
  </si>
  <si>
    <t>3 day turnaround once ready</t>
  </si>
  <si>
    <t>Testing</t>
  </si>
  <si>
    <t>Rahul patil</t>
  </si>
  <si>
    <t>Gaming/chatting</t>
  </si>
  <si>
    <t>Raju patil</t>
  </si>
  <si>
    <t>UPI/Payment</t>
  </si>
  <si>
    <t>Sharing/Offer</t>
  </si>
  <si>
    <t>Another person</t>
  </si>
  <si>
    <t>Delivery module</t>
  </si>
  <si>
    <t>To someone</t>
  </si>
  <si>
    <t xml:space="preserve">Login to FL3, Menu edit, open for delivery, 
Cash on delivery?? Delivery time 40 mins hard SLA
FL4: Usual
FL3 - Punch a time and accept order, cook, start delivery, give tracking, phone discreet calling, feedback, quality &amp; standard agreement, SOP, courier to use minimum services from the app
branding - 
rating - 
association - </t>
  </si>
  <si>
    <t>Office space?</t>
  </si>
  <si>
    <t>Localization</t>
  </si>
  <si>
    <t>Delivery service, offer, event, providing artists, display, accounting service (wallet mgmt, payments by sharing/offer), dashboard, web based data extract,
Menu upload, editable food pricing, switch on/off, customer checkin, token service, yearly licence extension check, automated dry day notification (for admin too) - published on 1st April</t>
  </si>
  <si>
    <t>How to blacklist or stop serving from a suspended FL3</t>
  </si>
  <si>
    <t xml:space="preserve">Alok to fill &amp; share </t>
  </si>
  <si>
    <t>Related to monetization</t>
  </si>
  <si>
    <t>Metros &amp; cosmopolitans,</t>
  </si>
  <si>
    <t>No accredition process</t>
  </si>
  <si>
    <t>Breakdown by profit centers</t>
  </si>
  <si>
    <t>tbc</t>
  </si>
  <si>
    <t>need study</t>
  </si>
  <si>
    <t>30%?</t>
  </si>
  <si>
    <t>Raju Patil, Rahul Patil</t>
  </si>
  <si>
    <t>Information needed to raise it?</t>
  </si>
  <si>
    <t>survey?</t>
  </si>
  <si>
    <t xml:space="preserve">Product note by 15th June, then finalize the company (10 days), app 2 month, </t>
  </si>
  <si>
    <t>90 days launch target starting 13th June: 9 Sep</t>
  </si>
  <si>
    <t>Registration</t>
  </si>
  <si>
    <t>S. no.</t>
  </si>
  <si>
    <t>Activity</t>
  </si>
  <si>
    <t>Dependency</t>
  </si>
  <si>
    <t>Capital ratio decision</t>
  </si>
  <si>
    <t>Description</t>
  </si>
  <si>
    <t>VC aspect</t>
  </si>
  <si>
    <t>Need stats on quantum of business
Reserves needed for 1 year?</t>
  </si>
  <si>
    <t>Display aspect closure</t>
  </si>
  <si>
    <t>Logo, name, theme, vision, mission</t>
  </si>
  <si>
    <t>Formation</t>
  </si>
  <si>
    <t>Costing</t>
  </si>
  <si>
    <t>IT</t>
  </si>
  <si>
    <t>Admin</t>
  </si>
  <si>
    <r>
      <t xml:space="preserve">FL4 Reg:
- Self:    
- Share: 
- Offer:  
</t>
    </r>
    <r>
      <rPr>
        <sz val="11"/>
        <color rgb="FFFF0000"/>
        <rFont val="Calibri"/>
        <family val="2"/>
        <scheme val="minor"/>
      </rPr>
      <t>Point sharing costing?</t>
    </r>
    <r>
      <rPr>
        <sz val="11"/>
        <color theme="1"/>
        <rFont val="Calibri"/>
        <family val="2"/>
        <scheme val="minor"/>
      </rPr>
      <t xml:space="preserve">
FL3 Reg:
- </t>
    </r>
  </si>
  <si>
    <t>Coverage</t>
  </si>
  <si>
    <r>
      <t xml:space="preserve">
FL3: </t>
    </r>
    <r>
      <rPr>
        <sz val="11"/>
        <color rgb="FFFF0000"/>
        <rFont val="Calibri"/>
        <family val="2"/>
        <scheme val="minor"/>
      </rPr>
      <t>Rough count of FL3 by city</t>
    </r>
    <r>
      <rPr>
        <sz val="11"/>
        <color theme="1"/>
        <rFont val="Calibri"/>
        <family val="2"/>
        <scheme val="minor"/>
      </rPr>
      <t xml:space="preserve">
Baseline: Pune - 2200 FL3 (1600 city area)
Restaurants selected for BS: 30% (480-500)
Phase 1 (6 months): 10% = 50 (weekly 3)
P2: 
FL4: 
Phase 1: 
</t>
    </r>
    <r>
      <rPr>
        <sz val="11"/>
        <color rgb="FFFF0000"/>
        <rFont val="Calibri"/>
        <family val="2"/>
        <scheme val="minor"/>
      </rPr>
      <t xml:space="preserve">Delivery?
</t>
    </r>
  </si>
  <si>
    <t>Based on turnover (e.g. 3cr/y in KOP), rating (dineout/zomato)
seating capacity, lounge (y/n), FSSAI rating?, existing FL4 for the FL3 &gt;5k</t>
  </si>
  <si>
    <t>Sale</t>
  </si>
  <si>
    <t>Drink cost</t>
  </si>
  <si>
    <t>Customer count</t>
  </si>
  <si>
    <t>Existing FL3s 15% customer are retained of which we will target 25% i.e. 3.75% of total customers
Of the remaining 85%, we will target 10% i.e. 8.5% of total.
i.e. 12.25% Of their customer can be BS customers</t>
  </si>
  <si>
    <t>Total customer 10000</t>
  </si>
  <si>
    <t>Total sale</t>
  </si>
  <si>
    <t>Our earning 74%</t>
  </si>
  <si>
    <t>Sharing</t>
  </si>
  <si>
    <t>Delivery (10% customers)</t>
  </si>
  <si>
    <t>Offer 5%</t>
  </si>
  <si>
    <t>Average bill</t>
  </si>
  <si>
    <t>Total</t>
  </si>
  <si>
    <t>5% BS earning</t>
  </si>
  <si>
    <t>Total per FL3</t>
  </si>
  <si>
    <t>Pune</t>
  </si>
  <si>
    <t>Earning during firs 6 month is ignored</t>
  </si>
  <si>
    <t>Mumbai</t>
  </si>
  <si>
    <t>Bangalore</t>
  </si>
  <si>
    <t>Delhi/NCR</t>
  </si>
  <si>
    <t>Chennai</t>
  </si>
  <si>
    <t>Kolkata?</t>
  </si>
  <si>
    <t>10 city</t>
  </si>
  <si>
    <t>Growth 10% FL3 acquisition i.e. 3 per city</t>
  </si>
  <si>
    <t xml:space="preserve">5 per city per month </t>
  </si>
  <si>
    <t>30 FL3 per phase (5 more phases after initial phase)</t>
  </si>
  <si>
    <t>50 FL3</t>
  </si>
  <si>
    <t>50 FL3 in each city</t>
  </si>
  <si>
    <t>150 more after 5 phase</t>
  </si>
  <si>
    <t>200 after 3 years per city</t>
  </si>
  <si>
    <t>Total earning per month after Phase 1 i.e after 6 month
Total customer 1437~ 1400</t>
  </si>
  <si>
    <t>per person/per month</t>
  </si>
  <si>
    <t>Customer in pune - 200*1400 = 2.8L= 5% of population</t>
  </si>
  <si>
    <t>10 city 28L</t>
  </si>
  <si>
    <t>per month</t>
  </si>
  <si>
    <t>Capex</t>
  </si>
  <si>
    <t>App</t>
  </si>
  <si>
    <t>opex</t>
  </si>
  <si>
    <t>Maintenance</t>
  </si>
  <si>
    <t>Aadhaar</t>
  </si>
  <si>
    <t>Customer care</t>
  </si>
  <si>
    <t>App admin</t>
  </si>
  <si>
    <t>1.5</t>
  </si>
  <si>
    <t>Receptionist</t>
  </si>
  <si>
    <t>Accountant</t>
  </si>
  <si>
    <t>Business Development Manager</t>
  </si>
  <si>
    <t>Sales team?</t>
  </si>
  <si>
    <t>Infra</t>
  </si>
  <si>
    <r>
      <t xml:space="preserve">Delivery: 5%
Redemption(Self/Share):
4% - BS
10% - FL4: Cashback points
15% - FL3: 
71% : FL3 expense
Offer (200% cost):
1st 100% : Same as above except no cashback to FL4
So here BS gets extra 10%
2nd 100%:
60% - BS
40% - FL3
Total:
BS: 74%
FL3: 55%
</t>
    </r>
    <r>
      <rPr>
        <b/>
        <u/>
        <sz val="11"/>
        <color theme="1"/>
        <rFont val="Calibri"/>
        <family val="2"/>
        <scheme val="minor"/>
      </rPr>
      <t>Delivery FL3 needs to accept BS as well</t>
    </r>
  </si>
  <si>
    <r>
      <rPr>
        <b/>
        <sz val="11"/>
        <color theme="1"/>
        <rFont val="Calibri"/>
        <family val="2"/>
        <scheme val="minor"/>
      </rPr>
      <t xml:space="preserve">Restaurant </t>
    </r>
    <r>
      <rPr>
        <sz val="11"/>
        <color theme="1"/>
        <rFont val="Calibri"/>
        <family val="2"/>
        <scheme val="minor"/>
      </rPr>
      <t>Material 50%
Tax  7%
Admin  7%
Light  3%
Salary  4%
Total: 71%</t>
    </r>
  </si>
  <si>
    <r>
      <rPr>
        <b/>
        <u/>
        <sz val="11"/>
        <color theme="1"/>
        <rFont val="Calibri"/>
        <family val="2"/>
        <scheme val="minor"/>
      </rPr>
      <t>Restaurant Expenses:</t>
    </r>
    <r>
      <rPr>
        <sz val="11"/>
        <color theme="1"/>
        <rFont val="Calibri"/>
        <family val="2"/>
        <scheme val="minor"/>
      </rPr>
      <t xml:space="preserve">
Inventory 50%
Tax  7%
Admin  7%
Light  3%
Salary  4%
</t>
    </r>
    <r>
      <rPr>
        <b/>
        <sz val="11"/>
        <color rgb="FF0070C0"/>
        <rFont val="Calibri"/>
        <family val="2"/>
        <scheme val="minor"/>
      </rPr>
      <t>Total: 71%</t>
    </r>
    <r>
      <rPr>
        <sz val="11"/>
        <color theme="1"/>
        <rFont val="Calibri"/>
        <family val="2"/>
        <scheme val="minor"/>
      </rPr>
      <t xml:space="preserve">
</t>
    </r>
    <r>
      <rPr>
        <b/>
        <u/>
        <sz val="11"/>
        <color theme="1"/>
        <rFont val="Calibri"/>
        <family val="2"/>
        <scheme val="minor"/>
      </rPr>
      <t>Profit: 29%</t>
    </r>
  </si>
  <si>
    <t>High Level Budgeting</t>
  </si>
  <si>
    <r>
      <t xml:space="preserve">FL3: </t>
    </r>
    <r>
      <rPr>
        <sz val="11"/>
        <color rgb="FFFF0000"/>
        <rFont val="Calibri"/>
        <family val="2"/>
        <scheme val="minor"/>
      </rPr>
      <t>Rough count of FL3 by city</t>
    </r>
    <r>
      <rPr>
        <sz val="11"/>
        <color theme="1"/>
        <rFont val="Calibri"/>
        <family val="2"/>
        <scheme val="minor"/>
      </rPr>
      <t xml:space="preserve">
Baseline: Pune - 2200 FL3 (1600 city area)
Restaurants selected for BS: 30% (480-500)
Phase 1 (6 months): 10% = 50 (weekly 3)
Next phases: 5 new FL3 per month</t>
    </r>
  </si>
  <si>
    <r>
      <rPr>
        <sz val="11"/>
        <color rgb="FFFF0000"/>
        <rFont val="Calibri"/>
        <family val="2"/>
        <scheme val="minor"/>
      </rPr>
      <t>Existing FL4 customer per FL3: 10,000</t>
    </r>
    <r>
      <rPr>
        <sz val="11"/>
        <color theme="1"/>
        <rFont val="Calibri"/>
        <family val="2"/>
        <scheme val="minor"/>
      </rPr>
      <t xml:space="preserve">
15% customers are retained by FL3 on an average
BS will target 25% i.e. 375 customers 
Of the remaining 85%, we will target 10% i.e. 850  total.
Total: 1225 customer per FL3 of 10k base = 12.25%</t>
    </r>
  </si>
  <si>
    <t>Offer FL4 = 5%</t>
  </si>
  <si>
    <t>Sharing FL4 = All</t>
  </si>
  <si>
    <t>BS customers</t>
  </si>
  <si>
    <t>Per sale costs assuming once per month</t>
  </si>
  <si>
    <t>BS based sale cost for each FL3</t>
  </si>
  <si>
    <t>FL3 share 15%</t>
  </si>
  <si>
    <t>FL4 share 10%</t>
  </si>
  <si>
    <t>BS share 4%</t>
  </si>
  <si>
    <t>Our earning 37%</t>
  </si>
  <si>
    <r>
      <rPr>
        <b/>
        <sz val="11"/>
        <color theme="1"/>
        <rFont val="Calibri"/>
        <family val="2"/>
        <scheme val="minor"/>
      </rPr>
      <t>Delivery: 5%</t>
    </r>
    <r>
      <rPr>
        <sz val="11"/>
        <color theme="1"/>
        <rFont val="Calibri"/>
        <family val="2"/>
        <scheme val="minor"/>
      </rPr>
      <t xml:space="preserve">
</t>
    </r>
    <r>
      <rPr>
        <b/>
        <sz val="11"/>
        <color theme="1"/>
        <rFont val="Calibri"/>
        <family val="2"/>
        <scheme val="minor"/>
      </rPr>
      <t xml:space="preserve">
Redemption(Self/Share):</t>
    </r>
    <r>
      <rPr>
        <sz val="11"/>
        <color theme="1"/>
        <rFont val="Calibri"/>
        <family val="2"/>
        <scheme val="minor"/>
      </rPr>
      <t xml:space="preserve">
4% - BS
10% - FL4: Cashback points
15% - FL3: 
71% : FL3 expense
</t>
    </r>
    <r>
      <rPr>
        <b/>
        <sz val="11"/>
        <color theme="1"/>
        <rFont val="Calibri"/>
        <family val="2"/>
        <scheme val="minor"/>
      </rPr>
      <t>Offer (200% cost):</t>
    </r>
    <r>
      <rPr>
        <sz val="11"/>
        <color theme="1"/>
        <rFont val="Calibri"/>
        <family val="2"/>
        <scheme val="minor"/>
      </rPr>
      <t xml:space="preserve">
1st 100% : Same as above, but no cashback to FL4 so BS gets extra 10%
2nd 100%: 60% - BS,  40% - FL3
Total: BS: 74%, FL3: 55% of original value 250
i.e 37% of Total sale value of 500
</t>
    </r>
    <r>
      <rPr>
        <b/>
        <u/>
        <sz val="11"/>
        <color theme="1"/>
        <rFont val="Calibri"/>
        <family val="2"/>
        <scheme val="minor"/>
      </rPr>
      <t xml:space="preserve">Delivery FL3 needs to accept BS as well </t>
    </r>
  </si>
  <si>
    <t>Changed from 750 per bill</t>
  </si>
  <si>
    <t xml:space="preserve">Delivery 10% </t>
  </si>
  <si>
    <t>Per month</t>
  </si>
  <si>
    <t>Acquisition in first 6 months - 50</t>
  </si>
  <si>
    <t>About 100 Rs
per customer, per month</t>
  </si>
  <si>
    <t>Earning during first 6 month is ignored as it might entirely go into maintenance</t>
  </si>
  <si>
    <t>So assumes customer went only to one FL3 in entire month</t>
  </si>
  <si>
    <t>National earning per month</t>
  </si>
  <si>
    <t>5 per city per month 
30 FL3 per phase (5 more phases after initial phase)</t>
  </si>
  <si>
    <t>150 more after all phases</t>
  </si>
  <si>
    <t xml:space="preserve">Therefore total 200 FLA per city after 3 years </t>
  </si>
  <si>
    <t>4 times earlining with one FL3</t>
  </si>
  <si>
    <t>Customers in 10 cities = 28L</t>
  </si>
  <si>
    <t>Opex</t>
  </si>
  <si>
    <t>With existing FL3 customer only</t>
  </si>
  <si>
    <t>Average regular customers - 15%</t>
  </si>
  <si>
    <t>Total customer target per FL3</t>
  </si>
  <si>
    <t>Average per sale spend per month</t>
  </si>
  <si>
    <t>Monthly sale value</t>
  </si>
  <si>
    <t>Total earning per month after 6 months 
Total customer per FL3 = 1225
Total customer in Pune = 1225*50= 61250</t>
  </si>
  <si>
    <t>Customer in pune - 1225*200 = 245000L= 3% of population</t>
  </si>
  <si>
    <t>Revenue Category &amp; Phases</t>
  </si>
  <si>
    <t>Details</t>
  </si>
  <si>
    <t>Average Customers per FL3</t>
  </si>
  <si>
    <t>Assuming 3 years old business</t>
  </si>
  <si>
    <t>Minimum target for FL4 Customers Per FL3</t>
  </si>
  <si>
    <t>Total Earning Per FL3 Per Month</t>
  </si>
  <si>
    <t>Phase 1 Target - First 6 months</t>
  </si>
  <si>
    <t>Advertising</t>
  </si>
  <si>
    <t>Raw materials</t>
  </si>
  <si>
    <t>License or equivalent fees (such as Corporation yearly registration fees) imposed by a government</t>
  </si>
  <si>
    <t>Real estate expenses, including</t>
  </si>
  <si>
    <t>Office space rent</t>
  </si>
  <si>
    <t>furniture and equipment</t>
  </si>
  <si>
    <t>property taxes and equivalent assessments</t>
  </si>
  <si>
    <t>Operations taxes, such as fees assessed on transportation carriers for use of highways</t>
  </si>
  <si>
    <t>Fuel costs such as power for operations, fuel for production</t>
  </si>
  <si>
    <t>Public Utilities such as telephone service, Internet connectivity, etc.</t>
  </si>
  <si>
    <t>Maintenance of equipment</t>
  </si>
  <si>
    <t>Office supplies and consumables</t>
  </si>
  <si>
    <t>Insurance premium</t>
  </si>
  <si>
    <t>Depreciation of equipment and eventual replacement costs (unless the facility has no moving parts it probably will wear out eventually)</t>
  </si>
  <si>
    <t>Taxes on production or operation (such as subsidence fees imposed on oil wells)</t>
  </si>
  <si>
    <t>Income taxes</t>
  </si>
  <si>
    <t>Vehicle</t>
  </si>
  <si>
    <r>
      <t>Salaries</t>
    </r>
    <r>
      <rPr>
        <sz val="11"/>
        <rFont val="Arial"/>
        <family val="2"/>
      </rPr>
      <t> or Wages of personnel</t>
    </r>
  </si>
  <si>
    <r>
      <t>Rent</t>
    </r>
    <r>
      <rPr>
        <sz val="11"/>
        <rFont val="Arial"/>
        <family val="2"/>
      </rPr>
      <t> or Lease payments</t>
    </r>
  </si>
  <si>
    <r>
      <t>Damage due to uninsured losses, </t>
    </r>
    <r>
      <rPr>
        <sz val="11"/>
        <rFont val="Arial"/>
        <family val="2"/>
      </rPr>
      <t>accident, sabotage, negligence, terrorism and routine wear and tear.</t>
    </r>
  </si>
  <si>
    <t>Payment vendor costs</t>
  </si>
  <si>
    <t>SMS integration - Twilio</t>
  </si>
  <si>
    <t>Email</t>
  </si>
  <si>
    <t>Server</t>
  </si>
  <si>
    <t>Storage</t>
  </si>
  <si>
    <t>Cloud</t>
  </si>
  <si>
    <t>Location based content - CDN</t>
  </si>
  <si>
    <t>Imaging software</t>
  </si>
  <si>
    <t>iOS &amp; Andriod release &amp; patches</t>
  </si>
  <si>
    <t>Chat</t>
  </si>
  <si>
    <t>Dev tools</t>
  </si>
  <si>
    <t>API</t>
  </si>
  <si>
    <t>Legal</t>
  </si>
  <si>
    <t>Sales</t>
  </si>
  <si>
    <t>45% of the features on an app are never used</t>
  </si>
  <si>
    <t>Wifi</t>
  </si>
  <si>
    <t>Per city</t>
  </si>
  <si>
    <t>Customer care - Phone, email</t>
  </si>
  <si>
    <t>Manager</t>
  </si>
  <si>
    <t>Monthly</t>
  </si>
  <si>
    <t>Desktop, laptop</t>
  </si>
  <si>
    <t>Type of cost</t>
  </si>
  <si>
    <t>Count</t>
  </si>
  <si>
    <t>Rate</t>
  </si>
  <si>
    <t>Email, Microsoft suite, other softwares</t>
  </si>
  <si>
    <t>Public Utilities such as telephone service, Internet connectivity, mobile cost</t>
  </si>
  <si>
    <t>Manager / HR</t>
  </si>
  <si>
    <t>S.No.</t>
  </si>
  <si>
    <t>A</t>
  </si>
  <si>
    <t>D</t>
  </si>
  <si>
    <t>App Development</t>
  </si>
  <si>
    <t>License or equivalent fees GST, LLP reg, bank acc, shopact 3 yr, msme reg, PMC lic</t>
  </si>
  <si>
    <t>Office space rent - conf/mtg room, cust cr, reception, manager, BDM/sales, admin, owner</t>
  </si>
  <si>
    <t>Billdesk</t>
  </si>
  <si>
    <t>CSR 2% for turnover above 200CR</t>
  </si>
  <si>
    <t>Fuel costs such as electricity, backup</t>
  </si>
  <si>
    <t>Legal - IP/competition law/exclusivity agreement/advert/privacy/consultancy/business model</t>
  </si>
  <si>
    <t>Legal - consultancy</t>
  </si>
  <si>
    <t>Branding products - Packaging, stickers, flyer</t>
  </si>
  <si>
    <t>E</t>
  </si>
  <si>
    <t>Income tax 30%</t>
  </si>
  <si>
    <t>Business Development Manager - Contract signing</t>
  </si>
  <si>
    <t>F</t>
  </si>
  <si>
    <t>G</t>
  </si>
  <si>
    <t>H</t>
  </si>
  <si>
    <t>I</t>
  </si>
  <si>
    <t>?</t>
  </si>
  <si>
    <t>Per month per fl3</t>
  </si>
  <si>
    <t>FL4 share 8%</t>
  </si>
  <si>
    <t>FL3 share 14%</t>
  </si>
  <si>
    <t>BS share 7%</t>
  </si>
  <si>
    <t>Expenses 1</t>
  </si>
  <si>
    <t>Net Earning</t>
  </si>
  <si>
    <t>Earning - Expense</t>
  </si>
  <si>
    <t>After 6 phases (3 yrs)</t>
  </si>
  <si>
    <t>CAPEX</t>
  </si>
  <si>
    <t>Advertisement/Promotion cross location - 20L per location for 6 months</t>
  </si>
  <si>
    <t>Furnishing, equipment, electricals</t>
  </si>
  <si>
    <t>Recurring Operating Cost</t>
  </si>
  <si>
    <t>Total for 1 location</t>
  </si>
  <si>
    <t>Total for 10 location - Needed on day 1 &amp; every month thereon</t>
  </si>
  <si>
    <t>Dynamic Operating Cost (Volume based)</t>
  </si>
  <si>
    <t>Ph2 80 FL3 in each city</t>
  </si>
  <si>
    <t>Streaming cost</t>
  </si>
  <si>
    <t>CA</t>
  </si>
  <si>
    <t>Branding products - Logo, trademark, copyright, patent</t>
  </si>
  <si>
    <t>Customer care employee- Phone, email</t>
  </si>
  <si>
    <t>Maintenance 20% of development - Yearly</t>
  </si>
  <si>
    <t>1 month target 10 FL3 per location</t>
  </si>
  <si>
    <t>100 FL3 over 10 location</t>
  </si>
  <si>
    <t>Phase 1 Target - 1st month</t>
  </si>
  <si>
    <t>Phase 1 Target - 2nd month</t>
  </si>
  <si>
    <t>Phase 1 Target - 3rd month</t>
  </si>
  <si>
    <t>Phase 1 Target - 4th month</t>
  </si>
  <si>
    <t>Phase 1 Target - 5th month</t>
  </si>
  <si>
    <t>N/A</t>
  </si>
  <si>
    <t>1 FL3 Only</t>
  </si>
  <si>
    <t>Earning per month at the end of 5th month</t>
  </si>
  <si>
    <t>Earning per month at the end of 4th month</t>
  </si>
  <si>
    <t>Earning per month at the end of 3rd month</t>
  </si>
  <si>
    <t>Earning per month at the end of 2nd month</t>
  </si>
  <si>
    <t>Earning per month at the end of 1st month</t>
  </si>
  <si>
    <t>After 2nd Phase</t>
  </si>
  <si>
    <t>After 4th Phase</t>
  </si>
  <si>
    <t>After 6th Phase</t>
  </si>
  <si>
    <t>Offer FL4 = 7%</t>
  </si>
  <si>
    <t>Module</t>
  </si>
  <si>
    <t>Points Value</t>
  </si>
  <si>
    <t>Transfer cost</t>
  </si>
  <si>
    <t>Purchase</t>
  </si>
  <si>
    <t>10000+</t>
  </si>
  <si>
    <t>Depiction</t>
  </si>
  <si>
    <t>Pint/Glass of wine</t>
  </si>
  <si>
    <t>Drinks for a couple</t>
  </si>
  <si>
    <t>3 wine glasses</t>
  </si>
  <si>
    <t>Wine/Champagne bottle</t>
  </si>
  <si>
    <t>Whiskey bottle</t>
  </si>
  <si>
    <t>Family</t>
  </si>
  <si>
    <t>Transfer</t>
  </si>
  <si>
    <t>Gifting</t>
  </si>
  <si>
    <t>9000+</t>
  </si>
  <si>
    <t>8100+</t>
  </si>
  <si>
    <t>`</t>
  </si>
  <si>
    <t>Offer</t>
  </si>
  <si>
    <t>Offer - Share</t>
  </si>
  <si>
    <t>Cosmos:
Wallet: 1000 
Bill 1000
Paid 900
Cashback Points 20
Other:
Wallet: 1000 
Bill 1000
Paid 900</t>
  </si>
  <si>
    <t>Regular customers</t>
  </si>
  <si>
    <r>
      <t xml:space="preserve">Drink Sharing - 25% of </t>
    </r>
    <r>
      <rPr>
        <sz val="11"/>
        <color rgb="FF00B050"/>
        <rFont val="Calibri"/>
        <family val="2"/>
        <scheme val="minor"/>
      </rPr>
      <t xml:space="preserve">Regular </t>
    </r>
    <r>
      <rPr>
        <sz val="11"/>
        <color theme="1"/>
        <rFont val="Calibri"/>
        <family val="2"/>
        <scheme val="minor"/>
      </rPr>
      <t>Customers</t>
    </r>
  </si>
  <si>
    <r>
      <t xml:space="preserve">Drink Sharing - 10% of </t>
    </r>
    <r>
      <rPr>
        <sz val="11"/>
        <color rgb="FF00B0F0"/>
        <rFont val="Calibri"/>
        <family val="2"/>
        <scheme val="minor"/>
      </rPr>
      <t>Remaining</t>
    </r>
    <r>
      <rPr>
        <sz val="11"/>
        <color theme="1"/>
        <rFont val="Calibri"/>
        <family val="2"/>
        <scheme val="minor"/>
      </rPr>
      <t xml:space="preserve"> Customers</t>
    </r>
  </si>
  <si>
    <t>FreeSpirit Profit</t>
  </si>
  <si>
    <t>Customer Cashback</t>
  </si>
  <si>
    <t>12% cashback for partner bank's customers
10% cashback for all other customers</t>
  </si>
  <si>
    <t>Food &amp; Drink Purchase &amp; Sharing</t>
  </si>
  <si>
    <t>FreeSpirit Discount</t>
  </si>
  <si>
    <t>Drink Offering</t>
  </si>
  <si>
    <t>5% Members</t>
  </si>
  <si>
    <t>Sale value per person per month</t>
  </si>
  <si>
    <t>FreeSpirit Offer Charges</t>
  </si>
  <si>
    <t>Monthly valuation of offers made</t>
  </si>
  <si>
    <t>Offering FL3 Profit</t>
  </si>
  <si>
    <t>For FL3 who provisioned the offer</t>
  </si>
  <si>
    <t>Premium service charges</t>
  </si>
  <si>
    <t>10% members</t>
  </si>
  <si>
    <t>6% cashback for partner bank's customers
5% cashback for all other customers</t>
  </si>
  <si>
    <t>Delivery</t>
  </si>
  <si>
    <t>1 City</t>
  </si>
  <si>
    <t>10 Cities</t>
  </si>
  <si>
    <t>20 FL3 Per Location; 200 FL3 All Location 
20,000 FL4 Per City; 2,00,000 FL4 All Cities</t>
  </si>
  <si>
    <t>30 FL3 Per Location; 300 FL3 All Location 
30,000 FL4 Per City; 3,00,000 FL4 All Cities</t>
  </si>
  <si>
    <t>40 FL3 Per Location; 400 FL3 All Location 
40,000 FL4 Per City; 4,00,000 FL4 All Cities</t>
  </si>
  <si>
    <t>50 FL3 Per Location; 500 FL3 All Location 
50,000 FL4 Per City; 5,00,000 FL4 All Cities</t>
  </si>
  <si>
    <t>FreeSpirit Target</t>
  </si>
  <si>
    <t>5000+</t>
  </si>
  <si>
    <t>After expiry automatically change reduce point balance by 10%</t>
  </si>
  <si>
    <t>Receiver points</t>
  </si>
  <si>
    <t>Receiver validity</t>
  </si>
  <si>
    <t>Customer</t>
  </si>
  <si>
    <t>Purchase value</t>
  </si>
  <si>
    <t>Sale vlue</t>
  </si>
  <si>
    <t>Delivey</t>
  </si>
  <si>
    <t>Share</t>
  </si>
  <si>
    <t>Self</t>
  </si>
  <si>
    <t>EMI - no FL4 dicount
6% share with cosmos. 12% for BS</t>
  </si>
  <si>
    <t>Sudhir
15-Jul</t>
  </si>
  <si>
    <t>No 10% charge on offering a drink</t>
  </si>
  <si>
    <t>Further transfers to follow purchase cycle but without any cashback
Offering FL3 needs to be tracked.</t>
  </si>
  <si>
    <t>Cannot transfer less than 300 Rs
Transfer values to remain same as purchase value, to maintain validity standard.</t>
  </si>
  <si>
    <t>Sender</t>
  </si>
  <si>
    <t>Receiver</t>
  </si>
  <si>
    <t>Ravi
1-Jul</t>
  </si>
  <si>
    <t>Piyush 
5-Jul</t>
  </si>
  <si>
    <t>OFER SERVICE</t>
  </si>
  <si>
    <t>Gifting/Sharing Service</t>
  </si>
  <si>
    <t>Yearly Operational Expenses</t>
  </si>
  <si>
    <t>Yearly</t>
  </si>
  <si>
    <t>Total at end of first year</t>
  </si>
  <si>
    <t>One Time</t>
  </si>
  <si>
    <t>J</t>
  </si>
  <si>
    <t>K</t>
  </si>
  <si>
    <t>Launch in 10 Locations</t>
  </si>
  <si>
    <t>CRM Tool</t>
  </si>
  <si>
    <t>Maintenance of office, equipment, consumables, supplies, printer, fax, headset, stationary</t>
  </si>
  <si>
    <t>Pay Later</t>
  </si>
  <si>
    <t>1% bank customers</t>
  </si>
  <si>
    <t>Bank share</t>
  </si>
  <si>
    <r>
      <rPr>
        <b/>
        <u/>
        <sz val="11"/>
        <color theme="1"/>
        <rFont val="Calibri"/>
        <family val="2"/>
        <scheme val="minor"/>
      </rPr>
      <t>Redemption(Self/Share): Cosmos</t>
    </r>
    <r>
      <rPr>
        <sz val="11"/>
        <color theme="1"/>
        <rFont val="Calibri"/>
        <family val="2"/>
        <scheme val="minor"/>
      </rPr>
      <t xml:space="preserve">
6% - BS
12% - FL4 Cashback
</t>
    </r>
    <r>
      <rPr>
        <b/>
        <u/>
        <sz val="11"/>
        <color theme="1"/>
        <rFont val="Calibri"/>
        <family val="2"/>
        <scheme val="minor"/>
      </rPr>
      <t>Redemption(Self/Share): non-Cosmos</t>
    </r>
    <r>
      <rPr>
        <sz val="11"/>
        <color theme="1"/>
        <rFont val="Calibri"/>
        <family val="2"/>
        <scheme val="minor"/>
      </rPr>
      <t xml:space="preserve">
8% - BS
10% - FL4 Cashback</t>
    </r>
  </si>
  <si>
    <r>
      <rPr>
        <b/>
        <sz val="11"/>
        <color theme="1"/>
        <rFont val="Calibri"/>
        <family val="2"/>
        <scheme val="minor"/>
      </rPr>
      <t xml:space="preserve">Offer (200% cost):
</t>
    </r>
    <r>
      <rPr>
        <sz val="11"/>
        <color theme="1"/>
        <rFont val="Calibri"/>
        <family val="2"/>
        <scheme val="minor"/>
      </rPr>
      <t xml:space="preserve">
1st 100%: 67% - BS, 33% - FL3
2nd 100% : Same as redemption, no FL4 cashback 
i.e. (67+18)/2= 42.5% of Total sale value of 500</t>
    </r>
  </si>
  <si>
    <r>
      <rPr>
        <b/>
        <u/>
        <sz val="11"/>
        <color theme="1"/>
        <rFont val="Calibri"/>
        <family val="2"/>
        <scheme val="minor"/>
      </rPr>
      <t xml:space="preserve">Delivery
</t>
    </r>
    <r>
      <rPr>
        <sz val="11"/>
        <color theme="1"/>
        <rFont val="Calibri"/>
        <family val="2"/>
        <scheme val="minor"/>
      </rPr>
      <t xml:space="preserve">6%  to BS
FL4: 5% (6%for Cosmos)
</t>
    </r>
    <r>
      <rPr>
        <b/>
        <u/>
        <sz val="11"/>
        <color theme="1"/>
        <rFont val="Calibri"/>
        <family val="2"/>
        <scheme val="minor"/>
      </rPr>
      <t>Eat now, Pay later</t>
    </r>
    <r>
      <rPr>
        <sz val="11"/>
        <color theme="1"/>
        <rFont val="Calibri"/>
        <family val="2"/>
        <scheme val="minor"/>
      </rPr>
      <t xml:space="preserve">
12%  to BS
FL4: 6%for Cosmos</t>
    </r>
  </si>
  <si>
    <t>Launch cost - Brand Ambassador etc.</t>
  </si>
  <si>
    <t>Total expenses at end of first year</t>
  </si>
  <si>
    <t>Based on FL3 selection criteria</t>
  </si>
  <si>
    <t>Current market trend</t>
  </si>
  <si>
    <t>Points redemption can happen at any FL3</t>
  </si>
  <si>
    <t>Total sale value ₹25000</t>
  </si>
  <si>
    <t>Sale valye ₹60000</t>
  </si>
  <si>
    <t>Conservative Figures - Sale value ₹25 Lacs</t>
  </si>
  <si>
    <t>Total sale value 10Lacs per Location; 1CR 10 Location</t>
  </si>
  <si>
    <t>600 FL3 All Location; 6,00,000 FL4 All Cities</t>
  </si>
  <si>
    <t>1200 FL3 All Location; 12,00,000 FL4 All Cities</t>
  </si>
  <si>
    <t>100 FL3 All Location; 1,00,000 FL4 All Cities</t>
  </si>
  <si>
    <t>2400 FL3 All Location; 24,00,000 FL4 All Cities</t>
  </si>
  <si>
    <r>
      <t xml:space="preserve">Earning per month at 2 years i.e. </t>
    </r>
    <r>
      <rPr>
        <b/>
        <sz val="11"/>
        <color theme="1"/>
        <rFont val="Calibri"/>
        <family val="2"/>
        <scheme val="minor"/>
      </rPr>
      <t>Phase 4</t>
    </r>
  </si>
  <si>
    <r>
      <t xml:space="preserve">Earning per month at 1 year i.e. </t>
    </r>
    <r>
      <rPr>
        <b/>
        <sz val="11"/>
        <color theme="1"/>
        <rFont val="Calibri"/>
        <family val="2"/>
        <scheme val="minor"/>
      </rPr>
      <t>Phase 2</t>
    </r>
  </si>
  <si>
    <r>
      <t xml:space="preserve">Earning per month at 6 months i.e. </t>
    </r>
    <r>
      <rPr>
        <b/>
        <sz val="11"/>
        <color theme="1"/>
        <rFont val="Calibri"/>
        <family val="2"/>
        <scheme val="minor"/>
      </rPr>
      <t>Phase 1</t>
    </r>
  </si>
  <si>
    <t>Earning per month at 3 years i.e. Phase 6</t>
  </si>
  <si>
    <t>3600 FL3 All Location 36,00,000 FL4 All Cities</t>
  </si>
  <si>
    <t>Average Earning - ₹170 per transaction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</si>
</sst>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2" formatCode="_-&quot;Rp&quot;* #,##0_-;\-&quot;Rp&quot;* #,##0_-;_-&quot;Rp&quot;* &quot;-&quot;_-;_-@_-"/>
    <numFmt numFmtId="164" formatCode="[$₹-439]#,##0"/>
    <numFmt numFmtId="165" formatCode="[&gt;=10000000]&quot;₹ &quot;##\,##\,##\,##0;[&gt;=100000]&quot;₹ &quot;\ ##\,##\,##0;&quot;₹ &quot;##,##0"/>
    <numFmt numFmtId="166" formatCode="[&gt;=10000000]&quot;₹ &quot;##\,##\,##\,##0;[&gt;=100000]&quot;₹ &quot;\ ##\,##\,##0;&quot;  &quot;##,##0"/>
  </numFmts>
  <fonts count="21" x14ac:knownFonts="1">
    <font>
      <sz val="11"/>
      <color theme="1"/>
      <name val="Calibri"/>
      <family val="2"/>
      <scheme val="minor"/>
    </font>
    <font>
      <b/>
      <sz val="11"/>
      <color theme="1"/>
      <name val="Calibri"/>
      <family val="2"/>
      <scheme val="minor"/>
    </font>
    <font>
      <sz val="11"/>
      <color rgb="FF202122"/>
      <name val="Arial"/>
      <family val="2"/>
    </font>
    <font>
      <sz val="11"/>
      <color rgb="FF0B0080"/>
      <name val="Arial"/>
      <family val="2"/>
    </font>
    <font>
      <vertAlign val="superscript"/>
      <sz val="8"/>
      <color rgb="FF0B0080"/>
      <name val="Arial"/>
      <family val="2"/>
    </font>
    <font>
      <i/>
      <sz val="11"/>
      <color rgb="FF202122"/>
      <name val="Arial"/>
      <family val="2"/>
    </font>
    <font>
      <sz val="11"/>
      <color rgb="FFFF0000"/>
      <name val="Calibri"/>
      <family val="2"/>
      <scheme val="minor"/>
    </font>
    <font>
      <b/>
      <u/>
      <sz val="11"/>
      <color theme="1"/>
      <name val="Calibri"/>
      <family val="2"/>
      <scheme val="minor"/>
    </font>
    <font>
      <b/>
      <sz val="11"/>
      <color rgb="FF0070C0"/>
      <name val="Calibri"/>
      <family val="2"/>
      <scheme val="minor"/>
    </font>
    <font>
      <b/>
      <sz val="11"/>
      <color rgb="FF7030A0"/>
      <name val="Calibri"/>
      <family val="2"/>
      <scheme val="minor"/>
    </font>
    <font>
      <b/>
      <sz val="12"/>
      <color theme="1"/>
      <name val="Calibri"/>
      <family val="2"/>
      <scheme val="minor"/>
    </font>
    <font>
      <sz val="11"/>
      <name val="Calibri"/>
      <family val="2"/>
      <scheme val="minor"/>
    </font>
    <font>
      <sz val="11"/>
      <name val="Arial"/>
      <family val="2"/>
    </font>
    <font>
      <b/>
      <sz val="11"/>
      <name val="Calibri"/>
      <family val="2"/>
      <scheme val="minor"/>
    </font>
    <font>
      <b/>
      <sz val="11"/>
      <color rgb="FFFF0000"/>
      <name val="Calibri"/>
      <family val="2"/>
      <scheme val="minor"/>
    </font>
    <font>
      <sz val="11"/>
      <color rgb="FF00B050"/>
      <name val="Calibri"/>
      <family val="2"/>
      <scheme val="minor"/>
    </font>
    <font>
      <sz val="11"/>
      <color rgb="FF00B0F0"/>
      <name val="Calibri"/>
      <family val="2"/>
      <scheme val="minor"/>
    </font>
    <font>
      <b/>
      <sz val="11"/>
      <color rgb="FF00B050"/>
      <name val="Calibri"/>
      <family val="2"/>
      <scheme val="minor"/>
    </font>
    <font>
      <u/>
      <sz val="11"/>
      <color theme="1"/>
      <name val="Calibri"/>
      <family val="2"/>
      <scheme val="minor"/>
    </font>
    <font>
      <b/>
      <sz val="14"/>
      <color theme="1"/>
      <name val="Calibri"/>
      <family val="2"/>
      <scheme val="minor"/>
    </font>
    <font>
      <sz val="14"/>
      <color theme="1"/>
      <name val="Calibri"/>
      <family val="2"/>
      <scheme val="minor"/>
    </font>
  </fonts>
  <fills count="15">
    <fill>
      <patternFill patternType="none"/>
    </fill>
    <fill>
      <patternFill patternType="gray125"/>
    </fill>
    <fill>
      <patternFill patternType="solid">
        <fgColor theme="4" tint="0.59999389629810485"/>
        <bgColor indexed="64"/>
      </patternFill>
    </fill>
    <fill>
      <patternFill patternType="solid">
        <fgColor theme="0" tint="-0.34998626667073579"/>
        <bgColor indexed="64"/>
      </patternFill>
    </fill>
    <fill>
      <patternFill patternType="solid">
        <fgColor rgb="FF92D050"/>
        <bgColor indexed="64"/>
      </patternFill>
    </fill>
    <fill>
      <patternFill patternType="solid">
        <fgColor rgb="FF00B0F0"/>
        <bgColor indexed="64"/>
      </patternFill>
    </fill>
    <fill>
      <patternFill patternType="solid">
        <fgColor rgb="FFFF0000"/>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rgb="FFFFFF00"/>
        <bgColor indexed="64"/>
      </patternFill>
    </fill>
    <fill>
      <patternFill patternType="solid">
        <fgColor theme="0"/>
        <bgColor indexed="64"/>
      </patternFill>
    </fill>
    <fill>
      <patternFill patternType="solid">
        <fgColor rgb="FFFFC000"/>
        <bgColor indexed="64"/>
      </patternFill>
    </fill>
    <fill>
      <patternFill patternType="solid">
        <fgColor theme="0" tint="-0.249977111117893"/>
        <bgColor indexed="64"/>
      </patternFill>
    </fill>
    <fill>
      <patternFill patternType="solid">
        <fgColor rgb="FF1FE010"/>
        <bgColor indexed="64"/>
      </patternFill>
    </fill>
    <fill>
      <patternFill patternType="solid">
        <fgColor theme="7" tint="0.79998168889431442"/>
        <bgColor indexed="64"/>
      </patternFill>
    </fill>
  </fills>
  <borders count="3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bottom/>
      <diagonal/>
    </border>
    <border>
      <left style="thin">
        <color indexed="64"/>
      </left>
      <right style="medium">
        <color indexed="64"/>
      </right>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medium">
        <color indexed="64"/>
      </top>
      <bottom/>
      <diagonal/>
    </border>
    <border>
      <left style="thin">
        <color indexed="64"/>
      </left>
      <right style="medium">
        <color indexed="64"/>
      </right>
      <top/>
      <bottom/>
      <diagonal/>
    </border>
    <border>
      <left style="thin">
        <color indexed="64"/>
      </left>
      <right style="medium">
        <color indexed="64"/>
      </right>
      <top/>
      <bottom style="thin">
        <color indexed="64"/>
      </bottom>
      <diagonal/>
    </border>
    <border>
      <left style="medium">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203">
    <xf numFmtId="0" fontId="0" fillId="0" borderId="0" xfId="0"/>
    <xf numFmtId="0" fontId="0" fillId="0" borderId="0" xfId="0" applyAlignment="1">
      <alignment wrapText="1"/>
    </xf>
    <xf numFmtId="0" fontId="0" fillId="0" borderId="0" xfId="0" applyAlignment="1">
      <alignment vertical="top"/>
    </xf>
    <xf numFmtId="0" fontId="0" fillId="0" borderId="0" xfId="0" applyAlignment="1">
      <alignment horizontal="left"/>
    </xf>
    <xf numFmtId="0" fontId="0" fillId="0" borderId="1" xfId="0" applyBorder="1"/>
    <xf numFmtId="0" fontId="0" fillId="0" borderId="1" xfId="0" applyBorder="1" applyAlignment="1">
      <alignment horizontal="left"/>
    </xf>
    <xf numFmtId="0" fontId="0" fillId="0" borderId="1" xfId="0" applyBorder="1" applyAlignment="1">
      <alignment wrapText="1"/>
    </xf>
    <xf numFmtId="0" fontId="0" fillId="0" borderId="1" xfId="0" applyBorder="1" applyAlignment="1">
      <alignment vertical="top"/>
    </xf>
    <xf numFmtId="0" fontId="0" fillId="0" borderId="1" xfId="0" applyBorder="1" applyAlignment="1">
      <alignment horizontal="left" vertical="top"/>
    </xf>
    <xf numFmtId="0" fontId="0" fillId="0" borderId="1" xfId="0" applyBorder="1" applyAlignment="1">
      <alignment vertical="top" wrapText="1"/>
    </xf>
    <xf numFmtId="0" fontId="1" fillId="2" borderId="1" xfId="0" applyFont="1" applyFill="1" applyBorder="1"/>
    <xf numFmtId="0" fontId="1" fillId="2" borderId="1" xfId="0" applyFont="1" applyFill="1" applyBorder="1" applyAlignment="1">
      <alignment horizontal="left"/>
    </xf>
    <xf numFmtId="0" fontId="1" fillId="2" borderId="1" xfId="0" applyFont="1" applyFill="1" applyBorder="1" applyAlignment="1">
      <alignment wrapText="1"/>
    </xf>
    <xf numFmtId="0" fontId="0" fillId="3" borderId="1" xfId="0" applyFill="1" applyBorder="1"/>
    <xf numFmtId="0" fontId="0" fillId="3" borderId="1" xfId="0" applyFill="1" applyBorder="1" applyAlignment="1">
      <alignment wrapText="1"/>
    </xf>
    <xf numFmtId="0" fontId="0" fillId="0" borderId="2" xfId="0" applyFill="1" applyBorder="1"/>
    <xf numFmtId="0" fontId="0" fillId="0" borderId="1" xfId="0" applyFill="1" applyBorder="1"/>
    <xf numFmtId="0" fontId="0" fillId="0" borderId="1" xfId="0" applyFill="1" applyBorder="1" applyAlignment="1">
      <alignment wrapText="1"/>
    </xf>
    <xf numFmtId="0" fontId="0" fillId="0" borderId="2" xfId="0" applyFill="1" applyBorder="1" applyAlignment="1">
      <alignment wrapText="1"/>
    </xf>
    <xf numFmtId="0" fontId="6" fillId="0" borderId="1" xfId="0" applyFont="1" applyBorder="1" applyAlignment="1">
      <alignment wrapText="1"/>
    </xf>
    <xf numFmtId="16" fontId="0" fillId="0" borderId="0" xfId="0" applyNumberFormat="1"/>
    <xf numFmtId="9" fontId="0" fillId="0" borderId="0" xfId="0" applyNumberFormat="1"/>
    <xf numFmtId="0" fontId="0" fillId="0" borderId="0" xfId="0" applyAlignment="1">
      <alignment vertical="top" wrapText="1"/>
    </xf>
    <xf numFmtId="0" fontId="1" fillId="4" borderId="1" xfId="0" applyFont="1" applyFill="1" applyBorder="1"/>
    <xf numFmtId="0" fontId="1" fillId="4" borderId="1" xfId="0" applyFont="1" applyFill="1" applyBorder="1" applyAlignment="1">
      <alignment wrapText="1"/>
    </xf>
    <xf numFmtId="42" fontId="0" fillId="0" borderId="0" xfId="0" applyNumberFormat="1"/>
    <xf numFmtId="42" fontId="0" fillId="0" borderId="0" xfId="0" applyNumberFormat="1" applyAlignment="1">
      <alignment wrapText="1"/>
    </xf>
    <xf numFmtId="9" fontId="0" fillId="0" borderId="0" xfId="0" applyNumberFormat="1" applyAlignment="1">
      <alignment horizontal="right" wrapText="1"/>
    </xf>
    <xf numFmtId="0" fontId="0" fillId="0" borderId="0" xfId="0" applyAlignment="1"/>
    <xf numFmtId="0" fontId="0" fillId="0" borderId="0" xfId="0" applyAlignment="1">
      <alignment horizontal="left" vertical="top" wrapText="1"/>
    </xf>
    <xf numFmtId="165" fontId="0" fillId="0" borderId="0" xfId="0" applyNumberFormat="1" applyAlignment="1">
      <alignment horizontal="left" vertical="top" wrapText="1"/>
    </xf>
    <xf numFmtId="0" fontId="6" fillId="0" borderId="0" xfId="0" applyFont="1" applyAlignment="1">
      <alignment horizontal="left" vertical="top" wrapText="1"/>
    </xf>
    <xf numFmtId="0" fontId="0" fillId="0" borderId="0" xfId="0" applyAlignment="1">
      <alignment horizontal="left" vertical="top"/>
    </xf>
    <xf numFmtId="9" fontId="0" fillId="0" borderId="0" xfId="0" applyNumberFormat="1" applyAlignment="1">
      <alignment horizontal="left" vertical="top" wrapText="1"/>
    </xf>
    <xf numFmtId="42" fontId="0" fillId="0" borderId="0" xfId="0" applyNumberFormat="1" applyAlignment="1">
      <alignment horizontal="left" vertical="top" wrapText="1"/>
    </xf>
    <xf numFmtId="164" fontId="0" fillId="0" borderId="0" xfId="0" applyNumberFormat="1" applyAlignment="1">
      <alignment horizontal="left" vertical="top" wrapText="1"/>
    </xf>
    <xf numFmtId="0" fontId="0" fillId="4" borderId="0" xfId="0" applyFill="1" applyAlignment="1">
      <alignment vertical="top" wrapText="1"/>
    </xf>
    <xf numFmtId="42" fontId="0" fillId="0" borderId="0" xfId="0" applyNumberFormat="1" applyAlignment="1">
      <alignment horizontal="left" vertical="top"/>
    </xf>
    <xf numFmtId="165" fontId="0" fillId="5" borderId="0" xfId="0" applyNumberFormat="1" applyFill="1" applyAlignment="1">
      <alignment horizontal="left" vertical="top" wrapText="1"/>
    </xf>
    <xf numFmtId="0" fontId="1" fillId="5" borderId="0" xfId="0" applyFont="1" applyFill="1" applyAlignment="1">
      <alignment horizontal="left" vertical="top" wrapText="1"/>
    </xf>
    <xf numFmtId="165" fontId="0" fillId="4" borderId="0" xfId="0" applyNumberFormat="1" applyFill="1" applyAlignment="1">
      <alignment horizontal="left" vertical="top" wrapText="1"/>
    </xf>
    <xf numFmtId="0" fontId="0" fillId="0" borderId="0" xfId="0" applyAlignment="1">
      <alignment horizontal="left" vertical="center"/>
    </xf>
    <xf numFmtId="165" fontId="0" fillId="0" borderId="0" xfId="0" applyNumberFormat="1" applyAlignment="1">
      <alignment horizontal="center" vertical="center"/>
    </xf>
    <xf numFmtId="0" fontId="0" fillId="0" borderId="0" xfId="0" applyAlignment="1">
      <alignment horizontal="center"/>
    </xf>
    <xf numFmtId="0" fontId="11" fillId="0" borderId="0" xfId="0" applyFont="1"/>
    <xf numFmtId="0" fontId="0" fillId="0" borderId="1" xfId="0" applyBorder="1" applyAlignment="1">
      <alignment horizontal="center"/>
    </xf>
    <xf numFmtId="165" fontId="0" fillId="0" borderId="1" xfId="0" applyNumberFormat="1" applyBorder="1" applyAlignment="1">
      <alignment horizontal="left" vertical="top" wrapText="1"/>
    </xf>
    <xf numFmtId="0" fontId="11" fillId="0" borderId="1" xfId="0" applyFont="1" applyBorder="1"/>
    <xf numFmtId="0" fontId="0" fillId="0" borderId="1" xfId="0" applyBorder="1" applyAlignment="1">
      <alignment horizontal="left" vertical="top" wrapText="1"/>
    </xf>
    <xf numFmtId="0" fontId="0" fillId="0" borderId="1" xfId="0" applyBorder="1" applyAlignment="1">
      <alignment horizontal="center" vertical="top" wrapText="1"/>
    </xf>
    <xf numFmtId="165" fontId="0" fillId="0" borderId="1" xfId="0" applyNumberFormat="1" applyBorder="1" applyAlignment="1">
      <alignment horizontal="center" vertical="top" wrapText="1"/>
    </xf>
    <xf numFmtId="0" fontId="1" fillId="4" borderId="5" xfId="0" applyFont="1" applyFill="1" applyBorder="1" applyAlignment="1">
      <alignment horizontal="center"/>
    </xf>
    <xf numFmtId="0" fontId="1" fillId="4" borderId="6" xfId="0" applyFont="1" applyFill="1" applyBorder="1" applyAlignment="1">
      <alignment horizontal="center"/>
    </xf>
    <xf numFmtId="165" fontId="0" fillId="0" borderId="0" xfId="0" applyNumberFormat="1" applyAlignment="1">
      <alignment horizontal="left" vertical="top"/>
    </xf>
    <xf numFmtId="0" fontId="0" fillId="0" borderId="1" xfId="0" applyFill="1" applyBorder="1" applyAlignment="1">
      <alignment horizontal="left" vertical="top" wrapText="1"/>
    </xf>
    <xf numFmtId="165" fontId="0" fillId="0" borderId="1" xfId="0" applyNumberFormat="1" applyFill="1" applyBorder="1" applyAlignment="1">
      <alignment horizontal="left" vertical="top" wrapText="1"/>
    </xf>
    <xf numFmtId="0" fontId="6" fillId="0" borderId="1" xfId="0" applyFont="1" applyBorder="1"/>
    <xf numFmtId="165" fontId="0" fillId="6" borderId="0" xfId="0" applyNumberFormat="1" applyFill="1" applyAlignment="1">
      <alignment horizontal="left" vertical="top" wrapText="1"/>
    </xf>
    <xf numFmtId="0" fontId="0" fillId="0" borderId="8" xfId="0" applyBorder="1" applyAlignment="1">
      <alignment horizontal="center"/>
    </xf>
    <xf numFmtId="0" fontId="0" fillId="0" borderId="2" xfId="0" applyBorder="1" applyAlignment="1">
      <alignment horizontal="center"/>
    </xf>
    <xf numFmtId="165" fontId="0" fillId="0" borderId="2" xfId="0" applyNumberFormat="1" applyBorder="1" applyAlignment="1">
      <alignment horizontal="left" vertical="top" wrapText="1"/>
    </xf>
    <xf numFmtId="0" fontId="13" fillId="0" borderId="2" xfId="0" applyFont="1" applyBorder="1"/>
    <xf numFmtId="0" fontId="9" fillId="0" borderId="1" xfId="0" applyFont="1" applyBorder="1" applyAlignment="1">
      <alignment horizontal="left" vertical="top" wrapText="1"/>
    </xf>
    <xf numFmtId="165" fontId="14" fillId="0" borderId="1" xfId="0" applyNumberFormat="1" applyFont="1" applyBorder="1" applyAlignment="1">
      <alignment horizontal="left" vertical="top" wrapText="1"/>
    </xf>
    <xf numFmtId="165" fontId="0" fillId="0" borderId="0" xfId="0" applyNumberFormat="1"/>
    <xf numFmtId="9" fontId="0" fillId="0" borderId="1" xfId="0" applyNumberFormat="1" applyBorder="1" applyAlignment="1">
      <alignment horizontal="center"/>
    </xf>
    <xf numFmtId="0" fontId="18" fillId="0" borderId="0" xfId="0" applyFont="1" applyAlignment="1">
      <alignment horizontal="left" vertical="top"/>
    </xf>
    <xf numFmtId="0" fontId="0" fillId="9" borderId="0" xfId="0" applyFill="1" applyAlignment="1">
      <alignment horizontal="left" vertical="top"/>
    </xf>
    <xf numFmtId="0" fontId="1" fillId="5" borderId="5" xfId="0" applyFont="1" applyFill="1" applyBorder="1" applyAlignment="1">
      <alignment horizontal="center"/>
    </xf>
    <xf numFmtId="0" fontId="1" fillId="5" borderId="6" xfId="0" applyFont="1" applyFill="1" applyBorder="1" applyAlignment="1">
      <alignment horizontal="center"/>
    </xf>
    <xf numFmtId="0" fontId="1" fillId="5" borderId="6" xfId="0" applyFont="1" applyFill="1" applyBorder="1" applyAlignment="1">
      <alignment horizontal="center" wrapText="1"/>
    </xf>
    <xf numFmtId="0" fontId="1" fillId="5" borderId="7" xfId="0" applyFont="1" applyFill="1" applyBorder="1" applyAlignment="1">
      <alignment horizontal="center"/>
    </xf>
    <xf numFmtId="0" fontId="0" fillId="8" borderId="1" xfId="0" applyFill="1" applyBorder="1" applyAlignment="1">
      <alignment horizontal="center"/>
    </xf>
    <xf numFmtId="9" fontId="0" fillId="8" borderId="1" xfId="0" applyNumberFormat="1" applyFill="1" applyBorder="1" applyAlignment="1">
      <alignment horizontal="center"/>
    </xf>
    <xf numFmtId="0" fontId="15" fillId="8" borderId="1" xfId="0" applyFont="1" applyFill="1" applyBorder="1" applyAlignment="1">
      <alignment horizontal="center"/>
    </xf>
    <xf numFmtId="0" fontId="0" fillId="8" borderId="1" xfId="0" applyFill="1" applyBorder="1"/>
    <xf numFmtId="0" fontId="0" fillId="8" borderId="17" xfId="0" applyFill="1" applyBorder="1" applyAlignment="1">
      <alignment horizontal="center"/>
    </xf>
    <xf numFmtId="9" fontId="0" fillId="8" borderId="17" xfId="0" applyNumberFormat="1" applyFill="1" applyBorder="1" applyAlignment="1">
      <alignment horizontal="center"/>
    </xf>
    <xf numFmtId="0" fontId="15" fillId="8" borderId="17" xfId="0" applyFont="1" applyFill="1" applyBorder="1" applyAlignment="1">
      <alignment horizontal="center"/>
    </xf>
    <xf numFmtId="0" fontId="0" fillId="8" borderId="17" xfId="0" applyFill="1" applyBorder="1"/>
    <xf numFmtId="0" fontId="0" fillId="8" borderId="4" xfId="0" applyFill="1" applyBorder="1" applyAlignment="1">
      <alignment horizontal="center"/>
    </xf>
    <xf numFmtId="0" fontId="0" fillId="8" borderId="4" xfId="0" applyFill="1" applyBorder="1"/>
    <xf numFmtId="0" fontId="0" fillId="10" borderId="14" xfId="0" applyFill="1" applyBorder="1" applyAlignment="1">
      <alignment horizontal="center"/>
    </xf>
    <xf numFmtId="9" fontId="0" fillId="10" borderId="14" xfId="0" applyNumberFormat="1" applyFill="1" applyBorder="1" applyAlignment="1">
      <alignment horizontal="center"/>
    </xf>
    <xf numFmtId="0" fontId="15" fillId="10" borderId="14" xfId="0" applyFont="1" applyFill="1" applyBorder="1" applyAlignment="1">
      <alignment horizontal="center"/>
    </xf>
    <xf numFmtId="0" fontId="0" fillId="10" borderId="14" xfId="0" applyFill="1" applyBorder="1"/>
    <xf numFmtId="0" fontId="0" fillId="10" borderId="1" xfId="0" applyFill="1" applyBorder="1" applyAlignment="1">
      <alignment horizontal="center"/>
    </xf>
    <xf numFmtId="9" fontId="0" fillId="10" borderId="1" xfId="0" applyNumberFormat="1" applyFill="1" applyBorder="1" applyAlignment="1">
      <alignment horizontal="center"/>
    </xf>
    <xf numFmtId="0" fontId="15" fillId="10" borderId="1" xfId="0" applyFont="1" applyFill="1" applyBorder="1" applyAlignment="1">
      <alignment horizontal="center"/>
    </xf>
    <xf numFmtId="0" fontId="0" fillId="10" borderId="1" xfId="0" applyFill="1" applyBorder="1"/>
    <xf numFmtId="165" fontId="0" fillId="0" borderId="1" xfId="0" applyNumberFormat="1" applyFont="1" applyBorder="1" applyAlignment="1">
      <alignment horizontal="left" vertical="top" wrapText="1"/>
    </xf>
    <xf numFmtId="0" fontId="20" fillId="5" borderId="1" xfId="0" applyFont="1" applyFill="1" applyBorder="1" applyAlignment="1">
      <alignment horizontal="center"/>
    </xf>
    <xf numFmtId="165" fontId="20" fillId="5" borderId="1" xfId="0" applyNumberFormat="1" applyFont="1" applyFill="1" applyBorder="1" applyAlignment="1"/>
    <xf numFmtId="0" fontId="20" fillId="11" borderId="1" xfId="0" applyFont="1" applyFill="1" applyBorder="1" applyAlignment="1">
      <alignment horizontal="center"/>
    </xf>
    <xf numFmtId="165" fontId="20" fillId="11" borderId="1" xfId="0" applyNumberFormat="1" applyFont="1" applyFill="1" applyBorder="1" applyAlignment="1"/>
    <xf numFmtId="165" fontId="0" fillId="10" borderId="1" xfId="0" applyNumberFormat="1" applyFill="1" applyBorder="1" applyAlignment="1">
      <alignment horizontal="left" vertical="top" wrapText="1"/>
    </xf>
    <xf numFmtId="165" fontId="14" fillId="10" borderId="1" xfId="0" applyNumberFormat="1" applyFont="1" applyFill="1" applyBorder="1" applyAlignment="1">
      <alignment horizontal="left" vertical="top" wrapText="1"/>
    </xf>
    <xf numFmtId="0" fontId="1" fillId="12" borderId="1" xfId="0" applyFont="1" applyFill="1" applyBorder="1" applyAlignment="1">
      <alignment horizontal="center"/>
    </xf>
    <xf numFmtId="0" fontId="19" fillId="5" borderId="33" xfId="0" applyFont="1" applyFill="1" applyBorder="1" applyAlignment="1">
      <alignment horizontal="center"/>
    </xf>
    <xf numFmtId="0" fontId="19" fillId="5" borderId="34" xfId="0" applyFont="1" applyFill="1" applyBorder="1" applyAlignment="1">
      <alignment horizontal="center"/>
    </xf>
    <xf numFmtId="0" fontId="19" fillId="11" borderId="33" xfId="0" applyFont="1" applyFill="1" applyBorder="1" applyAlignment="1">
      <alignment horizontal="center"/>
    </xf>
    <xf numFmtId="0" fontId="19" fillId="11" borderId="34" xfId="0" applyFont="1" applyFill="1" applyBorder="1" applyAlignment="1">
      <alignment horizontal="center"/>
    </xf>
    <xf numFmtId="0" fontId="0" fillId="0" borderId="33" xfId="0" applyBorder="1" applyAlignment="1">
      <alignment horizontal="center"/>
    </xf>
    <xf numFmtId="0" fontId="0" fillId="0" borderId="34" xfId="0" applyBorder="1" applyAlignment="1">
      <alignment horizontal="center"/>
    </xf>
    <xf numFmtId="0" fontId="0" fillId="0" borderId="35" xfId="0" applyBorder="1" applyAlignment="1">
      <alignment horizontal="center"/>
    </xf>
    <xf numFmtId="0" fontId="19" fillId="7" borderId="25" xfId="0" applyFont="1" applyFill="1" applyBorder="1" applyAlignment="1">
      <alignment horizontal="center" vertical="center"/>
    </xf>
    <xf numFmtId="0" fontId="19" fillId="7" borderId="26" xfId="0" applyFont="1" applyFill="1" applyBorder="1" applyAlignment="1">
      <alignment horizontal="center" vertical="center"/>
    </xf>
    <xf numFmtId="0" fontId="19" fillId="7" borderId="27" xfId="0" applyFont="1" applyFill="1" applyBorder="1" applyAlignment="1">
      <alignment horizontal="center" vertical="center"/>
    </xf>
    <xf numFmtId="0" fontId="19" fillId="7" borderId="31" xfId="0" applyFont="1" applyFill="1" applyBorder="1" applyAlignment="1">
      <alignment horizontal="center" vertical="center"/>
    </xf>
    <xf numFmtId="0" fontId="19" fillId="7" borderId="0" xfId="0" applyFont="1" applyFill="1" applyBorder="1" applyAlignment="1">
      <alignment horizontal="center" vertical="center"/>
    </xf>
    <xf numFmtId="0" fontId="19" fillId="7" borderId="32" xfId="0" applyFont="1" applyFill="1" applyBorder="1" applyAlignment="1">
      <alignment horizontal="center" vertical="center"/>
    </xf>
    <xf numFmtId="0" fontId="0" fillId="10" borderId="13" xfId="0" applyFill="1" applyBorder="1" applyAlignment="1">
      <alignment horizontal="center" vertical="center" wrapText="1"/>
    </xf>
    <xf numFmtId="0" fontId="0" fillId="10" borderId="15" xfId="0" applyFill="1" applyBorder="1" applyAlignment="1">
      <alignment horizontal="center" vertical="center"/>
    </xf>
    <xf numFmtId="0" fontId="0" fillId="10" borderId="21" xfId="0" applyFill="1" applyBorder="1" applyAlignment="1">
      <alignment horizontal="center" vertical="center"/>
    </xf>
    <xf numFmtId="0" fontId="0" fillId="10" borderId="22" xfId="0" applyFill="1" applyBorder="1" applyAlignment="1">
      <alignment horizontal="center" vertical="center"/>
    </xf>
    <xf numFmtId="0" fontId="0" fillId="10" borderId="23" xfId="0" applyFill="1" applyBorder="1" applyAlignment="1">
      <alignment horizontal="center" vertical="center"/>
    </xf>
    <xf numFmtId="0" fontId="0" fillId="8" borderId="15" xfId="0" applyFill="1" applyBorder="1" applyAlignment="1">
      <alignment horizontal="center" vertical="center" wrapText="1"/>
    </xf>
    <xf numFmtId="0" fontId="0" fillId="8" borderId="15" xfId="0" applyFill="1" applyBorder="1" applyAlignment="1">
      <alignment horizontal="center" vertical="center"/>
    </xf>
    <xf numFmtId="0" fontId="0" fillId="8" borderId="16" xfId="0" applyFill="1" applyBorder="1" applyAlignment="1">
      <alignment horizontal="center" vertical="center"/>
    </xf>
    <xf numFmtId="0" fontId="6" fillId="8" borderId="12" xfId="0" applyFont="1" applyFill="1" applyBorder="1" applyAlignment="1">
      <alignment horizontal="center" vertical="center" wrapText="1"/>
    </xf>
    <xf numFmtId="0" fontId="6" fillId="8" borderId="22" xfId="0" applyFont="1" applyFill="1" applyBorder="1" applyAlignment="1">
      <alignment horizontal="center" vertical="center"/>
    </xf>
    <xf numFmtId="0" fontId="6" fillId="8" borderId="19" xfId="0" applyFont="1" applyFill="1" applyBorder="1" applyAlignment="1">
      <alignment horizontal="center" vertical="center"/>
    </xf>
    <xf numFmtId="0" fontId="0" fillId="8" borderId="24" xfId="0" applyFill="1" applyBorder="1" applyAlignment="1">
      <alignment horizontal="center" vertical="center" wrapText="1"/>
    </xf>
    <xf numFmtId="0" fontId="6" fillId="8" borderId="23" xfId="0" applyFont="1" applyFill="1" applyBorder="1" applyAlignment="1">
      <alignment horizontal="center" vertical="top" wrapText="1"/>
    </xf>
    <xf numFmtId="0" fontId="6" fillId="8" borderId="10" xfId="0" applyFont="1" applyFill="1" applyBorder="1" applyAlignment="1">
      <alignment horizontal="center" vertical="top" wrapText="1"/>
    </xf>
    <xf numFmtId="0" fontId="0" fillId="0" borderId="15" xfId="0" applyBorder="1" applyAlignment="1">
      <alignment horizontal="center" vertical="center" wrapText="1"/>
    </xf>
    <xf numFmtId="0" fontId="0" fillId="0" borderId="15" xfId="0" applyBorder="1" applyAlignment="1">
      <alignment horizontal="center" vertical="center"/>
    </xf>
    <xf numFmtId="0" fontId="6" fillId="0" borderId="10" xfId="0" applyFont="1" applyBorder="1" applyAlignment="1">
      <alignment horizontal="center" vertical="top" wrapText="1"/>
    </xf>
    <xf numFmtId="0" fontId="6" fillId="0" borderId="10" xfId="0" applyFont="1" applyBorder="1" applyAlignment="1">
      <alignment horizontal="center" vertical="top"/>
    </xf>
    <xf numFmtId="0" fontId="0" fillId="8" borderId="12" xfId="0" applyFill="1" applyBorder="1" applyAlignment="1">
      <alignment horizontal="center"/>
    </xf>
    <xf numFmtId="0" fontId="0" fillId="8" borderId="22" xfId="0" applyFill="1" applyBorder="1" applyAlignment="1">
      <alignment horizontal="center"/>
    </xf>
    <xf numFmtId="0" fontId="0" fillId="8" borderId="19" xfId="0" applyFill="1" applyBorder="1" applyAlignment="1">
      <alignment horizontal="center"/>
    </xf>
    <xf numFmtId="0" fontId="19" fillId="7" borderId="28" xfId="0" applyFont="1" applyFill="1" applyBorder="1" applyAlignment="1">
      <alignment horizontal="center" vertical="center"/>
    </xf>
    <xf numFmtId="0" fontId="19" fillId="7" borderId="29" xfId="0" applyFont="1" applyFill="1" applyBorder="1" applyAlignment="1">
      <alignment horizontal="center" vertical="center"/>
    </xf>
    <xf numFmtId="0" fontId="19" fillId="7" borderId="30" xfId="0" applyFont="1" applyFill="1" applyBorder="1" applyAlignment="1">
      <alignment horizontal="center" vertical="center"/>
    </xf>
    <xf numFmtId="0" fontId="0" fillId="10" borderId="13" xfId="0" applyFill="1" applyBorder="1" applyAlignment="1">
      <alignment horizontal="left" vertical="center"/>
    </xf>
    <xf numFmtId="0" fontId="0" fillId="10" borderId="14" xfId="0" applyFill="1" applyBorder="1" applyAlignment="1">
      <alignment horizontal="left" vertical="center"/>
    </xf>
    <xf numFmtId="166" fontId="0" fillId="10" borderId="14" xfId="0" applyNumberFormat="1" applyFill="1" applyBorder="1" applyAlignment="1">
      <alignment horizontal="center" vertical="center" wrapText="1"/>
    </xf>
    <xf numFmtId="166" fontId="0" fillId="10" borderId="9" xfId="0" applyNumberFormat="1" applyFill="1" applyBorder="1" applyAlignment="1">
      <alignment horizontal="center" vertical="center" wrapText="1"/>
    </xf>
    <xf numFmtId="0" fontId="0" fillId="10" borderId="15" xfId="0" applyFill="1" applyBorder="1" applyAlignment="1">
      <alignment horizontal="left" vertical="center"/>
    </xf>
    <xf numFmtId="0" fontId="0" fillId="10" borderId="1" xfId="0" applyFill="1" applyBorder="1" applyAlignment="1">
      <alignment horizontal="left" vertical="center"/>
    </xf>
    <xf numFmtId="166" fontId="0" fillId="10" borderId="1" xfId="0" applyNumberFormat="1" applyFill="1" applyBorder="1" applyAlignment="1">
      <alignment horizontal="center" vertical="center" wrapText="1"/>
    </xf>
    <xf numFmtId="166" fontId="0" fillId="10" borderId="10" xfId="0" applyNumberFormat="1" applyFill="1" applyBorder="1" applyAlignment="1">
      <alignment horizontal="center" vertical="center" wrapText="1"/>
    </xf>
    <xf numFmtId="0" fontId="0" fillId="10" borderId="20" xfId="0" applyFill="1" applyBorder="1" applyAlignment="1">
      <alignment horizontal="left" vertical="center"/>
    </xf>
    <xf numFmtId="0" fontId="0" fillId="10" borderId="18" xfId="0" applyFill="1" applyBorder="1" applyAlignment="1">
      <alignment horizontal="left" vertical="center"/>
    </xf>
    <xf numFmtId="0" fontId="0" fillId="10" borderId="3" xfId="0" applyFill="1" applyBorder="1" applyAlignment="1">
      <alignment horizontal="left" vertical="center"/>
    </xf>
    <xf numFmtId="166" fontId="0" fillId="10" borderId="3" xfId="0" applyNumberFormat="1" applyFill="1" applyBorder="1" applyAlignment="1">
      <alignment horizontal="center" vertical="center" wrapText="1"/>
    </xf>
    <xf numFmtId="166" fontId="0" fillId="10" borderId="12" xfId="0" applyNumberFormat="1" applyFill="1" applyBorder="1" applyAlignment="1">
      <alignment horizontal="center" vertical="center" wrapText="1"/>
    </xf>
    <xf numFmtId="0" fontId="1" fillId="10" borderId="13" xfId="0" applyFont="1" applyFill="1" applyBorder="1" applyAlignment="1">
      <alignment horizontal="center" vertical="center" wrapText="1"/>
    </xf>
    <xf numFmtId="0" fontId="0" fillId="10" borderId="9" xfId="0" applyFill="1" applyBorder="1" applyAlignment="1">
      <alignment horizontal="left" vertical="center"/>
    </xf>
    <xf numFmtId="0" fontId="1" fillId="10" borderId="15" xfId="0" applyFont="1" applyFill="1" applyBorder="1" applyAlignment="1">
      <alignment horizontal="center" vertical="center" wrapText="1"/>
    </xf>
    <xf numFmtId="165" fontId="0" fillId="10" borderId="1" xfId="0" applyNumberFormat="1" applyFill="1" applyBorder="1" applyAlignment="1">
      <alignment horizontal="center" vertical="center" wrapText="1"/>
    </xf>
    <xf numFmtId="0" fontId="0" fillId="10" borderId="10" xfId="0" applyFill="1" applyBorder="1" applyAlignment="1">
      <alignment horizontal="left" vertical="center"/>
    </xf>
    <xf numFmtId="0" fontId="0" fillId="10" borderId="15" xfId="0" applyFill="1" applyBorder="1" applyAlignment="1">
      <alignment vertical="center"/>
    </xf>
    <xf numFmtId="9" fontId="0" fillId="10" borderId="1" xfId="0" applyNumberFormat="1" applyFill="1" applyBorder="1" applyAlignment="1">
      <alignment horizontal="left" vertical="center"/>
    </xf>
    <xf numFmtId="0" fontId="0" fillId="10" borderId="10" xfId="0" applyFont="1" applyFill="1" applyBorder="1" applyAlignment="1">
      <alignment horizontal="left" vertical="center" wrapText="1"/>
    </xf>
    <xf numFmtId="0" fontId="0" fillId="10" borderId="20" xfId="0" applyFill="1" applyBorder="1" applyAlignment="1">
      <alignment vertical="center"/>
    </xf>
    <xf numFmtId="9" fontId="0" fillId="10" borderId="3" xfId="0" applyNumberFormat="1" applyFill="1" applyBorder="1" applyAlignment="1">
      <alignment horizontal="left" vertical="center"/>
    </xf>
    <xf numFmtId="165" fontId="15" fillId="10" borderId="3" xfId="0" applyNumberFormat="1" applyFont="1" applyFill="1" applyBorder="1" applyAlignment="1">
      <alignment horizontal="center" vertical="center" wrapText="1"/>
    </xf>
    <xf numFmtId="0" fontId="0" fillId="10" borderId="12" xfId="0" applyFont="1" applyFill="1" applyBorder="1" applyAlignment="1">
      <alignment horizontal="left" vertical="center"/>
    </xf>
    <xf numFmtId="166" fontId="1" fillId="10" borderId="14" xfId="0" applyNumberFormat="1" applyFont="1" applyFill="1" applyBorder="1" applyAlignment="1">
      <alignment horizontal="center" vertical="center" wrapText="1"/>
    </xf>
    <xf numFmtId="0" fontId="0" fillId="10" borderId="10" xfId="0" applyFont="1" applyFill="1" applyBorder="1" applyAlignment="1">
      <alignment horizontal="left" vertical="center" wrapText="1"/>
    </xf>
    <xf numFmtId="0" fontId="0" fillId="10" borderId="12" xfId="0" applyFill="1" applyBorder="1" applyAlignment="1">
      <alignment horizontal="left" vertical="center"/>
    </xf>
    <xf numFmtId="0" fontId="0" fillId="10" borderId="14" xfId="0" applyFill="1" applyBorder="1" applyAlignment="1">
      <alignment horizontal="center" vertical="center"/>
    </xf>
    <xf numFmtId="0" fontId="0" fillId="10" borderId="4" xfId="0" applyFill="1" applyBorder="1" applyAlignment="1">
      <alignment horizontal="left" vertical="center"/>
    </xf>
    <xf numFmtId="0" fontId="0" fillId="10" borderId="4" xfId="0" applyFill="1" applyBorder="1" applyAlignment="1">
      <alignment horizontal="left" vertical="center" wrapText="1"/>
    </xf>
    <xf numFmtId="165" fontId="0" fillId="10" borderId="4" xfId="0" applyNumberFormat="1" applyFill="1" applyBorder="1" applyAlignment="1">
      <alignment horizontal="center" vertical="center"/>
    </xf>
    <xf numFmtId="0" fontId="0" fillId="10" borderId="1" xfId="0" applyFill="1" applyBorder="1" applyAlignment="1">
      <alignment horizontal="left" vertical="center" wrapText="1"/>
    </xf>
    <xf numFmtId="165" fontId="0" fillId="10" borderId="1" xfId="0" applyNumberFormat="1" applyFill="1" applyBorder="1" applyAlignment="1">
      <alignment horizontal="center" vertical="center"/>
    </xf>
    <xf numFmtId="165" fontId="17" fillId="10" borderId="3" xfId="0" applyNumberFormat="1" applyFont="1" applyFill="1" applyBorder="1" applyAlignment="1">
      <alignment horizontal="center" vertical="center" wrapText="1"/>
    </xf>
    <xf numFmtId="0" fontId="9" fillId="11" borderId="5" xfId="0" applyFont="1" applyFill="1" applyBorder="1" applyAlignment="1">
      <alignment horizontal="center" vertical="center"/>
    </xf>
    <xf numFmtId="0" fontId="9" fillId="11" borderId="6" xfId="0" applyFont="1" applyFill="1" applyBorder="1" applyAlignment="1">
      <alignment horizontal="center" vertical="center"/>
    </xf>
    <xf numFmtId="0" fontId="9" fillId="11" borderId="6" xfId="0" applyFont="1" applyFill="1" applyBorder="1" applyAlignment="1">
      <alignment horizontal="center" vertical="center" wrapText="1"/>
    </xf>
    <xf numFmtId="0" fontId="9" fillId="11" borderId="7" xfId="0" applyFont="1" applyFill="1" applyBorder="1" applyAlignment="1">
      <alignment horizontal="center" vertical="center"/>
    </xf>
    <xf numFmtId="0" fontId="0" fillId="11" borderId="5" xfId="0" applyFill="1" applyBorder="1" applyAlignment="1">
      <alignment horizontal="center" vertical="center"/>
    </xf>
    <xf numFmtId="0" fontId="0" fillId="11" borderId="6" xfId="0" applyFill="1" applyBorder="1" applyAlignment="1">
      <alignment horizontal="center" vertical="center"/>
    </xf>
    <xf numFmtId="165" fontId="0" fillId="11" borderId="6" xfId="0" applyNumberFormat="1" applyFill="1" applyBorder="1" applyAlignment="1">
      <alignment horizontal="center" vertical="center"/>
    </xf>
    <xf numFmtId="0" fontId="1" fillId="11" borderId="7" xfId="0" applyFont="1" applyFill="1" applyBorder="1" applyAlignment="1">
      <alignment horizontal="left" vertical="center"/>
    </xf>
    <xf numFmtId="0" fontId="1" fillId="13" borderId="1" xfId="0" applyFont="1" applyFill="1" applyBorder="1" applyAlignment="1">
      <alignment horizontal="left" vertical="center" wrapText="1"/>
    </xf>
    <xf numFmtId="165" fontId="1" fillId="13" borderId="1" xfId="0" applyNumberFormat="1" applyFont="1" applyFill="1" applyBorder="1" applyAlignment="1">
      <alignment horizontal="center" vertical="center"/>
    </xf>
    <xf numFmtId="0" fontId="1" fillId="13" borderId="4" xfId="0" applyFont="1" applyFill="1" applyBorder="1" applyAlignment="1">
      <alignment horizontal="left" vertical="center" wrapText="1"/>
    </xf>
    <xf numFmtId="0" fontId="1" fillId="14" borderId="13" xfId="0" applyFont="1" applyFill="1" applyBorder="1" applyAlignment="1">
      <alignment horizontal="center" vertical="center" wrapText="1"/>
    </xf>
    <xf numFmtId="0" fontId="0" fillId="14" borderId="14" xfId="0" applyFill="1" applyBorder="1" applyAlignment="1">
      <alignment horizontal="left" vertical="center"/>
    </xf>
    <xf numFmtId="166" fontId="10" fillId="14" borderId="14" xfId="0" applyNumberFormat="1" applyFont="1" applyFill="1" applyBorder="1" applyAlignment="1">
      <alignment horizontal="center" vertical="center" wrapText="1"/>
    </xf>
    <xf numFmtId="0" fontId="0" fillId="14" borderId="9" xfId="0" applyFill="1" applyBorder="1" applyAlignment="1">
      <alignment horizontal="left" vertical="center"/>
    </xf>
    <xf numFmtId="0" fontId="1" fillId="14" borderId="15" xfId="0" applyFont="1" applyFill="1" applyBorder="1" applyAlignment="1">
      <alignment horizontal="center" vertical="center" wrapText="1"/>
    </xf>
    <xf numFmtId="0" fontId="0" fillId="14" borderId="1" xfId="0" applyFill="1" applyBorder="1" applyAlignment="1">
      <alignment horizontal="left" vertical="center"/>
    </xf>
    <xf numFmtId="165" fontId="0" fillId="14" borderId="1" xfId="0" applyNumberFormat="1" applyFill="1" applyBorder="1" applyAlignment="1">
      <alignment horizontal="center" vertical="center" wrapText="1"/>
    </xf>
    <xf numFmtId="0" fontId="0" fillId="14" borderId="10" xfId="0" applyFill="1" applyBorder="1" applyAlignment="1">
      <alignment horizontal="left" vertical="center"/>
    </xf>
    <xf numFmtId="0" fontId="0" fillId="14" borderId="15" xfId="0" applyFill="1" applyBorder="1" applyAlignment="1">
      <alignment vertical="center"/>
    </xf>
    <xf numFmtId="9" fontId="0" fillId="14" borderId="1" xfId="0" applyNumberFormat="1" applyFill="1" applyBorder="1" applyAlignment="1">
      <alignment horizontal="left" vertical="center"/>
    </xf>
    <xf numFmtId="0" fontId="0" fillId="14" borderId="10" xfId="0" applyFont="1" applyFill="1" applyBorder="1" applyAlignment="1">
      <alignment horizontal="left" vertical="center" wrapText="1"/>
    </xf>
    <xf numFmtId="0" fontId="0" fillId="14" borderId="20" xfId="0" applyFill="1" applyBorder="1" applyAlignment="1">
      <alignment vertical="center"/>
    </xf>
    <xf numFmtId="9" fontId="0" fillId="14" borderId="3" xfId="0" applyNumberFormat="1" applyFill="1" applyBorder="1" applyAlignment="1">
      <alignment horizontal="left" vertical="center"/>
    </xf>
    <xf numFmtId="165" fontId="15" fillId="14" borderId="3" xfId="0" applyNumberFormat="1" applyFont="1" applyFill="1" applyBorder="1" applyAlignment="1">
      <alignment horizontal="center" vertical="center" wrapText="1"/>
    </xf>
    <xf numFmtId="0" fontId="0" fillId="14" borderId="3" xfId="0" applyFill="1" applyBorder="1" applyAlignment="1">
      <alignment horizontal="left" vertical="center"/>
    </xf>
    <xf numFmtId="0" fontId="0" fillId="14" borderId="12" xfId="0" applyFont="1" applyFill="1" applyBorder="1" applyAlignment="1">
      <alignment horizontal="left" vertical="center"/>
    </xf>
    <xf numFmtId="166" fontId="0" fillId="14" borderId="14" xfId="0" applyNumberFormat="1" applyFill="1" applyBorder="1" applyAlignment="1">
      <alignment horizontal="center" vertical="center" wrapText="1"/>
    </xf>
    <xf numFmtId="0" fontId="0" fillId="14" borderId="16" xfId="0" applyFill="1" applyBorder="1" applyAlignment="1">
      <alignment vertical="center"/>
    </xf>
    <xf numFmtId="9" fontId="0" fillId="14" borderId="17" xfId="0" applyNumberFormat="1" applyFill="1" applyBorder="1" applyAlignment="1">
      <alignment horizontal="left" vertical="center"/>
    </xf>
    <xf numFmtId="165" fontId="17" fillId="14" borderId="17" xfId="0" applyNumberFormat="1" applyFont="1" applyFill="1" applyBorder="1" applyAlignment="1">
      <alignment horizontal="center" vertical="center" wrapText="1"/>
    </xf>
    <xf numFmtId="0" fontId="0" fillId="14" borderId="17" xfId="0" applyFill="1" applyBorder="1" applyAlignment="1">
      <alignment horizontal="left" vertical="center"/>
    </xf>
    <xf numFmtId="0" fontId="0" fillId="14" borderId="11" xfId="0" applyFont="1" applyFill="1" applyBorder="1" applyAlignment="1">
      <alignment horizontal="left" vertical="center"/>
    </xf>
  </cellXfs>
  <cellStyles count="1">
    <cellStyle name="Normal" xfId="0" builtinId="0"/>
  </cellStyles>
  <dxfs count="0"/>
  <tableStyles count="0" defaultTableStyle="TableStyleMedium2" defaultPivotStyle="PivotStyleLight16"/>
  <colors>
    <mruColors>
      <color rgb="FF1FE01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3" Type="http://schemas.openxmlformats.org/officeDocument/2006/relationships/hyperlink" Target="https://en.wikipedia.org/wiki/Chhattisgarh" TargetMode="External"/><Relationship Id="rId18" Type="http://schemas.openxmlformats.org/officeDocument/2006/relationships/hyperlink" Target="https://en.wikipedia.org/wiki/Alcohol_laws_of_India" TargetMode="External"/><Relationship Id="rId26" Type="http://schemas.openxmlformats.org/officeDocument/2006/relationships/hyperlink" Target="https://en.wikipedia.org/wiki/Jharkhand" TargetMode="External"/><Relationship Id="rId39" Type="http://schemas.openxmlformats.org/officeDocument/2006/relationships/hyperlink" Target="https://en.wikipedia.org/wiki/Mizoram" TargetMode="External"/><Relationship Id="rId21" Type="http://schemas.openxmlformats.org/officeDocument/2006/relationships/hyperlink" Target="https://en.wikipedia.org/wiki/Haryana" TargetMode="External"/><Relationship Id="rId34" Type="http://schemas.openxmlformats.org/officeDocument/2006/relationships/hyperlink" Target="https://en.wikipedia.org/wiki/Maharashtra" TargetMode="External"/><Relationship Id="rId42" Type="http://schemas.openxmlformats.org/officeDocument/2006/relationships/hyperlink" Target="https://en.wikipedia.org/wiki/Odisha" TargetMode="External"/><Relationship Id="rId47" Type="http://schemas.openxmlformats.org/officeDocument/2006/relationships/hyperlink" Target="https://en.wikipedia.org/wiki/Rajasthan" TargetMode="External"/><Relationship Id="rId50" Type="http://schemas.openxmlformats.org/officeDocument/2006/relationships/hyperlink" Target="https://en.wikipedia.org/wiki/Alcohol_laws_of_India" TargetMode="External"/><Relationship Id="rId55" Type="http://schemas.openxmlformats.org/officeDocument/2006/relationships/hyperlink" Target="https://en.wikipedia.org/wiki/Uttar_Pradesh" TargetMode="External"/><Relationship Id="rId63" Type="http://schemas.openxmlformats.org/officeDocument/2006/relationships/hyperlink" Target="https://en.wikipedia.org/wiki/Alcohol_laws_of_India" TargetMode="External"/><Relationship Id="rId7" Type="http://schemas.openxmlformats.org/officeDocument/2006/relationships/hyperlink" Target="https://en.wikipedia.org/wiki/Assam" TargetMode="External"/><Relationship Id="rId2" Type="http://schemas.openxmlformats.org/officeDocument/2006/relationships/hyperlink" Target="https://en.wikipedia.org/wiki/Alcohol_laws_of_India" TargetMode="External"/><Relationship Id="rId16" Type="http://schemas.openxmlformats.org/officeDocument/2006/relationships/hyperlink" Target="https://en.wikipedia.org/wiki/Delhi" TargetMode="External"/><Relationship Id="rId29" Type="http://schemas.openxmlformats.org/officeDocument/2006/relationships/hyperlink" Target="https://en.wikipedia.org/wiki/Alcohol_laws_of_India" TargetMode="External"/><Relationship Id="rId11" Type="http://schemas.openxmlformats.org/officeDocument/2006/relationships/hyperlink" Target="https://en.wikipedia.org/wiki/Chandigarh" TargetMode="External"/><Relationship Id="rId24" Type="http://schemas.openxmlformats.org/officeDocument/2006/relationships/hyperlink" Target="https://en.wikipedia.org/wiki/Alcohol_laws_of_India" TargetMode="External"/><Relationship Id="rId32" Type="http://schemas.openxmlformats.org/officeDocument/2006/relationships/hyperlink" Target="https://en.wikipedia.org/wiki/Madhya_Pradesh" TargetMode="External"/><Relationship Id="rId37" Type="http://schemas.openxmlformats.org/officeDocument/2006/relationships/hyperlink" Target="https://en.wikipedia.org/wiki/Meghalaya" TargetMode="External"/><Relationship Id="rId40" Type="http://schemas.openxmlformats.org/officeDocument/2006/relationships/hyperlink" Target="https://en.wikipedia.org/wiki/Alcohol_laws_of_India" TargetMode="External"/><Relationship Id="rId45" Type="http://schemas.openxmlformats.org/officeDocument/2006/relationships/hyperlink" Target="https://en.wikipedia.org/wiki/Punjab,_India" TargetMode="External"/><Relationship Id="rId53" Type="http://schemas.openxmlformats.org/officeDocument/2006/relationships/hyperlink" Target="https://en.wikipedia.org/wiki/Telangana" TargetMode="External"/><Relationship Id="rId58" Type="http://schemas.openxmlformats.org/officeDocument/2006/relationships/hyperlink" Target="https://en.wikipedia.org/wiki/Alcohol_laws_of_India" TargetMode="External"/><Relationship Id="rId5" Type="http://schemas.openxmlformats.org/officeDocument/2006/relationships/hyperlink" Target="https://en.wikipedia.org/wiki/Arunachal_Pradesh" TargetMode="External"/><Relationship Id="rId61" Type="http://schemas.openxmlformats.org/officeDocument/2006/relationships/hyperlink" Target="https://en.wikipedia.org/wiki/Alcohol_laws_of_India" TargetMode="External"/><Relationship Id="rId19" Type="http://schemas.openxmlformats.org/officeDocument/2006/relationships/hyperlink" Target="https://en.wikipedia.org/wiki/Gujarat" TargetMode="External"/><Relationship Id="rId14" Type="http://schemas.openxmlformats.org/officeDocument/2006/relationships/hyperlink" Target="https://en.wikipedia.org/wiki/Alcohol_laws_of_India" TargetMode="External"/><Relationship Id="rId22" Type="http://schemas.openxmlformats.org/officeDocument/2006/relationships/hyperlink" Target="https://en.wikipedia.org/wiki/Alcohol_laws_of_India" TargetMode="External"/><Relationship Id="rId27" Type="http://schemas.openxmlformats.org/officeDocument/2006/relationships/hyperlink" Target="https://en.wikipedia.org/wiki/Karnataka" TargetMode="External"/><Relationship Id="rId30" Type="http://schemas.openxmlformats.org/officeDocument/2006/relationships/hyperlink" Target="https://en.wikipedia.org/wiki/Ladakh" TargetMode="External"/><Relationship Id="rId35" Type="http://schemas.openxmlformats.org/officeDocument/2006/relationships/hyperlink" Target="https://en.wikipedia.org/wiki/Manipur" TargetMode="External"/><Relationship Id="rId43" Type="http://schemas.openxmlformats.org/officeDocument/2006/relationships/hyperlink" Target="https://en.wikipedia.org/wiki/Puducherry" TargetMode="External"/><Relationship Id="rId48" Type="http://schemas.openxmlformats.org/officeDocument/2006/relationships/hyperlink" Target="https://en.wikipedia.org/wiki/Alcohol_laws_of_India" TargetMode="External"/><Relationship Id="rId56" Type="http://schemas.openxmlformats.org/officeDocument/2006/relationships/hyperlink" Target="https://en.wikipedia.org/wiki/Uttarakhand" TargetMode="External"/><Relationship Id="rId64" Type="http://schemas.openxmlformats.org/officeDocument/2006/relationships/printerSettings" Target="../printerSettings/printerSettings7.bin"/><Relationship Id="rId8" Type="http://schemas.openxmlformats.org/officeDocument/2006/relationships/hyperlink" Target="https://en.wikipedia.org/wiki/Alcohol_laws_of_India" TargetMode="External"/><Relationship Id="rId51" Type="http://schemas.openxmlformats.org/officeDocument/2006/relationships/hyperlink" Target="https://en.wikipedia.org/wiki/Tamil_Nadu" TargetMode="External"/><Relationship Id="rId3" Type="http://schemas.openxmlformats.org/officeDocument/2006/relationships/hyperlink" Target="https://en.wikipedia.org/wiki/Andhra_Pradesh" TargetMode="External"/><Relationship Id="rId12" Type="http://schemas.openxmlformats.org/officeDocument/2006/relationships/hyperlink" Target="https://en.wikipedia.org/wiki/Alcohol_laws_of_India" TargetMode="External"/><Relationship Id="rId17" Type="http://schemas.openxmlformats.org/officeDocument/2006/relationships/hyperlink" Target="https://en.wikipedia.org/wiki/Goa" TargetMode="External"/><Relationship Id="rId25" Type="http://schemas.openxmlformats.org/officeDocument/2006/relationships/hyperlink" Target="https://en.wikipedia.org/wiki/Jammu_and_Kashmir_(union_territory)" TargetMode="External"/><Relationship Id="rId33" Type="http://schemas.openxmlformats.org/officeDocument/2006/relationships/hyperlink" Target="https://en.wikipedia.org/wiki/Alcohol_laws_of_India" TargetMode="External"/><Relationship Id="rId38" Type="http://schemas.openxmlformats.org/officeDocument/2006/relationships/hyperlink" Target="https://en.wikipedia.org/wiki/Alcohol_laws_of_India" TargetMode="External"/><Relationship Id="rId46" Type="http://schemas.openxmlformats.org/officeDocument/2006/relationships/hyperlink" Target="https://en.wikipedia.org/wiki/Alcohol_laws_of_India" TargetMode="External"/><Relationship Id="rId59" Type="http://schemas.openxmlformats.org/officeDocument/2006/relationships/hyperlink" Target="https://en.wikipedia.org/wiki/Alcohol_laws_of_India" TargetMode="External"/><Relationship Id="rId20" Type="http://schemas.openxmlformats.org/officeDocument/2006/relationships/hyperlink" Target="https://en.wikipedia.org/wiki/Bombay_Prohibition_(Gujarat_Amendment)_Act,_2009" TargetMode="External"/><Relationship Id="rId41" Type="http://schemas.openxmlformats.org/officeDocument/2006/relationships/hyperlink" Target="https://en.wikipedia.org/wiki/Nagaland" TargetMode="External"/><Relationship Id="rId54" Type="http://schemas.openxmlformats.org/officeDocument/2006/relationships/hyperlink" Target="https://en.wikipedia.org/wiki/Tripura" TargetMode="External"/><Relationship Id="rId62" Type="http://schemas.openxmlformats.org/officeDocument/2006/relationships/hyperlink" Target="https://en.wikipedia.org/wiki/Alcohol_laws_of_India" TargetMode="External"/><Relationship Id="rId1" Type="http://schemas.openxmlformats.org/officeDocument/2006/relationships/hyperlink" Target="https://en.wikipedia.org/wiki/Andaman_and_Nicobar_Islands" TargetMode="External"/><Relationship Id="rId6" Type="http://schemas.openxmlformats.org/officeDocument/2006/relationships/hyperlink" Target="https://en.wikipedia.org/wiki/Alcohol_laws_of_India" TargetMode="External"/><Relationship Id="rId15" Type="http://schemas.openxmlformats.org/officeDocument/2006/relationships/hyperlink" Target="https://en.wikipedia.org/wiki/Dadra_and_Nagar_Haveli_and_Daman_and_Diu" TargetMode="External"/><Relationship Id="rId23" Type="http://schemas.openxmlformats.org/officeDocument/2006/relationships/hyperlink" Target="https://en.wikipedia.org/wiki/Himachal_Pradesh" TargetMode="External"/><Relationship Id="rId28" Type="http://schemas.openxmlformats.org/officeDocument/2006/relationships/hyperlink" Target="https://en.wikipedia.org/wiki/Kerala" TargetMode="External"/><Relationship Id="rId36" Type="http://schemas.openxmlformats.org/officeDocument/2006/relationships/hyperlink" Target="https://en.wikipedia.org/wiki/Alcohol_laws_of_India" TargetMode="External"/><Relationship Id="rId49" Type="http://schemas.openxmlformats.org/officeDocument/2006/relationships/hyperlink" Target="https://en.wikipedia.org/wiki/Sikkim" TargetMode="External"/><Relationship Id="rId57" Type="http://schemas.openxmlformats.org/officeDocument/2006/relationships/hyperlink" Target="https://en.wikipedia.org/wiki/West_Bengal" TargetMode="External"/><Relationship Id="rId10" Type="http://schemas.openxmlformats.org/officeDocument/2006/relationships/hyperlink" Target="https://en.wikipedia.org/wiki/Bihar_Excise_(Amendment)_Act,_2016" TargetMode="External"/><Relationship Id="rId31" Type="http://schemas.openxmlformats.org/officeDocument/2006/relationships/hyperlink" Target="https://en.wikipedia.org/wiki/Lakshadweep" TargetMode="External"/><Relationship Id="rId44" Type="http://schemas.openxmlformats.org/officeDocument/2006/relationships/hyperlink" Target="https://en.wikipedia.org/wiki/Alcohol_laws_of_India" TargetMode="External"/><Relationship Id="rId52" Type="http://schemas.openxmlformats.org/officeDocument/2006/relationships/hyperlink" Target="https://en.wikipedia.org/wiki/Alcohol_laws_of_India" TargetMode="External"/><Relationship Id="rId60" Type="http://schemas.openxmlformats.org/officeDocument/2006/relationships/hyperlink" Target="https://en.wikipedia.org/wiki/Alcohol_laws_of_India" TargetMode="External"/><Relationship Id="rId4" Type="http://schemas.openxmlformats.org/officeDocument/2006/relationships/hyperlink" Target="https://en.wikipedia.org/wiki/Alcohol_laws_of_India" TargetMode="External"/><Relationship Id="rId9" Type="http://schemas.openxmlformats.org/officeDocument/2006/relationships/hyperlink" Target="https://en.wikipedia.org/wiki/Bihar"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https://en.wikipedia.org/wiki/Insurance_premium" TargetMode="External"/><Relationship Id="rId2" Type="http://schemas.openxmlformats.org/officeDocument/2006/relationships/hyperlink" Target="https://en.wikipedia.org/wiki/Internet" TargetMode="External"/><Relationship Id="rId1" Type="http://schemas.openxmlformats.org/officeDocument/2006/relationships/hyperlink" Target="https://en.wikipedia.org/wiki/Advertising" TargetMode="External"/><Relationship Id="rId4"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2"/>
  <sheetViews>
    <sheetView tabSelected="1" zoomScale="85" zoomScaleNormal="85" workbookViewId="0">
      <pane ySplit="1" topLeftCell="A2" activePane="bottomLeft" state="frozen"/>
      <selection activeCell="B1" sqref="B1"/>
      <selection pane="bottomLeft"/>
    </sheetView>
  </sheetViews>
  <sheetFormatPr defaultRowHeight="15" x14ac:dyDescent="0.25"/>
  <cols>
    <col min="1" max="1" width="31.85546875" style="3" bestFit="1" customWidth="1"/>
    <col min="2" max="2" width="41.5703125" bestFit="1" customWidth="1"/>
    <col min="3" max="3" width="13.85546875" style="43" bestFit="1" customWidth="1"/>
    <col min="4" max="4" width="17.140625" style="43" bestFit="1" customWidth="1"/>
    <col min="5" max="5" width="18.85546875" style="43" bestFit="1" customWidth="1"/>
    <col min="6" max="6" width="49.28515625" customWidth="1"/>
  </cols>
  <sheetData>
    <row r="1" spans="1:6" ht="15.75" thickBot="1" x14ac:dyDescent="0.3">
      <c r="A1" s="170" t="s">
        <v>239</v>
      </c>
      <c r="B1" s="171" t="s">
        <v>240</v>
      </c>
      <c r="C1" s="172" t="s">
        <v>342</v>
      </c>
      <c r="D1" s="172" t="s">
        <v>391</v>
      </c>
      <c r="E1" s="172" t="s">
        <v>392</v>
      </c>
      <c r="F1" s="173" t="s">
        <v>104</v>
      </c>
    </row>
    <row r="2" spans="1:6" x14ac:dyDescent="0.25">
      <c r="A2" s="135" t="s">
        <v>241</v>
      </c>
      <c r="B2" s="136" t="s">
        <v>242</v>
      </c>
      <c r="C2" s="137">
        <v>8000</v>
      </c>
      <c r="D2" s="137"/>
      <c r="E2" s="137"/>
      <c r="F2" s="138" t="s">
        <v>436</v>
      </c>
    </row>
    <row r="3" spans="1:6" x14ac:dyDescent="0.25">
      <c r="A3" s="139" t="s">
        <v>372</v>
      </c>
      <c r="B3" s="140" t="s">
        <v>233</v>
      </c>
      <c r="C3" s="141">
        <f>C2*0.15</f>
        <v>1200</v>
      </c>
      <c r="D3" s="141"/>
      <c r="E3" s="141"/>
      <c r="F3" s="142" t="s">
        <v>437</v>
      </c>
    </row>
    <row r="4" spans="1:6" x14ac:dyDescent="0.25">
      <c r="A4" s="143" t="s">
        <v>397</v>
      </c>
      <c r="B4" s="140" t="s">
        <v>373</v>
      </c>
      <c r="C4" s="141">
        <f>C3/4</f>
        <v>300</v>
      </c>
      <c r="D4" s="141"/>
      <c r="E4" s="141"/>
      <c r="F4" s="142"/>
    </row>
    <row r="5" spans="1:6" ht="15.75" thickBot="1" x14ac:dyDescent="0.3">
      <c r="A5" s="144"/>
      <c r="B5" s="145" t="s">
        <v>374</v>
      </c>
      <c r="C5" s="146">
        <f>ROUNDDOWN((C2-C3)*0.103, 0)</f>
        <v>700</v>
      </c>
      <c r="D5" s="146"/>
      <c r="E5" s="146"/>
      <c r="F5" s="147"/>
    </row>
    <row r="6" spans="1:6" ht="15.75" customHeight="1" x14ac:dyDescent="0.25">
      <c r="A6" s="181" t="s">
        <v>378</v>
      </c>
      <c r="B6" s="182" t="s">
        <v>234</v>
      </c>
      <c r="C6" s="183">
        <f>C5+C4</f>
        <v>1000</v>
      </c>
      <c r="D6" s="182"/>
      <c r="E6" s="182"/>
      <c r="F6" s="184" t="s">
        <v>243</v>
      </c>
    </row>
    <row r="7" spans="1:6" x14ac:dyDescent="0.25">
      <c r="A7" s="185"/>
      <c r="B7" s="186" t="s">
        <v>235</v>
      </c>
      <c r="C7" s="187">
        <v>2500</v>
      </c>
      <c r="D7" s="186"/>
      <c r="E7" s="186"/>
      <c r="F7" s="188" t="s">
        <v>441</v>
      </c>
    </row>
    <row r="8" spans="1:6" hidden="1" x14ac:dyDescent="0.25">
      <c r="A8" s="185"/>
      <c r="B8" s="186" t="s">
        <v>236</v>
      </c>
      <c r="C8" s="187">
        <f>C7*C6</f>
        <v>2500000</v>
      </c>
      <c r="D8" s="186"/>
      <c r="E8" s="186"/>
      <c r="F8" s="188"/>
    </row>
    <row r="9" spans="1:6" hidden="1" x14ac:dyDescent="0.25">
      <c r="A9" s="189" t="s">
        <v>379</v>
      </c>
      <c r="B9" s="190">
        <v>0.18</v>
      </c>
      <c r="C9" s="187">
        <f>C8*B9</f>
        <v>450000</v>
      </c>
      <c r="D9" s="186"/>
      <c r="E9" s="186"/>
      <c r="F9" s="188"/>
    </row>
    <row r="10" spans="1:6" x14ac:dyDescent="0.25">
      <c r="A10" s="189" t="s">
        <v>376</v>
      </c>
      <c r="B10" s="190">
        <v>0.12</v>
      </c>
      <c r="C10" s="187">
        <f>C9*B10/B9</f>
        <v>300000</v>
      </c>
      <c r="D10" s="186"/>
      <c r="E10" s="186"/>
      <c r="F10" s="191" t="s">
        <v>377</v>
      </c>
    </row>
    <row r="11" spans="1:6" ht="15.75" thickBot="1" x14ac:dyDescent="0.3">
      <c r="A11" s="192" t="s">
        <v>375</v>
      </c>
      <c r="B11" s="193">
        <v>0.06</v>
      </c>
      <c r="C11" s="194">
        <f>C9-C10</f>
        <v>150000</v>
      </c>
      <c r="D11" s="195"/>
      <c r="E11" s="195"/>
      <c r="F11" s="196"/>
    </row>
    <row r="12" spans="1:6" ht="15" customHeight="1" x14ac:dyDescent="0.25">
      <c r="A12" s="148" t="s">
        <v>380</v>
      </c>
      <c r="B12" s="136" t="s">
        <v>381</v>
      </c>
      <c r="C12" s="160">
        <f>C6*0.05</f>
        <v>50</v>
      </c>
      <c r="D12" s="136"/>
      <c r="E12" s="136"/>
      <c r="F12" s="149"/>
    </row>
    <row r="13" spans="1:6" x14ac:dyDescent="0.25">
      <c r="A13" s="150"/>
      <c r="B13" s="140" t="s">
        <v>382</v>
      </c>
      <c r="C13" s="151">
        <v>500</v>
      </c>
      <c r="D13" s="140"/>
      <c r="E13" s="140"/>
      <c r="F13" s="152" t="s">
        <v>439</v>
      </c>
    </row>
    <row r="14" spans="1:6" hidden="1" x14ac:dyDescent="0.25">
      <c r="A14" s="150"/>
      <c r="B14" s="140" t="s">
        <v>384</v>
      </c>
      <c r="C14" s="151">
        <f>C13*C12</f>
        <v>25000</v>
      </c>
      <c r="D14" s="140"/>
      <c r="E14" s="140"/>
      <c r="F14" s="161"/>
    </row>
    <row r="15" spans="1:6" hidden="1" x14ac:dyDescent="0.25">
      <c r="A15" s="153" t="s">
        <v>383</v>
      </c>
      <c r="B15" s="154">
        <v>1</v>
      </c>
      <c r="C15" s="151">
        <v>25000</v>
      </c>
      <c r="D15" s="140"/>
      <c r="E15" s="140"/>
      <c r="F15" s="152" t="s">
        <v>387</v>
      </c>
    </row>
    <row r="16" spans="1:6" x14ac:dyDescent="0.25">
      <c r="A16" s="153" t="s">
        <v>385</v>
      </c>
      <c r="B16" s="154">
        <v>0.33</v>
      </c>
      <c r="C16" s="151">
        <f>C15*B16</f>
        <v>8250</v>
      </c>
      <c r="D16" s="140"/>
      <c r="E16" s="140"/>
      <c r="F16" s="152" t="s">
        <v>386</v>
      </c>
    </row>
    <row r="17" spans="1:6" ht="15.75" thickBot="1" x14ac:dyDescent="0.3">
      <c r="A17" s="156" t="s">
        <v>375</v>
      </c>
      <c r="B17" s="157">
        <v>0.67</v>
      </c>
      <c r="C17" s="158">
        <f>C15-C16</f>
        <v>16750</v>
      </c>
      <c r="D17" s="145"/>
      <c r="E17" s="145"/>
      <c r="F17" s="162" t="s">
        <v>438</v>
      </c>
    </row>
    <row r="18" spans="1:6" ht="15" customHeight="1" x14ac:dyDescent="0.25">
      <c r="A18" s="181" t="s">
        <v>390</v>
      </c>
      <c r="B18" s="182" t="s">
        <v>388</v>
      </c>
      <c r="C18" s="197">
        <f>C6*0.1</f>
        <v>100</v>
      </c>
      <c r="D18" s="182"/>
      <c r="E18" s="182"/>
      <c r="F18" s="184"/>
    </row>
    <row r="19" spans="1:6" x14ac:dyDescent="0.25">
      <c r="A19" s="185"/>
      <c r="B19" s="186" t="s">
        <v>382</v>
      </c>
      <c r="C19" s="187">
        <v>600</v>
      </c>
      <c r="D19" s="186"/>
      <c r="E19" s="186"/>
      <c r="F19" s="188" t="s">
        <v>440</v>
      </c>
    </row>
    <row r="20" spans="1:6" ht="15" hidden="1" customHeight="1" x14ac:dyDescent="0.25">
      <c r="A20" s="185"/>
      <c r="B20" s="186" t="s">
        <v>236</v>
      </c>
      <c r="C20" s="187">
        <f>C19*C18</f>
        <v>60000</v>
      </c>
      <c r="D20" s="186"/>
      <c r="E20" s="186"/>
      <c r="F20" s="188"/>
    </row>
    <row r="21" spans="1:6" hidden="1" x14ac:dyDescent="0.25">
      <c r="A21" s="189" t="s">
        <v>379</v>
      </c>
      <c r="B21" s="190">
        <v>0.12</v>
      </c>
      <c r="C21" s="187">
        <f>C20*B21</f>
        <v>7200</v>
      </c>
      <c r="D21" s="186"/>
      <c r="E21" s="186"/>
      <c r="F21" s="188"/>
    </row>
    <row r="22" spans="1:6" x14ac:dyDescent="0.25">
      <c r="A22" s="189" t="s">
        <v>376</v>
      </c>
      <c r="B22" s="190">
        <v>0.06</v>
      </c>
      <c r="C22" s="187">
        <f>C21*B22/B21</f>
        <v>3600</v>
      </c>
      <c r="D22" s="186"/>
      <c r="E22" s="186"/>
      <c r="F22" s="191" t="s">
        <v>389</v>
      </c>
    </row>
    <row r="23" spans="1:6" ht="15.75" thickBot="1" x14ac:dyDescent="0.3">
      <c r="A23" s="198" t="s">
        <v>375</v>
      </c>
      <c r="B23" s="199">
        <v>0.06</v>
      </c>
      <c r="C23" s="200">
        <f>C21-C22</f>
        <v>3600</v>
      </c>
      <c r="D23" s="201"/>
      <c r="E23" s="201"/>
      <c r="F23" s="202"/>
    </row>
    <row r="24" spans="1:6" ht="15" customHeight="1" x14ac:dyDescent="0.25">
      <c r="A24" s="148" t="s">
        <v>428</v>
      </c>
      <c r="B24" s="136" t="s">
        <v>429</v>
      </c>
      <c r="C24" s="137"/>
      <c r="D24" s="137">
        <v>1000</v>
      </c>
      <c r="E24" s="163">
        <f t="shared" ref="E24:E29" si="0">D24*10</f>
        <v>10000</v>
      </c>
      <c r="F24" s="149"/>
    </row>
    <row r="25" spans="1:6" x14ac:dyDescent="0.25">
      <c r="A25" s="150"/>
      <c r="B25" s="140" t="s">
        <v>382</v>
      </c>
      <c r="C25" s="151"/>
      <c r="D25" s="151">
        <v>1000</v>
      </c>
      <c r="E25" s="151">
        <f t="shared" si="0"/>
        <v>10000</v>
      </c>
      <c r="F25" s="152" t="s">
        <v>442</v>
      </c>
    </row>
    <row r="26" spans="1:6" ht="15" hidden="1" customHeight="1" x14ac:dyDescent="0.25">
      <c r="A26" s="150"/>
      <c r="B26" s="140" t="s">
        <v>236</v>
      </c>
      <c r="C26" s="151"/>
      <c r="D26" s="151">
        <f>D25*D24</f>
        <v>1000000</v>
      </c>
      <c r="E26" s="151">
        <f t="shared" si="0"/>
        <v>10000000</v>
      </c>
      <c r="F26" s="152"/>
    </row>
    <row r="27" spans="1:6" hidden="1" x14ac:dyDescent="0.25">
      <c r="A27" s="153" t="s">
        <v>379</v>
      </c>
      <c r="B27" s="154">
        <v>0.18</v>
      </c>
      <c r="C27" s="151"/>
      <c r="D27" s="151">
        <f>D26*B27</f>
        <v>180000</v>
      </c>
      <c r="E27" s="151">
        <f t="shared" si="0"/>
        <v>1800000</v>
      </c>
      <c r="F27" s="152"/>
    </row>
    <row r="28" spans="1:6" x14ac:dyDescent="0.25">
      <c r="A28" s="153" t="s">
        <v>430</v>
      </c>
      <c r="B28" s="154">
        <v>0.06</v>
      </c>
      <c r="C28" s="151"/>
      <c r="D28" s="151">
        <f>D26*B28</f>
        <v>60000</v>
      </c>
      <c r="E28" s="151">
        <f t="shared" si="0"/>
        <v>600000</v>
      </c>
      <c r="F28" s="155" t="s">
        <v>389</v>
      </c>
    </row>
    <row r="29" spans="1:6" ht="15.75" thickBot="1" x14ac:dyDescent="0.3">
      <c r="A29" s="156" t="s">
        <v>375</v>
      </c>
      <c r="B29" s="157">
        <v>0.12</v>
      </c>
      <c r="C29" s="169"/>
      <c r="D29" s="169">
        <f>D27-D28</f>
        <v>120000</v>
      </c>
      <c r="E29" s="169">
        <f t="shared" si="0"/>
        <v>1200000</v>
      </c>
      <c r="F29" s="159"/>
    </row>
    <row r="30" spans="1:6" s="28" customFormat="1" ht="15.75" thickBot="1" x14ac:dyDescent="0.3">
      <c r="A30" s="174" t="s">
        <v>244</v>
      </c>
      <c r="B30" s="175"/>
      <c r="C30" s="176">
        <f>C23+C17+C11</f>
        <v>170350</v>
      </c>
      <c r="D30" s="176"/>
      <c r="E30" s="176"/>
      <c r="F30" s="177" t="s">
        <v>452</v>
      </c>
    </row>
    <row r="31" spans="1:6" x14ac:dyDescent="0.25">
      <c r="A31" s="164" t="s">
        <v>336</v>
      </c>
      <c r="B31" s="165" t="s">
        <v>347</v>
      </c>
      <c r="C31" s="166">
        <f>C23+C17+C11</f>
        <v>170350</v>
      </c>
      <c r="D31" s="166">
        <f>C31*10+(D29)</f>
        <v>1823500</v>
      </c>
      <c r="E31" s="166">
        <f>D31*10+(E29)</f>
        <v>19435000</v>
      </c>
      <c r="F31" s="165" t="s">
        <v>445</v>
      </c>
    </row>
    <row r="32" spans="1:6" ht="30" hidden="1" x14ac:dyDescent="0.25">
      <c r="A32" s="140" t="s">
        <v>337</v>
      </c>
      <c r="B32" s="167" t="s">
        <v>346</v>
      </c>
      <c r="C32" s="168">
        <f>C23+C17+C11</f>
        <v>170350</v>
      </c>
      <c r="D32" s="168">
        <f>C32*20+(D29)</f>
        <v>3527000</v>
      </c>
      <c r="E32" s="168">
        <f>D32*10+(E29)</f>
        <v>36470000</v>
      </c>
      <c r="F32" s="165" t="s">
        <v>393</v>
      </c>
    </row>
    <row r="33" spans="1:6" ht="30" hidden="1" x14ac:dyDescent="0.25">
      <c r="A33" s="140" t="s">
        <v>338</v>
      </c>
      <c r="B33" s="167" t="s">
        <v>345</v>
      </c>
      <c r="C33" s="168">
        <f>C23+C17+C11</f>
        <v>170350</v>
      </c>
      <c r="D33" s="168">
        <f>C33*30+(D29)</f>
        <v>5230500</v>
      </c>
      <c r="E33" s="168">
        <f>D33*10+(E29)</f>
        <v>53505000</v>
      </c>
      <c r="F33" s="165" t="s">
        <v>394</v>
      </c>
    </row>
    <row r="34" spans="1:6" ht="30" hidden="1" x14ac:dyDescent="0.25">
      <c r="A34" s="140" t="s">
        <v>339</v>
      </c>
      <c r="B34" s="167" t="s">
        <v>344</v>
      </c>
      <c r="C34" s="168">
        <f>C23+C17+C11</f>
        <v>170350</v>
      </c>
      <c r="D34" s="168">
        <f>C34*40+(D29)</f>
        <v>6934000</v>
      </c>
      <c r="E34" s="168">
        <f>D34*10+(E29)</f>
        <v>70540000</v>
      </c>
      <c r="F34" s="165" t="s">
        <v>395</v>
      </c>
    </row>
    <row r="35" spans="1:6" ht="30" hidden="1" x14ac:dyDescent="0.25">
      <c r="A35" s="140" t="s">
        <v>340</v>
      </c>
      <c r="B35" s="167" t="s">
        <v>343</v>
      </c>
      <c r="C35" s="168">
        <f>C23+C17+C11</f>
        <v>170350</v>
      </c>
      <c r="D35" s="168">
        <f>C35*50+(D29)</f>
        <v>8637500</v>
      </c>
      <c r="E35" s="168">
        <f>D35*10+(E29)</f>
        <v>87575000</v>
      </c>
      <c r="F35" s="165" t="s">
        <v>396</v>
      </c>
    </row>
    <row r="36" spans="1:6" x14ac:dyDescent="0.25">
      <c r="A36" s="140" t="s">
        <v>245</v>
      </c>
      <c r="B36" s="167" t="s">
        <v>449</v>
      </c>
      <c r="C36" s="168">
        <f>C23+C17+C11</f>
        <v>170350</v>
      </c>
      <c r="D36" s="168">
        <f>C35*60+(D29)</f>
        <v>10341000</v>
      </c>
      <c r="E36" s="168">
        <f>D36*10+(E29)</f>
        <v>104610000</v>
      </c>
      <c r="F36" s="165" t="s">
        <v>443</v>
      </c>
    </row>
    <row r="37" spans="1:6" s="1" customFormat="1" x14ac:dyDescent="0.25">
      <c r="A37" s="167" t="s">
        <v>348</v>
      </c>
      <c r="B37" s="167" t="s">
        <v>448</v>
      </c>
      <c r="C37" s="151">
        <f>C23+C17+C11</f>
        <v>170350</v>
      </c>
      <c r="D37" s="151">
        <f>D36*2+(D29)</f>
        <v>20802000</v>
      </c>
      <c r="E37" s="151">
        <f>E36*2+(E29)</f>
        <v>210420000</v>
      </c>
      <c r="F37" s="165" t="s">
        <v>444</v>
      </c>
    </row>
    <row r="38" spans="1:6" x14ac:dyDescent="0.25">
      <c r="A38" s="167" t="s">
        <v>349</v>
      </c>
      <c r="B38" s="167" t="s">
        <v>447</v>
      </c>
      <c r="C38" s="168">
        <f>C23+C17+C11</f>
        <v>170350</v>
      </c>
      <c r="D38" s="168">
        <f>D37*2+(D29)</f>
        <v>41724000</v>
      </c>
      <c r="E38" s="168">
        <f>E37*2+(E29)</f>
        <v>422040000</v>
      </c>
      <c r="F38" s="165" t="s">
        <v>446</v>
      </c>
    </row>
    <row r="39" spans="1:6" x14ac:dyDescent="0.25">
      <c r="A39" s="178" t="s">
        <v>350</v>
      </c>
      <c r="B39" s="178" t="s">
        <v>450</v>
      </c>
      <c r="C39" s="179">
        <f>C23+C17+C11</f>
        <v>170350</v>
      </c>
      <c r="D39" s="179">
        <f>D36*6+(D29)</f>
        <v>62166000</v>
      </c>
      <c r="E39" s="179">
        <f>E36*6+(E29)+(E29)</f>
        <v>630060000</v>
      </c>
      <c r="F39" s="180" t="s">
        <v>451</v>
      </c>
    </row>
    <row r="40" spans="1:6" x14ac:dyDescent="0.25">
      <c r="A40" s="41"/>
      <c r="B40" s="41"/>
      <c r="C40" s="42"/>
      <c r="D40" s="42"/>
      <c r="E40" s="42"/>
      <c r="F40" s="41"/>
    </row>
    <row r="41" spans="1:6" x14ac:dyDescent="0.25">
      <c r="A41" s="41"/>
      <c r="B41" s="41"/>
      <c r="C41" s="42"/>
      <c r="D41" s="42"/>
      <c r="E41" s="42"/>
      <c r="F41" s="41"/>
    </row>
    <row r="42" spans="1:6" x14ac:dyDescent="0.25">
      <c r="A42" s="41"/>
      <c r="B42" s="41"/>
      <c r="C42" s="42"/>
      <c r="D42" s="42"/>
      <c r="E42" s="42"/>
      <c r="F42" s="41"/>
    </row>
  </sheetData>
  <mergeCells count="9">
    <mergeCell ref="A4:A5"/>
    <mergeCell ref="A30:B30"/>
    <mergeCell ref="F10:F11"/>
    <mergeCell ref="A6:A8"/>
    <mergeCell ref="F22:F23"/>
    <mergeCell ref="A12:A14"/>
    <mergeCell ref="A18:A20"/>
    <mergeCell ref="A24:A26"/>
    <mergeCell ref="F28:F29"/>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3"/>
  <sheetViews>
    <sheetView topLeftCell="A12" workbookViewId="0">
      <selection activeCell="E40" sqref="E40"/>
    </sheetView>
  </sheetViews>
  <sheetFormatPr defaultRowHeight="15" x14ac:dyDescent="0.25"/>
  <cols>
    <col min="1" max="1" width="9.28515625" bestFit="1" customWidth="1"/>
    <col min="2" max="2" width="90.28515625" bestFit="1" customWidth="1"/>
    <col min="3" max="3" width="11.140625" style="43" bestFit="1" customWidth="1"/>
    <col min="4" max="4" width="12.28515625" bestFit="1" customWidth="1"/>
    <col min="5" max="5" width="18.5703125" bestFit="1" customWidth="1"/>
    <col min="6" max="6" width="13.42578125" bestFit="1" customWidth="1"/>
  </cols>
  <sheetData>
    <row r="1" spans="1:5" ht="15.75" thickBot="1" x14ac:dyDescent="0.3">
      <c r="A1" s="97" t="s">
        <v>321</v>
      </c>
      <c r="B1" s="97"/>
      <c r="C1" s="97"/>
      <c r="D1" s="97"/>
      <c r="E1" s="97"/>
    </row>
    <row r="2" spans="1:5" ht="15.75" thickBot="1" x14ac:dyDescent="0.3">
      <c r="A2" s="51" t="s">
        <v>293</v>
      </c>
      <c r="B2" s="52" t="s">
        <v>287</v>
      </c>
      <c r="C2" s="52" t="s">
        <v>288</v>
      </c>
      <c r="D2" s="52" t="s">
        <v>289</v>
      </c>
      <c r="E2" s="52" t="s">
        <v>422</v>
      </c>
    </row>
    <row r="3" spans="1:5" x14ac:dyDescent="0.25">
      <c r="A3" s="45" t="s">
        <v>294</v>
      </c>
      <c r="B3" s="48" t="s">
        <v>296</v>
      </c>
      <c r="C3" s="49">
        <v>1</v>
      </c>
      <c r="D3" s="46">
        <v>15000000</v>
      </c>
      <c r="E3" s="46">
        <f>D3*C3</f>
        <v>15000000</v>
      </c>
    </row>
    <row r="4" spans="1:5" x14ac:dyDescent="0.25">
      <c r="A4" s="45" t="s">
        <v>295</v>
      </c>
      <c r="B4" s="48" t="s">
        <v>434</v>
      </c>
      <c r="C4" s="45">
        <v>1</v>
      </c>
      <c r="D4" s="46">
        <v>40000000</v>
      </c>
      <c r="E4" s="46">
        <f>D4*C4</f>
        <v>40000000</v>
      </c>
    </row>
    <row r="5" spans="1:5" x14ac:dyDescent="0.25">
      <c r="A5" s="45" t="s">
        <v>305</v>
      </c>
      <c r="B5" s="48" t="s">
        <v>322</v>
      </c>
      <c r="C5" s="45">
        <v>1</v>
      </c>
      <c r="D5" s="46">
        <v>20000000</v>
      </c>
      <c r="E5" s="46">
        <f>D5*C5</f>
        <v>20000000</v>
      </c>
    </row>
    <row r="6" spans="1:5" x14ac:dyDescent="0.25">
      <c r="A6" s="45" t="s">
        <v>308</v>
      </c>
      <c r="B6" s="47" t="s">
        <v>302</v>
      </c>
      <c r="C6" s="45" t="s">
        <v>312</v>
      </c>
      <c r="D6" s="4"/>
      <c r="E6" s="4"/>
    </row>
    <row r="7" spans="1:5" x14ac:dyDescent="0.25">
      <c r="A7" s="45" t="s">
        <v>309</v>
      </c>
      <c r="B7" s="47" t="s">
        <v>331</v>
      </c>
      <c r="C7" s="45" t="s">
        <v>312</v>
      </c>
      <c r="D7" s="4"/>
      <c r="E7" s="4"/>
    </row>
    <row r="8" spans="1:5" x14ac:dyDescent="0.25">
      <c r="A8" s="45" t="s">
        <v>310</v>
      </c>
      <c r="B8" s="47" t="s">
        <v>297</v>
      </c>
      <c r="C8" s="45">
        <v>1</v>
      </c>
      <c r="D8" s="46">
        <v>175000</v>
      </c>
      <c r="E8" s="46">
        <f>D8*C8</f>
        <v>175000</v>
      </c>
    </row>
    <row r="9" spans="1:5" x14ac:dyDescent="0.25">
      <c r="A9" s="45" t="s">
        <v>311</v>
      </c>
      <c r="B9" s="47" t="s">
        <v>323</v>
      </c>
      <c r="C9" s="45">
        <v>1</v>
      </c>
      <c r="D9" s="46">
        <f>1200000*10</f>
        <v>12000000</v>
      </c>
      <c r="E9" s="46">
        <f>D9*C9</f>
        <v>12000000</v>
      </c>
    </row>
    <row r="10" spans="1:5" x14ac:dyDescent="0.25">
      <c r="A10" s="45" t="s">
        <v>423</v>
      </c>
      <c r="B10" s="47" t="s">
        <v>286</v>
      </c>
      <c r="C10" s="45">
        <v>150</v>
      </c>
      <c r="D10" s="46">
        <v>50000</v>
      </c>
      <c r="E10" s="46">
        <f>D10*C10</f>
        <v>7500000</v>
      </c>
    </row>
    <row r="11" spans="1:5" x14ac:dyDescent="0.25">
      <c r="A11" s="58" t="s">
        <v>424</v>
      </c>
      <c r="B11" s="61" t="s">
        <v>425</v>
      </c>
      <c r="C11" s="59"/>
      <c r="D11" s="60"/>
      <c r="E11" s="63">
        <f>SUM(E3:E10)</f>
        <v>94675000</v>
      </c>
    </row>
    <row r="12" spans="1:5" ht="15.75" thickBot="1" x14ac:dyDescent="0.3">
      <c r="A12" s="97" t="s">
        <v>324</v>
      </c>
      <c r="B12" s="97"/>
      <c r="C12" s="97"/>
      <c r="D12" s="97"/>
      <c r="E12" s="97"/>
    </row>
    <row r="13" spans="1:5" ht="15.75" thickBot="1" x14ac:dyDescent="0.3">
      <c r="A13" s="51" t="s">
        <v>293</v>
      </c>
      <c r="B13" s="52" t="s">
        <v>287</v>
      </c>
      <c r="C13" s="52" t="s">
        <v>288</v>
      </c>
      <c r="D13" s="52" t="s">
        <v>289</v>
      </c>
      <c r="E13" s="52" t="s">
        <v>285</v>
      </c>
    </row>
    <row r="14" spans="1:5" x14ac:dyDescent="0.25">
      <c r="A14" s="45">
        <v>1</v>
      </c>
      <c r="B14" s="47" t="s">
        <v>298</v>
      </c>
      <c r="C14" s="45">
        <v>1</v>
      </c>
      <c r="D14" s="46">
        <v>100000</v>
      </c>
      <c r="E14" s="46">
        <f>D14*C14</f>
        <v>100000</v>
      </c>
    </row>
    <row r="15" spans="1:5" x14ac:dyDescent="0.25">
      <c r="A15" s="45">
        <v>2</v>
      </c>
      <c r="B15" s="47" t="s">
        <v>301</v>
      </c>
      <c r="C15" s="45">
        <v>1</v>
      </c>
      <c r="D15" s="46">
        <v>15000</v>
      </c>
      <c r="E15" s="46">
        <f t="shared" ref="E15:E21" si="0">D15*C15</f>
        <v>15000</v>
      </c>
    </row>
    <row r="16" spans="1:5" x14ac:dyDescent="0.25">
      <c r="A16" s="45">
        <v>3</v>
      </c>
      <c r="B16" s="4" t="s">
        <v>291</v>
      </c>
      <c r="C16" s="45">
        <v>1</v>
      </c>
      <c r="D16" s="46">
        <v>10000</v>
      </c>
      <c r="E16" s="46">
        <f t="shared" si="0"/>
        <v>10000</v>
      </c>
    </row>
    <row r="17" spans="1:5" x14ac:dyDescent="0.25">
      <c r="A17" s="45">
        <v>4</v>
      </c>
      <c r="B17" s="47" t="s">
        <v>427</v>
      </c>
      <c r="C17" s="45">
        <v>1</v>
      </c>
      <c r="D17" s="46">
        <v>20000</v>
      </c>
      <c r="E17" s="46">
        <f t="shared" si="0"/>
        <v>20000</v>
      </c>
    </row>
    <row r="18" spans="1:5" x14ac:dyDescent="0.25">
      <c r="A18" s="45">
        <v>5</v>
      </c>
      <c r="B18" s="47" t="s">
        <v>290</v>
      </c>
      <c r="C18" s="45">
        <v>15</v>
      </c>
      <c r="D18" s="46">
        <v>3000</v>
      </c>
      <c r="E18" s="46">
        <f t="shared" si="0"/>
        <v>45000</v>
      </c>
    </row>
    <row r="19" spans="1:5" x14ac:dyDescent="0.25">
      <c r="A19" s="45">
        <v>6</v>
      </c>
      <c r="B19" s="47" t="s">
        <v>426</v>
      </c>
      <c r="C19" s="45">
        <v>10</v>
      </c>
      <c r="D19" s="46">
        <v>10000</v>
      </c>
      <c r="E19" s="46">
        <f t="shared" si="0"/>
        <v>100000</v>
      </c>
    </row>
    <row r="20" spans="1:5" x14ac:dyDescent="0.25">
      <c r="A20" s="45">
        <v>7</v>
      </c>
      <c r="B20" s="47" t="s">
        <v>303</v>
      </c>
      <c r="C20" s="45">
        <v>1</v>
      </c>
      <c r="D20" s="46">
        <v>20000</v>
      </c>
      <c r="E20" s="46">
        <f t="shared" si="0"/>
        <v>20000</v>
      </c>
    </row>
    <row r="21" spans="1:5" x14ac:dyDescent="0.25">
      <c r="A21" s="45">
        <v>8</v>
      </c>
      <c r="B21" s="47" t="s">
        <v>304</v>
      </c>
      <c r="C21" s="45">
        <v>1</v>
      </c>
      <c r="D21" s="46">
        <v>100000</v>
      </c>
      <c r="E21" s="46">
        <f t="shared" si="0"/>
        <v>100000</v>
      </c>
    </row>
    <row r="22" spans="1:5" x14ac:dyDescent="0.25">
      <c r="A22" s="45">
        <v>9</v>
      </c>
      <c r="B22" s="62" t="s">
        <v>332</v>
      </c>
      <c r="C22" s="49">
        <v>3</v>
      </c>
      <c r="D22" s="46">
        <v>20000</v>
      </c>
      <c r="E22" s="46">
        <f>D22*C22</f>
        <v>60000</v>
      </c>
    </row>
    <row r="23" spans="1:5" x14ac:dyDescent="0.25">
      <c r="A23" s="45">
        <v>10</v>
      </c>
      <c r="B23" s="62" t="s">
        <v>195</v>
      </c>
      <c r="C23" s="49">
        <v>3</v>
      </c>
      <c r="D23" s="46">
        <v>35000</v>
      </c>
      <c r="E23" s="46">
        <f t="shared" ref="E23:E28" si="1">D23*C23</f>
        <v>105000</v>
      </c>
    </row>
    <row r="24" spans="1:5" x14ac:dyDescent="0.25">
      <c r="A24" s="45">
        <v>11</v>
      </c>
      <c r="B24" s="62" t="s">
        <v>197</v>
      </c>
      <c r="C24" s="49">
        <v>2</v>
      </c>
      <c r="D24" s="46">
        <v>20000</v>
      </c>
      <c r="E24" s="46">
        <f t="shared" si="1"/>
        <v>40000</v>
      </c>
    </row>
    <row r="25" spans="1:5" x14ac:dyDescent="0.25">
      <c r="A25" s="45">
        <v>12</v>
      </c>
      <c r="B25" s="62" t="s">
        <v>198</v>
      </c>
      <c r="C25" s="49">
        <v>1</v>
      </c>
      <c r="D25" s="46">
        <v>35000</v>
      </c>
      <c r="E25" s="46">
        <f t="shared" si="1"/>
        <v>35000</v>
      </c>
    </row>
    <row r="26" spans="1:5" x14ac:dyDescent="0.25">
      <c r="A26" s="45">
        <v>13</v>
      </c>
      <c r="B26" s="62" t="s">
        <v>307</v>
      </c>
      <c r="C26" s="49">
        <v>1</v>
      </c>
      <c r="D26" s="46">
        <v>60000</v>
      </c>
      <c r="E26" s="46">
        <f t="shared" si="1"/>
        <v>60000</v>
      </c>
    </row>
    <row r="27" spans="1:5" x14ac:dyDescent="0.25">
      <c r="A27" s="45">
        <v>14</v>
      </c>
      <c r="B27" s="62" t="s">
        <v>200</v>
      </c>
      <c r="C27" s="49">
        <v>3</v>
      </c>
      <c r="D27" s="46">
        <v>30000</v>
      </c>
      <c r="E27" s="46">
        <f t="shared" si="1"/>
        <v>90000</v>
      </c>
    </row>
    <row r="28" spans="1:5" x14ac:dyDescent="0.25">
      <c r="A28" s="45">
        <v>15</v>
      </c>
      <c r="B28" s="62" t="s">
        <v>292</v>
      </c>
      <c r="C28" s="49">
        <v>1</v>
      </c>
      <c r="D28" s="46">
        <v>50000</v>
      </c>
      <c r="E28" s="46">
        <f t="shared" si="1"/>
        <v>50000</v>
      </c>
    </row>
    <row r="29" spans="1:5" x14ac:dyDescent="0.25">
      <c r="A29" s="45">
        <v>16</v>
      </c>
      <c r="B29" s="102" t="s">
        <v>325</v>
      </c>
      <c r="C29" s="103"/>
      <c r="D29" s="104"/>
      <c r="E29" s="46">
        <f>SUM(E14:E28)</f>
        <v>850000</v>
      </c>
    </row>
    <row r="30" spans="1:5" x14ac:dyDescent="0.25">
      <c r="A30" s="45">
        <v>17</v>
      </c>
      <c r="B30" s="102" t="s">
        <v>326</v>
      </c>
      <c r="C30" s="103"/>
      <c r="D30" s="104"/>
      <c r="E30" s="95">
        <f>E29*10</f>
        <v>8500000</v>
      </c>
    </row>
    <row r="31" spans="1:5" x14ac:dyDescent="0.25">
      <c r="A31" s="45">
        <v>18</v>
      </c>
      <c r="B31" s="102" t="s">
        <v>421</v>
      </c>
      <c r="C31" s="103"/>
      <c r="D31" s="104"/>
      <c r="E31" s="96">
        <f>E30*12</f>
        <v>102000000</v>
      </c>
    </row>
    <row r="32" spans="1:5" ht="15.75" thickBot="1" x14ac:dyDescent="0.3">
      <c r="A32" s="97" t="s">
        <v>327</v>
      </c>
      <c r="B32" s="97"/>
      <c r="C32" s="97"/>
      <c r="D32" s="97"/>
      <c r="E32" s="97"/>
    </row>
    <row r="33" spans="1:6" ht="15.75" thickBot="1" x14ac:dyDescent="0.3">
      <c r="A33" s="51" t="s">
        <v>293</v>
      </c>
      <c r="B33" s="52" t="s">
        <v>287</v>
      </c>
      <c r="C33" s="52" t="s">
        <v>288</v>
      </c>
      <c r="D33" s="52" t="s">
        <v>289</v>
      </c>
      <c r="E33" s="52" t="s">
        <v>420</v>
      </c>
    </row>
    <row r="34" spans="1:6" x14ac:dyDescent="0.25">
      <c r="A34" s="45">
        <v>1</v>
      </c>
      <c r="B34" s="48" t="s">
        <v>333</v>
      </c>
      <c r="C34" s="49">
        <v>1</v>
      </c>
      <c r="D34" s="50">
        <v>3000000</v>
      </c>
      <c r="E34" s="46">
        <f>D34*C34</f>
        <v>3000000</v>
      </c>
    </row>
    <row r="35" spans="1:6" x14ac:dyDescent="0.25">
      <c r="A35" s="45">
        <v>2</v>
      </c>
      <c r="B35" s="48" t="s">
        <v>193</v>
      </c>
      <c r="C35" s="49">
        <v>1</v>
      </c>
      <c r="D35" s="50">
        <v>2500000</v>
      </c>
      <c r="E35" s="46">
        <f>D35*C35*12</f>
        <v>30000000</v>
      </c>
    </row>
    <row r="36" spans="1:6" x14ac:dyDescent="0.25">
      <c r="A36" s="45">
        <v>3</v>
      </c>
      <c r="B36" s="54" t="s">
        <v>299</v>
      </c>
      <c r="C36" s="45">
        <v>800</v>
      </c>
      <c r="D36" s="55">
        <v>100000</v>
      </c>
      <c r="E36" s="46">
        <f>D36*C36</f>
        <v>80000000</v>
      </c>
    </row>
    <row r="37" spans="1:6" x14ac:dyDescent="0.25">
      <c r="A37" s="45">
        <v>4</v>
      </c>
      <c r="B37" s="4" t="s">
        <v>329</v>
      </c>
      <c r="C37" s="45">
        <v>1</v>
      </c>
      <c r="D37" s="90">
        <v>2500000</v>
      </c>
      <c r="E37" s="90">
        <f>D37</f>
        <v>2500000</v>
      </c>
      <c r="F37" s="64"/>
    </row>
    <row r="38" spans="1:6" x14ac:dyDescent="0.25">
      <c r="A38" s="45">
        <v>5</v>
      </c>
      <c r="B38" s="4" t="s">
        <v>166</v>
      </c>
      <c r="C38" s="45"/>
      <c r="D38" s="46"/>
      <c r="E38" s="63">
        <f>SUM(E34:E37)</f>
        <v>115500000</v>
      </c>
      <c r="F38" s="64"/>
    </row>
    <row r="39" spans="1:6" ht="18.75" x14ac:dyDescent="0.3">
      <c r="A39" s="91">
        <v>6</v>
      </c>
      <c r="B39" s="98" t="s">
        <v>419</v>
      </c>
      <c r="C39" s="99"/>
      <c r="D39" s="99"/>
      <c r="E39" s="92">
        <f>E38+E31</f>
        <v>217500000</v>
      </c>
      <c r="F39" s="64"/>
    </row>
    <row r="40" spans="1:6" ht="18.75" x14ac:dyDescent="0.3">
      <c r="A40" s="93">
        <v>7</v>
      </c>
      <c r="B40" s="100" t="s">
        <v>435</v>
      </c>
      <c r="C40" s="101"/>
      <c r="D40" s="101"/>
      <c r="E40" s="94">
        <f>E39+E11</f>
        <v>312175000</v>
      </c>
      <c r="F40" s="64"/>
    </row>
    <row r="41" spans="1:6" x14ac:dyDescent="0.25">
      <c r="A41" s="97" t="s">
        <v>330</v>
      </c>
      <c r="B41" s="97"/>
      <c r="C41" s="97"/>
      <c r="D41" s="97"/>
      <c r="E41" s="97"/>
    </row>
    <row r="42" spans="1:6" x14ac:dyDescent="0.25">
      <c r="A42" s="45">
        <v>1</v>
      </c>
      <c r="B42" s="54" t="s">
        <v>300</v>
      </c>
      <c r="C42" s="45">
        <v>50</v>
      </c>
      <c r="D42" s="46">
        <f>2/100*Budgeting!C29</f>
        <v>3660100.0000000005</v>
      </c>
      <c r="E42" s="46">
        <f>D42</f>
        <v>3660100.0000000005</v>
      </c>
    </row>
    <row r="43" spans="1:6" x14ac:dyDescent="0.25">
      <c r="A43" s="45">
        <v>2</v>
      </c>
      <c r="B43" s="56" t="s">
        <v>306</v>
      </c>
      <c r="C43" s="45">
        <v>50</v>
      </c>
      <c r="D43" s="46">
        <v>0</v>
      </c>
      <c r="E43" s="46">
        <f>D43/12</f>
        <v>0</v>
      </c>
    </row>
  </sheetData>
  <mergeCells count="9">
    <mergeCell ref="A1:E1"/>
    <mergeCell ref="A12:E12"/>
    <mergeCell ref="A32:E32"/>
    <mergeCell ref="A41:E41"/>
    <mergeCell ref="B39:D39"/>
    <mergeCell ref="B40:D40"/>
    <mergeCell ref="B29:D29"/>
    <mergeCell ref="B30:D30"/>
    <mergeCell ref="B31:D31"/>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5"/>
  <sheetViews>
    <sheetView workbookViewId="0">
      <pane ySplit="1" topLeftCell="A8" activePane="bottomLeft" state="frozen"/>
      <selection pane="bottomLeft"/>
    </sheetView>
  </sheetViews>
  <sheetFormatPr defaultRowHeight="15" x14ac:dyDescent="0.25"/>
  <cols>
    <col min="2" max="2" width="12.28515625" style="43" bestFit="1" customWidth="1"/>
    <col min="3" max="3" width="12.140625" style="43" bestFit="1" customWidth="1"/>
    <col min="4" max="4" width="12.28515625" style="43" bestFit="1" customWidth="1"/>
    <col min="5" max="5" width="17" style="43" bestFit="1" customWidth="1"/>
    <col min="6" max="6" width="20.7109375" style="43" customWidth="1"/>
    <col min="7" max="7" width="23.28515625" bestFit="1" customWidth="1"/>
    <col min="8" max="8" width="40.28515625" customWidth="1"/>
  </cols>
  <sheetData>
    <row r="1" spans="1:11" ht="15.75" thickBot="1" x14ac:dyDescent="0.3">
      <c r="A1" s="68" t="s">
        <v>0</v>
      </c>
      <c r="B1" s="69" t="s">
        <v>352</v>
      </c>
      <c r="C1" s="69" t="s">
        <v>353</v>
      </c>
      <c r="D1" s="69" t="s">
        <v>354</v>
      </c>
      <c r="E1" s="69" t="s">
        <v>401</v>
      </c>
      <c r="F1" s="70" t="s">
        <v>400</v>
      </c>
      <c r="G1" s="69" t="s">
        <v>357</v>
      </c>
      <c r="H1" s="71" t="s">
        <v>104</v>
      </c>
      <c r="I1" s="20"/>
      <c r="J1" s="20"/>
      <c r="K1" s="20"/>
    </row>
    <row r="2" spans="1:11" x14ac:dyDescent="0.25">
      <c r="A2" s="105" t="s">
        <v>418</v>
      </c>
      <c r="B2" s="106"/>
      <c r="C2" s="106"/>
      <c r="D2" s="106"/>
      <c r="E2" s="106"/>
      <c r="F2" s="106"/>
      <c r="G2" s="106"/>
      <c r="H2" s="107"/>
      <c r="I2" s="20"/>
      <c r="J2" s="20"/>
      <c r="K2" s="20"/>
    </row>
    <row r="3" spans="1:11" x14ac:dyDescent="0.25">
      <c r="A3" s="108"/>
      <c r="B3" s="109"/>
      <c r="C3" s="109"/>
      <c r="D3" s="109"/>
      <c r="E3" s="109"/>
      <c r="F3" s="109"/>
      <c r="G3" s="109"/>
      <c r="H3" s="110"/>
      <c r="I3" s="20"/>
      <c r="J3" s="20"/>
      <c r="K3" s="20"/>
    </row>
    <row r="4" spans="1:11" x14ac:dyDescent="0.25">
      <c r="A4" s="122" t="s">
        <v>415</v>
      </c>
      <c r="B4" s="80" t="s">
        <v>355</v>
      </c>
      <c r="C4" s="80">
        <v>300</v>
      </c>
      <c r="D4" s="80">
        <v>0</v>
      </c>
      <c r="E4" s="80" t="s">
        <v>341</v>
      </c>
      <c r="F4" s="80"/>
      <c r="G4" s="81" t="s">
        <v>358</v>
      </c>
      <c r="H4" s="123" t="s">
        <v>399</v>
      </c>
    </row>
    <row r="5" spans="1:11" x14ac:dyDescent="0.25">
      <c r="A5" s="117"/>
      <c r="B5" s="72" t="s">
        <v>355</v>
      </c>
      <c r="C5" s="72">
        <v>750</v>
      </c>
      <c r="D5" s="72">
        <v>0</v>
      </c>
      <c r="E5" s="72" t="s">
        <v>341</v>
      </c>
      <c r="F5" s="72"/>
      <c r="G5" s="75" t="s">
        <v>359</v>
      </c>
      <c r="H5" s="124"/>
    </row>
    <row r="6" spans="1:11" x14ac:dyDescent="0.25">
      <c r="A6" s="117"/>
      <c r="B6" s="72" t="s">
        <v>355</v>
      </c>
      <c r="C6" s="72">
        <v>1000</v>
      </c>
      <c r="D6" s="72">
        <v>0</v>
      </c>
      <c r="E6" s="72" t="s">
        <v>341</v>
      </c>
      <c r="F6" s="72"/>
      <c r="G6" s="75" t="s">
        <v>360</v>
      </c>
      <c r="H6" s="124"/>
    </row>
    <row r="7" spans="1:11" x14ac:dyDescent="0.25">
      <c r="A7" s="117"/>
      <c r="B7" s="72" t="s">
        <v>355</v>
      </c>
      <c r="C7" s="72">
        <v>2500</v>
      </c>
      <c r="D7" s="72">
        <v>0</v>
      </c>
      <c r="E7" s="72" t="s">
        <v>341</v>
      </c>
      <c r="F7" s="72"/>
      <c r="G7" s="75" t="s">
        <v>361</v>
      </c>
      <c r="H7" s="124"/>
    </row>
    <row r="8" spans="1:11" x14ac:dyDescent="0.25">
      <c r="A8" s="117"/>
      <c r="B8" s="72" t="s">
        <v>355</v>
      </c>
      <c r="C8" s="72">
        <v>5000</v>
      </c>
      <c r="D8" s="72">
        <v>0</v>
      </c>
      <c r="E8" s="72" t="s">
        <v>341</v>
      </c>
      <c r="F8" s="72"/>
      <c r="G8" s="75" t="s">
        <v>362</v>
      </c>
      <c r="H8" s="124"/>
    </row>
    <row r="9" spans="1:11" x14ac:dyDescent="0.25">
      <c r="A9" s="117"/>
      <c r="B9" s="72" t="s">
        <v>355</v>
      </c>
      <c r="C9" s="72" t="s">
        <v>356</v>
      </c>
      <c r="D9" s="72">
        <v>0</v>
      </c>
      <c r="E9" s="72" t="s">
        <v>341</v>
      </c>
      <c r="F9" s="72"/>
      <c r="G9" s="75" t="s">
        <v>363</v>
      </c>
      <c r="H9" s="124"/>
    </row>
    <row r="10" spans="1:11" x14ac:dyDescent="0.25">
      <c r="A10" s="125" t="s">
        <v>416</v>
      </c>
      <c r="B10" s="45" t="s">
        <v>365</v>
      </c>
      <c r="C10" s="45">
        <v>300</v>
      </c>
      <c r="D10" s="65">
        <v>0.1</v>
      </c>
      <c r="E10" s="45">
        <v>60</v>
      </c>
      <c r="F10" s="45">
        <v>270</v>
      </c>
      <c r="G10" s="4" t="s">
        <v>358</v>
      </c>
      <c r="H10" s="127" t="s">
        <v>412</v>
      </c>
    </row>
    <row r="11" spans="1:11" x14ac:dyDescent="0.25">
      <c r="A11" s="126"/>
      <c r="B11" s="45" t="s">
        <v>365</v>
      </c>
      <c r="C11" s="45">
        <v>750</v>
      </c>
      <c r="D11" s="65">
        <v>0.1</v>
      </c>
      <c r="E11" s="45">
        <v>60</v>
      </c>
      <c r="F11" s="45">
        <v>675</v>
      </c>
      <c r="G11" s="4" t="s">
        <v>359</v>
      </c>
      <c r="H11" s="128"/>
    </row>
    <row r="12" spans="1:11" x14ac:dyDescent="0.25">
      <c r="A12" s="126"/>
      <c r="B12" s="45" t="s">
        <v>365</v>
      </c>
      <c r="C12" s="45">
        <v>1000</v>
      </c>
      <c r="D12" s="65">
        <v>0.1</v>
      </c>
      <c r="E12" s="45">
        <v>60</v>
      </c>
      <c r="F12" s="45">
        <v>900</v>
      </c>
      <c r="G12" s="4" t="s">
        <v>360</v>
      </c>
      <c r="H12" s="128"/>
    </row>
    <row r="13" spans="1:11" x14ac:dyDescent="0.25">
      <c r="A13" s="126"/>
      <c r="B13" s="45" t="s">
        <v>365</v>
      </c>
      <c r="C13" s="45">
        <v>2500</v>
      </c>
      <c r="D13" s="65">
        <v>0.1</v>
      </c>
      <c r="E13" s="45">
        <v>60</v>
      </c>
      <c r="F13" s="45">
        <v>2250</v>
      </c>
      <c r="G13" s="4" t="s">
        <v>361</v>
      </c>
      <c r="H13" s="128"/>
    </row>
    <row r="14" spans="1:11" x14ac:dyDescent="0.25">
      <c r="A14" s="126"/>
      <c r="B14" s="45" t="s">
        <v>365</v>
      </c>
      <c r="C14" s="45">
        <v>5000</v>
      </c>
      <c r="D14" s="65">
        <v>0.1</v>
      </c>
      <c r="E14" s="45">
        <v>60</v>
      </c>
      <c r="F14" s="45">
        <v>4000</v>
      </c>
      <c r="G14" s="4" t="s">
        <v>362</v>
      </c>
      <c r="H14" s="128"/>
    </row>
    <row r="15" spans="1:11" x14ac:dyDescent="0.25">
      <c r="A15" s="126"/>
      <c r="B15" s="45" t="s">
        <v>365</v>
      </c>
      <c r="C15" s="45" t="s">
        <v>356</v>
      </c>
      <c r="D15" s="65">
        <v>0.1</v>
      </c>
      <c r="E15" s="45">
        <v>60</v>
      </c>
      <c r="F15" s="45" t="s">
        <v>366</v>
      </c>
      <c r="G15" s="4" t="s">
        <v>363</v>
      </c>
      <c r="H15" s="128"/>
    </row>
    <row r="16" spans="1:11" x14ac:dyDescent="0.25">
      <c r="A16" s="116" t="s">
        <v>409</v>
      </c>
      <c r="B16" s="72" t="s">
        <v>364</v>
      </c>
      <c r="C16" s="72">
        <v>270</v>
      </c>
      <c r="D16" s="73">
        <v>0.1</v>
      </c>
      <c r="E16" s="74">
        <v>60</v>
      </c>
      <c r="F16" s="74">
        <f>C16*0.9</f>
        <v>243</v>
      </c>
      <c r="G16" s="75" t="s">
        <v>358</v>
      </c>
      <c r="H16" s="129"/>
    </row>
    <row r="17" spans="1:10" x14ac:dyDescent="0.25">
      <c r="A17" s="117"/>
      <c r="B17" s="72" t="s">
        <v>364</v>
      </c>
      <c r="C17" s="72">
        <v>675</v>
      </c>
      <c r="D17" s="73">
        <v>0.1</v>
      </c>
      <c r="E17" s="74">
        <v>60</v>
      </c>
      <c r="F17" s="74">
        <f>C17*0.9</f>
        <v>607.5</v>
      </c>
      <c r="G17" s="75" t="s">
        <v>359</v>
      </c>
      <c r="H17" s="130"/>
    </row>
    <row r="18" spans="1:10" x14ac:dyDescent="0.25">
      <c r="A18" s="117"/>
      <c r="B18" s="72" t="s">
        <v>364</v>
      </c>
      <c r="C18" s="72">
        <v>900</v>
      </c>
      <c r="D18" s="73">
        <v>0.1</v>
      </c>
      <c r="E18" s="74">
        <v>60</v>
      </c>
      <c r="F18" s="74">
        <f>C18*0.9</f>
        <v>810</v>
      </c>
      <c r="G18" s="75" t="s">
        <v>360</v>
      </c>
      <c r="H18" s="130"/>
    </row>
    <row r="19" spans="1:10" x14ac:dyDescent="0.25">
      <c r="A19" s="117"/>
      <c r="B19" s="72" t="s">
        <v>364</v>
      </c>
      <c r="C19" s="72">
        <v>2250</v>
      </c>
      <c r="D19" s="73">
        <v>0.1</v>
      </c>
      <c r="E19" s="74">
        <v>60</v>
      </c>
      <c r="F19" s="74">
        <f>C19*0.9</f>
        <v>2025</v>
      </c>
      <c r="G19" s="75" t="s">
        <v>361</v>
      </c>
      <c r="H19" s="130"/>
    </row>
    <row r="20" spans="1:10" x14ac:dyDescent="0.25">
      <c r="A20" s="117"/>
      <c r="B20" s="72" t="s">
        <v>364</v>
      </c>
      <c r="C20" s="72">
        <v>4500</v>
      </c>
      <c r="D20" s="73">
        <v>0.1</v>
      </c>
      <c r="E20" s="74">
        <v>60</v>
      </c>
      <c r="F20" s="74">
        <f>C20*0.9</f>
        <v>4050</v>
      </c>
      <c r="G20" s="75" t="s">
        <v>362</v>
      </c>
      <c r="H20" s="130"/>
    </row>
    <row r="21" spans="1:10" ht="15.75" thickBot="1" x14ac:dyDescent="0.3">
      <c r="A21" s="118"/>
      <c r="B21" s="76" t="s">
        <v>364</v>
      </c>
      <c r="C21" s="76" t="s">
        <v>366</v>
      </c>
      <c r="D21" s="77">
        <v>0.1</v>
      </c>
      <c r="E21" s="78">
        <v>60</v>
      </c>
      <c r="F21" s="78" t="s">
        <v>367</v>
      </c>
      <c r="G21" s="79" t="s">
        <v>363</v>
      </c>
      <c r="H21" s="131"/>
    </row>
    <row r="22" spans="1:10" x14ac:dyDescent="0.25">
      <c r="A22" s="105" t="s">
        <v>417</v>
      </c>
      <c r="B22" s="106"/>
      <c r="C22" s="106"/>
      <c r="D22" s="106"/>
      <c r="E22" s="106"/>
      <c r="F22" s="106"/>
      <c r="G22" s="106"/>
      <c r="H22" s="107"/>
    </row>
    <row r="23" spans="1:10" ht="15.75" thickBot="1" x14ac:dyDescent="0.3">
      <c r="A23" s="132"/>
      <c r="B23" s="133"/>
      <c r="C23" s="133"/>
      <c r="D23" s="133"/>
      <c r="E23" s="133"/>
      <c r="F23" s="133"/>
      <c r="G23" s="133"/>
      <c r="H23" s="134"/>
    </row>
    <row r="24" spans="1:10" x14ac:dyDescent="0.25">
      <c r="A24" s="111" t="s">
        <v>413</v>
      </c>
      <c r="B24" s="82" t="s">
        <v>369</v>
      </c>
      <c r="C24" s="82">
        <v>500</v>
      </c>
      <c r="D24" s="83">
        <v>0</v>
      </c>
      <c r="E24" s="84">
        <v>60</v>
      </c>
      <c r="F24" s="84">
        <v>250</v>
      </c>
      <c r="G24" s="85" t="s">
        <v>358</v>
      </c>
      <c r="H24" s="113" t="s">
        <v>410</v>
      </c>
      <c r="J24" t="s">
        <v>368</v>
      </c>
    </row>
    <row r="25" spans="1:10" x14ac:dyDescent="0.25">
      <c r="A25" s="112"/>
      <c r="B25" s="86" t="s">
        <v>369</v>
      </c>
      <c r="C25" s="86">
        <v>1000</v>
      </c>
      <c r="D25" s="87">
        <v>0</v>
      </c>
      <c r="E25" s="88">
        <v>60</v>
      </c>
      <c r="F25" s="88">
        <v>500</v>
      </c>
      <c r="G25" s="89" t="s">
        <v>359</v>
      </c>
      <c r="H25" s="114"/>
    </row>
    <row r="26" spans="1:10" x14ac:dyDescent="0.25">
      <c r="A26" s="112"/>
      <c r="B26" s="86" t="s">
        <v>369</v>
      </c>
      <c r="C26" s="86">
        <v>1500</v>
      </c>
      <c r="D26" s="87">
        <v>0</v>
      </c>
      <c r="E26" s="88">
        <v>60</v>
      </c>
      <c r="F26" s="88">
        <v>750</v>
      </c>
      <c r="G26" s="89" t="s">
        <v>360</v>
      </c>
      <c r="H26" s="114"/>
    </row>
    <row r="27" spans="1:10" x14ac:dyDescent="0.25">
      <c r="A27" s="112"/>
      <c r="B27" s="86" t="s">
        <v>369</v>
      </c>
      <c r="C27" s="86">
        <v>2000</v>
      </c>
      <c r="D27" s="87">
        <v>0</v>
      </c>
      <c r="E27" s="88">
        <v>60</v>
      </c>
      <c r="F27" s="88">
        <v>1000</v>
      </c>
      <c r="G27" s="89" t="s">
        <v>361</v>
      </c>
      <c r="H27" s="114"/>
    </row>
    <row r="28" spans="1:10" x14ac:dyDescent="0.25">
      <c r="A28" s="112"/>
      <c r="B28" s="86" t="s">
        <v>369</v>
      </c>
      <c r="C28" s="86">
        <v>5000</v>
      </c>
      <c r="D28" s="87">
        <v>0</v>
      </c>
      <c r="E28" s="88">
        <v>60</v>
      </c>
      <c r="F28" s="88">
        <v>2500</v>
      </c>
      <c r="G28" s="89" t="s">
        <v>362</v>
      </c>
      <c r="H28" s="114"/>
    </row>
    <row r="29" spans="1:10" x14ac:dyDescent="0.25">
      <c r="A29" s="112"/>
      <c r="B29" s="86" t="s">
        <v>369</v>
      </c>
      <c r="C29" s="86" t="s">
        <v>356</v>
      </c>
      <c r="D29" s="87">
        <v>0</v>
      </c>
      <c r="E29" s="88">
        <v>60</v>
      </c>
      <c r="F29" s="88" t="s">
        <v>398</v>
      </c>
      <c r="G29" s="89" t="s">
        <v>363</v>
      </c>
      <c r="H29" s="115"/>
    </row>
    <row r="30" spans="1:10" x14ac:dyDescent="0.25">
      <c r="A30" s="116" t="s">
        <v>414</v>
      </c>
      <c r="B30" s="72" t="s">
        <v>370</v>
      </c>
      <c r="C30" s="72">
        <v>250</v>
      </c>
      <c r="D30" s="73">
        <v>0.1</v>
      </c>
      <c r="E30" s="74">
        <v>60</v>
      </c>
      <c r="F30" s="74">
        <v>250</v>
      </c>
      <c r="G30" s="75" t="s">
        <v>358</v>
      </c>
      <c r="H30" s="119" t="s">
        <v>411</v>
      </c>
    </row>
    <row r="31" spans="1:10" x14ac:dyDescent="0.25">
      <c r="A31" s="117"/>
      <c r="B31" s="72" t="s">
        <v>370</v>
      </c>
      <c r="C31" s="72">
        <v>500</v>
      </c>
      <c r="D31" s="73">
        <v>0.1</v>
      </c>
      <c r="E31" s="74">
        <v>60</v>
      </c>
      <c r="F31" s="74">
        <v>450</v>
      </c>
      <c r="G31" s="75" t="s">
        <v>359</v>
      </c>
      <c r="H31" s="120"/>
    </row>
    <row r="32" spans="1:10" x14ac:dyDescent="0.25">
      <c r="A32" s="117"/>
      <c r="B32" s="72" t="s">
        <v>370</v>
      </c>
      <c r="C32" s="72">
        <v>750</v>
      </c>
      <c r="D32" s="73">
        <v>0.1</v>
      </c>
      <c r="E32" s="74">
        <v>60</v>
      </c>
      <c r="F32" s="74">
        <v>675</v>
      </c>
      <c r="G32" s="75" t="s">
        <v>360</v>
      </c>
      <c r="H32" s="120"/>
    </row>
    <row r="33" spans="1:8" x14ac:dyDescent="0.25">
      <c r="A33" s="117"/>
      <c r="B33" s="72" t="s">
        <v>370</v>
      </c>
      <c r="C33" s="72">
        <v>1000</v>
      </c>
      <c r="D33" s="73">
        <v>0.1</v>
      </c>
      <c r="E33" s="74">
        <v>60</v>
      </c>
      <c r="F33" s="74">
        <v>900</v>
      </c>
      <c r="G33" s="75" t="s">
        <v>361</v>
      </c>
      <c r="H33" s="120"/>
    </row>
    <row r="34" spans="1:8" x14ac:dyDescent="0.25">
      <c r="A34" s="117"/>
      <c r="B34" s="72" t="s">
        <v>370</v>
      </c>
      <c r="C34" s="72">
        <v>2500</v>
      </c>
      <c r="D34" s="73">
        <v>0.1</v>
      </c>
      <c r="E34" s="74">
        <v>60</v>
      </c>
      <c r="F34" s="74">
        <v>2250</v>
      </c>
      <c r="G34" s="75" t="s">
        <v>362</v>
      </c>
      <c r="H34" s="120"/>
    </row>
    <row r="35" spans="1:8" ht="15.75" thickBot="1" x14ac:dyDescent="0.3">
      <c r="A35" s="118"/>
      <c r="B35" s="76" t="s">
        <v>370</v>
      </c>
      <c r="C35" s="76" t="s">
        <v>398</v>
      </c>
      <c r="D35" s="77">
        <v>0.1</v>
      </c>
      <c r="E35" s="78">
        <v>60</v>
      </c>
      <c r="F35" s="78" t="s">
        <v>366</v>
      </c>
      <c r="G35" s="79" t="s">
        <v>363</v>
      </c>
      <c r="H35" s="121"/>
    </row>
  </sheetData>
  <mergeCells count="12">
    <mergeCell ref="A2:H3"/>
    <mergeCell ref="A24:A29"/>
    <mergeCell ref="H24:H29"/>
    <mergeCell ref="A30:A35"/>
    <mergeCell ref="H30:H35"/>
    <mergeCell ref="A4:A9"/>
    <mergeCell ref="H4:H9"/>
    <mergeCell ref="A10:A15"/>
    <mergeCell ref="H10:H15"/>
    <mergeCell ref="A16:A21"/>
    <mergeCell ref="H16:H21"/>
    <mergeCell ref="A22:H23"/>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2"/>
  <sheetViews>
    <sheetView zoomScaleNormal="100" workbookViewId="0"/>
  </sheetViews>
  <sheetFormatPr defaultRowHeight="15" x14ac:dyDescent="0.25"/>
  <cols>
    <col min="1" max="1" width="35.7109375" style="32" customWidth="1"/>
    <col min="2" max="2" width="43.42578125" style="32" customWidth="1"/>
    <col min="3" max="3" width="37.7109375" style="32" customWidth="1"/>
    <col min="4" max="4" width="24.85546875" style="32" bestFit="1" customWidth="1"/>
    <col min="5" max="5" width="28.42578125" style="32" customWidth="1"/>
    <col min="6" max="6" width="14" style="32" customWidth="1"/>
    <col min="7" max="16384" width="9.140625" style="32"/>
  </cols>
  <sheetData>
    <row r="1" spans="1:9" ht="150" x14ac:dyDescent="0.25">
      <c r="A1" s="29" t="s">
        <v>431</v>
      </c>
      <c r="B1" s="29" t="s">
        <v>432</v>
      </c>
      <c r="C1" s="29" t="s">
        <v>433</v>
      </c>
      <c r="E1" s="29" t="s">
        <v>371</v>
      </c>
      <c r="F1" s="33" t="s">
        <v>204</v>
      </c>
      <c r="G1" s="29"/>
      <c r="H1" s="29"/>
      <c r="I1" s="29"/>
    </row>
    <row r="2" spans="1:9" x14ac:dyDescent="0.25">
      <c r="A2" s="36" t="s">
        <v>205</v>
      </c>
      <c r="B2" s="36"/>
      <c r="C2" s="36"/>
      <c r="D2" s="36"/>
      <c r="E2" s="36"/>
    </row>
    <row r="3" spans="1:9" ht="210" customHeight="1" x14ac:dyDescent="0.25">
      <c r="A3" s="29" t="s">
        <v>206</v>
      </c>
      <c r="B3" s="34" t="s">
        <v>207</v>
      </c>
      <c r="D3" s="33"/>
      <c r="E3" s="29"/>
    </row>
    <row r="4" spans="1:9" x14ac:dyDescent="0.25">
      <c r="A4" s="29"/>
      <c r="B4" s="29"/>
      <c r="C4" s="34"/>
      <c r="D4" s="29"/>
      <c r="E4" s="29"/>
    </row>
    <row r="5" spans="1:9" x14ac:dyDescent="0.25">
      <c r="A5" s="29"/>
      <c r="B5" s="29" t="s">
        <v>159</v>
      </c>
      <c r="C5" s="34"/>
      <c r="D5" s="29"/>
      <c r="E5" s="29"/>
    </row>
    <row r="6" spans="1:9" x14ac:dyDescent="0.25">
      <c r="A6" s="29" t="s">
        <v>209</v>
      </c>
      <c r="B6" s="29" t="s">
        <v>210</v>
      </c>
      <c r="C6" s="39">
        <v>1225</v>
      </c>
      <c r="D6" s="29"/>
      <c r="E6" s="29"/>
    </row>
    <row r="7" spans="1:9" x14ac:dyDescent="0.25">
      <c r="A7" s="29"/>
      <c r="B7" s="29" t="s">
        <v>211</v>
      </c>
      <c r="C7" s="30">
        <v>2500</v>
      </c>
      <c r="D7" s="29"/>
      <c r="E7" s="35"/>
    </row>
    <row r="8" spans="1:9" x14ac:dyDescent="0.25">
      <c r="A8" s="29"/>
      <c r="B8" s="29" t="s">
        <v>212</v>
      </c>
      <c r="C8" s="30">
        <f>C7*C6</f>
        <v>3062500</v>
      </c>
      <c r="D8" s="29" t="s">
        <v>155</v>
      </c>
      <c r="E8" s="29"/>
    </row>
    <row r="9" spans="1:9" x14ac:dyDescent="0.25">
      <c r="A9" s="29"/>
      <c r="B9" s="29" t="s">
        <v>315</v>
      </c>
      <c r="C9" s="30">
        <f>C8*0.14</f>
        <v>428750.00000000006</v>
      </c>
      <c r="D9" s="33"/>
      <c r="E9" s="29"/>
    </row>
    <row r="10" spans="1:9" x14ac:dyDescent="0.25">
      <c r="A10" s="29"/>
      <c r="B10" s="29" t="s">
        <v>314</v>
      </c>
      <c r="C10" s="30">
        <f>C8*0.08</f>
        <v>245000</v>
      </c>
      <c r="D10" s="33"/>
      <c r="E10" s="29"/>
    </row>
    <row r="11" spans="1:9" x14ac:dyDescent="0.25">
      <c r="A11" s="29"/>
      <c r="B11" s="29" t="s">
        <v>316</v>
      </c>
      <c r="C11" s="30">
        <f>C8*0.07</f>
        <v>214375.00000000003</v>
      </c>
      <c r="D11" s="29"/>
      <c r="E11" s="29"/>
    </row>
    <row r="12" spans="1:9" x14ac:dyDescent="0.25">
      <c r="A12" s="29"/>
      <c r="B12" s="29"/>
      <c r="C12" s="30"/>
      <c r="D12" s="29"/>
      <c r="E12" s="29"/>
    </row>
    <row r="13" spans="1:9" x14ac:dyDescent="0.25">
      <c r="A13" s="29" t="s">
        <v>351</v>
      </c>
      <c r="B13" s="29"/>
      <c r="C13" s="39">
        <f>C6*0.05</f>
        <v>61.25</v>
      </c>
      <c r="D13" s="29"/>
      <c r="E13" s="29"/>
    </row>
    <row r="14" spans="1:9" x14ac:dyDescent="0.25">
      <c r="A14" s="29"/>
      <c r="B14" s="29"/>
      <c r="C14" s="30">
        <v>500</v>
      </c>
      <c r="D14" s="29" t="s">
        <v>156</v>
      </c>
      <c r="E14" s="29"/>
    </row>
    <row r="15" spans="1:9" x14ac:dyDescent="0.25">
      <c r="A15" s="29"/>
      <c r="B15" s="29"/>
      <c r="C15" s="30">
        <f>C14*C13</f>
        <v>30625</v>
      </c>
      <c r="D15" s="29" t="s">
        <v>160</v>
      </c>
      <c r="E15" s="29"/>
    </row>
    <row r="16" spans="1:9" x14ac:dyDescent="0.25">
      <c r="A16" s="29"/>
      <c r="B16" s="29"/>
      <c r="C16" s="30">
        <f>C15*0.37</f>
        <v>11331.25</v>
      </c>
      <c r="D16" s="29" t="s">
        <v>216</v>
      </c>
      <c r="E16" s="29"/>
    </row>
    <row r="17" spans="1:6" x14ac:dyDescent="0.25">
      <c r="A17" s="29"/>
      <c r="B17" s="29"/>
      <c r="C17" s="30"/>
      <c r="D17" s="29"/>
      <c r="E17" s="29"/>
    </row>
    <row r="18" spans="1:6" x14ac:dyDescent="0.25">
      <c r="A18" s="29" t="s">
        <v>219</v>
      </c>
      <c r="B18" s="29"/>
      <c r="C18" s="39">
        <v>122</v>
      </c>
      <c r="D18" s="29" t="s">
        <v>165</v>
      </c>
      <c r="E18" s="29" t="s">
        <v>218</v>
      </c>
    </row>
    <row r="19" spans="1:6" x14ac:dyDescent="0.25">
      <c r="A19" s="29"/>
      <c r="B19" s="29"/>
      <c r="C19" s="30">
        <v>500</v>
      </c>
      <c r="D19" s="29" t="s">
        <v>165</v>
      </c>
      <c r="E19" s="29" t="s">
        <v>218</v>
      </c>
    </row>
    <row r="20" spans="1:6" x14ac:dyDescent="0.25">
      <c r="A20" s="29"/>
      <c r="B20" s="29"/>
      <c r="C20" s="30">
        <f>C19*C18</f>
        <v>61000</v>
      </c>
      <c r="D20" s="29" t="s">
        <v>166</v>
      </c>
      <c r="E20" s="29"/>
    </row>
    <row r="21" spans="1:6" x14ac:dyDescent="0.25">
      <c r="A21" s="29"/>
      <c r="B21" s="29"/>
      <c r="C21" s="30">
        <f>C20*0.05</f>
        <v>3050</v>
      </c>
      <c r="D21" s="29" t="s">
        <v>167</v>
      </c>
      <c r="E21" s="29"/>
    </row>
    <row r="22" spans="1:6" ht="45" x14ac:dyDescent="0.25">
      <c r="A22" s="29" t="s">
        <v>168</v>
      </c>
      <c r="B22" s="29" t="s">
        <v>313</v>
      </c>
      <c r="C22" s="30">
        <f>C21+C16+C11</f>
        <v>228756.25000000003</v>
      </c>
      <c r="D22" s="31" t="s">
        <v>222</v>
      </c>
      <c r="E22" s="29" t="s">
        <v>224</v>
      </c>
    </row>
    <row r="23" spans="1:6" x14ac:dyDescent="0.25">
      <c r="A23" s="29" t="s">
        <v>317</v>
      </c>
      <c r="B23" s="29" t="s">
        <v>299</v>
      </c>
      <c r="C23" s="57">
        <v>0</v>
      </c>
      <c r="D23" s="31"/>
      <c r="E23" s="29" t="s">
        <v>335</v>
      </c>
    </row>
    <row r="24" spans="1:6" x14ac:dyDescent="0.25">
      <c r="A24" s="29" t="s">
        <v>318</v>
      </c>
      <c r="B24" s="29" t="s">
        <v>319</v>
      </c>
      <c r="C24" s="30">
        <f>C22-C23</f>
        <v>228756.25000000003</v>
      </c>
      <c r="D24" s="30">
        <f>C24*10</f>
        <v>2287562.5000000005</v>
      </c>
      <c r="E24" s="30">
        <f>D24*10</f>
        <v>22875625.000000004</v>
      </c>
      <c r="F24" s="32" t="s">
        <v>334</v>
      </c>
    </row>
    <row r="25" spans="1:6" x14ac:dyDescent="0.25">
      <c r="A25" s="29" t="s">
        <v>317</v>
      </c>
      <c r="B25" s="29" t="s">
        <v>299</v>
      </c>
      <c r="C25" s="30">
        <f>C24*50</f>
        <v>11437812.500000002</v>
      </c>
      <c r="D25" s="30">
        <f>C25*10</f>
        <v>114378125.00000001</v>
      </c>
      <c r="E25" s="30">
        <f>D25*6</f>
        <v>686268750.00000012</v>
      </c>
      <c r="F25" s="30">
        <f>E24*6</f>
        <v>137253750.00000003</v>
      </c>
    </row>
    <row r="26" spans="1:6" x14ac:dyDescent="0.25">
      <c r="A26" s="29" t="s">
        <v>317</v>
      </c>
      <c r="B26" s="29" t="s">
        <v>299</v>
      </c>
      <c r="C26" s="30"/>
      <c r="D26" s="31"/>
      <c r="E26" s="29"/>
    </row>
    <row r="27" spans="1:6" ht="45" x14ac:dyDescent="0.25">
      <c r="A27" s="29" t="s">
        <v>221</v>
      </c>
      <c r="B27" s="29" t="s">
        <v>237</v>
      </c>
      <c r="C27" s="38">
        <f>C24*50</f>
        <v>11437812.500000002</v>
      </c>
      <c r="D27" s="32" t="s">
        <v>223</v>
      </c>
      <c r="E27" s="29"/>
    </row>
    <row r="28" spans="1:6" x14ac:dyDescent="0.25">
      <c r="A28" s="29" t="s">
        <v>181</v>
      </c>
      <c r="B28" s="29" t="s">
        <v>176</v>
      </c>
      <c r="C28" s="40">
        <f>C27*10</f>
        <v>114378125.00000001</v>
      </c>
      <c r="D28" s="32" t="s">
        <v>225</v>
      </c>
      <c r="E28" s="29"/>
    </row>
    <row r="29" spans="1:6" x14ac:dyDescent="0.25">
      <c r="A29" s="29" t="s">
        <v>328</v>
      </c>
      <c r="B29" s="29" t="s">
        <v>176</v>
      </c>
      <c r="C29" s="40">
        <f>C28*8/5</f>
        <v>183005000.00000003</v>
      </c>
      <c r="E29" s="29"/>
    </row>
    <row r="30" spans="1:6" ht="45" customHeight="1" x14ac:dyDescent="0.25">
      <c r="A30" s="29" t="s">
        <v>177</v>
      </c>
      <c r="B30" s="29" t="s">
        <v>226</v>
      </c>
      <c r="C30" s="30"/>
      <c r="D30" s="29"/>
      <c r="E30" s="29"/>
    </row>
    <row r="31" spans="1:6" x14ac:dyDescent="0.25">
      <c r="A31" s="29"/>
      <c r="B31" s="29" t="s">
        <v>227</v>
      </c>
      <c r="C31" s="30"/>
      <c r="D31" s="29"/>
      <c r="E31" s="29"/>
    </row>
    <row r="32" spans="1:6" x14ac:dyDescent="0.25">
      <c r="A32" s="29"/>
      <c r="B32" s="29" t="s">
        <v>228</v>
      </c>
      <c r="C32" s="38">
        <f>4*C27</f>
        <v>45751250.000000007</v>
      </c>
      <c r="D32" s="37" t="s">
        <v>229</v>
      </c>
      <c r="E32" s="29"/>
    </row>
    <row r="33" spans="1:7" ht="30" x14ac:dyDescent="0.25">
      <c r="A33" s="29"/>
      <c r="B33" s="29" t="s">
        <v>238</v>
      </c>
      <c r="C33" s="30"/>
      <c r="D33" s="29"/>
      <c r="E33" s="29"/>
    </row>
    <row r="34" spans="1:7" x14ac:dyDescent="0.25">
      <c r="A34" s="29" t="s">
        <v>320</v>
      </c>
      <c r="B34" s="29" t="s">
        <v>230</v>
      </c>
      <c r="C34" s="40">
        <f>C32*10</f>
        <v>457512500.00000006</v>
      </c>
      <c r="D34" s="29" t="s">
        <v>188</v>
      </c>
      <c r="E34" s="32" t="s">
        <v>232</v>
      </c>
    </row>
    <row r="35" spans="1:7" x14ac:dyDescent="0.25">
      <c r="A35" s="29"/>
      <c r="B35" s="29"/>
      <c r="C35" s="30"/>
      <c r="D35" s="29"/>
      <c r="E35" s="29"/>
    </row>
    <row r="37" spans="1:7" x14ac:dyDescent="0.25">
      <c r="C37" s="32" t="s">
        <v>402</v>
      </c>
      <c r="D37" s="32" t="s">
        <v>403</v>
      </c>
      <c r="E37" s="32" t="s">
        <v>404</v>
      </c>
      <c r="F37" s="67">
        <f>SUM(F38:F42)</f>
        <v>974925</v>
      </c>
      <c r="G37" s="66"/>
    </row>
    <row r="38" spans="1:7" x14ac:dyDescent="0.25">
      <c r="B38" s="32" t="s">
        <v>407</v>
      </c>
      <c r="C38" s="32">
        <v>4500</v>
      </c>
      <c r="D38" s="32">
        <v>2500</v>
      </c>
      <c r="E38" s="32">
        <f>C38*D38</f>
        <v>11250000</v>
      </c>
      <c r="F38" s="32">
        <f>E38*0.04</f>
        <v>450000</v>
      </c>
    </row>
    <row r="39" spans="1:7" x14ac:dyDescent="0.25">
      <c r="B39" s="32" t="s">
        <v>406</v>
      </c>
      <c r="C39" s="32">
        <v>450</v>
      </c>
      <c r="D39" s="32">
        <v>1000</v>
      </c>
      <c r="E39" s="32">
        <f>C39*D39</f>
        <v>450000</v>
      </c>
      <c r="F39" s="32">
        <f>E39*0.14</f>
        <v>63000.000000000007</v>
      </c>
    </row>
    <row r="40" spans="1:7" x14ac:dyDescent="0.25">
      <c r="B40" s="32" t="s">
        <v>369</v>
      </c>
      <c r="C40" s="32">
        <v>450</v>
      </c>
      <c r="D40" s="32">
        <v>500</v>
      </c>
      <c r="E40" s="32">
        <f>C40*D40</f>
        <v>225000</v>
      </c>
      <c r="F40" s="32">
        <f>450*(250*0.67+250*0.14)</f>
        <v>91125</v>
      </c>
    </row>
    <row r="41" spans="1:7" x14ac:dyDescent="0.25">
      <c r="B41" s="32" t="s">
        <v>405</v>
      </c>
      <c r="C41" s="32">
        <v>450</v>
      </c>
      <c r="D41" s="32">
        <v>600</v>
      </c>
      <c r="E41" s="32">
        <f>C41*D41</f>
        <v>270000</v>
      </c>
      <c r="F41" s="32">
        <f>E41*0.04</f>
        <v>10800</v>
      </c>
    </row>
    <row r="42" spans="1:7" ht="30" x14ac:dyDescent="0.25">
      <c r="B42" s="29" t="s">
        <v>408</v>
      </c>
      <c r="C42" s="32">
        <v>3000</v>
      </c>
      <c r="D42" s="32">
        <v>1000</v>
      </c>
      <c r="E42" s="32">
        <f>C42*D42</f>
        <v>3000000</v>
      </c>
      <c r="F42" s="32">
        <f>E42*0.12</f>
        <v>360000</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5"/>
  <sheetViews>
    <sheetView workbookViewId="0">
      <pane ySplit="1" topLeftCell="A2" activePane="bottomLeft" state="frozen"/>
      <selection pane="bottomLeft"/>
    </sheetView>
  </sheetViews>
  <sheetFormatPr defaultRowHeight="15" x14ac:dyDescent="0.25"/>
  <cols>
    <col min="2" max="2" width="19.85546875" bestFit="1" customWidth="1"/>
    <col min="3" max="3" width="48.7109375" customWidth="1"/>
    <col min="5" max="5" width="23.85546875" bestFit="1" customWidth="1"/>
    <col min="6" max="6" width="30.140625" customWidth="1"/>
    <col min="7" max="7" width="43" style="25" customWidth="1"/>
    <col min="8" max="8" width="13.42578125" customWidth="1"/>
  </cols>
  <sheetData>
    <row r="1" spans="1:9" x14ac:dyDescent="0.25">
      <c r="A1" t="s">
        <v>138</v>
      </c>
      <c r="B1" t="s">
        <v>139</v>
      </c>
      <c r="C1" t="s">
        <v>142</v>
      </c>
      <c r="D1" t="s">
        <v>140</v>
      </c>
      <c r="G1" s="25" t="s">
        <v>148</v>
      </c>
      <c r="H1" t="s">
        <v>148</v>
      </c>
    </row>
    <row r="2" spans="1:9" x14ac:dyDescent="0.25">
      <c r="A2">
        <v>1</v>
      </c>
      <c r="B2" t="s">
        <v>137</v>
      </c>
      <c r="E2" t="s">
        <v>147</v>
      </c>
      <c r="H2" s="21"/>
    </row>
    <row r="3" spans="1:9" x14ac:dyDescent="0.25">
      <c r="A3">
        <v>2</v>
      </c>
      <c r="B3" t="s">
        <v>141</v>
      </c>
      <c r="E3" t="s">
        <v>147</v>
      </c>
      <c r="H3" s="21"/>
    </row>
    <row r="4" spans="1:9" ht="315" x14ac:dyDescent="0.25">
      <c r="A4">
        <v>3</v>
      </c>
      <c r="B4" t="s">
        <v>143</v>
      </c>
      <c r="C4" s="1" t="s">
        <v>144</v>
      </c>
      <c r="E4" t="s">
        <v>147</v>
      </c>
      <c r="F4" s="1" t="s">
        <v>151</v>
      </c>
      <c r="G4" s="22" t="s">
        <v>202</v>
      </c>
      <c r="H4" s="27" t="s">
        <v>203</v>
      </c>
      <c r="I4" t="s">
        <v>150</v>
      </c>
    </row>
    <row r="5" spans="1:9" x14ac:dyDescent="0.25">
      <c r="A5">
        <v>4</v>
      </c>
      <c r="B5" t="s">
        <v>145</v>
      </c>
      <c r="E5" t="s">
        <v>147</v>
      </c>
      <c r="H5" s="21"/>
    </row>
    <row r="6" spans="1:9" ht="225" x14ac:dyDescent="0.25">
      <c r="A6">
        <v>5</v>
      </c>
      <c r="B6" t="s">
        <v>146</v>
      </c>
      <c r="E6" t="s">
        <v>147</v>
      </c>
      <c r="F6" s="1" t="s">
        <v>153</v>
      </c>
      <c r="G6" s="26" t="s">
        <v>158</v>
      </c>
      <c r="H6" s="21"/>
    </row>
    <row r="7" spans="1:9" x14ac:dyDescent="0.25">
      <c r="A7">
        <v>6</v>
      </c>
      <c r="B7" t="s">
        <v>152</v>
      </c>
    </row>
    <row r="8" spans="1:9" x14ac:dyDescent="0.25">
      <c r="F8" t="s">
        <v>159</v>
      </c>
    </row>
    <row r="9" spans="1:9" x14ac:dyDescent="0.25">
      <c r="E9" t="s">
        <v>162</v>
      </c>
      <c r="F9">
        <v>1250</v>
      </c>
      <c r="G9" s="25">
        <v>2500</v>
      </c>
      <c r="H9" t="s">
        <v>156</v>
      </c>
    </row>
    <row r="10" spans="1:9" x14ac:dyDescent="0.25">
      <c r="F10" t="s">
        <v>157</v>
      </c>
      <c r="G10" s="25">
        <f>G9*F9</f>
        <v>3125000</v>
      </c>
      <c r="H10" t="s">
        <v>155</v>
      </c>
    </row>
    <row r="11" spans="1:9" x14ac:dyDescent="0.25">
      <c r="G11" s="25">
        <f>G10*0.15</f>
        <v>468750</v>
      </c>
      <c r="H11" s="21">
        <v>0.15</v>
      </c>
    </row>
    <row r="12" spans="1:9" x14ac:dyDescent="0.25">
      <c r="C12" t="s">
        <v>169</v>
      </c>
      <c r="G12" s="25">
        <f>G10*0.1</f>
        <v>312500</v>
      </c>
      <c r="H12" s="21">
        <v>0.1</v>
      </c>
    </row>
    <row r="13" spans="1:9" x14ac:dyDescent="0.25">
      <c r="C13" t="s">
        <v>171</v>
      </c>
      <c r="G13" s="25">
        <f>G10*0.04</f>
        <v>125000</v>
      </c>
      <c r="H13">
        <v>4</v>
      </c>
      <c r="I13">
        <f>G13/10000</f>
        <v>12.5</v>
      </c>
    </row>
    <row r="14" spans="1:9" x14ac:dyDescent="0.25">
      <c r="C14" t="s">
        <v>172</v>
      </c>
    </row>
    <row r="15" spans="1:9" x14ac:dyDescent="0.25">
      <c r="C15" t="s">
        <v>173</v>
      </c>
      <c r="E15" t="s">
        <v>164</v>
      </c>
      <c r="F15">
        <f>F9*0.05</f>
        <v>62.5</v>
      </c>
    </row>
    <row r="16" spans="1:9" x14ac:dyDescent="0.25">
      <c r="C16" t="s">
        <v>172</v>
      </c>
      <c r="F16">
        <v>62.5</v>
      </c>
      <c r="G16" s="25">
        <v>500</v>
      </c>
      <c r="H16" t="s">
        <v>156</v>
      </c>
    </row>
    <row r="17" spans="3:9" x14ac:dyDescent="0.25">
      <c r="C17" t="s">
        <v>14</v>
      </c>
      <c r="G17" s="25">
        <f>G16*F16</f>
        <v>31250</v>
      </c>
      <c r="H17" t="s">
        <v>160</v>
      </c>
    </row>
    <row r="18" spans="3:9" x14ac:dyDescent="0.25">
      <c r="C18" t="s">
        <v>174</v>
      </c>
      <c r="G18" s="25">
        <f>G17*0.74</f>
        <v>23125</v>
      </c>
      <c r="H18" t="s">
        <v>161</v>
      </c>
    </row>
    <row r="19" spans="3:9" x14ac:dyDescent="0.25">
      <c r="C19" t="s">
        <v>175</v>
      </c>
    </row>
    <row r="20" spans="3:9" x14ac:dyDescent="0.25">
      <c r="E20" t="s">
        <v>163</v>
      </c>
      <c r="F20">
        <v>125</v>
      </c>
      <c r="G20" s="25">
        <v>750</v>
      </c>
      <c r="H20" t="s">
        <v>165</v>
      </c>
    </row>
    <row r="21" spans="3:9" x14ac:dyDescent="0.25">
      <c r="G21" s="25">
        <f>G20*F20</f>
        <v>93750</v>
      </c>
      <c r="H21" t="s">
        <v>166</v>
      </c>
    </row>
    <row r="22" spans="3:9" x14ac:dyDescent="0.25">
      <c r="G22" s="25">
        <f>G21*0.05</f>
        <v>4687.5</v>
      </c>
      <c r="H22" t="s">
        <v>167</v>
      </c>
    </row>
    <row r="23" spans="3:9" x14ac:dyDescent="0.25">
      <c r="F23" t="s">
        <v>168</v>
      </c>
      <c r="G23" s="25">
        <f>G22+G18+G13</f>
        <v>152812.5</v>
      </c>
    </row>
    <row r="24" spans="3:9" ht="45" x14ac:dyDescent="0.25">
      <c r="D24">
        <f>1400*50</f>
        <v>70000</v>
      </c>
      <c r="E24" t="s">
        <v>180</v>
      </c>
      <c r="F24" s="1" t="s">
        <v>184</v>
      </c>
      <c r="G24" s="25">
        <f>G23*50</f>
        <v>7640625</v>
      </c>
      <c r="H24" s="25">
        <f>G24/1400</f>
        <v>5457.5892857142853</v>
      </c>
      <c r="I24" t="s">
        <v>185</v>
      </c>
    </row>
    <row r="25" spans="3:9" x14ac:dyDescent="0.25">
      <c r="F25" t="s">
        <v>170</v>
      </c>
    </row>
    <row r="26" spans="3:9" x14ac:dyDescent="0.25">
      <c r="E26" t="s">
        <v>181</v>
      </c>
      <c r="F26" t="s">
        <v>176</v>
      </c>
      <c r="G26" s="25">
        <f>G24*10</f>
        <v>76406250</v>
      </c>
      <c r="H26" s="25"/>
    </row>
    <row r="27" spans="3:9" x14ac:dyDescent="0.25">
      <c r="E27" t="s">
        <v>177</v>
      </c>
      <c r="F27" t="s">
        <v>178</v>
      </c>
    </row>
    <row r="28" spans="3:9" x14ac:dyDescent="0.25">
      <c r="F28" t="s">
        <v>179</v>
      </c>
    </row>
    <row r="29" spans="3:9" x14ac:dyDescent="0.25">
      <c r="F29" t="s">
        <v>182</v>
      </c>
    </row>
    <row r="30" spans="3:9" x14ac:dyDescent="0.25">
      <c r="D30">
        <f>4*D24</f>
        <v>280000</v>
      </c>
      <c r="F30" t="s">
        <v>183</v>
      </c>
      <c r="G30" s="25">
        <f>4*G24</f>
        <v>30562500</v>
      </c>
      <c r="H30" s="25"/>
    </row>
    <row r="31" spans="3:9" x14ac:dyDescent="0.25">
      <c r="F31" t="s">
        <v>186</v>
      </c>
    </row>
    <row r="32" spans="3:9" x14ac:dyDescent="0.25">
      <c r="D32">
        <f>D30*10</f>
        <v>2800000</v>
      </c>
      <c r="F32" t="s">
        <v>187</v>
      </c>
      <c r="G32" s="25">
        <f>G30*10</f>
        <v>305625000</v>
      </c>
      <c r="H32" t="s">
        <v>188</v>
      </c>
    </row>
    <row r="34" spans="5:7" x14ac:dyDescent="0.25">
      <c r="E34" t="s">
        <v>189</v>
      </c>
      <c r="F34" t="s">
        <v>190</v>
      </c>
      <c r="G34" s="25">
        <v>1500000</v>
      </c>
    </row>
    <row r="35" spans="5:7" x14ac:dyDescent="0.25">
      <c r="E35" t="s">
        <v>191</v>
      </c>
      <c r="F35" t="s">
        <v>192</v>
      </c>
      <c r="G35" s="25">
        <v>50000</v>
      </c>
    </row>
    <row r="36" spans="5:7" x14ac:dyDescent="0.25">
      <c r="F36" t="s">
        <v>193</v>
      </c>
      <c r="G36" s="25">
        <f>1400*50*10/6*20</f>
        <v>2333333.3333333335</v>
      </c>
    </row>
    <row r="37" spans="5:7" x14ac:dyDescent="0.25">
      <c r="F37" t="s">
        <v>201</v>
      </c>
    </row>
    <row r="38" spans="5:7" x14ac:dyDescent="0.25">
      <c r="F38" t="s">
        <v>194</v>
      </c>
      <c r="G38" s="25" t="s">
        <v>196</v>
      </c>
    </row>
    <row r="39" spans="5:7" x14ac:dyDescent="0.25">
      <c r="F39" t="s">
        <v>195</v>
      </c>
      <c r="G39" s="25" t="s">
        <v>196</v>
      </c>
    </row>
    <row r="40" spans="5:7" x14ac:dyDescent="0.25">
      <c r="F40" t="s">
        <v>192</v>
      </c>
      <c r="G40" s="25" t="s">
        <v>196</v>
      </c>
    </row>
    <row r="41" spans="5:7" x14ac:dyDescent="0.25">
      <c r="F41" t="s">
        <v>197</v>
      </c>
      <c r="G41" s="25" t="s">
        <v>196</v>
      </c>
    </row>
    <row r="42" spans="5:7" x14ac:dyDescent="0.25">
      <c r="F42" t="s">
        <v>198</v>
      </c>
      <c r="G42" s="25">
        <v>1</v>
      </c>
    </row>
    <row r="43" spans="5:7" x14ac:dyDescent="0.25">
      <c r="F43" t="s">
        <v>199</v>
      </c>
      <c r="G43" s="25">
        <v>1</v>
      </c>
    </row>
    <row r="44" spans="5:7" x14ac:dyDescent="0.25">
      <c r="F44" t="s">
        <v>200</v>
      </c>
    </row>
    <row r="45" spans="5:7" x14ac:dyDescent="0.25">
      <c r="F45" t="s">
        <v>149</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5"/>
  <sheetViews>
    <sheetView workbookViewId="0"/>
  </sheetViews>
  <sheetFormatPr defaultRowHeight="15" x14ac:dyDescent="0.25"/>
  <cols>
    <col min="1" max="1" width="6.140625" bestFit="1" customWidth="1"/>
    <col min="2" max="2" width="69.7109375" bestFit="1" customWidth="1"/>
    <col min="3" max="3" width="65.140625" style="1" customWidth="1"/>
    <col min="4" max="4" width="44.42578125" style="1" customWidth="1"/>
  </cols>
  <sheetData>
    <row r="1" spans="1:4" x14ac:dyDescent="0.25">
      <c r="A1" s="23" t="s">
        <v>0</v>
      </c>
      <c r="B1" s="23" t="s">
        <v>1</v>
      </c>
      <c r="C1" s="24" t="s">
        <v>98</v>
      </c>
      <c r="D1" s="24" t="s">
        <v>104</v>
      </c>
    </row>
    <row r="2" spans="1:4" ht="45" x14ac:dyDescent="0.25">
      <c r="A2" s="13">
        <v>0</v>
      </c>
      <c r="B2" s="13" t="s">
        <v>60</v>
      </c>
      <c r="C2" s="14" t="s">
        <v>99</v>
      </c>
      <c r="D2" s="14" t="s">
        <v>106</v>
      </c>
    </row>
    <row r="3" spans="1:4" ht="90" x14ac:dyDescent="0.25">
      <c r="A3" s="4">
        <v>2</v>
      </c>
      <c r="B3" s="4" t="s">
        <v>64</v>
      </c>
      <c r="C3" s="6" t="s">
        <v>122</v>
      </c>
      <c r="D3" s="19" t="s">
        <v>123</v>
      </c>
    </row>
    <row r="4" spans="1:4" x14ac:dyDescent="0.25">
      <c r="A4" s="4">
        <v>3</v>
      </c>
      <c r="B4" s="4" t="s">
        <v>65</v>
      </c>
      <c r="C4" s="6" t="s">
        <v>72</v>
      </c>
      <c r="D4" s="19" t="s">
        <v>124</v>
      </c>
    </row>
    <row r="5" spans="1:4" x14ac:dyDescent="0.25">
      <c r="A5" s="4">
        <v>4</v>
      </c>
      <c r="B5" s="4" t="s">
        <v>75</v>
      </c>
      <c r="C5" s="6" t="s">
        <v>78</v>
      </c>
      <c r="D5" s="6"/>
    </row>
    <row r="6" spans="1:4" x14ac:dyDescent="0.25">
      <c r="A6" s="4">
        <v>5</v>
      </c>
      <c r="B6" s="4" t="s">
        <v>74</v>
      </c>
      <c r="C6" s="6" t="s">
        <v>84</v>
      </c>
      <c r="D6" s="6"/>
    </row>
    <row r="7" spans="1:4" x14ac:dyDescent="0.25">
      <c r="A7" s="4">
        <v>6</v>
      </c>
      <c r="B7" s="4" t="s">
        <v>77</v>
      </c>
      <c r="C7" s="6" t="s">
        <v>125</v>
      </c>
      <c r="D7" s="6"/>
    </row>
    <row r="8" spans="1:4" x14ac:dyDescent="0.25">
      <c r="A8" s="4">
        <v>7</v>
      </c>
      <c r="B8" s="4" t="s">
        <v>73</v>
      </c>
      <c r="C8" s="6"/>
      <c r="D8" s="6"/>
    </row>
    <row r="9" spans="1:4" x14ac:dyDescent="0.25">
      <c r="A9" s="4">
        <v>8</v>
      </c>
      <c r="B9" s="4" t="s">
        <v>66</v>
      </c>
      <c r="C9" s="6" t="s">
        <v>126</v>
      </c>
      <c r="D9" s="6"/>
    </row>
    <row r="10" spans="1:4" ht="45" x14ac:dyDescent="0.25">
      <c r="A10" s="4">
        <v>9</v>
      </c>
      <c r="B10" s="4" t="s">
        <v>67</v>
      </c>
      <c r="C10" s="6" t="s">
        <v>154</v>
      </c>
      <c r="D10" s="6" t="s">
        <v>127</v>
      </c>
    </row>
    <row r="11" spans="1:4" x14ac:dyDescent="0.25">
      <c r="A11" s="4">
        <v>10</v>
      </c>
      <c r="B11" s="4" t="s">
        <v>71</v>
      </c>
      <c r="C11" s="6"/>
      <c r="D11" s="6"/>
    </row>
    <row r="12" spans="1:4" x14ac:dyDescent="0.25">
      <c r="A12" s="4">
        <v>11</v>
      </c>
      <c r="B12" s="4" t="s">
        <v>76</v>
      </c>
      <c r="C12" s="6" t="s">
        <v>100</v>
      </c>
      <c r="D12" s="6" t="s">
        <v>129</v>
      </c>
    </row>
    <row r="13" spans="1:4" x14ac:dyDescent="0.25">
      <c r="A13" s="4">
        <v>12</v>
      </c>
      <c r="B13" s="4" t="s">
        <v>79</v>
      </c>
      <c r="C13" s="6" t="s">
        <v>130</v>
      </c>
      <c r="D13" s="6"/>
    </row>
    <row r="14" spans="1:4" x14ac:dyDescent="0.25">
      <c r="A14" s="4">
        <v>13</v>
      </c>
      <c r="B14" s="4" t="s">
        <v>80</v>
      </c>
      <c r="C14" s="6" t="s">
        <v>130</v>
      </c>
      <c r="D14" s="6"/>
    </row>
    <row r="15" spans="1:4" x14ac:dyDescent="0.25">
      <c r="A15" s="4">
        <v>14</v>
      </c>
      <c r="B15" s="4" t="s">
        <v>81</v>
      </c>
      <c r="C15" s="6" t="s">
        <v>131</v>
      </c>
      <c r="D15" s="6"/>
    </row>
    <row r="16" spans="1:4" x14ac:dyDescent="0.25">
      <c r="A16" s="4">
        <v>15</v>
      </c>
      <c r="B16" s="4" t="s">
        <v>101</v>
      </c>
      <c r="C16" s="6" t="s">
        <v>132</v>
      </c>
      <c r="D16" s="6"/>
    </row>
    <row r="17" spans="1:5" x14ac:dyDescent="0.25">
      <c r="A17" s="4">
        <v>16</v>
      </c>
      <c r="B17" s="4" t="s">
        <v>82</v>
      </c>
      <c r="C17" s="6" t="s">
        <v>133</v>
      </c>
      <c r="D17" s="6"/>
    </row>
    <row r="18" spans="1:5" x14ac:dyDescent="0.25">
      <c r="A18" s="13">
        <v>17</v>
      </c>
      <c r="B18" s="13" t="s">
        <v>83</v>
      </c>
      <c r="C18" s="14" t="s">
        <v>109</v>
      </c>
      <c r="D18" s="14"/>
    </row>
    <row r="19" spans="1:5" x14ac:dyDescent="0.25">
      <c r="A19" s="4">
        <v>18</v>
      </c>
      <c r="B19" s="4" t="s">
        <v>85</v>
      </c>
      <c r="C19" s="6"/>
      <c r="D19" s="6"/>
    </row>
    <row r="20" spans="1:5" x14ac:dyDescent="0.25">
      <c r="A20" s="4">
        <v>19</v>
      </c>
      <c r="B20" s="4" t="s">
        <v>86</v>
      </c>
      <c r="C20" s="6" t="s">
        <v>87</v>
      </c>
      <c r="D20" s="6"/>
    </row>
    <row r="21" spans="1:5" x14ac:dyDescent="0.25">
      <c r="A21" s="4">
        <v>20</v>
      </c>
      <c r="B21" s="4" t="s">
        <v>88</v>
      </c>
      <c r="C21" s="6" t="s">
        <v>89</v>
      </c>
      <c r="D21" s="6"/>
    </row>
    <row r="22" spans="1:5" x14ac:dyDescent="0.25">
      <c r="A22" s="4">
        <v>21</v>
      </c>
      <c r="B22" s="4" t="s">
        <v>90</v>
      </c>
      <c r="C22" s="6" t="s">
        <v>134</v>
      </c>
      <c r="D22" s="6"/>
    </row>
    <row r="23" spans="1:5" ht="30" x14ac:dyDescent="0.25">
      <c r="A23" s="4">
        <v>22</v>
      </c>
      <c r="B23" s="4" t="s">
        <v>91</v>
      </c>
      <c r="C23" s="6" t="s">
        <v>135</v>
      </c>
      <c r="D23" s="6" t="s">
        <v>136</v>
      </c>
    </row>
    <row r="24" spans="1:5" x14ac:dyDescent="0.25">
      <c r="A24" s="4">
        <v>23</v>
      </c>
      <c r="B24" s="4" t="s">
        <v>92</v>
      </c>
      <c r="C24" s="6"/>
      <c r="D24" s="6"/>
      <c r="E24" s="20"/>
    </row>
    <row r="25" spans="1:5" x14ac:dyDescent="0.25">
      <c r="A25" s="4">
        <v>24</v>
      </c>
      <c r="B25" s="4" t="s">
        <v>93</v>
      </c>
      <c r="C25" s="6" t="s">
        <v>94</v>
      </c>
      <c r="D25" s="6"/>
      <c r="E25" s="20"/>
    </row>
    <row r="26" spans="1:5" x14ac:dyDescent="0.25">
      <c r="A26" s="4">
        <v>25</v>
      </c>
      <c r="B26" s="4" t="s">
        <v>95</v>
      </c>
      <c r="C26" s="6"/>
      <c r="D26" s="6"/>
    </row>
    <row r="27" spans="1:5" x14ac:dyDescent="0.25">
      <c r="A27" s="4">
        <v>26</v>
      </c>
      <c r="B27" s="4" t="s">
        <v>69</v>
      </c>
      <c r="C27" s="6" t="s">
        <v>68</v>
      </c>
      <c r="D27" s="6"/>
    </row>
    <row r="28" spans="1:5" x14ac:dyDescent="0.25">
      <c r="A28" s="4">
        <v>27</v>
      </c>
      <c r="B28" s="4" t="s">
        <v>96</v>
      </c>
      <c r="C28" s="6" t="s">
        <v>97</v>
      </c>
      <c r="D28" s="6"/>
    </row>
    <row r="29" spans="1:5" x14ac:dyDescent="0.25">
      <c r="A29" s="4">
        <v>28</v>
      </c>
      <c r="B29" s="4" t="s">
        <v>70</v>
      </c>
      <c r="C29" s="6"/>
      <c r="D29" s="6"/>
    </row>
    <row r="30" spans="1:5" x14ac:dyDescent="0.25">
      <c r="A30" s="4">
        <v>29</v>
      </c>
      <c r="B30" s="4" t="s">
        <v>102</v>
      </c>
      <c r="C30" s="6" t="s">
        <v>103</v>
      </c>
      <c r="D30" s="6"/>
    </row>
    <row r="31" spans="1:5" x14ac:dyDescent="0.25">
      <c r="A31" s="4">
        <v>30</v>
      </c>
      <c r="B31" s="4" t="s">
        <v>108</v>
      </c>
      <c r="C31" s="6" t="s">
        <v>103</v>
      </c>
      <c r="D31" s="6"/>
    </row>
    <row r="32" spans="1:5" ht="30" x14ac:dyDescent="0.25">
      <c r="A32" s="4">
        <v>31</v>
      </c>
      <c r="B32" s="4" t="s">
        <v>105</v>
      </c>
      <c r="C32" s="6" t="s">
        <v>107</v>
      </c>
      <c r="D32" s="6"/>
    </row>
    <row r="33" spans="1:4" x14ac:dyDescent="0.25">
      <c r="A33" s="16">
        <v>32</v>
      </c>
      <c r="B33" s="16" t="s">
        <v>110</v>
      </c>
      <c r="C33" s="17" t="s">
        <v>111</v>
      </c>
      <c r="D33" s="6"/>
    </row>
    <row r="34" spans="1:4" x14ac:dyDescent="0.25">
      <c r="B34" s="15" t="s">
        <v>112</v>
      </c>
      <c r="C34" s="18" t="s">
        <v>113</v>
      </c>
    </row>
    <row r="35" spans="1:4" x14ac:dyDescent="0.25">
      <c r="B35" s="15" t="s">
        <v>114</v>
      </c>
    </row>
    <row r="36" spans="1:4" x14ac:dyDescent="0.25">
      <c r="B36" s="15" t="s">
        <v>115</v>
      </c>
      <c r="C36" s="1" t="s">
        <v>116</v>
      </c>
    </row>
    <row r="37" spans="1:4" ht="180" x14ac:dyDescent="0.25">
      <c r="B37" s="15" t="s">
        <v>117</v>
      </c>
      <c r="C37" s="1" t="s">
        <v>118</v>
      </c>
      <c r="D37" s="1" t="s">
        <v>119</v>
      </c>
    </row>
    <row r="38" spans="1:4" x14ac:dyDescent="0.25">
      <c r="B38" s="15" t="s">
        <v>120</v>
      </c>
    </row>
    <row r="39" spans="1:4" x14ac:dyDescent="0.25">
      <c r="B39" s="15" t="s">
        <v>121</v>
      </c>
    </row>
    <row r="40" spans="1:4" x14ac:dyDescent="0.25">
      <c r="B40" s="15" t="s">
        <v>128</v>
      </c>
    </row>
    <row r="43" spans="1:4" x14ac:dyDescent="0.25">
      <c r="B43" t="s">
        <v>62</v>
      </c>
    </row>
    <row r="44" spans="1:4" x14ac:dyDescent="0.25">
      <c r="B44" t="s">
        <v>63</v>
      </c>
    </row>
    <row r="45" spans="1:4" x14ac:dyDescent="0.25">
      <c r="B45" t="s">
        <v>61</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8"/>
  <sheetViews>
    <sheetView workbookViewId="0"/>
  </sheetViews>
  <sheetFormatPr defaultRowHeight="15" x14ac:dyDescent="0.25"/>
  <cols>
    <col min="1" max="1" width="39.85546875" bestFit="1" customWidth="1"/>
    <col min="2" max="2" width="26.5703125" style="3" bestFit="1" customWidth="1"/>
    <col min="3" max="3" width="113" style="1" customWidth="1"/>
  </cols>
  <sheetData>
    <row r="1" spans="1:5" x14ac:dyDescent="0.25">
      <c r="A1" s="10" t="s">
        <v>57</v>
      </c>
      <c r="B1" s="11" t="s">
        <v>58</v>
      </c>
      <c r="C1" s="12" t="s">
        <v>59</v>
      </c>
    </row>
    <row r="2" spans="1:5" x14ac:dyDescent="0.25">
      <c r="A2" s="4" t="s">
        <v>2</v>
      </c>
      <c r="B2" s="5">
        <v>18</v>
      </c>
      <c r="C2" s="6"/>
      <c r="E2" t="s">
        <v>55</v>
      </c>
    </row>
    <row r="3" spans="1:5" x14ac:dyDescent="0.25">
      <c r="A3" s="4" t="s">
        <v>3</v>
      </c>
      <c r="B3" s="5">
        <v>21</v>
      </c>
      <c r="C3" s="6"/>
    </row>
    <row r="4" spans="1:5" x14ac:dyDescent="0.25">
      <c r="A4" s="4" t="s">
        <v>4</v>
      </c>
      <c r="B4" s="5">
        <v>21</v>
      </c>
      <c r="C4" s="6"/>
    </row>
    <row r="5" spans="1:5" x14ac:dyDescent="0.25">
      <c r="A5" s="4" t="s">
        <v>5</v>
      </c>
      <c r="B5" s="5">
        <v>21</v>
      </c>
      <c r="C5" s="6"/>
    </row>
    <row r="6" spans="1:5" x14ac:dyDescent="0.25">
      <c r="A6" s="4" t="s">
        <v>6</v>
      </c>
      <c r="B6" s="5" t="s">
        <v>7</v>
      </c>
      <c r="C6" t="s">
        <v>8</v>
      </c>
    </row>
    <row r="7" spans="1:5" x14ac:dyDescent="0.25">
      <c r="A7" s="4" t="s">
        <v>9</v>
      </c>
      <c r="B7" s="5">
        <v>25</v>
      </c>
      <c r="C7" s="6"/>
    </row>
    <row r="8" spans="1:5" x14ac:dyDescent="0.25">
      <c r="A8" s="4" t="s">
        <v>10</v>
      </c>
      <c r="B8" s="5">
        <v>21</v>
      </c>
      <c r="C8" s="6"/>
    </row>
    <row r="9" spans="1:5" x14ac:dyDescent="0.25">
      <c r="A9" s="4" t="s">
        <v>11</v>
      </c>
      <c r="B9" s="5">
        <v>25</v>
      </c>
      <c r="C9" s="6"/>
    </row>
    <row r="10" spans="1:5" x14ac:dyDescent="0.25">
      <c r="A10" s="4" t="s">
        <v>12</v>
      </c>
      <c r="B10" s="5">
        <v>25</v>
      </c>
      <c r="C10" t="s">
        <v>13</v>
      </c>
    </row>
    <row r="11" spans="1:5" x14ac:dyDescent="0.25">
      <c r="A11" s="4" t="s">
        <v>14</v>
      </c>
      <c r="B11" s="5">
        <v>21</v>
      </c>
      <c r="C11" s="6"/>
    </row>
    <row r="12" spans="1:5" x14ac:dyDescent="0.25">
      <c r="A12" s="4" t="s">
        <v>15</v>
      </c>
      <c r="B12" s="5" t="s">
        <v>7</v>
      </c>
      <c r="C12" s="6" t="s">
        <v>16</v>
      </c>
    </row>
    <row r="13" spans="1:5" ht="59.25" x14ac:dyDescent="0.25">
      <c r="A13" s="4" t="s">
        <v>17</v>
      </c>
      <c r="B13" s="5">
        <v>25</v>
      </c>
      <c r="C13" s="6" t="s">
        <v>18</v>
      </c>
    </row>
    <row r="14" spans="1:5" x14ac:dyDescent="0.25">
      <c r="A14" s="4" t="s">
        <v>19</v>
      </c>
      <c r="B14" s="5">
        <v>18</v>
      </c>
      <c r="C14" s="6"/>
    </row>
    <row r="15" spans="1:5" x14ac:dyDescent="0.25">
      <c r="A15" s="4" t="s">
        <v>20</v>
      </c>
      <c r="B15" s="5">
        <v>18</v>
      </c>
      <c r="C15" s="6"/>
    </row>
    <row r="16" spans="1:5" x14ac:dyDescent="0.25">
      <c r="A16" s="4" t="s">
        <v>21</v>
      </c>
      <c r="B16" s="5">
        <v>21</v>
      </c>
      <c r="C16" s="6"/>
    </row>
    <row r="17" spans="1:3" ht="58.5" x14ac:dyDescent="0.25">
      <c r="A17" s="4" t="s">
        <v>22</v>
      </c>
      <c r="B17" s="5">
        <v>18</v>
      </c>
      <c r="C17" s="6" t="s">
        <v>23</v>
      </c>
    </row>
    <row r="18" spans="1:3" x14ac:dyDescent="0.25">
      <c r="A18" s="4" t="s">
        <v>24</v>
      </c>
      <c r="B18" s="5">
        <v>23</v>
      </c>
      <c r="C18" s="6" t="s">
        <v>25</v>
      </c>
    </row>
    <row r="19" spans="1:3" x14ac:dyDescent="0.25">
      <c r="A19" s="4" t="s">
        <v>26</v>
      </c>
      <c r="B19" s="5">
        <v>18</v>
      </c>
      <c r="C19" s="6"/>
    </row>
    <row r="20" spans="1:3" x14ac:dyDescent="0.25">
      <c r="A20" s="4" t="s">
        <v>27</v>
      </c>
      <c r="B20" s="5" t="s">
        <v>28</v>
      </c>
      <c r="C20" s="6" t="s">
        <v>29</v>
      </c>
    </row>
    <row r="21" spans="1:3" x14ac:dyDescent="0.25">
      <c r="A21" s="4" t="s">
        <v>30</v>
      </c>
      <c r="B21" s="5">
        <v>21</v>
      </c>
      <c r="C21" s="6"/>
    </row>
    <row r="22" spans="1:3" s="2" customFormat="1" ht="15.75" customHeight="1" x14ac:dyDescent="0.25">
      <c r="A22" s="7" t="s">
        <v>31</v>
      </c>
      <c r="B22" s="8" t="s">
        <v>56</v>
      </c>
      <c r="C22" s="9" t="s">
        <v>32</v>
      </c>
    </row>
    <row r="24" spans="1:3" x14ac:dyDescent="0.25">
      <c r="A24" t="s">
        <v>33</v>
      </c>
      <c r="B24" s="3">
        <v>21</v>
      </c>
      <c r="C24" s="1" t="s">
        <v>34</v>
      </c>
    </row>
    <row r="25" spans="1:3" x14ac:dyDescent="0.25">
      <c r="A25" t="s">
        <v>35</v>
      </c>
      <c r="B25" s="3">
        <v>21</v>
      </c>
    </row>
    <row r="26" spans="1:3" x14ac:dyDescent="0.25">
      <c r="A26" t="s">
        <v>36</v>
      </c>
      <c r="B26" s="3" t="s">
        <v>37</v>
      </c>
      <c r="C26" t="s">
        <v>38</v>
      </c>
    </row>
    <row r="27" spans="1:3" x14ac:dyDescent="0.25">
      <c r="A27" t="s">
        <v>39</v>
      </c>
      <c r="B27" s="3" t="s">
        <v>40</v>
      </c>
      <c r="C27" t="s">
        <v>41</v>
      </c>
    </row>
    <row r="28" spans="1:3" x14ac:dyDescent="0.25">
      <c r="A28" t="s">
        <v>42</v>
      </c>
      <c r="B28" s="3">
        <v>21</v>
      </c>
    </row>
    <row r="29" spans="1:3" x14ac:dyDescent="0.25">
      <c r="A29" t="s">
        <v>43</v>
      </c>
      <c r="B29" s="3">
        <v>18</v>
      </c>
    </row>
    <row r="30" spans="1:3" ht="59.25" x14ac:dyDescent="0.25">
      <c r="A30" t="s">
        <v>44</v>
      </c>
      <c r="B30" s="3">
        <v>25</v>
      </c>
      <c r="C30" s="1" t="s">
        <v>45</v>
      </c>
    </row>
    <row r="31" spans="1:3" x14ac:dyDescent="0.25">
      <c r="A31" t="s">
        <v>46</v>
      </c>
      <c r="B31" s="3">
        <v>18</v>
      </c>
    </row>
    <row r="32" spans="1:3" x14ac:dyDescent="0.25">
      <c r="A32" t="s">
        <v>47</v>
      </c>
      <c r="B32" s="3">
        <v>18</v>
      </c>
    </row>
    <row r="33" spans="1:3" x14ac:dyDescent="0.25">
      <c r="A33" t="s">
        <v>48</v>
      </c>
      <c r="B33" s="3">
        <v>21</v>
      </c>
    </row>
    <row r="34" spans="1:3" x14ac:dyDescent="0.25">
      <c r="A34" t="s">
        <v>49</v>
      </c>
      <c r="B34" s="3">
        <v>21</v>
      </c>
    </row>
    <row r="35" spans="1:3" x14ac:dyDescent="0.25">
      <c r="A35" t="s">
        <v>50</v>
      </c>
      <c r="B35" s="3">
        <v>21</v>
      </c>
    </row>
    <row r="36" spans="1:3" x14ac:dyDescent="0.25">
      <c r="A36" t="s">
        <v>51</v>
      </c>
      <c r="B36" s="3">
        <v>21</v>
      </c>
      <c r="C36" t="s">
        <v>52</v>
      </c>
    </row>
    <row r="37" spans="1:3" x14ac:dyDescent="0.25">
      <c r="A37" t="s">
        <v>53</v>
      </c>
      <c r="B37" s="3">
        <v>21</v>
      </c>
    </row>
    <row r="38" spans="1:3" x14ac:dyDescent="0.25">
      <c r="A38" t="s">
        <v>54</v>
      </c>
      <c r="B38" s="3">
        <v>21</v>
      </c>
    </row>
  </sheetData>
  <hyperlinks>
    <hyperlink ref="A2" r:id="rId1" tooltip="Andaman and Nicobar Islands" display="https://en.wikipedia.org/wiki/Andaman_and_Nicobar_Islands"/>
    <hyperlink ref="B2" r:id="rId2" location="cite_note-MDAIndia-10" display="https://en.wikipedia.org/wiki/Alcohol_laws_of_India - cite_note-MDAIndia-10"/>
    <hyperlink ref="A3" r:id="rId3" tooltip="Andhra Pradesh" display="https://en.wikipedia.org/wiki/Andhra_Pradesh"/>
    <hyperlink ref="B3" r:id="rId4" location="cite_note-MDAIndia-10" display="https://en.wikipedia.org/wiki/Alcohol_laws_of_India - cite_note-MDAIndia-10"/>
    <hyperlink ref="A4" r:id="rId5" tooltip="Arunachal Pradesh" display="https://en.wikipedia.org/wiki/Arunachal_Pradesh"/>
    <hyperlink ref="B4" r:id="rId6" location="cite_note-MDAIndia-10" display="https://en.wikipedia.org/wiki/Alcohol_laws_of_India - cite_note-MDAIndia-10"/>
    <hyperlink ref="A5" r:id="rId7" tooltip="Assam" display="https://en.wikipedia.org/wiki/Assam"/>
    <hyperlink ref="B5" r:id="rId8" location="cite_note-MDAIndia-10" display="cite_note-MDAIndia-10"/>
    <hyperlink ref="A6" r:id="rId9" tooltip="Bihar" display="https://en.wikipedia.org/wiki/Bihar"/>
    <hyperlink ref="B6" r:id="rId10" tooltip="Bihar Excise (Amendment) Act, 2016" display="https://en.wikipedia.org/wiki/Bihar_Excise_(Amendment)_Act,_2016"/>
    <hyperlink ref="A7" r:id="rId11" tooltip="Chandigarh" display="https://en.wikipedia.org/wiki/Chandigarh"/>
    <hyperlink ref="B7" r:id="rId12" location="cite_note-12" display="https://en.wikipedia.org/wiki/Alcohol_laws_of_India - cite_note-12"/>
    <hyperlink ref="A8" r:id="rId13" tooltip="Chhattisgarh" display="https://en.wikipedia.org/wiki/Chhattisgarh"/>
    <hyperlink ref="B8" r:id="rId14" location="cite_note-MDAIndia-10" display="https://en.wikipedia.org/wiki/Alcohol_laws_of_India - cite_note-MDAIndia-10"/>
    <hyperlink ref="A9" r:id="rId15" tooltip="Dadra and Nagar Haveli and Daman and Diu" display="https://en.wikipedia.org/wiki/Dadra_and_Nagar_Haveli_and_Daman_and_Diu"/>
    <hyperlink ref="A10" r:id="rId16" tooltip="Delhi" display="https://en.wikipedia.org/wiki/Delhi"/>
    <hyperlink ref="A11" r:id="rId17" tooltip="Goa" display="https://en.wikipedia.org/wiki/Goa"/>
    <hyperlink ref="B11" r:id="rId18" location="cite_note-14" display="https://en.wikipedia.org/wiki/Alcohol_laws_of_India - cite_note-14"/>
    <hyperlink ref="A12" r:id="rId19" tooltip="Gujarat" display="https://en.wikipedia.org/wiki/Gujarat"/>
    <hyperlink ref="B12" r:id="rId20" tooltip="Bombay Prohibition (Gujarat Amendment) Act, 2009" display="https://en.wikipedia.org/wiki/Bombay_Prohibition_(Gujarat_Amendment)_Act,_2009"/>
    <hyperlink ref="A13" r:id="rId21" tooltip="Haryana" display="https://en.wikipedia.org/wiki/Haryana"/>
    <hyperlink ref="B13" r:id="rId22" location="cite_note-MDAIndia-10" display="cite_note-MDAIndia-10"/>
    <hyperlink ref="A14" r:id="rId23" tooltip="Himachal Pradesh" display="https://en.wikipedia.org/wiki/Himachal_Pradesh"/>
    <hyperlink ref="B14" r:id="rId24" location="cite_note-18" display="https://en.wikipedia.org/wiki/Alcohol_laws_of_India - cite_note-18"/>
    <hyperlink ref="A15" r:id="rId25" tooltip="Jammu and Kashmir (union territory)" display="https://en.wikipedia.org/wiki/Jammu_and_Kashmir_(union_territory)"/>
    <hyperlink ref="A16" r:id="rId26" tooltip="Jharkhand" display="https://en.wikipedia.org/wiki/Jharkhand"/>
    <hyperlink ref="A17" r:id="rId27" tooltip="Karnataka" display="https://en.wikipedia.org/wiki/Karnataka"/>
    <hyperlink ref="A18" r:id="rId28" tooltip="Kerala" display="https://en.wikipedia.org/wiki/Kerala"/>
    <hyperlink ref="B18" r:id="rId29" location="cite_note-27" display="https://en.wikipedia.org/wiki/Alcohol_laws_of_India - cite_note-27"/>
    <hyperlink ref="A19" r:id="rId30" tooltip="Ladakh" display="https://en.wikipedia.org/wiki/Ladakh"/>
    <hyperlink ref="A20" r:id="rId31" tooltip="Lakshadweep" display="https://en.wikipedia.org/wiki/Lakshadweep"/>
    <hyperlink ref="A21" r:id="rId32" tooltip="Madhya Pradesh" display="https://en.wikipedia.org/wiki/Madhya_Pradesh"/>
    <hyperlink ref="B21" r:id="rId33" location="cite_note-31" display="https://en.wikipedia.org/wiki/Alcohol_laws_of_India - cite_note-31"/>
    <hyperlink ref="A22" r:id="rId34" tooltip="Maharashtra" display="https://en.wikipedia.org/wiki/Maharashtra"/>
    <hyperlink ref="A24" r:id="rId35" tooltip="Manipur" display="https://en.wikipedia.org/wiki/Manipur"/>
    <hyperlink ref="B24" r:id="rId36" location="cite_note-MDAIndia-10" display="https://en.wikipedia.org/wiki/Alcohol_laws_of_India - cite_note-MDAIndia-10"/>
    <hyperlink ref="A25" r:id="rId37" tooltip="Meghalaya" display="https://en.wikipedia.org/wiki/Meghalaya"/>
    <hyperlink ref="B25" r:id="rId38" location="cite_note-ibn_18_rome-33" display="https://en.wikipedia.org/wiki/Alcohol_laws_of_India - cite_note-ibn_18_rome-33"/>
    <hyperlink ref="A26" r:id="rId39" tooltip="Mizoram" display="https://en.wikipedia.org/wiki/Mizoram"/>
    <hyperlink ref="B26" r:id="rId40" location="cite_note-34" display="https://en.wikipedia.org/wiki/Alcohol_laws_of_India - cite_note-34"/>
    <hyperlink ref="A27" r:id="rId41" tooltip="Nagaland" display="https://en.wikipedia.org/wiki/Nagaland"/>
    <hyperlink ref="A28" r:id="rId42" tooltip="Odisha" display="https://en.wikipedia.org/wiki/Odisha"/>
    <hyperlink ref="A29" r:id="rId43" tooltip="Puducherry" display="https://en.wikipedia.org/wiki/Puducherry"/>
    <hyperlink ref="B29" r:id="rId44" location="cite_note-MDAIndia-10" display="https://en.wikipedia.org/wiki/Alcohol_laws_of_India - cite_note-MDAIndia-10"/>
    <hyperlink ref="A30" r:id="rId45" tooltip="Punjab, India" display="https://en.wikipedia.org/wiki/Punjab,_India"/>
    <hyperlink ref="B30" r:id="rId46" location="cite_note-38" display="https://en.wikipedia.org/wiki/Alcohol_laws_of_India - cite_note-38"/>
    <hyperlink ref="A31" r:id="rId47" tooltip="Rajasthan" display="https://en.wikipedia.org/wiki/Rajasthan"/>
    <hyperlink ref="B31" r:id="rId48" location="cite_note-39" display="https://en.wikipedia.org/wiki/Alcohol_laws_of_India - cite_note-39"/>
    <hyperlink ref="A32" r:id="rId49" tooltip="Sikkim" display="https://en.wikipedia.org/wiki/Sikkim"/>
    <hyperlink ref="B32" r:id="rId50" location="cite_note-TOI2-40" display="https://en.wikipedia.org/wiki/Alcohol_laws_of_India - cite_note-TOI2-40"/>
    <hyperlink ref="A33" r:id="rId51" tooltip="Tamil Nadu" display="https://en.wikipedia.org/wiki/Tamil_Nadu"/>
    <hyperlink ref="B33" r:id="rId52" location="cite_note-MDAIndia-10" display="https://en.wikipedia.org/wiki/Alcohol_laws_of_India - cite_note-MDAIndia-10"/>
    <hyperlink ref="A34" r:id="rId53" tooltip="Telangana" display="https://en.wikipedia.org/wiki/Telangana"/>
    <hyperlink ref="A35" r:id="rId54" tooltip="Tripura" display="https://en.wikipedia.org/wiki/Tripura"/>
    <hyperlink ref="A36" r:id="rId55" tooltip="Uttar Pradesh" display="https://en.wikipedia.org/wiki/Uttar_Pradesh"/>
    <hyperlink ref="A37" r:id="rId56" tooltip="Uttarakhand" display="https://en.wikipedia.org/wiki/Uttarakhand"/>
    <hyperlink ref="A38" r:id="rId57" tooltip="West Bengal" display="https://en.wikipedia.org/wiki/West_Bengal"/>
    <hyperlink ref="B28" r:id="rId58" location="cite_note-ibn_18_rome-33" display="https://en.wikipedia.org/wiki/Alcohol_laws_of_India - cite_note-ibn_18_rome-33"/>
    <hyperlink ref="B34" r:id="rId59" location="cite_note-MDAIndia-10" display="https://en.wikipedia.org/wiki/Alcohol_laws_of_India - cite_note-MDAIndia-10"/>
    <hyperlink ref="B35" r:id="rId60" location="cite_note-MDAIndia-10" display="https://en.wikipedia.org/wiki/Alcohol_laws_of_India - cite_note-MDAIndia-10"/>
    <hyperlink ref="B36" r:id="rId61" location="cite_note-MDAIndia-10" display="https://en.wikipedia.org/wiki/Alcohol_laws_of_India - cite_note-MDAIndia-10"/>
    <hyperlink ref="B37" r:id="rId62" location="cite_note-MDAIndia-10" display="https://en.wikipedia.org/wiki/Alcohol_laws_of_India - cite_note-MDAIndia-10"/>
    <hyperlink ref="B38" r:id="rId63" location="cite_note-MDAIndia-10" display="https://en.wikipedia.org/wiki/Alcohol_laws_of_India - cite_note-MDAIndia-10"/>
  </hyperlinks>
  <pageMargins left="0.7" right="0.7" top="0.75" bottom="0.75" header="0.3" footer="0.3"/>
  <pageSetup orientation="portrait" r:id="rId6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0"/>
  <sheetViews>
    <sheetView workbookViewId="0"/>
  </sheetViews>
  <sheetFormatPr defaultRowHeight="15" x14ac:dyDescent="0.25"/>
  <cols>
    <col min="1" max="1" width="124.7109375" bestFit="1" customWidth="1"/>
    <col min="2" max="2" width="20.28515625" customWidth="1"/>
    <col min="3" max="3" width="19.140625" customWidth="1"/>
  </cols>
  <sheetData>
    <row r="1" spans="1:1" x14ac:dyDescent="0.25">
      <c r="A1" s="44" t="s">
        <v>263</v>
      </c>
    </row>
    <row r="2" spans="1:1" x14ac:dyDescent="0.25">
      <c r="A2" s="44" t="s">
        <v>246</v>
      </c>
    </row>
    <row r="3" spans="1:1" x14ac:dyDescent="0.25">
      <c r="A3" s="44" t="s">
        <v>247</v>
      </c>
    </row>
    <row r="4" spans="1:1" x14ac:dyDescent="0.25">
      <c r="A4" s="44" t="s">
        <v>248</v>
      </c>
    </row>
    <row r="5" spans="1:1" x14ac:dyDescent="0.25">
      <c r="A5" s="44" t="s">
        <v>249</v>
      </c>
    </row>
    <row r="6" spans="1:1" x14ac:dyDescent="0.25">
      <c r="A6" s="44" t="s">
        <v>264</v>
      </c>
    </row>
    <row r="7" spans="1:1" x14ac:dyDescent="0.25">
      <c r="A7" s="44" t="s">
        <v>250</v>
      </c>
    </row>
    <row r="8" spans="1:1" x14ac:dyDescent="0.25">
      <c r="A8" s="44" t="s">
        <v>251</v>
      </c>
    </row>
    <row r="9" spans="1:1" x14ac:dyDescent="0.25">
      <c r="A9" s="44" t="s">
        <v>266</v>
      </c>
    </row>
    <row r="10" spans="1:1" x14ac:dyDescent="0.25">
      <c r="A10" s="44" t="s">
        <v>252</v>
      </c>
    </row>
    <row r="11" spans="1:1" x14ac:dyDescent="0.25">
      <c r="A11" s="44" t="s">
        <v>253</v>
      </c>
    </row>
    <row r="12" spans="1:1" x14ac:dyDescent="0.25">
      <c r="A12" s="44" t="s">
        <v>254</v>
      </c>
    </row>
    <row r="13" spans="1:1" x14ac:dyDescent="0.25">
      <c r="A13" s="44" t="s">
        <v>255</v>
      </c>
    </row>
    <row r="14" spans="1:1" x14ac:dyDescent="0.25">
      <c r="A14" s="44" t="s">
        <v>256</v>
      </c>
    </row>
    <row r="15" spans="1:1" x14ac:dyDescent="0.25">
      <c r="A15" s="44" t="s">
        <v>257</v>
      </c>
    </row>
    <row r="16" spans="1:1" x14ac:dyDescent="0.25">
      <c r="A16" s="44" t="s">
        <v>258</v>
      </c>
    </row>
    <row r="17" spans="1:2" x14ac:dyDescent="0.25">
      <c r="A17" s="44" t="s">
        <v>259</v>
      </c>
    </row>
    <row r="18" spans="1:2" x14ac:dyDescent="0.25">
      <c r="A18" s="44" t="s">
        <v>265</v>
      </c>
    </row>
    <row r="19" spans="1:2" x14ac:dyDescent="0.25">
      <c r="A19" s="44" t="s">
        <v>260</v>
      </c>
    </row>
    <row r="20" spans="1:2" x14ac:dyDescent="0.25">
      <c r="A20" s="44" t="s">
        <v>261</v>
      </c>
    </row>
    <row r="21" spans="1:2" x14ac:dyDescent="0.25">
      <c r="A21" s="44" t="s">
        <v>262</v>
      </c>
    </row>
    <row r="22" spans="1:2" x14ac:dyDescent="0.25">
      <c r="A22" s="44" t="s">
        <v>267</v>
      </c>
      <c r="B22">
        <v>500</v>
      </c>
    </row>
    <row r="23" spans="1:2" x14ac:dyDescent="0.25">
      <c r="A23" s="44" t="s">
        <v>268</v>
      </c>
      <c r="B23">
        <v>1000</v>
      </c>
    </row>
    <row r="24" spans="1:2" x14ac:dyDescent="0.25">
      <c r="A24" s="44" t="s">
        <v>269</v>
      </c>
      <c r="B24">
        <v>12000</v>
      </c>
    </row>
    <row r="25" spans="1:2" x14ac:dyDescent="0.25">
      <c r="A25" s="44" t="s">
        <v>270</v>
      </c>
      <c r="B25">
        <v>3000</v>
      </c>
    </row>
    <row r="26" spans="1:2" x14ac:dyDescent="0.25">
      <c r="A26" s="44" t="s">
        <v>271</v>
      </c>
      <c r="B26">
        <v>3000</v>
      </c>
    </row>
    <row r="27" spans="1:2" x14ac:dyDescent="0.25">
      <c r="A27" s="44" t="s">
        <v>272</v>
      </c>
      <c r="B27">
        <v>3000</v>
      </c>
    </row>
    <row r="28" spans="1:2" x14ac:dyDescent="0.25">
      <c r="A28" s="44" t="s">
        <v>273</v>
      </c>
      <c r="B28">
        <v>3000</v>
      </c>
    </row>
    <row r="29" spans="1:2" x14ac:dyDescent="0.25">
      <c r="A29" s="44" t="s">
        <v>274</v>
      </c>
      <c r="B29">
        <v>12000</v>
      </c>
    </row>
    <row r="30" spans="1:2" x14ac:dyDescent="0.25">
      <c r="A30" s="44" t="s">
        <v>275</v>
      </c>
      <c r="B30">
        <v>1200</v>
      </c>
    </row>
    <row r="31" spans="1:2" x14ac:dyDescent="0.25">
      <c r="A31" s="44" t="s">
        <v>276</v>
      </c>
      <c r="B31">
        <v>1200</v>
      </c>
    </row>
    <row r="32" spans="1:2" x14ac:dyDescent="0.25">
      <c r="A32" s="44" t="s">
        <v>277</v>
      </c>
      <c r="B32">
        <v>5000</v>
      </c>
    </row>
    <row r="33" spans="1:4" x14ac:dyDescent="0.25">
      <c r="A33" s="44" t="s">
        <v>278</v>
      </c>
    </row>
    <row r="34" spans="1:4" x14ac:dyDescent="0.25">
      <c r="A34" s="44" t="s">
        <v>279</v>
      </c>
    </row>
    <row r="35" spans="1:4" x14ac:dyDescent="0.25">
      <c r="A35" s="44" t="s">
        <v>194</v>
      </c>
    </row>
    <row r="36" spans="1:4" x14ac:dyDescent="0.25">
      <c r="A36" s="44" t="s">
        <v>280</v>
      </c>
    </row>
    <row r="37" spans="1:4" x14ac:dyDescent="0.25">
      <c r="A37" s="44" t="s">
        <v>281</v>
      </c>
    </row>
    <row r="39" spans="1:4" x14ac:dyDescent="0.25">
      <c r="A39" s="29" t="s">
        <v>190</v>
      </c>
      <c r="B39" s="30">
        <v>4000000</v>
      </c>
      <c r="C39" s="29"/>
      <c r="D39" s="29"/>
    </row>
    <row r="40" spans="1:4" x14ac:dyDescent="0.25">
      <c r="A40" s="29" t="s">
        <v>192</v>
      </c>
      <c r="B40" s="30">
        <v>100000</v>
      </c>
      <c r="C40" s="29" t="s">
        <v>285</v>
      </c>
      <c r="D40" s="29"/>
    </row>
    <row r="41" spans="1:4" x14ac:dyDescent="0.25">
      <c r="A41" s="29" t="s">
        <v>193</v>
      </c>
      <c r="B41" s="30">
        <f>1400*50*10*20/6</f>
        <v>2333333.3333333335</v>
      </c>
      <c r="C41" s="29" t="s">
        <v>220</v>
      </c>
      <c r="D41" s="29"/>
    </row>
    <row r="42" spans="1:4" x14ac:dyDescent="0.25">
      <c r="A42" s="29" t="s">
        <v>201</v>
      </c>
      <c r="B42" s="34" t="s">
        <v>282</v>
      </c>
      <c r="C42" s="29"/>
      <c r="D42" s="29"/>
    </row>
    <row r="43" spans="1:4" x14ac:dyDescent="0.25">
      <c r="A43" s="29" t="s">
        <v>283</v>
      </c>
      <c r="B43" s="29">
        <v>3</v>
      </c>
      <c r="C43" s="30">
        <v>18000</v>
      </c>
      <c r="D43" s="30">
        <f>C43*B43</f>
        <v>54000</v>
      </c>
    </row>
    <row r="44" spans="1:4" x14ac:dyDescent="0.25">
      <c r="A44" s="29" t="s">
        <v>195</v>
      </c>
      <c r="B44" s="29">
        <v>2</v>
      </c>
      <c r="C44" s="30">
        <v>33000</v>
      </c>
      <c r="D44" s="30">
        <f t="shared" ref="D44:D49" si="0">C44*B44</f>
        <v>66000</v>
      </c>
    </row>
    <row r="45" spans="1:4" x14ac:dyDescent="0.25">
      <c r="A45" s="29" t="s">
        <v>197</v>
      </c>
      <c r="B45" s="29">
        <v>1</v>
      </c>
      <c r="C45" s="30">
        <v>18000</v>
      </c>
      <c r="D45" s="30">
        <f t="shared" si="0"/>
        <v>18000</v>
      </c>
    </row>
    <row r="46" spans="1:4" x14ac:dyDescent="0.25">
      <c r="A46" s="29" t="s">
        <v>198</v>
      </c>
      <c r="B46" s="29">
        <v>1</v>
      </c>
      <c r="C46" s="30">
        <v>33000</v>
      </c>
      <c r="D46" s="30">
        <f t="shared" si="0"/>
        <v>33000</v>
      </c>
    </row>
    <row r="47" spans="1:4" x14ac:dyDescent="0.25">
      <c r="A47" s="29" t="s">
        <v>199</v>
      </c>
      <c r="B47" s="29">
        <v>2</v>
      </c>
      <c r="C47" s="30">
        <v>38000</v>
      </c>
      <c r="D47" s="30">
        <f t="shared" si="0"/>
        <v>76000</v>
      </c>
    </row>
    <row r="48" spans="1:4" x14ac:dyDescent="0.25">
      <c r="A48" s="29" t="s">
        <v>200</v>
      </c>
      <c r="B48" s="29">
        <v>3</v>
      </c>
      <c r="C48" s="30">
        <v>28000</v>
      </c>
      <c r="D48" s="30">
        <f t="shared" si="0"/>
        <v>84000</v>
      </c>
    </row>
    <row r="49" spans="1:4" x14ac:dyDescent="0.25">
      <c r="A49" s="29" t="s">
        <v>284</v>
      </c>
      <c r="B49" s="29">
        <v>1</v>
      </c>
      <c r="C49" s="30">
        <v>50000</v>
      </c>
      <c r="D49" s="30">
        <f t="shared" si="0"/>
        <v>50000</v>
      </c>
    </row>
    <row r="50" spans="1:4" x14ac:dyDescent="0.25">
      <c r="D50" s="29"/>
    </row>
  </sheetData>
  <hyperlinks>
    <hyperlink ref="A2" r:id="rId1" tooltip="Advertising" display="https://en.wikipedia.org/wiki/Advertising"/>
    <hyperlink ref="A13" r:id="rId2" tooltip="Internet" display="https://en.wikipedia.org/wiki/Internet"/>
    <hyperlink ref="A16" r:id="rId3" tooltip="Insurance premium" display="https://en.wikipedia.org/wiki/Insurance_premium"/>
  </hyperlinks>
  <pageMargins left="0.7" right="0.7" top="0.75" bottom="0.75" header="0.3" footer="0.3"/>
  <pageSetup orientation="portrait" r:id="rId4"/>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4"/>
  <sheetViews>
    <sheetView zoomScaleNormal="100" workbookViewId="0"/>
  </sheetViews>
  <sheetFormatPr defaultRowHeight="15" x14ac:dyDescent="0.25"/>
  <cols>
    <col min="1" max="1" width="22.85546875" style="32" customWidth="1"/>
    <col min="2" max="2" width="42.5703125" style="32" customWidth="1"/>
    <col min="3" max="3" width="20.140625" style="32" bestFit="1" customWidth="1"/>
    <col min="4" max="4" width="24.85546875" style="32" bestFit="1" customWidth="1"/>
    <col min="5" max="5" width="28.42578125" style="32" customWidth="1"/>
    <col min="6" max="16384" width="9.140625" style="32"/>
  </cols>
  <sheetData>
    <row r="1" spans="1:8" ht="240" x14ac:dyDescent="0.25">
      <c r="A1" s="29" t="s">
        <v>151</v>
      </c>
      <c r="B1" s="29" t="s">
        <v>217</v>
      </c>
      <c r="C1" s="33" t="s">
        <v>204</v>
      </c>
      <c r="E1" s="29"/>
      <c r="F1" s="32">
        <f>150+10+25</f>
        <v>185</v>
      </c>
      <c r="G1" s="32">
        <v>500</v>
      </c>
      <c r="H1" s="32">
        <f>F1/G1</f>
        <v>0.37</v>
      </c>
    </row>
    <row r="2" spans="1:8" x14ac:dyDescent="0.25">
      <c r="A2" s="36" t="s">
        <v>205</v>
      </c>
      <c r="B2" s="36"/>
      <c r="C2" s="36"/>
      <c r="D2" s="36"/>
      <c r="E2" s="36"/>
    </row>
    <row r="3" spans="1:8" ht="210" customHeight="1" x14ac:dyDescent="0.25">
      <c r="A3" s="29" t="s">
        <v>206</v>
      </c>
      <c r="B3" s="34" t="s">
        <v>207</v>
      </c>
      <c r="D3" s="33"/>
      <c r="E3" s="29"/>
    </row>
    <row r="4" spans="1:8" x14ac:dyDescent="0.25">
      <c r="A4" s="29"/>
      <c r="B4" s="29"/>
      <c r="C4" s="34"/>
      <c r="D4" s="29"/>
      <c r="E4" s="29"/>
    </row>
    <row r="5" spans="1:8" x14ac:dyDescent="0.25">
      <c r="A5" s="29"/>
      <c r="B5" s="29" t="s">
        <v>159</v>
      </c>
      <c r="C5" s="34"/>
      <c r="D5" s="29"/>
      <c r="E5" s="29"/>
    </row>
    <row r="6" spans="1:8" x14ac:dyDescent="0.25">
      <c r="A6" s="29" t="s">
        <v>209</v>
      </c>
      <c r="B6" s="29" t="s">
        <v>210</v>
      </c>
      <c r="C6" s="39">
        <v>1225</v>
      </c>
      <c r="D6" s="29"/>
      <c r="E6" s="29"/>
    </row>
    <row r="7" spans="1:8" x14ac:dyDescent="0.25">
      <c r="A7" s="29"/>
      <c r="B7" s="29" t="s">
        <v>211</v>
      </c>
      <c r="C7" s="30">
        <v>2500</v>
      </c>
      <c r="D7" s="29"/>
      <c r="E7" s="35"/>
    </row>
    <row r="8" spans="1:8" x14ac:dyDescent="0.25">
      <c r="A8" s="29"/>
      <c r="B8" s="29" t="s">
        <v>212</v>
      </c>
      <c r="C8" s="30">
        <f>C7*C6</f>
        <v>3062500</v>
      </c>
      <c r="D8" s="29" t="s">
        <v>155</v>
      </c>
      <c r="E8" s="29"/>
    </row>
    <row r="9" spans="1:8" x14ac:dyDescent="0.25">
      <c r="A9" s="29"/>
      <c r="B9" s="29" t="s">
        <v>213</v>
      </c>
      <c r="C9" s="30">
        <f>C8*0.15</f>
        <v>459375</v>
      </c>
      <c r="D9" s="33"/>
      <c r="E9" s="29"/>
    </row>
    <row r="10" spans="1:8" x14ac:dyDescent="0.25">
      <c r="A10" s="29"/>
      <c r="B10" s="29" t="s">
        <v>214</v>
      </c>
      <c r="C10" s="30">
        <f>C8*0.1</f>
        <v>306250</v>
      </c>
      <c r="D10" s="33"/>
      <c r="E10" s="29"/>
    </row>
    <row r="11" spans="1:8" x14ac:dyDescent="0.25">
      <c r="A11" s="29"/>
      <c r="B11" s="29" t="s">
        <v>215</v>
      </c>
      <c r="C11" s="30">
        <f>C8*0.04</f>
        <v>122500</v>
      </c>
      <c r="D11" s="29"/>
      <c r="E11" s="29"/>
    </row>
    <row r="12" spans="1:8" x14ac:dyDescent="0.25">
      <c r="A12" s="29"/>
      <c r="B12" s="29"/>
      <c r="C12" s="30"/>
      <c r="D12" s="29"/>
      <c r="E12" s="29"/>
    </row>
    <row r="13" spans="1:8" x14ac:dyDescent="0.25">
      <c r="A13" s="29" t="s">
        <v>208</v>
      </c>
      <c r="B13" s="29"/>
      <c r="C13" s="39">
        <f>C6*0.05</f>
        <v>61.25</v>
      </c>
      <c r="D13" s="29"/>
      <c r="E13" s="29"/>
    </row>
    <row r="14" spans="1:8" x14ac:dyDescent="0.25">
      <c r="A14" s="29"/>
      <c r="B14" s="29"/>
      <c r="C14" s="30">
        <v>500</v>
      </c>
      <c r="D14" s="29" t="s">
        <v>156</v>
      </c>
      <c r="E14" s="29"/>
    </row>
    <row r="15" spans="1:8" x14ac:dyDescent="0.25">
      <c r="A15" s="29"/>
      <c r="B15" s="29"/>
      <c r="C15" s="30">
        <f>C14*C13</f>
        <v>30625</v>
      </c>
      <c r="D15" s="29" t="s">
        <v>160</v>
      </c>
      <c r="E15" s="29"/>
    </row>
    <row r="16" spans="1:8" x14ac:dyDescent="0.25">
      <c r="A16" s="29"/>
      <c r="B16" s="29"/>
      <c r="C16" s="30">
        <f>C15*0.37</f>
        <v>11331.25</v>
      </c>
      <c r="D16" s="29" t="s">
        <v>216</v>
      </c>
      <c r="E16" s="29"/>
    </row>
    <row r="17" spans="1:5" x14ac:dyDescent="0.25">
      <c r="A17" s="29"/>
      <c r="B17" s="29"/>
      <c r="C17" s="30"/>
      <c r="D17" s="29"/>
      <c r="E17" s="29"/>
    </row>
    <row r="18" spans="1:5" x14ac:dyDescent="0.25">
      <c r="A18" s="29" t="s">
        <v>219</v>
      </c>
      <c r="B18" s="29"/>
      <c r="C18" s="39">
        <v>122</v>
      </c>
      <c r="D18" s="29" t="s">
        <v>165</v>
      </c>
      <c r="E18" s="29" t="s">
        <v>218</v>
      </c>
    </row>
    <row r="19" spans="1:5" x14ac:dyDescent="0.25">
      <c r="A19" s="29"/>
      <c r="B19" s="29"/>
      <c r="C19" s="30">
        <v>500</v>
      </c>
      <c r="D19" s="29" t="s">
        <v>165</v>
      </c>
      <c r="E19" s="29" t="s">
        <v>218</v>
      </c>
    </row>
    <row r="20" spans="1:5" x14ac:dyDescent="0.25">
      <c r="A20" s="29"/>
      <c r="B20" s="29"/>
      <c r="C20" s="30">
        <f>C19*C18</f>
        <v>61000</v>
      </c>
      <c r="D20" s="29" t="s">
        <v>166</v>
      </c>
      <c r="E20" s="29"/>
    </row>
    <row r="21" spans="1:5" x14ac:dyDescent="0.25">
      <c r="A21" s="29"/>
      <c r="B21" s="29"/>
      <c r="C21" s="30">
        <f>C20*0.05</f>
        <v>3050</v>
      </c>
      <c r="D21" s="29" t="s">
        <v>167</v>
      </c>
      <c r="E21" s="29"/>
    </row>
    <row r="22" spans="1:5" ht="45" x14ac:dyDescent="0.25">
      <c r="A22" s="29" t="s">
        <v>168</v>
      </c>
      <c r="B22" s="29" t="s">
        <v>313</v>
      </c>
      <c r="C22" s="30">
        <f>C21+C16+C11</f>
        <v>136881.25</v>
      </c>
      <c r="D22" s="31" t="s">
        <v>222</v>
      </c>
      <c r="E22" s="29" t="s">
        <v>224</v>
      </c>
    </row>
    <row r="23" spans="1:5" x14ac:dyDescent="0.25">
      <c r="A23" s="29"/>
      <c r="B23" s="29"/>
      <c r="C23" s="30"/>
      <c r="D23" s="31"/>
      <c r="E23" s="29"/>
    </row>
    <row r="24" spans="1:5" ht="45" x14ac:dyDescent="0.25">
      <c r="A24" s="29" t="s">
        <v>221</v>
      </c>
      <c r="B24" s="29" t="s">
        <v>237</v>
      </c>
      <c r="C24" s="38">
        <f>C22*50</f>
        <v>6844062.5</v>
      </c>
      <c r="D24" s="32" t="s">
        <v>223</v>
      </c>
      <c r="E24" s="29"/>
    </row>
    <row r="25" spans="1:5" x14ac:dyDescent="0.25">
      <c r="A25" s="29" t="s">
        <v>181</v>
      </c>
      <c r="B25" s="29" t="s">
        <v>176</v>
      </c>
      <c r="C25" s="40">
        <f>C24*10</f>
        <v>68440625</v>
      </c>
      <c r="D25" s="32" t="s">
        <v>225</v>
      </c>
      <c r="E25" s="29"/>
    </row>
    <row r="26" spans="1:5" ht="45" customHeight="1" x14ac:dyDescent="0.25">
      <c r="A26" s="29" t="s">
        <v>177</v>
      </c>
      <c r="B26" s="29" t="s">
        <v>226</v>
      </c>
      <c r="C26" s="30"/>
      <c r="D26" s="29"/>
      <c r="E26" s="29"/>
    </row>
    <row r="27" spans="1:5" x14ac:dyDescent="0.25">
      <c r="A27" s="29"/>
      <c r="B27" s="29" t="s">
        <v>227</v>
      </c>
      <c r="C27" s="30"/>
      <c r="D27" s="29"/>
      <c r="E27" s="29"/>
    </row>
    <row r="28" spans="1:5" x14ac:dyDescent="0.25">
      <c r="A28" s="29"/>
      <c r="B28" s="29" t="s">
        <v>228</v>
      </c>
      <c r="C28" s="38">
        <f>4*C24</f>
        <v>27376250</v>
      </c>
      <c r="D28" s="37" t="s">
        <v>229</v>
      </c>
      <c r="E28" s="29"/>
    </row>
    <row r="29" spans="1:5" ht="30" x14ac:dyDescent="0.25">
      <c r="A29" s="29"/>
      <c r="B29" s="29" t="s">
        <v>238</v>
      </c>
      <c r="C29" s="30"/>
      <c r="D29" s="29"/>
      <c r="E29" s="29"/>
    </row>
    <row r="30" spans="1:5" x14ac:dyDescent="0.25">
      <c r="A30" s="29"/>
      <c r="B30" s="29" t="s">
        <v>230</v>
      </c>
      <c r="C30" s="40">
        <f>C28*10</f>
        <v>273762500</v>
      </c>
      <c r="D30" s="29" t="s">
        <v>188</v>
      </c>
      <c r="E30" s="32" t="s">
        <v>232</v>
      </c>
    </row>
    <row r="31" spans="1:5" x14ac:dyDescent="0.25">
      <c r="A31" s="29"/>
      <c r="B31" s="29"/>
      <c r="C31" s="30"/>
      <c r="D31" s="29"/>
      <c r="E31" s="29"/>
    </row>
    <row r="32" spans="1:5" x14ac:dyDescent="0.25">
      <c r="A32" s="29" t="s">
        <v>189</v>
      </c>
      <c r="B32" s="29" t="s">
        <v>190</v>
      </c>
      <c r="C32" s="30">
        <v>1500000</v>
      </c>
      <c r="D32" s="29"/>
      <c r="E32" s="29"/>
    </row>
    <row r="33" spans="1:5" x14ac:dyDescent="0.25">
      <c r="A33" s="29" t="s">
        <v>231</v>
      </c>
      <c r="B33" s="29" t="s">
        <v>192</v>
      </c>
      <c r="C33" s="30">
        <v>50000</v>
      </c>
      <c r="D33" s="29"/>
      <c r="E33" s="29"/>
    </row>
    <row r="34" spans="1:5" x14ac:dyDescent="0.25">
      <c r="A34" s="29"/>
      <c r="B34" s="29" t="s">
        <v>193</v>
      </c>
      <c r="C34" s="30">
        <f>1400*50*10*20/6</f>
        <v>2333333.3333333335</v>
      </c>
      <c r="D34" s="29" t="s">
        <v>220</v>
      </c>
      <c r="E34" s="32" t="s">
        <v>232</v>
      </c>
    </row>
    <row r="35" spans="1:5" x14ac:dyDescent="0.25">
      <c r="A35" s="29"/>
      <c r="B35" s="29" t="s">
        <v>201</v>
      </c>
      <c r="C35" s="34"/>
      <c r="D35" s="29"/>
      <c r="E35" s="29"/>
    </row>
    <row r="36" spans="1:5" x14ac:dyDescent="0.25">
      <c r="A36" s="29"/>
      <c r="B36" s="29" t="s">
        <v>194</v>
      </c>
      <c r="C36" s="34" t="s">
        <v>196</v>
      </c>
      <c r="D36" s="29"/>
      <c r="E36" s="29"/>
    </row>
    <row r="37" spans="1:5" x14ac:dyDescent="0.25">
      <c r="A37" s="29"/>
      <c r="B37" s="29" t="s">
        <v>195</v>
      </c>
      <c r="C37" s="34" t="s">
        <v>196</v>
      </c>
      <c r="D37" s="29"/>
      <c r="E37" s="29"/>
    </row>
    <row r="38" spans="1:5" x14ac:dyDescent="0.25">
      <c r="A38" s="29"/>
      <c r="B38" s="29" t="s">
        <v>192</v>
      </c>
      <c r="C38" s="34" t="s">
        <v>196</v>
      </c>
      <c r="D38" s="29"/>
      <c r="E38" s="29"/>
    </row>
    <row r="39" spans="1:5" x14ac:dyDescent="0.25">
      <c r="A39" s="29"/>
      <c r="B39" s="29" t="s">
        <v>197</v>
      </c>
      <c r="C39" s="34" t="s">
        <v>196</v>
      </c>
      <c r="D39" s="29"/>
      <c r="E39" s="29"/>
    </row>
    <row r="40" spans="1:5" x14ac:dyDescent="0.25">
      <c r="A40" s="29"/>
      <c r="B40" s="29" t="s">
        <v>198</v>
      </c>
      <c r="C40" s="29">
        <v>1</v>
      </c>
      <c r="D40" s="29"/>
      <c r="E40" s="29"/>
    </row>
    <row r="41" spans="1:5" x14ac:dyDescent="0.25">
      <c r="A41" s="29"/>
      <c r="B41" s="29" t="s">
        <v>199</v>
      </c>
      <c r="C41" s="29">
        <v>1</v>
      </c>
      <c r="D41" s="29"/>
      <c r="E41" s="29"/>
    </row>
    <row r="42" spans="1:5" x14ac:dyDescent="0.25">
      <c r="A42" s="29"/>
      <c r="B42" s="29" t="s">
        <v>200</v>
      </c>
      <c r="C42" s="29">
        <v>1</v>
      </c>
      <c r="D42" s="29"/>
      <c r="E42" s="29"/>
    </row>
    <row r="43" spans="1:5" x14ac:dyDescent="0.25">
      <c r="A43" s="29"/>
      <c r="B43" s="29" t="s">
        <v>149</v>
      </c>
      <c r="C43" s="33">
        <v>0.18</v>
      </c>
      <c r="D43" s="29" t="s">
        <v>129</v>
      </c>
      <c r="E43" s="29"/>
    </row>
    <row r="44" spans="1:5" x14ac:dyDescent="0.25">
      <c r="B44" s="32" t="s">
        <v>299</v>
      </c>
      <c r="C44" s="53">
        <f>(C20+C15+C8)</f>
        <v>3154125</v>
      </c>
      <c r="D44" s="32">
        <f>C44*3/100</f>
        <v>94623.75</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Earning - By month &amp; phases</vt:lpstr>
      <vt:lpstr>Expenses - Final</vt:lpstr>
      <vt:lpstr>Points</vt:lpstr>
      <vt:lpstr>Budgeting</vt:lpstr>
      <vt:lpstr>Activity list</vt:lpstr>
      <vt:lpstr>Open Queries</vt:lpstr>
      <vt:lpstr>Legal Age Of Buying Alcohol</vt:lpstr>
      <vt:lpstr>Expenses</vt:lpstr>
      <vt:lpstr>Budgeting Copy</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2020-06-06T08:54:04Z</dcterms:created>
  <dcterms:modified xsi:type="dcterms:W3CDTF">2020-07-05T07:23:12Z</dcterms:modified>
</cp:coreProperties>
</file>