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"/>
    </mc:Choice>
  </mc:AlternateContent>
  <xr:revisionPtr revIDLastSave="0" documentId="13_ncr:1_{9AAA5A3A-415C-5746-B6CC-92122CEEF201}" xr6:coauthVersionLast="47" xr6:coauthVersionMax="47" xr10:uidLastSave="{00000000-0000-0000-0000-000000000000}"/>
  <bookViews>
    <workbookView xWindow="0" yWindow="0" windowWidth="33600" windowHeight="21000" activeTab="3" xr2:uid="{1580299E-2E1C-BC4F-8A6E-8F48D9BB39C3}"/>
  </bookViews>
  <sheets>
    <sheet name="Kolhapur" sheetId="1" r:id="rId1"/>
    <sheet name="Pune" sheetId="3" r:id="rId2"/>
    <sheet name="Pune Expense" sheetId="4" r:id="rId3"/>
    <sheet name="Pune - with home branch 15%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5" l="1"/>
  <c r="K30" i="5"/>
  <c r="J30" i="5"/>
  <c r="I30" i="5"/>
  <c r="H30" i="5"/>
  <c r="G30" i="5"/>
  <c r="D30" i="5"/>
  <c r="E30" i="5"/>
  <c r="F30" i="5"/>
  <c r="C30" i="5"/>
  <c r="B30" i="5"/>
  <c r="L6" i="5"/>
  <c r="K6" i="5"/>
  <c r="J6" i="5"/>
  <c r="I6" i="5"/>
  <c r="H6" i="5"/>
  <c r="G6" i="5"/>
  <c r="F6" i="5"/>
  <c r="E6" i="5"/>
  <c r="D6" i="5"/>
  <c r="C6" i="5"/>
  <c r="E10" i="5"/>
  <c r="L12" i="5"/>
  <c r="K12" i="5"/>
  <c r="J12" i="5"/>
  <c r="I12" i="5"/>
  <c r="H12" i="5"/>
  <c r="G12" i="5"/>
  <c r="F12" i="5"/>
  <c r="E12" i="5"/>
  <c r="D12" i="5"/>
  <c r="C12" i="5"/>
  <c r="J18" i="3"/>
  <c r="O12" i="5"/>
  <c r="N12" i="5"/>
  <c r="M12" i="5"/>
  <c r="B12" i="5"/>
  <c r="O6" i="5" l="1"/>
  <c r="N6" i="5"/>
  <c r="M6" i="5"/>
  <c r="B6" i="5"/>
  <c r="D43" i="5"/>
  <c r="C41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N7" i="3"/>
  <c r="O7" i="3"/>
  <c r="M7" i="3"/>
  <c r="L7" i="3"/>
  <c r="K7" i="3"/>
  <c r="J7" i="3"/>
  <c r="I7" i="3"/>
  <c r="H7" i="3"/>
  <c r="G7" i="3"/>
  <c r="F7" i="3"/>
  <c r="E7" i="3"/>
  <c r="D7" i="3"/>
  <c r="C7" i="3"/>
  <c r="B7" i="3"/>
  <c r="E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I14" i="3"/>
  <c r="J14" i="3"/>
  <c r="O6" i="3"/>
  <c r="O14" i="3" s="1"/>
  <c r="N6" i="3"/>
  <c r="N14" i="3" s="1"/>
  <c r="O4" i="3"/>
  <c r="N4" i="3"/>
  <c r="D26" i="3"/>
  <c r="C24" i="3"/>
  <c r="M6" i="3"/>
  <c r="M14" i="3" s="1"/>
  <c r="L6" i="3"/>
  <c r="L8" i="3" s="1"/>
  <c r="K6" i="3"/>
  <c r="K14" i="3" s="1"/>
  <c r="J6" i="3"/>
  <c r="I6" i="3"/>
  <c r="H6" i="3"/>
  <c r="G6" i="3"/>
  <c r="G8" i="3" s="1"/>
  <c r="F6" i="3"/>
  <c r="F8" i="3" s="1"/>
  <c r="E6" i="3"/>
  <c r="E14" i="3" s="1"/>
  <c r="H10" i="3" s="1"/>
  <c r="D6" i="3"/>
  <c r="D14" i="3" s="1"/>
  <c r="G10" i="3" s="1"/>
  <c r="C6" i="3"/>
  <c r="C14" i="3" s="1"/>
  <c r="F10" i="3" s="1"/>
  <c r="B6" i="3"/>
  <c r="B14" i="3" s="1"/>
  <c r="E10" i="3" s="1"/>
  <c r="M4" i="3"/>
  <c r="L4" i="3"/>
  <c r="K4" i="3"/>
  <c r="J4" i="3"/>
  <c r="I4" i="3"/>
  <c r="H4" i="3"/>
  <c r="G4" i="3"/>
  <c r="F4" i="3"/>
  <c r="E4" i="3"/>
  <c r="D4" i="3"/>
  <c r="C4" i="3"/>
  <c r="B4" i="3"/>
  <c r="O6" i="1"/>
  <c r="O14" i="1" s="1"/>
  <c r="O4" i="1"/>
  <c r="N6" i="1"/>
  <c r="N14" i="1" s="1"/>
  <c r="N4" i="1"/>
  <c r="M6" i="1"/>
  <c r="M14" i="1" s="1"/>
  <c r="M4" i="1"/>
  <c r="L4" i="1"/>
  <c r="K4" i="1"/>
  <c r="J4" i="1"/>
  <c r="I4" i="1"/>
  <c r="H4" i="1"/>
  <c r="G4" i="1"/>
  <c r="F4" i="1"/>
  <c r="E4" i="1"/>
  <c r="D4" i="1"/>
  <c r="C4" i="1"/>
  <c r="B4" i="1"/>
  <c r="L6" i="1"/>
  <c r="L8" i="1" s="1"/>
  <c r="K6" i="1"/>
  <c r="K8" i="1" s="1"/>
  <c r="J6" i="1"/>
  <c r="J8" i="1" s="1"/>
  <c r="I6" i="1"/>
  <c r="I8" i="1" s="1"/>
  <c r="H6" i="1"/>
  <c r="H8" i="1" s="1"/>
  <c r="G6" i="1"/>
  <c r="G8" i="1" s="1"/>
  <c r="F6" i="1"/>
  <c r="F8" i="1" s="1"/>
  <c r="E6" i="1"/>
  <c r="E7" i="1" s="1"/>
  <c r="D6" i="1"/>
  <c r="D8" i="1" s="1"/>
  <c r="C6" i="1"/>
  <c r="C8" i="1" s="1"/>
  <c r="B6" i="1"/>
  <c r="B7" i="1" s="1"/>
  <c r="D26" i="1"/>
  <c r="C24" i="1"/>
  <c r="H9" i="5" l="1"/>
  <c r="H10" i="5"/>
  <c r="I9" i="5"/>
  <c r="I10" i="5"/>
  <c r="K10" i="5"/>
  <c r="K9" i="5"/>
  <c r="J10" i="5"/>
  <c r="J9" i="5"/>
  <c r="D9" i="5"/>
  <c r="D10" i="5"/>
  <c r="L10" i="5"/>
  <c r="L9" i="5"/>
  <c r="E9" i="5"/>
  <c r="F9" i="5"/>
  <c r="F10" i="5"/>
  <c r="C10" i="5"/>
  <c r="C9" i="5"/>
  <c r="G10" i="5"/>
  <c r="G9" i="5"/>
  <c r="B10" i="5"/>
  <c r="B9" i="5"/>
  <c r="M10" i="3"/>
  <c r="O8" i="3"/>
  <c r="N8" i="3"/>
  <c r="J8" i="3"/>
  <c r="K8" i="3"/>
  <c r="L10" i="3"/>
  <c r="I8" i="3"/>
  <c r="I9" i="3" s="1"/>
  <c r="H8" i="3"/>
  <c r="H9" i="3" s="1"/>
  <c r="H11" i="3" s="1"/>
  <c r="H14" i="3"/>
  <c r="K10" i="3" s="1"/>
  <c r="G14" i="3"/>
  <c r="J10" i="3" s="1"/>
  <c r="F14" i="3"/>
  <c r="I10" i="3" s="1"/>
  <c r="B8" i="3"/>
  <c r="L14" i="3"/>
  <c r="L9" i="3"/>
  <c r="M8" i="3"/>
  <c r="C8" i="3"/>
  <c r="F9" i="3"/>
  <c r="F11" i="3" s="1"/>
  <c r="D8" i="3"/>
  <c r="G9" i="3"/>
  <c r="G11" i="3" s="1"/>
  <c r="E8" i="3"/>
  <c r="G14" i="1"/>
  <c r="I14" i="1"/>
  <c r="L10" i="1" s="1"/>
  <c r="H14" i="1"/>
  <c r="K10" i="1" s="1"/>
  <c r="J14" i="1"/>
  <c r="M10" i="1" s="1"/>
  <c r="K14" i="1"/>
  <c r="N10" i="1" s="1"/>
  <c r="L14" i="1"/>
  <c r="O10" i="1" s="1"/>
  <c r="O8" i="1"/>
  <c r="O7" i="1"/>
  <c r="N8" i="1"/>
  <c r="N7" i="1"/>
  <c r="M7" i="1"/>
  <c r="M8" i="1"/>
  <c r="J10" i="1"/>
  <c r="F14" i="1"/>
  <c r="I10" i="1" s="1"/>
  <c r="L7" i="1"/>
  <c r="L9" i="1" s="1"/>
  <c r="K7" i="1"/>
  <c r="K9" i="1" s="1"/>
  <c r="J7" i="1"/>
  <c r="J9" i="1" s="1"/>
  <c r="I7" i="1"/>
  <c r="I9" i="1" s="1"/>
  <c r="H7" i="1"/>
  <c r="H9" i="1" s="1"/>
  <c r="H11" i="1" s="1"/>
  <c r="G7" i="1"/>
  <c r="G9" i="1" s="1"/>
  <c r="F7" i="1"/>
  <c r="F9" i="1" s="1"/>
  <c r="D14" i="1"/>
  <c r="G10" i="1" s="1"/>
  <c r="B14" i="1"/>
  <c r="E10" i="1" s="1"/>
  <c r="C14" i="1"/>
  <c r="F10" i="1" s="1"/>
  <c r="E14" i="1"/>
  <c r="H10" i="1" s="1"/>
  <c r="E8" i="1"/>
  <c r="E9" i="1" s="1"/>
  <c r="D7" i="1"/>
  <c r="D9" i="1" s="1"/>
  <c r="C7" i="1"/>
  <c r="C9" i="1" s="1"/>
  <c r="B8" i="1"/>
  <c r="B9" i="1" s="1"/>
  <c r="K13" i="5" l="1"/>
  <c r="K14" i="5"/>
  <c r="I13" i="5"/>
  <c r="I14" i="5"/>
  <c r="E13" i="5"/>
  <c r="E14" i="5"/>
  <c r="G13" i="5"/>
  <c r="G14" i="5"/>
  <c r="C15" i="5"/>
  <c r="C27" i="5" s="1"/>
  <c r="C16" i="5"/>
  <c r="C28" i="5" s="1"/>
  <c r="D13" i="5"/>
  <c r="D14" i="5"/>
  <c r="K15" i="5"/>
  <c r="K27" i="5" s="1"/>
  <c r="K16" i="5"/>
  <c r="K28" i="5" s="1"/>
  <c r="L15" i="5"/>
  <c r="L27" i="5" s="1"/>
  <c r="L16" i="5"/>
  <c r="L28" i="5" s="1"/>
  <c r="I15" i="5"/>
  <c r="I27" i="5" s="1"/>
  <c r="I16" i="5"/>
  <c r="I28" i="5" s="1"/>
  <c r="C13" i="5"/>
  <c r="C14" i="5"/>
  <c r="H15" i="5"/>
  <c r="H27" i="5" s="1"/>
  <c r="H16" i="5"/>
  <c r="H28" i="5" s="1"/>
  <c r="G15" i="5"/>
  <c r="G27" i="5" s="1"/>
  <c r="G16" i="5"/>
  <c r="G28" i="5" s="1"/>
  <c r="D15" i="5"/>
  <c r="D27" i="5" s="1"/>
  <c r="D16" i="5"/>
  <c r="D28" i="5" s="1"/>
  <c r="F15" i="5"/>
  <c r="F27" i="5" s="1"/>
  <c r="F16" i="5"/>
  <c r="F28" i="5" s="1"/>
  <c r="J13" i="5"/>
  <c r="J14" i="5"/>
  <c r="H13" i="5"/>
  <c r="H14" i="5"/>
  <c r="E16" i="5"/>
  <c r="E28" i="5" s="1"/>
  <c r="E15" i="5"/>
  <c r="E27" i="5" s="1"/>
  <c r="L13" i="5"/>
  <c r="L14" i="5"/>
  <c r="F13" i="5"/>
  <c r="F14" i="5"/>
  <c r="J16" i="5"/>
  <c r="J28" i="5" s="1"/>
  <c r="J15" i="5"/>
  <c r="J27" i="5" s="1"/>
  <c r="B13" i="5"/>
  <c r="B14" i="5"/>
  <c r="B15" i="5"/>
  <c r="B27" i="5" s="1"/>
  <c r="B16" i="5"/>
  <c r="B28" i="5" s="1"/>
  <c r="O9" i="3"/>
  <c r="O10" i="3" s="1"/>
  <c r="O11" i="3"/>
  <c r="N9" i="3"/>
  <c r="M9" i="3"/>
  <c r="M11" i="3" s="1"/>
  <c r="C9" i="3"/>
  <c r="B9" i="3"/>
  <c r="L11" i="3"/>
  <c r="J9" i="3"/>
  <c r="J11" i="3" s="1"/>
  <c r="I11" i="3"/>
  <c r="K9" i="3"/>
  <c r="K11" i="3" s="1"/>
  <c r="E9" i="3"/>
  <c r="E11" i="3" s="1"/>
  <c r="D9" i="3"/>
  <c r="N9" i="1"/>
  <c r="N11" i="1" s="1"/>
  <c r="L11" i="1"/>
  <c r="K11" i="1"/>
  <c r="J11" i="1"/>
  <c r="O9" i="1"/>
  <c r="O11" i="1" s="1"/>
  <c r="M9" i="1"/>
  <c r="M11" i="1" s="1"/>
  <c r="E11" i="1"/>
  <c r="F11" i="1"/>
  <c r="G11" i="1"/>
  <c r="I11" i="1"/>
  <c r="D24" i="5" l="1"/>
  <c r="D18" i="5"/>
  <c r="E24" i="5"/>
  <c r="E18" i="5"/>
  <c r="E26" i="5" s="1"/>
  <c r="C18" i="5"/>
  <c r="C24" i="5"/>
  <c r="C17" i="5"/>
  <c r="C23" i="5"/>
  <c r="J23" i="5"/>
  <c r="J17" i="5"/>
  <c r="I18" i="5"/>
  <c r="I24" i="5"/>
  <c r="H24" i="5"/>
  <c r="H18" i="5"/>
  <c r="G18" i="5"/>
  <c r="G24" i="5"/>
  <c r="G26" i="5" s="1"/>
  <c r="E17" i="5"/>
  <c r="E23" i="5"/>
  <c r="E25" i="5" s="1"/>
  <c r="I23" i="5"/>
  <c r="I17" i="5"/>
  <c r="H23" i="5"/>
  <c r="H17" i="5"/>
  <c r="G17" i="5"/>
  <c r="G23" i="5"/>
  <c r="F24" i="5"/>
  <c r="F18" i="5"/>
  <c r="K18" i="5"/>
  <c r="K24" i="5"/>
  <c r="K26" i="5" s="1"/>
  <c r="D17" i="5"/>
  <c r="D23" i="5"/>
  <c r="D25" i="5" s="1"/>
  <c r="J24" i="5"/>
  <c r="J18" i="5"/>
  <c r="F23" i="5"/>
  <c r="F17" i="5"/>
  <c r="L18" i="5"/>
  <c r="L24" i="5"/>
  <c r="L23" i="5"/>
  <c r="L17" i="5"/>
  <c r="K17" i="5"/>
  <c r="K23" i="5"/>
  <c r="K25" i="5" s="1"/>
  <c r="B23" i="5"/>
  <c r="B17" i="5"/>
  <c r="B24" i="5"/>
  <c r="B18" i="5"/>
  <c r="N10" i="3"/>
  <c r="N11" i="3" s="1"/>
  <c r="K29" i="5" l="1"/>
  <c r="J26" i="5"/>
  <c r="C25" i="5"/>
  <c r="E29" i="5"/>
  <c r="L26" i="5"/>
  <c r="G25" i="5"/>
  <c r="G29" i="5" s="1"/>
  <c r="C26" i="5"/>
  <c r="C29" i="5"/>
  <c r="C32" i="5" s="1"/>
  <c r="I26" i="5"/>
  <c r="G32" i="5"/>
  <c r="E32" i="5"/>
  <c r="F26" i="5"/>
  <c r="H26" i="5"/>
  <c r="J25" i="5"/>
  <c r="F25" i="5"/>
  <c r="I25" i="5"/>
  <c r="K32" i="5"/>
  <c r="H25" i="5"/>
  <c r="L25" i="5"/>
  <c r="D26" i="5"/>
  <c r="B25" i="5"/>
  <c r="B26" i="5"/>
  <c r="B29" i="5" s="1"/>
  <c r="H29" i="5" l="1"/>
  <c r="H32" i="5" s="1"/>
  <c r="F29" i="5"/>
  <c r="F32" i="5" s="1"/>
  <c r="I29" i="5"/>
  <c r="I32" i="5" s="1"/>
  <c r="J29" i="5"/>
  <c r="J32" i="5" s="1"/>
  <c r="D29" i="5"/>
  <c r="D32" i="5" s="1"/>
  <c r="L29" i="5"/>
  <c r="L32" i="5" s="1"/>
  <c r="B32" i="5"/>
</calcChain>
</file>

<file path=xl/sharedStrings.xml><?xml version="1.0" encoding="utf-8"?>
<sst xmlns="http://schemas.openxmlformats.org/spreadsheetml/2006/main" count="133" uniqueCount="74">
  <si>
    <t>Month</t>
  </si>
  <si>
    <t>APC</t>
  </si>
  <si>
    <t>Revenue</t>
  </si>
  <si>
    <t>Customers per day</t>
  </si>
  <si>
    <t>Tables</t>
  </si>
  <si>
    <t>Avg Cus / table</t>
  </si>
  <si>
    <t>Average bill value</t>
  </si>
  <si>
    <t>Transactions per restaurant</t>
  </si>
  <si>
    <t>Total restaurant</t>
  </si>
  <si>
    <t>Total revenue</t>
  </si>
  <si>
    <t>Subvention</t>
  </si>
  <si>
    <t>Gross profit</t>
  </si>
  <si>
    <t>Commission (Including GST)</t>
  </si>
  <si>
    <t>Qs</t>
  </si>
  <si>
    <t>Check yogesh about GST</t>
  </si>
  <si>
    <t>Delinquency</t>
  </si>
  <si>
    <t>NA</t>
  </si>
  <si>
    <t>Projected Delinquency</t>
  </si>
  <si>
    <t>Total transactions in KOP</t>
  </si>
  <si>
    <t>Net Profit (EBITDA)</t>
  </si>
  <si>
    <t>Total transactions in PUNE</t>
  </si>
  <si>
    <t>S.NO.</t>
  </si>
  <si>
    <t>Phase</t>
  </si>
  <si>
    <t>Scope</t>
  </si>
  <si>
    <t>Timeline
(at months)</t>
  </si>
  <si>
    <t>Total Funding</t>
  </si>
  <si>
    <t>Cash</t>
  </si>
  <si>
    <t>Electronic</t>
  </si>
  <si>
    <t>Notes</t>
  </si>
  <si>
    <t>- Clique development 
- Lender Integration</t>
  </si>
  <si>
    <t>- MFI integration &amp; Banking setup
- Technical development &amp; TPP costs</t>
  </si>
  <si>
    <t>Acquisitions</t>
  </si>
  <si>
    <t>- Partial infrastructure costs across locations
- Acquisition Events &amp; marketing expenses
- POC expenses
- Infra Setup (Office, Resourcing)
- PPI &amp; other overlays</t>
  </si>
  <si>
    <t>Clique 
Pre- Launch</t>
  </si>
  <si>
    <t>- Partial infrastructure costs
- Partial Op-Ex, Audit &amp; overlays
- TPP costs - APIs, Servicing</t>
  </si>
  <si>
    <t xml:space="preserve">Clique Launch </t>
  </si>
  <si>
    <t>- Campaigining - TVC, Advetorial, 360* Media
- Full infrastructure costs
- Y1 Full Op-Ex &amp; BOD</t>
  </si>
  <si>
    <t>Clique Operations</t>
  </si>
  <si>
    <t xml:space="preserve">- Service Provisioning costs
- Digital Customer Acquisition
</t>
  </si>
  <si>
    <t>- Clique Operations &amp; expansion</t>
  </si>
  <si>
    <t>- Multi Lender Integration
- NPCI Onboarding (Nth Reward)
- Marketing &amp; promotions
- Customer support &amp; technical development</t>
  </si>
  <si>
    <t>WAIU Initiation</t>
  </si>
  <si>
    <r>
      <t xml:space="preserve">- Clique POC
- Core Team Setup
- Merchant Acquisition &amp; B2B event
</t>
    </r>
    <r>
      <rPr>
        <b/>
        <sz val="12"/>
        <color theme="1"/>
        <rFont val="Calibri"/>
        <family val="2"/>
        <scheme val="minor"/>
      </rPr>
      <t>Initiate:</t>
    </r>
    <r>
      <rPr>
        <sz val="12"/>
        <color theme="1"/>
        <rFont val="Calibri"/>
        <family val="2"/>
        <scheme val="minor"/>
      </rPr>
      <t xml:space="preserve">
Customer Acquisition</t>
    </r>
  </si>
  <si>
    <r>
      <t xml:space="preserve">- Pre-Launch Events
- Pune Launch
- Kolhapur Event
</t>
    </r>
    <r>
      <rPr>
        <b/>
        <sz val="11"/>
        <color theme="1"/>
        <rFont val="Calibri"/>
        <family val="2"/>
        <scheme val="minor"/>
      </rPr>
      <t>Continue:</t>
    </r>
    <r>
      <rPr>
        <sz val="12"/>
        <color theme="1"/>
        <rFont val="Calibri"/>
        <family val="2"/>
        <scheme val="minor"/>
      </rPr>
      <t xml:space="preserve">
- Acquisitions</t>
    </r>
  </si>
  <si>
    <t>- Kolhapur Launch 
- Clique Full Service Launch</t>
  </si>
  <si>
    <r>
      <t xml:space="preserve">- Microlending (Staff)
</t>
    </r>
    <r>
      <rPr>
        <b/>
        <sz val="11"/>
        <color theme="1"/>
        <rFont val="Calibri"/>
        <family val="2"/>
        <scheme val="minor"/>
      </rPr>
      <t>Continue:</t>
    </r>
    <r>
      <rPr>
        <sz val="12"/>
        <color theme="1"/>
        <rFont val="Calibri"/>
        <family val="2"/>
        <scheme val="minor"/>
      </rPr>
      <t xml:space="preserve">
Clique Operations</t>
    </r>
  </si>
  <si>
    <t>Clique Operations &amp; expansion</t>
  </si>
  <si>
    <t>As above</t>
  </si>
  <si>
    <t>DNPL transaction %</t>
  </si>
  <si>
    <t>Discount transaction %</t>
  </si>
  <si>
    <t>DNPL Revenue</t>
  </si>
  <si>
    <t>Discount Revenue</t>
  </si>
  <si>
    <t>Home Branch DNPL Volume</t>
  </si>
  <si>
    <t>Home branch Discount volumes</t>
  </si>
  <si>
    <t>Home Branch DNPL Volume - Commission = 5%</t>
  </si>
  <si>
    <t>Home branch Discount volumes - Commission.= 5-10: -5%</t>
  </si>
  <si>
    <t>Home Branch DNPL Volume - Commission value</t>
  </si>
  <si>
    <t>Home branch Discount volumes - Commission value</t>
  </si>
  <si>
    <t>Home Branch DNPL Volume : Subvention @3.5%</t>
  </si>
  <si>
    <t>Home Branch transaction share %</t>
  </si>
  <si>
    <t>Other branch transaction share %</t>
  </si>
  <si>
    <t>Other branch DNPL Volume</t>
  </si>
  <si>
    <t>Other branch Discount Volume</t>
  </si>
  <si>
    <t>Other branch DNPL Volume : Subvention @3.5%</t>
  </si>
  <si>
    <t>Other branch DNPL Volume - Commission = 15%</t>
  </si>
  <si>
    <t>Other branch Discount Volume - Commission  = 15-10: 5%</t>
  </si>
  <si>
    <t>Other branch DNPL Volume - Commission value</t>
  </si>
  <si>
    <t>Other branch Discount Volume - Commission value</t>
  </si>
  <si>
    <t>Home Branch DNPL Volume - Commission value after subvention</t>
  </si>
  <si>
    <t>Other branch DNPL Volume - Commission value after subvention</t>
  </si>
  <si>
    <t>Net Commission</t>
  </si>
  <si>
    <t>Projected delinquency</t>
  </si>
  <si>
    <t>Deferred Delinquency (3 months)</t>
  </si>
  <si>
    <t>Gross profit (EBITDA)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</si>
</sst>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#,##0.0;[Red]#,##0.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17" fontId="0" fillId="6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1" fillId="7" borderId="1" xfId="0" applyFont="1" applyFill="1" applyBorder="1"/>
    <xf numFmtId="0" fontId="7" fillId="8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quotePrefix="1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center" vertical="top" wrapText="1"/>
    </xf>
    <xf numFmtId="9" fontId="0" fillId="5" borderId="1" xfId="0" applyNumberFormat="1" applyFill="1" applyBorder="1" applyAlignment="1">
      <alignment horizontal="center" vertical="top" wrapText="1"/>
    </xf>
    <xf numFmtId="9" fontId="0" fillId="5" borderId="1" xfId="1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quotePrefix="1" applyFill="1" applyBorder="1" applyAlignment="1">
      <alignment horizontal="left" vertical="top" wrapText="1"/>
    </xf>
    <xf numFmtId="164" fontId="0" fillId="9" borderId="1" xfId="0" applyNumberFormat="1" applyFill="1" applyBorder="1" applyAlignment="1">
      <alignment horizontal="center" vertical="top" wrapText="1"/>
    </xf>
    <xf numFmtId="9" fontId="0" fillId="9" borderId="1" xfId="0" applyNumberFormat="1" applyFill="1" applyBorder="1" applyAlignment="1">
      <alignment horizontal="center" vertical="top" wrapText="1"/>
    </xf>
    <xf numFmtId="17" fontId="0" fillId="5" borderId="1" xfId="0" applyNumberFormat="1" applyFill="1" applyBorder="1" applyAlignment="1">
      <alignment horizontal="center" vertical="top" wrapText="1"/>
    </xf>
    <xf numFmtId="17" fontId="0" fillId="9" borderId="1" xfId="0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9" borderId="1" xfId="0" applyFill="1" applyBorder="1"/>
    <xf numFmtId="164" fontId="3" fillId="0" borderId="0" xfId="0" applyNumberFormat="1" applyFont="1"/>
    <xf numFmtId="9" fontId="0" fillId="0" borderId="1" xfId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939E-D29F-E140-90B5-984A6B9CF728}">
  <dimension ref="A1:O26"/>
  <sheetViews>
    <sheetView zoomScale="188" zoomScaleNormal="160" workbookViewId="0">
      <selection activeCell="E4" sqref="E4"/>
    </sheetView>
  </sheetViews>
  <sheetFormatPr baseColWidth="10" defaultRowHeight="16" x14ac:dyDescent="0.2"/>
  <cols>
    <col min="1" max="1" width="24" bestFit="1" customWidth="1"/>
    <col min="10" max="10" width="15.6640625" bestFit="1" customWidth="1"/>
    <col min="12" max="15" width="16.5" bestFit="1" customWidth="1"/>
  </cols>
  <sheetData>
    <row r="1" spans="1:15" x14ac:dyDescent="0.2">
      <c r="A1" s="3" t="s">
        <v>0</v>
      </c>
      <c r="B1" s="4">
        <v>44682</v>
      </c>
      <c r="C1" s="4">
        <v>44713</v>
      </c>
      <c r="D1" s="4">
        <v>44743</v>
      </c>
      <c r="E1" s="4">
        <v>44774</v>
      </c>
      <c r="F1" s="4">
        <v>44805</v>
      </c>
      <c r="G1" s="4">
        <v>44835</v>
      </c>
      <c r="H1" s="4">
        <v>44866</v>
      </c>
      <c r="I1" s="4">
        <v>44896</v>
      </c>
      <c r="J1" s="4">
        <v>44927</v>
      </c>
      <c r="K1" s="4">
        <v>44958</v>
      </c>
      <c r="L1" s="11">
        <v>44986</v>
      </c>
      <c r="M1" s="4">
        <v>45017</v>
      </c>
      <c r="N1" s="4">
        <v>45047</v>
      </c>
      <c r="O1" s="4">
        <v>45078</v>
      </c>
    </row>
    <row r="2" spans="1:15" x14ac:dyDescent="0.2">
      <c r="A2" s="5" t="s">
        <v>8</v>
      </c>
      <c r="B2" s="5">
        <v>50</v>
      </c>
      <c r="C2" s="5">
        <v>50</v>
      </c>
      <c r="D2" s="5">
        <v>50</v>
      </c>
      <c r="E2" s="5">
        <v>60</v>
      </c>
      <c r="F2" s="5">
        <v>70</v>
      </c>
      <c r="G2" s="5">
        <v>80</v>
      </c>
      <c r="H2" s="5">
        <v>90</v>
      </c>
      <c r="I2" s="5">
        <v>100</v>
      </c>
      <c r="J2" s="5">
        <v>150</v>
      </c>
      <c r="K2" s="5">
        <v>175</v>
      </c>
      <c r="L2" s="12">
        <v>200</v>
      </c>
      <c r="M2" s="5">
        <v>225</v>
      </c>
      <c r="N2" s="5">
        <v>250</v>
      </c>
      <c r="O2" s="5">
        <v>250</v>
      </c>
    </row>
    <row r="3" spans="1:15" x14ac:dyDescent="0.2">
      <c r="A3" s="5" t="s">
        <v>7</v>
      </c>
      <c r="B3" s="5">
        <v>5</v>
      </c>
      <c r="C3" s="5">
        <v>12</v>
      </c>
      <c r="D3" s="5">
        <v>30</v>
      </c>
      <c r="E3" s="5">
        <v>45</v>
      </c>
      <c r="F3" s="5">
        <v>50</v>
      </c>
      <c r="G3" s="5">
        <v>60</v>
      </c>
      <c r="H3" s="5">
        <v>100</v>
      </c>
      <c r="I3" s="5">
        <v>125</v>
      </c>
      <c r="J3" s="5">
        <v>100</v>
      </c>
      <c r="K3" s="5">
        <v>120</v>
      </c>
      <c r="L3" s="12">
        <v>120</v>
      </c>
      <c r="M3" s="5">
        <v>200</v>
      </c>
      <c r="N3" s="5">
        <v>225</v>
      </c>
      <c r="O3" s="5">
        <v>250</v>
      </c>
    </row>
    <row r="4" spans="1:15" x14ac:dyDescent="0.2">
      <c r="A4" s="5" t="s">
        <v>18</v>
      </c>
      <c r="B4" s="5">
        <f t="shared" ref="B4:O4" si="0">B2*B3</f>
        <v>250</v>
      </c>
      <c r="C4" s="5">
        <f t="shared" si="0"/>
        <v>600</v>
      </c>
      <c r="D4" s="5">
        <f t="shared" si="0"/>
        <v>1500</v>
      </c>
      <c r="E4" s="5">
        <f t="shared" si="0"/>
        <v>2700</v>
      </c>
      <c r="F4" s="5">
        <f t="shared" si="0"/>
        <v>3500</v>
      </c>
      <c r="G4" s="5">
        <f t="shared" si="0"/>
        <v>4800</v>
      </c>
      <c r="H4" s="5">
        <f t="shared" si="0"/>
        <v>9000</v>
      </c>
      <c r="I4" s="5">
        <f t="shared" si="0"/>
        <v>12500</v>
      </c>
      <c r="J4" s="5">
        <f t="shared" si="0"/>
        <v>15000</v>
      </c>
      <c r="K4" s="5">
        <f t="shared" si="0"/>
        <v>21000</v>
      </c>
      <c r="L4" s="12">
        <f t="shared" si="0"/>
        <v>24000</v>
      </c>
      <c r="M4" s="5">
        <f t="shared" si="0"/>
        <v>45000</v>
      </c>
      <c r="N4" s="5">
        <f t="shared" si="0"/>
        <v>56250</v>
      </c>
      <c r="O4" s="5">
        <f t="shared" si="0"/>
        <v>62500</v>
      </c>
    </row>
    <row r="5" spans="1:15" x14ac:dyDescent="0.2">
      <c r="A5" s="5" t="s">
        <v>6</v>
      </c>
      <c r="B5" s="5">
        <v>2500</v>
      </c>
      <c r="C5" s="5">
        <v>2500</v>
      </c>
      <c r="D5" s="5">
        <v>2500</v>
      </c>
      <c r="E5" s="5">
        <v>2500</v>
      </c>
      <c r="F5" s="5">
        <v>2500</v>
      </c>
      <c r="G5" s="5">
        <v>2500</v>
      </c>
      <c r="H5" s="5">
        <v>2500</v>
      </c>
      <c r="I5" s="5">
        <v>2500</v>
      </c>
      <c r="J5" s="5">
        <v>2500</v>
      </c>
      <c r="K5" s="5">
        <v>2500</v>
      </c>
      <c r="L5" s="12">
        <v>2500</v>
      </c>
      <c r="M5" s="5">
        <v>2500</v>
      </c>
      <c r="N5" s="5">
        <v>2500</v>
      </c>
      <c r="O5" s="5">
        <v>2500</v>
      </c>
    </row>
    <row r="6" spans="1:15" x14ac:dyDescent="0.2">
      <c r="A6" s="5" t="s">
        <v>9</v>
      </c>
      <c r="B6" s="5">
        <f t="shared" ref="B6:O6" si="1">B5*B2*B3</f>
        <v>625000</v>
      </c>
      <c r="C6" s="5">
        <f t="shared" si="1"/>
        <v>1500000</v>
      </c>
      <c r="D6" s="5">
        <f t="shared" si="1"/>
        <v>3750000</v>
      </c>
      <c r="E6" s="5">
        <f t="shared" si="1"/>
        <v>6750000</v>
      </c>
      <c r="F6" s="5">
        <f t="shared" si="1"/>
        <v>8750000</v>
      </c>
      <c r="G6" s="5">
        <f t="shared" si="1"/>
        <v>12000000</v>
      </c>
      <c r="H6" s="5">
        <f t="shared" si="1"/>
        <v>22500000</v>
      </c>
      <c r="I6" s="5">
        <f t="shared" si="1"/>
        <v>31250000</v>
      </c>
      <c r="J6" s="5">
        <f t="shared" si="1"/>
        <v>37500000</v>
      </c>
      <c r="K6" s="5">
        <f t="shared" si="1"/>
        <v>52500000</v>
      </c>
      <c r="L6" s="12">
        <f t="shared" si="1"/>
        <v>60000000</v>
      </c>
      <c r="M6" s="5">
        <f t="shared" si="1"/>
        <v>112500000</v>
      </c>
      <c r="N6" s="5">
        <f t="shared" si="1"/>
        <v>140625000</v>
      </c>
      <c r="O6" s="5">
        <f t="shared" si="1"/>
        <v>156250000</v>
      </c>
    </row>
    <row r="7" spans="1:15" x14ac:dyDescent="0.2">
      <c r="A7" s="5" t="s">
        <v>12</v>
      </c>
      <c r="B7" s="5">
        <f t="shared" ref="B7:O7" si="2">B6*15%</f>
        <v>93750</v>
      </c>
      <c r="C7" s="5">
        <f t="shared" si="2"/>
        <v>225000</v>
      </c>
      <c r="D7" s="5">
        <f t="shared" si="2"/>
        <v>562500</v>
      </c>
      <c r="E7" s="5">
        <f t="shared" si="2"/>
        <v>1012500</v>
      </c>
      <c r="F7" s="5">
        <f t="shared" si="2"/>
        <v>1312500</v>
      </c>
      <c r="G7" s="5">
        <f t="shared" si="2"/>
        <v>1800000</v>
      </c>
      <c r="H7" s="5">
        <f t="shared" si="2"/>
        <v>3375000</v>
      </c>
      <c r="I7" s="5">
        <f t="shared" si="2"/>
        <v>4687500</v>
      </c>
      <c r="J7" s="5">
        <f t="shared" si="2"/>
        <v>5625000</v>
      </c>
      <c r="K7" s="5">
        <f t="shared" si="2"/>
        <v>7875000</v>
      </c>
      <c r="L7" s="12">
        <f t="shared" si="2"/>
        <v>9000000</v>
      </c>
      <c r="M7" s="5">
        <f t="shared" si="2"/>
        <v>16875000</v>
      </c>
      <c r="N7" s="5">
        <f t="shared" si="2"/>
        <v>21093750</v>
      </c>
      <c r="O7" s="5">
        <f t="shared" si="2"/>
        <v>23437500</v>
      </c>
    </row>
    <row r="8" spans="1:15" x14ac:dyDescent="0.2">
      <c r="A8" s="5" t="s">
        <v>10</v>
      </c>
      <c r="B8" s="5">
        <f t="shared" ref="B8:O8" si="3">B6*2%</f>
        <v>12500</v>
      </c>
      <c r="C8" s="5">
        <f t="shared" si="3"/>
        <v>30000</v>
      </c>
      <c r="D8" s="5">
        <f t="shared" si="3"/>
        <v>75000</v>
      </c>
      <c r="E8" s="5">
        <f t="shared" si="3"/>
        <v>135000</v>
      </c>
      <c r="F8" s="5">
        <f t="shared" si="3"/>
        <v>175000</v>
      </c>
      <c r="G8" s="5">
        <f t="shared" si="3"/>
        <v>240000</v>
      </c>
      <c r="H8" s="5">
        <f t="shared" si="3"/>
        <v>450000</v>
      </c>
      <c r="I8" s="5">
        <f t="shared" si="3"/>
        <v>625000</v>
      </c>
      <c r="J8" s="5">
        <f t="shared" si="3"/>
        <v>750000</v>
      </c>
      <c r="K8" s="5">
        <f t="shared" si="3"/>
        <v>1050000</v>
      </c>
      <c r="L8" s="12">
        <f t="shared" si="3"/>
        <v>1200000</v>
      </c>
      <c r="M8" s="5">
        <f t="shared" si="3"/>
        <v>2250000</v>
      </c>
      <c r="N8" s="5">
        <f t="shared" si="3"/>
        <v>2812500</v>
      </c>
      <c r="O8" s="5">
        <f t="shared" si="3"/>
        <v>3125000</v>
      </c>
    </row>
    <row r="9" spans="1:15" x14ac:dyDescent="0.2">
      <c r="A9" s="5" t="s">
        <v>11</v>
      </c>
      <c r="B9" s="5">
        <f t="shared" ref="B9:O9" si="4">B7-B8</f>
        <v>81250</v>
      </c>
      <c r="C9" s="5">
        <f t="shared" si="4"/>
        <v>195000</v>
      </c>
      <c r="D9" s="5">
        <f t="shared" si="4"/>
        <v>487500</v>
      </c>
      <c r="E9" s="5">
        <f t="shared" si="4"/>
        <v>877500</v>
      </c>
      <c r="F9" s="5">
        <f t="shared" si="4"/>
        <v>1137500</v>
      </c>
      <c r="G9" s="5">
        <f t="shared" si="4"/>
        <v>1560000</v>
      </c>
      <c r="H9" s="5">
        <f t="shared" si="4"/>
        <v>2925000</v>
      </c>
      <c r="I9" s="5">
        <f t="shared" si="4"/>
        <v>4062500</v>
      </c>
      <c r="J9" s="5">
        <f t="shared" si="4"/>
        <v>4875000</v>
      </c>
      <c r="K9" s="5">
        <f t="shared" si="4"/>
        <v>6825000</v>
      </c>
      <c r="L9" s="12">
        <f t="shared" si="4"/>
        <v>7800000</v>
      </c>
      <c r="M9" s="5">
        <f t="shared" si="4"/>
        <v>14625000</v>
      </c>
      <c r="N9" s="5">
        <f t="shared" si="4"/>
        <v>18281250</v>
      </c>
      <c r="O9" s="5">
        <f t="shared" si="4"/>
        <v>20312500</v>
      </c>
    </row>
    <row r="10" spans="1:15" x14ac:dyDescent="0.2">
      <c r="A10" s="5" t="s">
        <v>15</v>
      </c>
      <c r="B10" s="5" t="s">
        <v>16</v>
      </c>
      <c r="C10" s="5" t="s">
        <v>16</v>
      </c>
      <c r="D10" s="5" t="s">
        <v>16</v>
      </c>
      <c r="E10" s="5">
        <f t="shared" ref="E10:O10" si="5">-B14</f>
        <v>-125000</v>
      </c>
      <c r="F10" s="5">
        <f t="shared" si="5"/>
        <v>-300000</v>
      </c>
      <c r="G10" s="5">
        <f t="shared" si="5"/>
        <v>-750000</v>
      </c>
      <c r="H10" s="5">
        <f t="shared" si="5"/>
        <v>-1350000</v>
      </c>
      <c r="I10" s="5">
        <f t="shared" si="5"/>
        <v>-1750000</v>
      </c>
      <c r="J10" s="5">
        <f t="shared" si="5"/>
        <v>-1800000</v>
      </c>
      <c r="K10" s="5">
        <f t="shared" si="5"/>
        <v>-3375000</v>
      </c>
      <c r="L10" s="12">
        <f t="shared" si="5"/>
        <v>-4687500</v>
      </c>
      <c r="M10" s="5">
        <f t="shared" si="5"/>
        <v>-5625000</v>
      </c>
      <c r="N10" s="5">
        <f t="shared" si="5"/>
        <v>-5250000</v>
      </c>
      <c r="O10" s="5">
        <f t="shared" si="5"/>
        <v>-6000000</v>
      </c>
    </row>
    <row r="11" spans="1:15" s="2" customFormat="1" x14ac:dyDescent="0.2">
      <c r="A11" s="6" t="s">
        <v>19</v>
      </c>
      <c r="B11" s="6"/>
      <c r="C11" s="6"/>
      <c r="D11" s="6"/>
      <c r="E11" s="6">
        <f t="shared" ref="E11:O11" si="6">E10+E9</f>
        <v>752500</v>
      </c>
      <c r="F11" s="6">
        <f t="shared" si="6"/>
        <v>837500</v>
      </c>
      <c r="G11" s="6">
        <f t="shared" si="6"/>
        <v>810000</v>
      </c>
      <c r="H11" s="6">
        <f t="shared" si="6"/>
        <v>1575000</v>
      </c>
      <c r="I11" s="6">
        <f t="shared" si="6"/>
        <v>2312500</v>
      </c>
      <c r="J11" s="6">
        <f t="shared" si="6"/>
        <v>3075000</v>
      </c>
      <c r="K11" s="6">
        <f t="shared" si="6"/>
        <v>3450000</v>
      </c>
      <c r="L11" s="13">
        <f t="shared" si="6"/>
        <v>3112500</v>
      </c>
      <c r="M11" s="6">
        <f t="shared" si="6"/>
        <v>9000000</v>
      </c>
      <c r="N11" s="6">
        <f t="shared" si="6"/>
        <v>13031250</v>
      </c>
      <c r="O11" s="6">
        <f t="shared" si="6"/>
        <v>14312500</v>
      </c>
    </row>
    <row r="12" spans="1:15" s="2" customForma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" customForma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s="1" customFormat="1" x14ac:dyDescent="0.2">
      <c r="A14" s="7" t="s">
        <v>17</v>
      </c>
      <c r="B14" s="7">
        <f>B6*0.2</f>
        <v>125000</v>
      </c>
      <c r="C14" s="7">
        <f>C6*0.2</f>
        <v>300000</v>
      </c>
      <c r="D14" s="7">
        <f>D6*0.2</f>
        <v>750000</v>
      </c>
      <c r="E14" s="7">
        <f>E6*0.2</f>
        <v>1350000</v>
      </c>
      <c r="F14" s="7">
        <f>F6*0.2</f>
        <v>1750000</v>
      </c>
      <c r="G14" s="8">
        <f>G6*0.15</f>
        <v>1800000</v>
      </c>
      <c r="H14" s="8">
        <f>H6*0.15</f>
        <v>3375000</v>
      </c>
      <c r="I14" s="8">
        <f>I6*0.15</f>
        <v>4687500</v>
      </c>
      <c r="J14" s="8">
        <f>J6*0.15</f>
        <v>5625000</v>
      </c>
      <c r="K14" s="9">
        <f>K6*0.1</f>
        <v>5250000</v>
      </c>
      <c r="L14" s="9">
        <f>L6*0.1</f>
        <v>6000000</v>
      </c>
      <c r="M14" s="10">
        <f>M6*0.08</f>
        <v>9000000</v>
      </c>
      <c r="N14" s="10">
        <f>N6*0.08</f>
        <v>11250000</v>
      </c>
      <c r="O14" s="10">
        <f>O6*0.08</f>
        <v>12500000</v>
      </c>
    </row>
    <row r="21" spans="1:7" x14ac:dyDescent="0.2">
      <c r="A21" t="s">
        <v>13</v>
      </c>
    </row>
    <row r="22" spans="1:7" x14ac:dyDescent="0.2">
      <c r="A22" t="s">
        <v>14</v>
      </c>
      <c r="C22" t="s">
        <v>2</v>
      </c>
      <c r="D22" t="s">
        <v>1</v>
      </c>
      <c r="E22" t="s">
        <v>3</v>
      </c>
      <c r="F22" t="s">
        <v>4</v>
      </c>
      <c r="G22" t="s">
        <v>5</v>
      </c>
    </row>
    <row r="23" spans="1:7" x14ac:dyDescent="0.2">
      <c r="C23">
        <v>3200000</v>
      </c>
      <c r="D23">
        <v>600</v>
      </c>
      <c r="E23">
        <v>200</v>
      </c>
      <c r="F23">
        <v>40</v>
      </c>
      <c r="G23">
        <v>5</v>
      </c>
    </row>
    <row r="24" spans="1:7" x14ac:dyDescent="0.2">
      <c r="C24">
        <f>C23/D23</f>
        <v>5333.333333333333</v>
      </c>
    </row>
    <row r="26" spans="1:7" x14ac:dyDescent="0.2">
      <c r="C26" t="s">
        <v>6</v>
      </c>
      <c r="D26">
        <f>D23*G23</f>
        <v>3000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AFB-9592-0A4A-9A9C-9F3F3B05C365}">
  <dimension ref="A1:O26"/>
  <sheetViews>
    <sheetView topLeftCell="C1" zoomScale="150" zoomScaleNormal="150" workbookViewId="0">
      <selection activeCell="E11" sqref="E11:L11"/>
    </sheetView>
  </sheetViews>
  <sheetFormatPr baseColWidth="10" defaultRowHeight="16" x14ac:dyDescent="0.2"/>
  <cols>
    <col min="1" max="1" width="24" bestFit="1" customWidth="1"/>
    <col min="10" max="10" width="15.6640625" bestFit="1" customWidth="1"/>
    <col min="12" max="15" width="16.5" bestFit="1" customWidth="1"/>
  </cols>
  <sheetData>
    <row r="1" spans="1:15" x14ac:dyDescent="0.2">
      <c r="A1" s="3" t="s">
        <v>0</v>
      </c>
      <c r="B1" s="4">
        <v>44652</v>
      </c>
      <c r="C1" s="4">
        <v>44682</v>
      </c>
      <c r="D1" s="4">
        <v>44713</v>
      </c>
      <c r="E1" s="4">
        <v>44743</v>
      </c>
      <c r="F1" s="4">
        <v>44774</v>
      </c>
      <c r="G1" s="14">
        <v>44805</v>
      </c>
      <c r="H1" s="4">
        <v>44835</v>
      </c>
      <c r="I1" s="4">
        <v>44866</v>
      </c>
      <c r="J1" s="14">
        <v>44896</v>
      </c>
      <c r="K1" s="4">
        <v>44927</v>
      </c>
      <c r="L1" s="4">
        <v>44958</v>
      </c>
      <c r="M1" s="14">
        <v>44986</v>
      </c>
      <c r="N1" s="14">
        <v>45352</v>
      </c>
      <c r="O1" s="14">
        <v>45717</v>
      </c>
    </row>
    <row r="2" spans="1:15" x14ac:dyDescent="0.2">
      <c r="A2" s="5" t="s">
        <v>8</v>
      </c>
      <c r="B2" s="15">
        <v>200</v>
      </c>
      <c r="C2" s="15">
        <v>220</v>
      </c>
      <c r="D2" s="15">
        <v>240</v>
      </c>
      <c r="E2" s="15">
        <v>260</v>
      </c>
      <c r="F2" s="15">
        <v>280</v>
      </c>
      <c r="G2" s="15">
        <v>300</v>
      </c>
      <c r="H2" s="15">
        <v>320</v>
      </c>
      <c r="I2" s="15">
        <v>340</v>
      </c>
      <c r="J2" s="15">
        <v>360</v>
      </c>
      <c r="K2" s="15">
        <v>380</v>
      </c>
      <c r="L2" s="15">
        <v>400</v>
      </c>
      <c r="M2" s="16">
        <v>400</v>
      </c>
      <c r="N2" s="16">
        <v>1000</v>
      </c>
      <c r="O2" s="16">
        <v>1500</v>
      </c>
    </row>
    <row r="3" spans="1:15" x14ac:dyDescent="0.2">
      <c r="A3" s="5" t="s">
        <v>7</v>
      </c>
      <c r="B3" s="15">
        <v>0.5</v>
      </c>
      <c r="C3" s="15">
        <v>1</v>
      </c>
      <c r="D3" s="15">
        <v>1.5</v>
      </c>
      <c r="E3" s="15">
        <v>5</v>
      </c>
      <c r="F3" s="15">
        <v>5</v>
      </c>
      <c r="G3" s="15">
        <v>6</v>
      </c>
      <c r="H3" s="15">
        <v>8</v>
      </c>
      <c r="I3" s="15">
        <v>10</v>
      </c>
      <c r="J3" s="15">
        <v>20</v>
      </c>
      <c r="K3" s="15">
        <v>25</v>
      </c>
      <c r="L3" s="15">
        <v>30</v>
      </c>
      <c r="M3" s="16">
        <v>30</v>
      </c>
      <c r="N3" s="16">
        <v>50</v>
      </c>
      <c r="O3" s="16">
        <v>100</v>
      </c>
    </row>
    <row r="4" spans="1:15" x14ac:dyDescent="0.2">
      <c r="A4" s="5" t="s">
        <v>20</v>
      </c>
      <c r="B4" s="15">
        <f t="shared" ref="B4:M4" si="0">B2*B3</f>
        <v>100</v>
      </c>
      <c r="C4" s="15">
        <f t="shared" si="0"/>
        <v>220</v>
      </c>
      <c r="D4" s="15">
        <f t="shared" si="0"/>
        <v>360</v>
      </c>
      <c r="E4" s="15">
        <f t="shared" si="0"/>
        <v>1300</v>
      </c>
      <c r="F4" s="15">
        <f t="shared" si="0"/>
        <v>1400</v>
      </c>
      <c r="G4" s="15">
        <f t="shared" si="0"/>
        <v>1800</v>
      </c>
      <c r="H4" s="15">
        <f t="shared" si="0"/>
        <v>2560</v>
      </c>
      <c r="I4" s="15">
        <f t="shared" si="0"/>
        <v>3400</v>
      </c>
      <c r="J4" s="15">
        <f t="shared" si="0"/>
        <v>7200</v>
      </c>
      <c r="K4" s="15">
        <f t="shared" si="0"/>
        <v>9500</v>
      </c>
      <c r="L4" s="15">
        <f t="shared" si="0"/>
        <v>12000</v>
      </c>
      <c r="M4" s="16">
        <f t="shared" si="0"/>
        <v>12000</v>
      </c>
      <c r="N4" s="16">
        <f>N2*N3</f>
        <v>50000</v>
      </c>
      <c r="O4" s="16">
        <f>O2*O3</f>
        <v>150000</v>
      </c>
    </row>
    <row r="5" spans="1:15" x14ac:dyDescent="0.2">
      <c r="A5" s="5" t="s">
        <v>6</v>
      </c>
      <c r="B5" s="15">
        <v>2500</v>
      </c>
      <c r="C5" s="15">
        <v>2500</v>
      </c>
      <c r="D5" s="15">
        <v>2500</v>
      </c>
      <c r="E5" s="15">
        <v>2500</v>
      </c>
      <c r="F5" s="15">
        <v>2500</v>
      </c>
      <c r="G5" s="15">
        <v>2500</v>
      </c>
      <c r="H5" s="15">
        <v>2500</v>
      </c>
      <c r="I5" s="15">
        <v>2500</v>
      </c>
      <c r="J5" s="15">
        <v>2500</v>
      </c>
      <c r="K5" s="15">
        <v>2500</v>
      </c>
      <c r="L5" s="15">
        <v>2500</v>
      </c>
      <c r="M5" s="16">
        <v>2500</v>
      </c>
      <c r="N5" s="16">
        <v>2500</v>
      </c>
      <c r="O5" s="16">
        <v>2500</v>
      </c>
    </row>
    <row r="6" spans="1:15" x14ac:dyDescent="0.2">
      <c r="A6" s="5" t="s">
        <v>9</v>
      </c>
      <c r="B6" s="15">
        <f t="shared" ref="B6:M6" si="1">B5*B2*B3</f>
        <v>250000</v>
      </c>
      <c r="C6" s="15">
        <f t="shared" si="1"/>
        <v>550000</v>
      </c>
      <c r="D6" s="15">
        <f t="shared" si="1"/>
        <v>900000</v>
      </c>
      <c r="E6" s="15">
        <f t="shared" si="1"/>
        <v>3250000</v>
      </c>
      <c r="F6" s="15">
        <f t="shared" si="1"/>
        <v>3500000</v>
      </c>
      <c r="G6" s="15">
        <f t="shared" si="1"/>
        <v>4500000</v>
      </c>
      <c r="H6" s="15">
        <f t="shared" si="1"/>
        <v>6400000</v>
      </c>
      <c r="I6" s="15">
        <f t="shared" si="1"/>
        <v>8500000</v>
      </c>
      <c r="J6" s="15">
        <f t="shared" si="1"/>
        <v>18000000</v>
      </c>
      <c r="K6" s="15">
        <f t="shared" si="1"/>
        <v>23750000</v>
      </c>
      <c r="L6" s="15">
        <f t="shared" si="1"/>
        <v>30000000</v>
      </c>
      <c r="M6" s="16">
        <f t="shared" si="1"/>
        <v>30000000</v>
      </c>
      <c r="N6" s="16">
        <f>N5*N2*N3</f>
        <v>125000000</v>
      </c>
      <c r="O6" s="16">
        <f>O5*O2*O3</f>
        <v>375000000</v>
      </c>
    </row>
    <row r="7" spans="1:15" x14ac:dyDescent="0.2">
      <c r="A7" s="5" t="s">
        <v>12</v>
      </c>
      <c r="B7" s="15">
        <f>B6*13%</f>
        <v>32500</v>
      </c>
      <c r="C7" s="15">
        <f t="shared" ref="C7:L7" si="2">C6*13%</f>
        <v>71500</v>
      </c>
      <c r="D7" s="15">
        <f t="shared" si="2"/>
        <v>117000</v>
      </c>
      <c r="E7" s="15">
        <f t="shared" si="2"/>
        <v>422500</v>
      </c>
      <c r="F7" s="15">
        <f t="shared" si="2"/>
        <v>455000</v>
      </c>
      <c r="G7" s="15">
        <f t="shared" si="2"/>
        <v>585000</v>
      </c>
      <c r="H7" s="15">
        <f t="shared" si="2"/>
        <v>832000</v>
      </c>
      <c r="I7" s="15">
        <f t="shared" si="2"/>
        <v>1105000</v>
      </c>
      <c r="J7" s="15">
        <f t="shared" si="2"/>
        <v>2340000</v>
      </c>
      <c r="K7" s="15">
        <f t="shared" si="2"/>
        <v>3087500</v>
      </c>
      <c r="L7" s="15">
        <f t="shared" si="2"/>
        <v>3900000</v>
      </c>
      <c r="M7" s="16">
        <f>M6*13%</f>
        <v>3900000</v>
      </c>
      <c r="N7" s="16">
        <f>N6*13%</f>
        <v>16250000</v>
      </c>
      <c r="O7" s="16">
        <f>O6*13%</f>
        <v>48750000</v>
      </c>
    </row>
    <row r="8" spans="1:15" x14ac:dyDescent="0.2">
      <c r="A8" s="5" t="s">
        <v>10</v>
      </c>
      <c r="B8" s="15">
        <f t="shared" ref="B8:M8" si="3">B6*2%</f>
        <v>5000</v>
      </c>
      <c r="C8" s="15">
        <f t="shared" si="3"/>
        <v>11000</v>
      </c>
      <c r="D8" s="15">
        <f t="shared" si="3"/>
        <v>18000</v>
      </c>
      <c r="E8" s="15">
        <f t="shared" si="3"/>
        <v>65000</v>
      </c>
      <c r="F8" s="15">
        <f t="shared" si="3"/>
        <v>70000</v>
      </c>
      <c r="G8" s="15">
        <f t="shared" si="3"/>
        <v>90000</v>
      </c>
      <c r="H8" s="15">
        <f t="shared" si="3"/>
        <v>128000</v>
      </c>
      <c r="I8" s="15">
        <f t="shared" si="3"/>
        <v>170000</v>
      </c>
      <c r="J8" s="15">
        <f t="shared" si="3"/>
        <v>360000</v>
      </c>
      <c r="K8" s="15">
        <f t="shared" si="3"/>
        <v>475000</v>
      </c>
      <c r="L8" s="15">
        <f t="shared" si="3"/>
        <v>600000</v>
      </c>
      <c r="M8" s="16">
        <f t="shared" si="3"/>
        <v>600000</v>
      </c>
      <c r="N8" s="16">
        <f>N6*2%</f>
        <v>2500000</v>
      </c>
      <c r="O8" s="16">
        <f>O6*2%</f>
        <v>7500000</v>
      </c>
    </row>
    <row r="9" spans="1:15" x14ac:dyDescent="0.2">
      <c r="A9" s="5" t="s">
        <v>11</v>
      </c>
      <c r="B9" s="15">
        <f t="shared" ref="B9:M9" si="4">B7-B8</f>
        <v>27500</v>
      </c>
      <c r="C9" s="15">
        <f t="shared" si="4"/>
        <v>60500</v>
      </c>
      <c r="D9" s="15">
        <f t="shared" si="4"/>
        <v>99000</v>
      </c>
      <c r="E9" s="15">
        <f t="shared" si="4"/>
        <v>357500</v>
      </c>
      <c r="F9" s="15">
        <f t="shared" si="4"/>
        <v>385000</v>
      </c>
      <c r="G9" s="15">
        <f t="shared" si="4"/>
        <v>495000</v>
      </c>
      <c r="H9" s="15">
        <f t="shared" si="4"/>
        <v>704000</v>
      </c>
      <c r="I9" s="15">
        <f t="shared" si="4"/>
        <v>935000</v>
      </c>
      <c r="J9" s="15">
        <f t="shared" si="4"/>
        <v>1980000</v>
      </c>
      <c r="K9" s="15">
        <f t="shared" si="4"/>
        <v>2612500</v>
      </c>
      <c r="L9" s="15">
        <f t="shared" si="4"/>
        <v>3300000</v>
      </c>
      <c r="M9" s="16">
        <f t="shared" si="4"/>
        <v>3300000</v>
      </c>
      <c r="N9" s="16">
        <f>N7-N8</f>
        <v>13750000</v>
      </c>
      <c r="O9" s="16">
        <f>O7-O8</f>
        <v>41250000</v>
      </c>
    </row>
    <row r="10" spans="1:15" x14ac:dyDescent="0.2">
      <c r="A10" s="5" t="s">
        <v>15</v>
      </c>
      <c r="B10" s="15" t="s">
        <v>16</v>
      </c>
      <c r="C10" s="15" t="s">
        <v>16</v>
      </c>
      <c r="D10" s="15" t="s">
        <v>16</v>
      </c>
      <c r="E10" s="15">
        <f t="shared" ref="E10:M10" si="5">-B14</f>
        <v>-50000</v>
      </c>
      <c r="F10" s="15">
        <f t="shared" si="5"/>
        <v>-110000</v>
      </c>
      <c r="G10" s="15">
        <f t="shared" si="5"/>
        <v>-180000</v>
      </c>
      <c r="H10" s="15">
        <f t="shared" si="5"/>
        <v>-650000</v>
      </c>
      <c r="I10" s="15">
        <f t="shared" si="5"/>
        <v>-700000</v>
      </c>
      <c r="J10" s="15">
        <f t="shared" si="5"/>
        <v>-675000</v>
      </c>
      <c r="K10" s="15">
        <f t="shared" si="5"/>
        <v>-960000</v>
      </c>
      <c r="L10" s="15">
        <f t="shared" si="5"/>
        <v>-1275000</v>
      </c>
      <c r="M10" s="16">
        <f t="shared" si="5"/>
        <v>-2160000</v>
      </c>
      <c r="N10" s="16">
        <f>N9/10</f>
        <v>1375000</v>
      </c>
      <c r="O10" s="16">
        <f>O9/10</f>
        <v>4125000</v>
      </c>
    </row>
    <row r="11" spans="1:15" s="2" customFormat="1" x14ac:dyDescent="0.2">
      <c r="A11" s="6" t="s">
        <v>19</v>
      </c>
      <c r="B11" s="15"/>
      <c r="C11" s="15"/>
      <c r="D11" s="15"/>
      <c r="E11" s="15">
        <f t="shared" ref="E11:M11" si="6">E10+E9</f>
        <v>307500</v>
      </c>
      <c r="F11" s="15">
        <f t="shared" si="6"/>
        <v>275000</v>
      </c>
      <c r="G11" s="15">
        <f t="shared" si="6"/>
        <v>315000</v>
      </c>
      <c r="H11" s="15">
        <f t="shared" si="6"/>
        <v>54000</v>
      </c>
      <c r="I11" s="15">
        <f t="shared" si="6"/>
        <v>235000</v>
      </c>
      <c r="J11" s="15">
        <f t="shared" si="6"/>
        <v>1305000</v>
      </c>
      <c r="K11" s="15">
        <f t="shared" si="6"/>
        <v>1652500</v>
      </c>
      <c r="L11" s="15">
        <f t="shared" si="6"/>
        <v>2025000</v>
      </c>
      <c r="M11" s="16">
        <f t="shared" si="6"/>
        <v>1140000</v>
      </c>
      <c r="N11" s="16">
        <f>N10+N9</f>
        <v>15125000</v>
      </c>
      <c r="O11" s="16">
        <f>O10+O9</f>
        <v>45375000</v>
      </c>
    </row>
    <row r="12" spans="1:15" s="2" customFormat="1" x14ac:dyDescent="0.2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s="2" customForma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s="1" customFormat="1" x14ac:dyDescent="0.2">
      <c r="A14" s="7" t="s">
        <v>17</v>
      </c>
      <c r="B14" s="7">
        <f>B6*0.2</f>
        <v>50000</v>
      </c>
      <c r="C14" s="7">
        <f>C6*0.2</f>
        <v>110000</v>
      </c>
      <c r="D14" s="7">
        <f>D6*0.2</f>
        <v>180000</v>
      </c>
      <c r="E14" s="7">
        <f>E6*0.2</f>
        <v>650000</v>
      </c>
      <c r="F14" s="7">
        <f>F6*0.2</f>
        <v>700000</v>
      </c>
      <c r="G14" s="8">
        <f>G6*0.15</f>
        <v>675000</v>
      </c>
      <c r="H14" s="8">
        <f>H6*0.15</f>
        <v>960000</v>
      </c>
      <c r="I14" s="8">
        <f>I6*0.15</f>
        <v>1275000</v>
      </c>
      <c r="J14" s="17">
        <f>J6*0.12</f>
        <v>2160000</v>
      </c>
      <c r="K14" s="9">
        <f>K6*0.1</f>
        <v>2375000</v>
      </c>
      <c r="L14" s="9">
        <f>L6*0.1</f>
        <v>3000000</v>
      </c>
      <c r="M14" s="10">
        <f>M6*0.08</f>
        <v>2400000</v>
      </c>
      <c r="N14" s="10">
        <f>N6*0.08</f>
        <v>10000000</v>
      </c>
      <c r="O14" s="10">
        <f>O6*0.08</f>
        <v>30000000</v>
      </c>
    </row>
    <row r="18" spans="1:10" x14ac:dyDescent="0.2">
      <c r="J18">
        <f>12500/27500</f>
        <v>0.45454545454545453</v>
      </c>
    </row>
    <row r="21" spans="1:10" x14ac:dyDescent="0.2">
      <c r="A21" t="s">
        <v>13</v>
      </c>
    </row>
    <row r="22" spans="1:10" x14ac:dyDescent="0.2">
      <c r="A22" t="s">
        <v>14</v>
      </c>
      <c r="C22" t="s">
        <v>2</v>
      </c>
      <c r="D22" t="s">
        <v>1</v>
      </c>
      <c r="E22" t="s">
        <v>3</v>
      </c>
      <c r="F22" t="s">
        <v>4</v>
      </c>
      <c r="G22" t="s">
        <v>5</v>
      </c>
    </row>
    <row r="23" spans="1:10" x14ac:dyDescent="0.2">
      <c r="C23">
        <v>3200000</v>
      </c>
      <c r="D23">
        <v>600</v>
      </c>
      <c r="E23">
        <v>200</v>
      </c>
      <c r="F23">
        <v>40</v>
      </c>
      <c r="G23">
        <v>5</v>
      </c>
    </row>
    <row r="24" spans="1:10" x14ac:dyDescent="0.2">
      <c r="C24">
        <f>C23/D23</f>
        <v>5333.333333333333</v>
      </c>
    </row>
    <row r="26" spans="1:10" x14ac:dyDescent="0.2">
      <c r="C26" t="s">
        <v>6</v>
      </c>
      <c r="D26">
        <f>D23*G23</f>
        <v>3000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306E-3291-FD46-BB5F-CBE2DD3D9153}">
  <dimension ref="A1:H15"/>
  <sheetViews>
    <sheetView zoomScale="200" zoomScaleNormal="200" workbookViewId="0">
      <selection activeCell="E14" sqref="E14"/>
    </sheetView>
  </sheetViews>
  <sheetFormatPr baseColWidth="10" defaultColWidth="41.1640625" defaultRowHeight="16" x14ac:dyDescent="0.2"/>
  <cols>
    <col min="1" max="1" width="5.33203125" bestFit="1" customWidth="1"/>
    <col min="2" max="2" width="15.6640625" bestFit="1" customWidth="1"/>
    <col min="3" max="3" width="27.83203125" bestFit="1" customWidth="1"/>
    <col min="4" max="4" width="10.83203125" customWidth="1"/>
    <col min="5" max="5" width="11.5" bestFit="1" customWidth="1"/>
    <col min="6" max="6" width="4.6640625" hidden="1" customWidth="1"/>
    <col min="7" max="7" width="9" hidden="1" customWidth="1"/>
    <col min="8" max="8" width="39.1640625" bestFit="1" customWidth="1"/>
  </cols>
  <sheetData>
    <row r="1" spans="1:8" ht="32" x14ac:dyDescent="0.2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</row>
    <row r="2" spans="1:8" ht="34" x14ac:dyDescent="0.2">
      <c r="A2" s="19">
        <v>1</v>
      </c>
      <c r="B2" s="20" t="s">
        <v>41</v>
      </c>
      <c r="C2" s="21" t="s">
        <v>29</v>
      </c>
      <c r="D2" s="29">
        <v>44593</v>
      </c>
      <c r="E2" s="22">
        <v>10000000</v>
      </c>
      <c r="F2" s="23">
        <v>0.2</v>
      </c>
      <c r="G2" s="24">
        <f t="shared" ref="G2" si="0">1-F2</f>
        <v>0.8</v>
      </c>
      <c r="H2" s="21" t="s">
        <v>30</v>
      </c>
    </row>
    <row r="3" spans="1:8" ht="102" x14ac:dyDescent="0.2">
      <c r="A3" s="31">
        <v>2</v>
      </c>
      <c r="B3" s="25" t="s">
        <v>31</v>
      </c>
      <c r="C3" s="26" t="s">
        <v>42</v>
      </c>
      <c r="D3" s="30">
        <v>44621</v>
      </c>
      <c r="E3" s="27">
        <v>5000000</v>
      </c>
      <c r="F3" s="28">
        <v>0.3</v>
      </c>
      <c r="G3" s="28">
        <f>1-F3</f>
        <v>0.7</v>
      </c>
      <c r="H3" s="26" t="s">
        <v>32</v>
      </c>
    </row>
    <row r="4" spans="1:8" ht="85" x14ac:dyDescent="0.2">
      <c r="A4" s="31">
        <v>3</v>
      </c>
      <c r="B4" s="25" t="s">
        <v>33</v>
      </c>
      <c r="C4" s="26" t="s">
        <v>43</v>
      </c>
      <c r="D4" s="30">
        <v>44652</v>
      </c>
      <c r="E4" s="27">
        <v>4000000</v>
      </c>
      <c r="F4" s="28">
        <v>0.3</v>
      </c>
      <c r="G4" s="28">
        <f t="shared" ref="G4:G14" si="1">1-F4</f>
        <v>0.7</v>
      </c>
      <c r="H4" s="26" t="s">
        <v>34</v>
      </c>
    </row>
    <row r="5" spans="1:8" ht="51" x14ac:dyDescent="0.2">
      <c r="A5" s="32">
        <v>4</v>
      </c>
      <c r="B5" s="25" t="s">
        <v>35</v>
      </c>
      <c r="C5" s="26" t="s">
        <v>44</v>
      </c>
      <c r="D5" s="30">
        <v>44682</v>
      </c>
      <c r="E5" s="27">
        <v>4000000</v>
      </c>
      <c r="F5" s="28">
        <v>0.2</v>
      </c>
      <c r="G5" s="28">
        <f t="shared" si="1"/>
        <v>0.8</v>
      </c>
      <c r="H5" s="26" t="s">
        <v>36</v>
      </c>
    </row>
    <row r="6" spans="1:8" ht="51" x14ac:dyDescent="0.2">
      <c r="A6" s="32">
        <v>5</v>
      </c>
      <c r="B6" s="25" t="s">
        <v>37</v>
      </c>
      <c r="C6" s="26" t="s">
        <v>45</v>
      </c>
      <c r="D6" s="30">
        <v>44713</v>
      </c>
      <c r="E6" s="27">
        <v>3000000</v>
      </c>
      <c r="F6" s="28">
        <v>0</v>
      </c>
      <c r="G6" s="28">
        <f t="shared" si="1"/>
        <v>1</v>
      </c>
      <c r="H6" s="26" t="s">
        <v>38</v>
      </c>
    </row>
    <row r="7" spans="1:8" ht="68" x14ac:dyDescent="0.2">
      <c r="A7" s="32">
        <v>6</v>
      </c>
      <c r="B7" s="25" t="s">
        <v>37</v>
      </c>
      <c r="C7" s="26" t="s">
        <v>39</v>
      </c>
      <c r="D7" s="30">
        <v>44743</v>
      </c>
      <c r="E7" s="27">
        <v>3000000</v>
      </c>
      <c r="F7" s="28">
        <v>0</v>
      </c>
      <c r="G7" s="28">
        <f t="shared" si="1"/>
        <v>1</v>
      </c>
      <c r="H7" s="26" t="s">
        <v>40</v>
      </c>
    </row>
    <row r="8" spans="1:8" ht="17" x14ac:dyDescent="0.2">
      <c r="A8" s="32">
        <v>7</v>
      </c>
      <c r="B8" s="25" t="s">
        <v>37</v>
      </c>
      <c r="C8" s="26" t="s">
        <v>46</v>
      </c>
      <c r="D8" s="30">
        <v>44774</v>
      </c>
      <c r="E8" s="27">
        <v>2000000</v>
      </c>
      <c r="F8" s="28">
        <v>0</v>
      </c>
      <c r="G8" s="28">
        <f t="shared" si="1"/>
        <v>1</v>
      </c>
      <c r="H8" s="33" t="s">
        <v>47</v>
      </c>
    </row>
    <row r="9" spans="1:8" ht="17" x14ac:dyDescent="0.2">
      <c r="A9" s="32">
        <v>8</v>
      </c>
      <c r="B9" s="25" t="s">
        <v>37</v>
      </c>
      <c r="C9" s="26" t="s">
        <v>46</v>
      </c>
      <c r="D9" s="30">
        <v>44805</v>
      </c>
      <c r="E9" s="27">
        <v>2000000</v>
      </c>
      <c r="F9" s="28">
        <v>0</v>
      </c>
      <c r="G9" s="28">
        <f t="shared" si="1"/>
        <v>1</v>
      </c>
      <c r="H9" s="33" t="s">
        <v>47</v>
      </c>
    </row>
    <row r="10" spans="1:8" ht="17" x14ac:dyDescent="0.2">
      <c r="A10" s="32">
        <v>9</v>
      </c>
      <c r="B10" s="25" t="s">
        <v>37</v>
      </c>
      <c r="C10" s="26" t="s">
        <v>46</v>
      </c>
      <c r="D10" s="30">
        <v>44835</v>
      </c>
      <c r="E10" s="27">
        <v>2000000</v>
      </c>
      <c r="F10" s="28">
        <v>0</v>
      </c>
      <c r="G10" s="28">
        <f t="shared" si="1"/>
        <v>1</v>
      </c>
      <c r="H10" s="33" t="s">
        <v>47</v>
      </c>
    </row>
    <row r="11" spans="1:8" ht="17" x14ac:dyDescent="0.2">
      <c r="A11" s="32">
        <v>10</v>
      </c>
      <c r="B11" s="25" t="s">
        <v>37</v>
      </c>
      <c r="C11" s="26" t="s">
        <v>46</v>
      </c>
      <c r="D11" s="30">
        <v>44866</v>
      </c>
      <c r="E11" s="27">
        <v>2000000</v>
      </c>
      <c r="F11" s="28">
        <v>0</v>
      </c>
      <c r="G11" s="28">
        <f t="shared" si="1"/>
        <v>1</v>
      </c>
      <c r="H11" s="33" t="s">
        <v>47</v>
      </c>
    </row>
    <row r="12" spans="1:8" ht="17" x14ac:dyDescent="0.2">
      <c r="A12" s="32">
        <v>11</v>
      </c>
      <c r="B12" s="25" t="s">
        <v>37</v>
      </c>
      <c r="C12" s="26" t="s">
        <v>46</v>
      </c>
      <c r="D12" s="30">
        <v>44896</v>
      </c>
      <c r="E12" s="27">
        <v>2000000</v>
      </c>
      <c r="F12" s="28">
        <v>0</v>
      </c>
      <c r="G12" s="28">
        <f t="shared" si="1"/>
        <v>1</v>
      </c>
      <c r="H12" s="33" t="s">
        <v>47</v>
      </c>
    </row>
    <row r="13" spans="1:8" ht="17" x14ac:dyDescent="0.2">
      <c r="A13" s="32">
        <v>12</v>
      </c>
      <c r="B13" s="25" t="s">
        <v>37</v>
      </c>
      <c r="C13" s="26" t="s">
        <v>46</v>
      </c>
      <c r="D13" s="30">
        <v>44927</v>
      </c>
      <c r="E13" s="27">
        <v>1000000</v>
      </c>
      <c r="F13" s="28">
        <v>0</v>
      </c>
      <c r="G13" s="28">
        <f t="shared" si="1"/>
        <v>1</v>
      </c>
      <c r="H13" s="33" t="s">
        <v>47</v>
      </c>
    </row>
    <row r="14" spans="1:8" ht="17" x14ac:dyDescent="0.2">
      <c r="A14" s="32">
        <v>13</v>
      </c>
      <c r="B14" s="25" t="s">
        <v>37</v>
      </c>
      <c r="C14" s="26" t="s">
        <v>46</v>
      </c>
      <c r="D14" s="30">
        <v>44958</v>
      </c>
      <c r="E14" s="27">
        <v>1000000</v>
      </c>
      <c r="F14" s="28">
        <v>0</v>
      </c>
      <c r="G14" s="28">
        <f t="shared" si="1"/>
        <v>1</v>
      </c>
      <c r="H14" s="33" t="s">
        <v>47</v>
      </c>
    </row>
    <row r="15" spans="1:8" x14ac:dyDescent="0.2">
      <c r="E15" s="34">
        <f>SUM(E3:E14)</f>
        <v>31000000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81FF-CB71-394A-B3EA-5BD8BA9FBDA3}">
  <dimension ref="A1:O43"/>
  <sheetViews>
    <sheetView tabSelected="1" zoomScale="210" zoomScaleNormal="140" workbookViewId="0">
      <selection activeCell="A8" sqref="A8"/>
    </sheetView>
  </sheetViews>
  <sheetFormatPr baseColWidth="10" defaultRowHeight="16" x14ac:dyDescent="0.2"/>
  <cols>
    <col min="1" max="1" width="60.83203125" bestFit="1" customWidth="1"/>
    <col min="10" max="10" width="15.6640625" bestFit="1" customWidth="1"/>
    <col min="12" max="15" width="16.5" bestFit="1" customWidth="1"/>
  </cols>
  <sheetData>
    <row r="1" spans="1:15" x14ac:dyDescent="0.2">
      <c r="A1" s="3" t="s">
        <v>0</v>
      </c>
      <c r="B1" s="4">
        <v>44713</v>
      </c>
      <c r="C1" s="4">
        <v>44743</v>
      </c>
      <c r="D1" s="4">
        <v>44774</v>
      </c>
      <c r="E1" s="4">
        <v>44805</v>
      </c>
      <c r="F1" s="4">
        <v>44835</v>
      </c>
      <c r="G1" s="4">
        <v>44866</v>
      </c>
      <c r="H1" s="4">
        <v>44896</v>
      </c>
      <c r="I1" s="4">
        <v>44927</v>
      </c>
      <c r="J1" s="4">
        <v>44958</v>
      </c>
      <c r="K1" s="4">
        <v>44986</v>
      </c>
      <c r="L1" s="4">
        <v>45017</v>
      </c>
      <c r="M1" s="14">
        <v>44986</v>
      </c>
      <c r="N1" s="14">
        <v>45352</v>
      </c>
      <c r="O1" s="14">
        <v>45717</v>
      </c>
    </row>
    <row r="2" spans="1:15" x14ac:dyDescent="0.2">
      <c r="A2" s="5" t="s">
        <v>8</v>
      </c>
      <c r="B2" s="15">
        <v>200</v>
      </c>
      <c r="C2" s="15">
        <v>220</v>
      </c>
      <c r="D2" s="15">
        <v>240</v>
      </c>
      <c r="E2" s="15">
        <v>260</v>
      </c>
      <c r="F2" s="15">
        <v>280</v>
      </c>
      <c r="G2" s="15">
        <v>300</v>
      </c>
      <c r="H2" s="15">
        <v>320</v>
      </c>
      <c r="I2" s="15">
        <v>340</v>
      </c>
      <c r="J2" s="15">
        <v>360</v>
      </c>
      <c r="K2" s="15">
        <v>380</v>
      </c>
      <c r="L2" s="15">
        <v>400</v>
      </c>
      <c r="M2" s="16">
        <v>400</v>
      </c>
      <c r="N2" s="16">
        <v>1000</v>
      </c>
      <c r="O2" s="16">
        <v>1500</v>
      </c>
    </row>
    <row r="3" spans="1:15" x14ac:dyDescent="0.2">
      <c r="A3" s="5" t="s">
        <v>7</v>
      </c>
      <c r="B3" s="36">
        <v>0.5</v>
      </c>
      <c r="C3" s="15">
        <v>1</v>
      </c>
      <c r="D3" s="15">
        <v>1.5</v>
      </c>
      <c r="E3" s="15">
        <v>5</v>
      </c>
      <c r="F3" s="15">
        <v>5</v>
      </c>
      <c r="G3" s="15">
        <v>6</v>
      </c>
      <c r="H3" s="15">
        <v>8</v>
      </c>
      <c r="I3" s="15">
        <v>10</v>
      </c>
      <c r="J3" s="15">
        <v>20</v>
      </c>
      <c r="K3" s="15">
        <v>25</v>
      </c>
      <c r="L3" s="15">
        <v>30</v>
      </c>
      <c r="M3" s="16">
        <v>30</v>
      </c>
      <c r="N3" s="16">
        <v>50</v>
      </c>
      <c r="O3" s="16">
        <v>100</v>
      </c>
    </row>
    <row r="4" spans="1:15" x14ac:dyDescent="0.2">
      <c r="A4" s="5" t="s">
        <v>20</v>
      </c>
      <c r="B4" s="15">
        <f t="shared" ref="B4:M4" si="0">B2*B3</f>
        <v>100</v>
      </c>
      <c r="C4" s="15">
        <f t="shared" si="0"/>
        <v>220</v>
      </c>
      <c r="D4" s="15">
        <f t="shared" si="0"/>
        <v>360</v>
      </c>
      <c r="E4" s="15">
        <f t="shared" si="0"/>
        <v>1300</v>
      </c>
      <c r="F4" s="15">
        <f t="shared" si="0"/>
        <v>1400</v>
      </c>
      <c r="G4" s="15">
        <f t="shared" si="0"/>
        <v>1800</v>
      </c>
      <c r="H4" s="15">
        <f t="shared" si="0"/>
        <v>2560</v>
      </c>
      <c r="I4" s="15">
        <f t="shared" si="0"/>
        <v>3400</v>
      </c>
      <c r="J4" s="15">
        <f t="shared" si="0"/>
        <v>7200</v>
      </c>
      <c r="K4" s="15">
        <f t="shared" si="0"/>
        <v>9500</v>
      </c>
      <c r="L4" s="15">
        <f t="shared" si="0"/>
        <v>12000</v>
      </c>
      <c r="M4" s="16">
        <f t="shared" si="0"/>
        <v>12000</v>
      </c>
      <c r="N4" s="16">
        <f>N2*N3</f>
        <v>50000</v>
      </c>
      <c r="O4" s="16">
        <f>O2*O3</f>
        <v>150000</v>
      </c>
    </row>
    <row r="5" spans="1:15" x14ac:dyDescent="0.2">
      <c r="A5" s="5" t="s">
        <v>48</v>
      </c>
      <c r="B5" s="35">
        <v>0.15</v>
      </c>
      <c r="C5" s="35">
        <v>0.15</v>
      </c>
      <c r="D5" s="35">
        <v>0.15</v>
      </c>
      <c r="E5" s="35">
        <v>0.15</v>
      </c>
      <c r="F5" s="35">
        <v>0.15</v>
      </c>
      <c r="G5" s="35">
        <v>0.15</v>
      </c>
      <c r="H5" s="35">
        <v>0.15</v>
      </c>
      <c r="I5" s="35">
        <v>0.15</v>
      </c>
      <c r="J5" s="35">
        <v>0.15</v>
      </c>
      <c r="K5" s="35">
        <v>0.15</v>
      </c>
      <c r="L5" s="35">
        <v>0.15</v>
      </c>
      <c r="M5" s="35">
        <v>0.4</v>
      </c>
      <c r="N5" s="35">
        <v>0.4</v>
      </c>
      <c r="O5" s="35">
        <v>0.4</v>
      </c>
    </row>
    <row r="6" spans="1:15" x14ac:dyDescent="0.2">
      <c r="A6" s="5" t="s">
        <v>49</v>
      </c>
      <c r="B6" s="35">
        <f>1-B5</f>
        <v>0.85</v>
      </c>
      <c r="C6" s="35">
        <f t="shared" ref="C6:L6" si="1">1-C5</f>
        <v>0.85</v>
      </c>
      <c r="D6" s="35">
        <f t="shared" si="1"/>
        <v>0.85</v>
      </c>
      <c r="E6" s="35">
        <f t="shared" si="1"/>
        <v>0.85</v>
      </c>
      <c r="F6" s="35">
        <f t="shared" si="1"/>
        <v>0.85</v>
      </c>
      <c r="G6" s="35">
        <f t="shared" si="1"/>
        <v>0.85</v>
      </c>
      <c r="H6" s="35">
        <f t="shared" si="1"/>
        <v>0.85</v>
      </c>
      <c r="I6" s="35">
        <f t="shared" si="1"/>
        <v>0.85</v>
      </c>
      <c r="J6" s="35">
        <f t="shared" si="1"/>
        <v>0.85</v>
      </c>
      <c r="K6" s="35">
        <f t="shared" si="1"/>
        <v>0.85</v>
      </c>
      <c r="L6" s="35">
        <f t="shared" si="1"/>
        <v>0.85</v>
      </c>
      <c r="M6" s="35">
        <f t="shared" ref="C6:O6" si="2">1-M5</f>
        <v>0.6</v>
      </c>
      <c r="N6" s="35">
        <f t="shared" si="2"/>
        <v>0.6</v>
      </c>
      <c r="O6" s="35">
        <f t="shared" si="2"/>
        <v>0.6</v>
      </c>
    </row>
    <row r="7" spans="1:15" x14ac:dyDescent="0.2">
      <c r="A7" s="5" t="s">
        <v>6</v>
      </c>
      <c r="B7" s="15">
        <v>2500</v>
      </c>
      <c r="C7" s="15">
        <v>2500</v>
      </c>
      <c r="D7" s="15">
        <v>2500</v>
      </c>
      <c r="E7" s="15">
        <v>2500</v>
      </c>
      <c r="F7" s="15">
        <v>2500</v>
      </c>
      <c r="G7" s="15">
        <v>2500</v>
      </c>
      <c r="H7" s="15">
        <v>2500</v>
      </c>
      <c r="I7" s="15">
        <v>2500</v>
      </c>
      <c r="J7" s="15">
        <v>2500</v>
      </c>
      <c r="K7" s="15">
        <v>2500</v>
      </c>
      <c r="L7" s="15">
        <v>2500</v>
      </c>
      <c r="M7" s="16">
        <v>2500</v>
      </c>
      <c r="N7" s="16">
        <v>2500</v>
      </c>
      <c r="O7" s="16">
        <v>2500</v>
      </c>
    </row>
    <row r="8" spans="1:15" x14ac:dyDescent="0.2">
      <c r="A8" s="5" t="s">
        <v>9</v>
      </c>
      <c r="B8" s="15">
        <f t="shared" ref="B8:M8" si="3">B7*B2*B3</f>
        <v>250000</v>
      </c>
      <c r="C8" s="15">
        <f t="shared" si="3"/>
        <v>550000</v>
      </c>
      <c r="D8" s="15">
        <f t="shared" si="3"/>
        <v>900000</v>
      </c>
      <c r="E8" s="15">
        <f t="shared" si="3"/>
        <v>3250000</v>
      </c>
      <c r="F8" s="15">
        <f t="shared" si="3"/>
        <v>3500000</v>
      </c>
      <c r="G8" s="15">
        <f t="shared" si="3"/>
        <v>4500000</v>
      </c>
      <c r="H8" s="15">
        <f t="shared" si="3"/>
        <v>6400000</v>
      </c>
      <c r="I8" s="15">
        <f t="shared" si="3"/>
        <v>8500000</v>
      </c>
      <c r="J8" s="15">
        <f t="shared" si="3"/>
        <v>18000000</v>
      </c>
      <c r="K8" s="15">
        <f t="shared" si="3"/>
        <v>23750000</v>
      </c>
      <c r="L8" s="15">
        <f t="shared" si="3"/>
        <v>30000000</v>
      </c>
      <c r="M8" s="16">
        <f t="shared" si="3"/>
        <v>30000000</v>
      </c>
      <c r="N8" s="16">
        <f>N7*N2*N3</f>
        <v>125000000</v>
      </c>
      <c r="O8" s="16">
        <f>O7*O2*O3</f>
        <v>375000000</v>
      </c>
    </row>
    <row r="9" spans="1:15" x14ac:dyDescent="0.2">
      <c r="A9" s="5" t="s">
        <v>50</v>
      </c>
      <c r="B9" s="15">
        <f>B8*B5</f>
        <v>37500</v>
      </c>
      <c r="C9" s="15">
        <f>C8*C5</f>
        <v>82500</v>
      </c>
      <c r="D9" s="15">
        <f>D8*D5</f>
        <v>135000</v>
      </c>
      <c r="E9" s="15">
        <f>E8*E5</f>
        <v>487500</v>
      </c>
      <c r="F9" s="15">
        <f>F8*F5</f>
        <v>525000</v>
      </c>
      <c r="G9" s="15">
        <f>G8*G5</f>
        <v>675000</v>
      </c>
      <c r="H9" s="15">
        <f>H8*H5</f>
        <v>960000</v>
      </c>
      <c r="I9" s="15">
        <f>I8*I5</f>
        <v>1275000</v>
      </c>
      <c r="J9" s="15">
        <f>J8*J5</f>
        <v>2700000</v>
      </c>
      <c r="K9" s="15">
        <f>K8*K5</f>
        <v>3562500</v>
      </c>
      <c r="L9" s="15">
        <f>L8*L5</f>
        <v>4500000</v>
      </c>
      <c r="M9" s="16"/>
      <c r="N9" s="16"/>
      <c r="O9" s="16"/>
    </row>
    <row r="10" spans="1:15" x14ac:dyDescent="0.2">
      <c r="A10" s="5" t="s">
        <v>51</v>
      </c>
      <c r="B10" s="15">
        <f>B8*B6</f>
        <v>212500</v>
      </c>
      <c r="C10" s="15">
        <f>C8*C6</f>
        <v>467500</v>
      </c>
      <c r="D10" s="15">
        <f>D8*D6</f>
        <v>765000</v>
      </c>
      <c r="E10" s="15">
        <f>E8*E6</f>
        <v>2762500</v>
      </c>
      <c r="F10" s="15">
        <f>F8*F6</f>
        <v>2975000</v>
      </c>
      <c r="G10" s="15">
        <f>G8*G6</f>
        <v>3825000</v>
      </c>
      <c r="H10" s="15">
        <f>H8*H6</f>
        <v>5440000</v>
      </c>
      <c r="I10" s="15">
        <f>I8*I6</f>
        <v>7225000</v>
      </c>
      <c r="J10" s="15">
        <f>J8*J6</f>
        <v>15300000</v>
      </c>
      <c r="K10" s="15">
        <f>K8*K6</f>
        <v>20187500</v>
      </c>
      <c r="L10" s="15">
        <f>L8*L6</f>
        <v>25500000</v>
      </c>
      <c r="M10" s="16"/>
      <c r="N10" s="16"/>
      <c r="O10" s="16"/>
    </row>
    <row r="11" spans="1:15" x14ac:dyDescent="0.2">
      <c r="A11" s="5" t="s">
        <v>59</v>
      </c>
      <c r="B11" s="35">
        <v>0.15</v>
      </c>
      <c r="C11" s="35">
        <v>0.15</v>
      </c>
      <c r="D11" s="35">
        <v>0.15</v>
      </c>
      <c r="E11" s="35">
        <v>0.15</v>
      </c>
      <c r="F11" s="35">
        <v>0.15</v>
      </c>
      <c r="G11" s="35">
        <v>0.15</v>
      </c>
      <c r="H11" s="35">
        <v>0.15</v>
      </c>
      <c r="I11" s="35">
        <v>0.15</v>
      </c>
      <c r="J11" s="35">
        <v>0.15</v>
      </c>
      <c r="K11" s="35">
        <v>0.15</v>
      </c>
      <c r="L11" s="35">
        <v>0.15</v>
      </c>
      <c r="M11" s="35">
        <v>0.15</v>
      </c>
      <c r="N11" s="35">
        <v>0.15</v>
      </c>
      <c r="O11" s="35">
        <v>0.15</v>
      </c>
    </row>
    <row r="12" spans="1:15" x14ac:dyDescent="0.2">
      <c r="A12" s="5" t="s">
        <v>60</v>
      </c>
      <c r="B12" s="35">
        <f>1-B11</f>
        <v>0.85</v>
      </c>
      <c r="C12" s="35">
        <f>1-C11</f>
        <v>0.85</v>
      </c>
      <c r="D12" s="35">
        <f>1-D11</f>
        <v>0.85</v>
      </c>
      <c r="E12" s="35">
        <f>1-E11</f>
        <v>0.85</v>
      </c>
      <c r="F12" s="35">
        <f>1-F11</f>
        <v>0.85</v>
      </c>
      <c r="G12" s="35">
        <f>1-G11</f>
        <v>0.85</v>
      </c>
      <c r="H12" s="35">
        <f>1-H11</f>
        <v>0.85</v>
      </c>
      <c r="I12" s="35">
        <f>1-I11</f>
        <v>0.85</v>
      </c>
      <c r="J12" s="35">
        <f>1-J11</f>
        <v>0.85</v>
      </c>
      <c r="K12" s="35">
        <f>1-K11</f>
        <v>0.85</v>
      </c>
      <c r="L12" s="35">
        <f>1-L11</f>
        <v>0.85</v>
      </c>
      <c r="M12" s="35">
        <f t="shared" ref="M12:O12" si="4">1-M11</f>
        <v>0.85</v>
      </c>
      <c r="N12" s="35">
        <f t="shared" si="4"/>
        <v>0.85</v>
      </c>
      <c r="O12" s="35">
        <f t="shared" si="4"/>
        <v>0.85</v>
      </c>
    </row>
    <row r="13" spans="1:15" x14ac:dyDescent="0.2">
      <c r="A13" s="5" t="s">
        <v>52</v>
      </c>
      <c r="B13" s="15">
        <f>B11*B9</f>
        <v>5625</v>
      </c>
      <c r="C13" s="15">
        <f>C11*C9</f>
        <v>12375</v>
      </c>
      <c r="D13" s="15">
        <f>D11*D9</f>
        <v>20250</v>
      </c>
      <c r="E13" s="15">
        <f>E11*E9</f>
        <v>73125</v>
      </c>
      <c r="F13" s="15">
        <f>F11*F9</f>
        <v>78750</v>
      </c>
      <c r="G13" s="15">
        <f>G11*G9</f>
        <v>101250</v>
      </c>
      <c r="H13" s="15">
        <f>H11*H9</f>
        <v>144000</v>
      </c>
      <c r="I13" s="15">
        <f>I11*I9</f>
        <v>191250</v>
      </c>
      <c r="J13" s="15">
        <f>J11*J9</f>
        <v>405000</v>
      </c>
      <c r="K13" s="15">
        <f>K11*K9</f>
        <v>534375</v>
      </c>
      <c r="L13" s="15">
        <f>L11*L9</f>
        <v>675000</v>
      </c>
      <c r="M13" s="16"/>
      <c r="N13" s="16"/>
      <c r="O13" s="16"/>
    </row>
    <row r="14" spans="1:15" x14ac:dyDescent="0.2">
      <c r="A14" s="5" t="s">
        <v>61</v>
      </c>
      <c r="B14" s="15">
        <f>B12*B9</f>
        <v>31875</v>
      </c>
      <c r="C14" s="15">
        <f>C12*C9</f>
        <v>70125</v>
      </c>
      <c r="D14" s="15">
        <f>D12*D9</f>
        <v>114750</v>
      </c>
      <c r="E14" s="15">
        <f>E12*E9</f>
        <v>414375</v>
      </c>
      <c r="F14" s="15">
        <f>F12*F9</f>
        <v>446250</v>
      </c>
      <c r="G14" s="15">
        <f>G12*G9</f>
        <v>573750</v>
      </c>
      <c r="H14" s="15">
        <f>H12*H9</f>
        <v>816000</v>
      </c>
      <c r="I14" s="15">
        <f>I12*I9</f>
        <v>1083750</v>
      </c>
      <c r="J14" s="15">
        <f>J12*J9</f>
        <v>2295000</v>
      </c>
      <c r="K14" s="15">
        <f>K12*K9</f>
        <v>3028125</v>
      </c>
      <c r="L14" s="15">
        <f>L12*L9</f>
        <v>3825000</v>
      </c>
      <c r="M14" s="16"/>
      <c r="N14" s="16"/>
      <c r="O14" s="16"/>
    </row>
    <row r="15" spans="1:15" x14ac:dyDescent="0.2">
      <c r="A15" s="5" t="s">
        <v>53</v>
      </c>
      <c r="B15" s="15">
        <f>B11*B10</f>
        <v>31875</v>
      </c>
      <c r="C15" s="15">
        <f>C11*C10</f>
        <v>70125</v>
      </c>
      <c r="D15" s="15">
        <f>D11*D10</f>
        <v>114750</v>
      </c>
      <c r="E15" s="15">
        <f>E11*E10</f>
        <v>414375</v>
      </c>
      <c r="F15" s="15">
        <f>F11*F10</f>
        <v>446250</v>
      </c>
      <c r="G15" s="15">
        <f>G11*G10</f>
        <v>573750</v>
      </c>
      <c r="H15" s="15">
        <f>H11*H10</f>
        <v>816000</v>
      </c>
      <c r="I15" s="15">
        <f>I11*I10</f>
        <v>1083750</v>
      </c>
      <c r="J15" s="15">
        <f>J11*J10</f>
        <v>2295000</v>
      </c>
      <c r="K15" s="15">
        <f>K11*K10</f>
        <v>3028125</v>
      </c>
      <c r="L15" s="15">
        <f>L11*L10</f>
        <v>3825000</v>
      </c>
      <c r="M15" s="16"/>
      <c r="N15" s="16"/>
      <c r="O15" s="16"/>
    </row>
    <row r="16" spans="1:15" x14ac:dyDescent="0.2">
      <c r="A16" s="5" t="s">
        <v>62</v>
      </c>
      <c r="B16" s="15">
        <f>B12*B10</f>
        <v>180625</v>
      </c>
      <c r="C16" s="15">
        <f>C12*C10</f>
        <v>397375</v>
      </c>
      <c r="D16" s="15">
        <f>D12*D10</f>
        <v>650250</v>
      </c>
      <c r="E16" s="15">
        <f>E12*E10</f>
        <v>2348125</v>
      </c>
      <c r="F16" s="15">
        <f>F12*F10</f>
        <v>2528750</v>
      </c>
      <c r="G16" s="15">
        <f>G12*G10</f>
        <v>3251250</v>
      </c>
      <c r="H16" s="15">
        <f>H12*H10</f>
        <v>4624000</v>
      </c>
      <c r="I16" s="15">
        <f>I12*I10</f>
        <v>6141250</v>
      </c>
      <c r="J16" s="15">
        <f>J12*J10</f>
        <v>13005000</v>
      </c>
      <c r="K16" s="15">
        <f>K12*K10</f>
        <v>17159375</v>
      </c>
      <c r="L16" s="15">
        <f>L12*L10</f>
        <v>21675000</v>
      </c>
      <c r="M16" s="16"/>
      <c r="N16" s="16"/>
      <c r="O16" s="16"/>
    </row>
    <row r="17" spans="1:15" x14ac:dyDescent="0.2">
      <c r="A17" s="5" t="s">
        <v>58</v>
      </c>
      <c r="B17" s="15">
        <f>3.5/100*B13</f>
        <v>196.87500000000003</v>
      </c>
      <c r="C17" s="15">
        <f>3.5/100*C13</f>
        <v>433.12500000000006</v>
      </c>
      <c r="D17" s="15">
        <f>3.5/100*D13</f>
        <v>708.75000000000011</v>
      </c>
      <c r="E17" s="15">
        <f>3.5/100*E13</f>
        <v>2559.3750000000005</v>
      </c>
      <c r="F17" s="15">
        <f>3.5/100*F13</f>
        <v>2756.2500000000005</v>
      </c>
      <c r="G17" s="15">
        <f>3.5/100*G13</f>
        <v>3543.7500000000005</v>
      </c>
      <c r="H17" s="15">
        <f>3.5/100*H13</f>
        <v>5040.0000000000009</v>
      </c>
      <c r="I17" s="15">
        <f>3.5/100*I13</f>
        <v>6693.7500000000009</v>
      </c>
      <c r="J17" s="15">
        <f>3.5/100*J13</f>
        <v>14175.000000000002</v>
      </c>
      <c r="K17" s="15">
        <f>3.5/100*K13</f>
        <v>18703.125</v>
      </c>
      <c r="L17" s="15">
        <f>3.5/100*L13</f>
        <v>23625.000000000004</v>
      </c>
      <c r="M17" s="16"/>
      <c r="N17" s="16"/>
      <c r="O17" s="16"/>
    </row>
    <row r="18" spans="1:15" x14ac:dyDescent="0.2">
      <c r="A18" s="5" t="s">
        <v>63</v>
      </c>
      <c r="B18" s="15">
        <f>3.5/100*B14</f>
        <v>1115.625</v>
      </c>
      <c r="C18" s="15">
        <f>3.5/100*C14</f>
        <v>2454.3750000000005</v>
      </c>
      <c r="D18" s="15">
        <f>3.5/100*D14</f>
        <v>4016.2500000000005</v>
      </c>
      <c r="E18" s="15">
        <f>3.5/100*E14</f>
        <v>14503.125000000002</v>
      </c>
      <c r="F18" s="15">
        <f>3.5/100*F14</f>
        <v>15618.750000000002</v>
      </c>
      <c r="G18" s="15">
        <f>3.5/100*G14</f>
        <v>20081.250000000004</v>
      </c>
      <c r="H18" s="15">
        <f>3.5/100*H14</f>
        <v>28560.000000000004</v>
      </c>
      <c r="I18" s="15">
        <f>3.5/100*I14</f>
        <v>37931.25</v>
      </c>
      <c r="J18" s="15">
        <f>3.5/100*J14</f>
        <v>80325.000000000015</v>
      </c>
      <c r="K18" s="15">
        <f>3.5/100*K14</f>
        <v>105984.37500000001</v>
      </c>
      <c r="L18" s="15">
        <f>3.5/100*L14</f>
        <v>133875</v>
      </c>
      <c r="M18" s="16"/>
      <c r="N18" s="16"/>
      <c r="O18" s="16"/>
    </row>
    <row r="19" spans="1:15" x14ac:dyDescent="0.2">
      <c r="A19" s="5" t="s">
        <v>54</v>
      </c>
      <c r="B19" s="35">
        <v>0.05</v>
      </c>
      <c r="C19" s="35">
        <v>0.05</v>
      </c>
      <c r="D19" s="35">
        <v>0.05</v>
      </c>
      <c r="E19" s="35">
        <v>0.05</v>
      </c>
      <c r="F19" s="35">
        <v>0.05</v>
      </c>
      <c r="G19" s="35">
        <v>0.05</v>
      </c>
      <c r="H19" s="35">
        <v>0.05</v>
      </c>
      <c r="I19" s="35">
        <v>0.05</v>
      </c>
      <c r="J19" s="35">
        <v>0.05</v>
      </c>
      <c r="K19" s="35">
        <v>0.05</v>
      </c>
      <c r="L19" s="35">
        <v>0.05</v>
      </c>
      <c r="M19" s="16"/>
      <c r="N19" s="16"/>
      <c r="O19" s="16"/>
    </row>
    <row r="20" spans="1:15" x14ac:dyDescent="0.2">
      <c r="A20" s="5" t="s">
        <v>64</v>
      </c>
      <c r="B20" s="35">
        <v>0.15</v>
      </c>
      <c r="C20" s="35">
        <v>0.15</v>
      </c>
      <c r="D20" s="35">
        <v>0.15</v>
      </c>
      <c r="E20" s="35">
        <v>0.15</v>
      </c>
      <c r="F20" s="35">
        <v>0.15</v>
      </c>
      <c r="G20" s="35">
        <v>0.15</v>
      </c>
      <c r="H20" s="35">
        <v>0.15</v>
      </c>
      <c r="I20" s="35">
        <v>0.15</v>
      </c>
      <c r="J20" s="35">
        <v>0.15</v>
      </c>
      <c r="K20" s="35">
        <v>0.15</v>
      </c>
      <c r="L20" s="35">
        <v>0.15</v>
      </c>
      <c r="M20" s="16"/>
      <c r="N20" s="16"/>
      <c r="O20" s="16"/>
    </row>
    <row r="21" spans="1:15" x14ac:dyDescent="0.2">
      <c r="A21" s="5" t="s">
        <v>55</v>
      </c>
      <c r="B21" s="35">
        <v>-0.05</v>
      </c>
      <c r="C21" s="35">
        <v>-0.05</v>
      </c>
      <c r="D21" s="35">
        <v>-0.05</v>
      </c>
      <c r="E21" s="35">
        <v>-0.05</v>
      </c>
      <c r="F21" s="35">
        <v>-0.05</v>
      </c>
      <c r="G21" s="35">
        <v>-0.05</v>
      </c>
      <c r="H21" s="35">
        <v>-0.05</v>
      </c>
      <c r="I21" s="35">
        <v>-0.05</v>
      </c>
      <c r="J21" s="35">
        <v>-0.05</v>
      </c>
      <c r="K21" s="35">
        <v>-0.05</v>
      </c>
      <c r="L21" s="35">
        <v>-0.05</v>
      </c>
      <c r="M21" s="16"/>
      <c r="N21" s="16"/>
      <c r="O21" s="16"/>
    </row>
    <row r="22" spans="1:15" x14ac:dyDescent="0.2">
      <c r="A22" s="5" t="s">
        <v>65</v>
      </c>
      <c r="B22" s="35">
        <v>0.05</v>
      </c>
      <c r="C22" s="35">
        <v>0.05</v>
      </c>
      <c r="D22" s="35">
        <v>0.05</v>
      </c>
      <c r="E22" s="35">
        <v>0.05</v>
      </c>
      <c r="F22" s="35">
        <v>0.05</v>
      </c>
      <c r="G22" s="35">
        <v>0.05</v>
      </c>
      <c r="H22" s="35">
        <v>0.05</v>
      </c>
      <c r="I22" s="35">
        <v>0.05</v>
      </c>
      <c r="J22" s="35">
        <v>0.05</v>
      </c>
      <c r="K22" s="35">
        <v>0.05</v>
      </c>
      <c r="L22" s="35">
        <v>0.05</v>
      </c>
      <c r="M22" s="16"/>
      <c r="N22" s="16"/>
      <c r="O22" s="16"/>
    </row>
    <row r="23" spans="1:15" x14ac:dyDescent="0.2">
      <c r="A23" s="5" t="s">
        <v>56</v>
      </c>
      <c r="B23" s="15">
        <f>B13*B19</f>
        <v>281.25</v>
      </c>
      <c r="C23" s="15">
        <f>C13*C19</f>
        <v>618.75</v>
      </c>
      <c r="D23" s="15">
        <f>D13*D19</f>
        <v>1012.5</v>
      </c>
      <c r="E23" s="15">
        <f>E13*E19</f>
        <v>3656.25</v>
      </c>
      <c r="F23" s="15">
        <f>F13*F19</f>
        <v>3937.5</v>
      </c>
      <c r="G23" s="15">
        <f>G13*G19</f>
        <v>5062.5</v>
      </c>
      <c r="H23" s="15">
        <f>H13*H19</f>
        <v>7200</v>
      </c>
      <c r="I23" s="15">
        <f>I13*I19</f>
        <v>9562.5</v>
      </c>
      <c r="J23" s="15">
        <f>J13*J19</f>
        <v>20250</v>
      </c>
      <c r="K23" s="15">
        <f>K13*K19</f>
        <v>26718.75</v>
      </c>
      <c r="L23" s="15">
        <f>L13*L19</f>
        <v>33750</v>
      </c>
      <c r="M23" s="16"/>
      <c r="N23" s="16"/>
      <c r="O23" s="16"/>
    </row>
    <row r="24" spans="1:15" x14ac:dyDescent="0.2">
      <c r="A24" s="5" t="s">
        <v>66</v>
      </c>
      <c r="B24" s="15">
        <f>B14*B20</f>
        <v>4781.25</v>
      </c>
      <c r="C24" s="15">
        <f>C14*C20</f>
        <v>10518.75</v>
      </c>
      <c r="D24" s="15">
        <f>D14*D20</f>
        <v>17212.5</v>
      </c>
      <c r="E24" s="15">
        <f>E14*E20</f>
        <v>62156.25</v>
      </c>
      <c r="F24" s="15">
        <f>F14*F20</f>
        <v>66937.5</v>
      </c>
      <c r="G24" s="15">
        <f>G14*G20</f>
        <v>86062.5</v>
      </c>
      <c r="H24" s="15">
        <f>H14*H20</f>
        <v>122400</v>
      </c>
      <c r="I24" s="15">
        <f>I14*I20</f>
        <v>162562.5</v>
      </c>
      <c r="J24" s="15">
        <f>J14*J20</f>
        <v>344250</v>
      </c>
      <c r="K24" s="15">
        <f>K14*K20</f>
        <v>454218.75</v>
      </c>
      <c r="L24" s="15">
        <f>L14*L20</f>
        <v>573750</v>
      </c>
      <c r="M24" s="16"/>
      <c r="N24" s="16"/>
      <c r="O24" s="16"/>
    </row>
    <row r="25" spans="1:15" x14ac:dyDescent="0.2">
      <c r="A25" s="39" t="s">
        <v>68</v>
      </c>
      <c r="B25" s="40">
        <f>B23-B17</f>
        <v>84.374999999999972</v>
      </c>
      <c r="C25" s="40">
        <f>C23-C17</f>
        <v>185.62499999999994</v>
      </c>
      <c r="D25" s="40">
        <f>D23-D17</f>
        <v>303.74999999999989</v>
      </c>
      <c r="E25" s="40">
        <f>E23-E17</f>
        <v>1096.8749999999995</v>
      </c>
      <c r="F25" s="40">
        <f>F23-F17</f>
        <v>1181.2499999999995</v>
      </c>
      <c r="G25" s="40">
        <f>G23-G17</f>
        <v>1518.7499999999995</v>
      </c>
      <c r="H25" s="40">
        <f>H23-H17</f>
        <v>2159.9999999999991</v>
      </c>
      <c r="I25" s="40">
        <f>I23-I17</f>
        <v>2868.7499999999991</v>
      </c>
      <c r="J25" s="40">
        <f>J23-J17</f>
        <v>6074.9999999999982</v>
      </c>
      <c r="K25" s="40">
        <f>K23-K17</f>
        <v>8015.625</v>
      </c>
      <c r="L25" s="40">
        <f>L23-L17</f>
        <v>10124.999999999996</v>
      </c>
      <c r="M25" s="16"/>
      <c r="N25" s="16"/>
      <c r="O25" s="16"/>
    </row>
    <row r="26" spans="1:15" x14ac:dyDescent="0.2">
      <c r="A26" s="39" t="s">
        <v>69</v>
      </c>
      <c r="B26" s="40">
        <f>B24-B18</f>
        <v>3665.625</v>
      </c>
      <c r="C26" s="40">
        <f>C24-C18</f>
        <v>8064.375</v>
      </c>
      <c r="D26" s="40">
        <f>D24-D18</f>
        <v>13196.25</v>
      </c>
      <c r="E26" s="40">
        <f>E24-E18</f>
        <v>47653.125</v>
      </c>
      <c r="F26" s="40">
        <f>F24-F18</f>
        <v>51318.75</v>
      </c>
      <c r="G26" s="40">
        <f>G24-G18</f>
        <v>65981.25</v>
      </c>
      <c r="H26" s="40">
        <f>H24-H18</f>
        <v>93840</v>
      </c>
      <c r="I26" s="40">
        <f>I24-I18</f>
        <v>124631.25</v>
      </c>
      <c r="J26" s="40">
        <f>J24-J18</f>
        <v>263925</v>
      </c>
      <c r="K26" s="40">
        <f>K24-K18</f>
        <v>348234.375</v>
      </c>
      <c r="L26" s="40">
        <f>L24-L18</f>
        <v>439875</v>
      </c>
      <c r="M26" s="16"/>
      <c r="N26" s="16"/>
      <c r="O26" s="16"/>
    </row>
    <row r="27" spans="1:15" x14ac:dyDescent="0.2">
      <c r="A27" s="39" t="s">
        <v>57</v>
      </c>
      <c r="B27" s="40">
        <f>(B15*B21)</f>
        <v>-1593.75</v>
      </c>
      <c r="C27" s="40">
        <f t="shared" ref="C27:L27" si="5">(C15*C21)</f>
        <v>-3506.25</v>
      </c>
      <c r="D27" s="40">
        <f t="shared" si="5"/>
        <v>-5737.5</v>
      </c>
      <c r="E27" s="40">
        <f t="shared" si="5"/>
        <v>-20718.75</v>
      </c>
      <c r="F27" s="40">
        <f t="shared" si="5"/>
        <v>-22312.5</v>
      </c>
      <c r="G27" s="40">
        <f t="shared" si="5"/>
        <v>-28687.5</v>
      </c>
      <c r="H27" s="40">
        <f t="shared" si="5"/>
        <v>-40800</v>
      </c>
      <c r="I27" s="40">
        <f t="shared" si="5"/>
        <v>-54187.5</v>
      </c>
      <c r="J27" s="40">
        <f t="shared" si="5"/>
        <v>-114750</v>
      </c>
      <c r="K27" s="40">
        <f t="shared" si="5"/>
        <v>-151406.25</v>
      </c>
      <c r="L27" s="40">
        <f t="shared" si="5"/>
        <v>-191250</v>
      </c>
      <c r="M27" s="16"/>
      <c r="N27" s="16"/>
      <c r="O27" s="16"/>
    </row>
    <row r="28" spans="1:15" x14ac:dyDescent="0.2">
      <c r="A28" s="39" t="s">
        <v>67</v>
      </c>
      <c r="B28" s="40">
        <f>B16*B22</f>
        <v>9031.25</v>
      </c>
      <c r="C28" s="40">
        <f>C16*C22</f>
        <v>19868.75</v>
      </c>
      <c r="D28" s="40">
        <f>D16*D22</f>
        <v>32512.5</v>
      </c>
      <c r="E28" s="40">
        <f>E16*E22</f>
        <v>117406.25</v>
      </c>
      <c r="F28" s="40">
        <f>F16*F22</f>
        <v>126437.5</v>
      </c>
      <c r="G28" s="40">
        <f>G16*G22</f>
        <v>162562.5</v>
      </c>
      <c r="H28" s="40">
        <f>H16*H22</f>
        <v>231200</v>
      </c>
      <c r="I28" s="40">
        <f>I16*I22</f>
        <v>307062.5</v>
      </c>
      <c r="J28" s="40">
        <f>J16*J22</f>
        <v>650250</v>
      </c>
      <c r="K28" s="40">
        <f>K16*K22</f>
        <v>857968.75</v>
      </c>
      <c r="L28" s="40">
        <f>L16*L22</f>
        <v>1083750</v>
      </c>
      <c r="M28" s="16"/>
      <c r="N28" s="16"/>
      <c r="O28" s="16"/>
    </row>
    <row r="29" spans="1:15" x14ac:dyDescent="0.2">
      <c r="A29" s="5" t="s">
        <v>70</v>
      </c>
      <c r="B29" s="15">
        <f>B28+B27+B26+B25</f>
        <v>11187.5</v>
      </c>
      <c r="C29" s="15">
        <f t="shared" ref="C29:L29" si="6">C28+C27+C26+C25</f>
        <v>24612.5</v>
      </c>
      <c r="D29" s="15">
        <f t="shared" si="6"/>
        <v>40275</v>
      </c>
      <c r="E29" s="15">
        <f t="shared" si="6"/>
        <v>145437.5</v>
      </c>
      <c r="F29" s="15">
        <f t="shared" si="6"/>
        <v>156625</v>
      </c>
      <c r="G29" s="15">
        <f t="shared" si="6"/>
        <v>201375</v>
      </c>
      <c r="H29" s="15">
        <f t="shared" si="6"/>
        <v>286400</v>
      </c>
      <c r="I29" s="15">
        <f t="shared" si="6"/>
        <v>380375</v>
      </c>
      <c r="J29" s="15">
        <f t="shared" si="6"/>
        <v>805500</v>
      </c>
      <c r="K29" s="15">
        <f t="shared" si="6"/>
        <v>1062812.5</v>
      </c>
      <c r="L29" s="15">
        <f t="shared" si="6"/>
        <v>1342500</v>
      </c>
      <c r="M29" s="16"/>
      <c r="N29" s="16"/>
      <c r="O29" s="16"/>
    </row>
    <row r="30" spans="1:15" x14ac:dyDescent="0.2">
      <c r="A30" s="5" t="s">
        <v>71</v>
      </c>
      <c r="B30" s="37">
        <f>B9*0.2</f>
        <v>7500</v>
      </c>
      <c r="C30" s="37">
        <f>C9*0.2</f>
        <v>16500</v>
      </c>
      <c r="D30" s="37">
        <f t="shared" ref="D30:F30" si="7">D9*0.2</f>
        <v>27000</v>
      </c>
      <c r="E30" s="37">
        <f t="shared" si="7"/>
        <v>97500</v>
      </c>
      <c r="F30" s="37">
        <f t="shared" si="7"/>
        <v>105000</v>
      </c>
      <c r="G30" s="38">
        <f>G9*0.15</f>
        <v>101250</v>
      </c>
      <c r="H30" s="38">
        <f>H9*0.15</f>
        <v>144000</v>
      </c>
      <c r="I30" s="38">
        <f>I9*0.15</f>
        <v>191250</v>
      </c>
      <c r="J30" s="37">
        <f>J9*0.12</f>
        <v>324000</v>
      </c>
      <c r="K30" s="37">
        <f>K9*0.1</f>
        <v>356250</v>
      </c>
      <c r="L30" s="37">
        <f>L9*0.1</f>
        <v>450000</v>
      </c>
      <c r="M30" s="16"/>
      <c r="N30" s="16"/>
      <c r="O30" s="16"/>
    </row>
    <row r="31" spans="1:15" x14ac:dyDescent="0.2">
      <c r="A31" s="5" t="s">
        <v>72</v>
      </c>
      <c r="B31" s="15"/>
      <c r="C31" s="15"/>
      <c r="D31" s="15"/>
      <c r="E31" s="15">
        <v>7500</v>
      </c>
      <c r="F31" s="15">
        <v>16500</v>
      </c>
      <c r="G31" s="15">
        <v>27000</v>
      </c>
      <c r="H31" s="15">
        <v>97500</v>
      </c>
      <c r="I31" s="15">
        <v>105000</v>
      </c>
      <c r="J31" s="15">
        <v>101250</v>
      </c>
      <c r="K31" s="15">
        <v>144000</v>
      </c>
      <c r="L31" s="15">
        <v>191250</v>
      </c>
      <c r="M31" s="16">
        <v>324000</v>
      </c>
      <c r="N31" s="16">
        <v>356250</v>
      </c>
      <c r="O31" s="16">
        <v>450000</v>
      </c>
    </row>
    <row r="32" spans="1:15" x14ac:dyDescent="0.2">
      <c r="A32" s="5" t="s">
        <v>73</v>
      </c>
      <c r="B32" s="15">
        <f>B29-B31</f>
        <v>11187.5</v>
      </c>
      <c r="C32" s="15">
        <f t="shared" ref="C32:L32" si="8">C29-C31</f>
        <v>24612.5</v>
      </c>
      <c r="D32" s="15">
        <f t="shared" si="8"/>
        <v>40275</v>
      </c>
      <c r="E32" s="15">
        <f t="shared" si="8"/>
        <v>137937.5</v>
      </c>
      <c r="F32" s="15">
        <f t="shared" si="8"/>
        <v>140125</v>
      </c>
      <c r="G32" s="15">
        <f t="shared" si="8"/>
        <v>174375</v>
      </c>
      <c r="H32" s="15">
        <f t="shared" si="8"/>
        <v>188900</v>
      </c>
      <c r="I32" s="15">
        <f t="shared" si="8"/>
        <v>275375</v>
      </c>
      <c r="J32" s="15">
        <f t="shared" si="8"/>
        <v>704250</v>
      </c>
      <c r="K32" s="15">
        <f t="shared" si="8"/>
        <v>918812.5</v>
      </c>
      <c r="L32" s="15">
        <f t="shared" si="8"/>
        <v>1151250</v>
      </c>
      <c r="M32" s="16"/>
      <c r="N32" s="16"/>
      <c r="O32" s="16"/>
    </row>
    <row r="33" spans="1:15" x14ac:dyDescent="0.2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16"/>
    </row>
    <row r="34" spans="1:15" x14ac:dyDescent="0.2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6"/>
      <c r="N34" s="16"/>
      <c r="O34" s="16"/>
    </row>
    <row r="35" spans="1:15" x14ac:dyDescent="0.2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6"/>
      <c r="O35" s="16"/>
    </row>
    <row r="38" spans="1:15" x14ac:dyDescent="0.2">
      <c r="A38" t="s">
        <v>13</v>
      </c>
    </row>
    <row r="39" spans="1:15" x14ac:dyDescent="0.2">
      <c r="A39" t="s">
        <v>14</v>
      </c>
      <c r="C39" t="s">
        <v>2</v>
      </c>
      <c r="D39" t="s">
        <v>1</v>
      </c>
      <c r="E39" t="s">
        <v>3</v>
      </c>
      <c r="F39" t="s">
        <v>4</v>
      </c>
      <c r="G39" t="s">
        <v>5</v>
      </c>
    </row>
    <row r="40" spans="1:15" x14ac:dyDescent="0.2">
      <c r="C40">
        <v>3200000</v>
      </c>
      <c r="D40">
        <v>600</v>
      </c>
      <c r="E40">
        <v>200</v>
      </c>
      <c r="F40">
        <v>40</v>
      </c>
      <c r="G40">
        <v>5</v>
      </c>
    </row>
    <row r="41" spans="1:15" x14ac:dyDescent="0.2">
      <c r="C41">
        <f>C40/D40</f>
        <v>5333.333333333333</v>
      </c>
    </row>
    <row r="43" spans="1:15" x14ac:dyDescent="0.2">
      <c r="C43" t="s">
        <v>6</v>
      </c>
      <c r="D43">
        <f>D40*G40</f>
        <v>3000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Kolhapur</vt:lpstr>
      <vt:lpstr>Pune</vt:lpstr>
      <vt:lpstr>Pune Expense</vt:lpstr>
      <vt:lpstr>Pune - with home branch 15%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2022-02-28T05:09:10Z</dcterms:created>
  <dcterms:modified xsi:type="dcterms:W3CDTF">2022-04-23T08:33:14Z</dcterms:modified>
</cp:coreProperties>
</file>