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mbud/Downloads/"/>
    </mc:Choice>
  </mc:AlternateContent>
  <xr:revisionPtr revIDLastSave="0" documentId="13_ncr:1_{53605057-2D08-8940-94D1-9D9726385463}" xr6:coauthVersionLast="47" xr6:coauthVersionMax="47" xr10:uidLastSave="{00000000-0000-0000-0000-000000000000}"/>
  <bookViews>
    <workbookView xWindow="5980" yWindow="2800" windowWidth="27240" windowHeight="16440" activeTab="2" xr2:uid="{D2242BBF-9AD6-1C4B-9A69-4CA4FE64EE5F}"/>
  </bookViews>
  <sheets>
    <sheet name="Sheet1" sheetId="1" r:id="rId1"/>
    <sheet name="V2" sheetId="2" r:id="rId2"/>
    <sheet name="V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G24" i="3"/>
  <c r="G18" i="3"/>
  <c r="G11" i="3"/>
  <c r="G10" i="3"/>
  <c r="F18" i="3"/>
  <c r="F17" i="3"/>
  <c r="G17" i="3" s="1"/>
  <c r="F4" i="3"/>
  <c r="G4" i="3" s="1"/>
  <c r="F3" i="3"/>
  <c r="G3" i="3" s="1"/>
  <c r="K10" i="1"/>
  <c r="F4" i="2"/>
  <c r="F3" i="2"/>
  <c r="Q12" i="2"/>
  <c r="L3" i="2"/>
  <c r="M3" i="2" s="1"/>
  <c r="N3" i="2" s="1"/>
  <c r="O3" i="2" s="1"/>
  <c r="P3" i="2" s="1"/>
  <c r="Q3" i="2" s="1"/>
  <c r="L2" i="2"/>
  <c r="M2" i="2" s="1"/>
  <c r="N2" i="2" s="1"/>
  <c r="O2" i="2" s="1"/>
  <c r="P2" i="2" s="1"/>
  <c r="Q2" i="2" s="1"/>
  <c r="J13" i="1"/>
  <c r="E3" i="1"/>
  <c r="F3" i="1" s="1"/>
  <c r="E2" i="1"/>
  <c r="F2" i="1" s="1"/>
  <c r="G2" i="1" s="1"/>
  <c r="F19" i="3" l="1"/>
  <c r="F21" i="3"/>
  <c r="G21" i="3" s="1"/>
  <c r="F5" i="3"/>
  <c r="F5" i="2"/>
  <c r="Q4" i="2"/>
  <c r="G3" i="1"/>
  <c r="H3" i="1" s="1"/>
  <c r="I3" i="1" s="1"/>
  <c r="J3" i="1" s="1"/>
  <c r="H2" i="1"/>
  <c r="I2" i="1" s="1"/>
  <c r="J2" i="1" s="1"/>
  <c r="F8" i="3" l="1"/>
  <c r="G8" i="3" s="1"/>
  <c r="G5" i="3"/>
  <c r="F23" i="3"/>
  <c r="G23" i="3" s="1"/>
  <c r="G19" i="3"/>
  <c r="F22" i="3"/>
  <c r="G22" i="3" s="1"/>
  <c r="F9" i="3"/>
  <c r="G9" i="3" s="1"/>
  <c r="F7" i="3"/>
  <c r="G7" i="3" s="1"/>
  <c r="F26" i="3"/>
  <c r="F7" i="2"/>
  <c r="F9" i="2"/>
  <c r="F8" i="2"/>
  <c r="Q7" i="2"/>
  <c r="Q5" i="2"/>
  <c r="Q6" i="2" s="1"/>
  <c r="J4" i="1"/>
  <c r="F28" i="3" l="1"/>
  <c r="G28" i="3" s="1"/>
  <c r="G26" i="3"/>
  <c r="F27" i="3"/>
  <c r="G27" i="3" s="1"/>
  <c r="F12" i="3"/>
  <c r="G12" i="3" s="1"/>
  <c r="F12" i="2"/>
  <c r="F14" i="2"/>
  <c r="F13" i="2"/>
  <c r="Q8" i="2"/>
  <c r="Q11" i="2" s="1"/>
  <c r="Q13" i="2" s="1"/>
  <c r="Q14" i="2"/>
  <c r="Q15" i="2" s="1"/>
  <c r="J7" i="1"/>
  <c r="J5" i="1"/>
  <c r="J6" i="1" s="1"/>
  <c r="G14" i="3" l="1"/>
  <c r="G13" i="3"/>
  <c r="F13" i="3"/>
  <c r="F14" i="3"/>
  <c r="J8" i="1"/>
  <c r="J10" i="1" s="1"/>
  <c r="J11" i="1" s="1"/>
  <c r="J14" i="1" s="1"/>
  <c r="J15" i="1" s="1"/>
  <c r="J16" i="1" s="1"/>
</calcChain>
</file>

<file path=xl/sharedStrings.xml><?xml version="1.0" encoding="utf-8"?>
<sst xmlns="http://schemas.openxmlformats.org/spreadsheetml/2006/main" count="155" uniqueCount="61">
  <si>
    <t>time</t>
  </si>
  <si>
    <t>15 seconds</t>
  </si>
  <si>
    <t>1 min</t>
  </si>
  <si>
    <t>7 hours</t>
  </si>
  <si>
    <t>1 hour</t>
  </si>
  <si>
    <t>30 days</t>
  </si>
  <si>
    <t>year</t>
  </si>
  <si>
    <t>Screen type</t>
  </si>
  <si>
    <t>Outdoor</t>
  </si>
  <si>
    <t>Indoor</t>
  </si>
  <si>
    <t>count</t>
  </si>
  <si>
    <t>All locations</t>
  </si>
  <si>
    <t>Total</t>
  </si>
  <si>
    <t>Opex</t>
  </si>
  <si>
    <t>Capex</t>
  </si>
  <si>
    <t>Balance</t>
  </si>
  <si>
    <t>balance</t>
  </si>
  <si>
    <t>1.5CR SC for 5 years</t>
  </si>
  <si>
    <t>Scala AMC 30L PA</t>
  </si>
  <si>
    <t>Contingency 3%</t>
  </si>
  <si>
    <t>Resource (accountant40 +pm75+2 field1L+housekeep15)=2.3*12</t>
  </si>
  <si>
    <t>Office monthly(rent50+leased line20k)+static(2 laptops1.5l+infra2L)=</t>
  </si>
  <si>
    <t>45% RD</t>
  </si>
  <si>
    <t>55% Pudhari (Marketing)</t>
  </si>
  <si>
    <t>BECIL 10% of revenue</t>
  </si>
  <si>
    <t>Mantralaya 25% of revenue</t>
  </si>
  <si>
    <t>Rate/15s</t>
  </si>
  <si>
    <t>S. No.</t>
  </si>
  <si>
    <t>Screen Type</t>
  </si>
  <si>
    <t>Count</t>
  </si>
  <si>
    <t>Unit Rate/Min</t>
  </si>
  <si>
    <t>Annual Revenue</t>
  </si>
  <si>
    <t>Duration (Hours/day)</t>
  </si>
  <si>
    <t>Revenue Dashboard</t>
  </si>
  <si>
    <t>BECIL Share</t>
  </si>
  <si>
    <t>Mantralaya Share</t>
  </si>
  <si>
    <t>Contingency</t>
  </si>
  <si>
    <t>Operations</t>
  </si>
  <si>
    <t>Annual</t>
  </si>
  <si>
    <t>SCALA AMC</t>
  </si>
  <si>
    <t>Gross Profit</t>
  </si>
  <si>
    <t>Pudhari Share</t>
  </si>
  <si>
    <t>Jan Jagruti Share</t>
  </si>
  <si>
    <t>Order based subvention</t>
  </si>
  <si>
    <t>Cash</t>
  </si>
  <si>
    <t>Office/Staff/Infra/Accounts/T&amp;E</t>
  </si>
  <si>
    <t>Break-fixes/Overlays/Fees/OE</t>
  </si>
  <si>
    <t>1.5CR for 5 years, fixed paid quarterly</t>
  </si>
  <si>
    <t>Collected per order</t>
  </si>
  <si>
    <t>Gross</t>
  </si>
  <si>
    <t>Notes</t>
  </si>
  <si>
    <t>first 6 months 70:30</t>
  </si>
  <si>
    <t>Project Phase 1 - Q1 2024 (Annual Figures)</t>
  </si>
  <si>
    <t>Project Phase 2 - Q2 2024 Onwards (Annual Figures)</t>
  </si>
  <si>
    <t>Half yearly Revenue</t>
  </si>
  <si>
    <t>Half Yearly Revenue</t>
  </si>
  <si>
    <t>Capex for Phase 2 will be Rs2.25CR and recovery approach of initial 70:30 sharing will continue for it.</t>
  </si>
  <si>
    <t>After 12 months or recovery of Capex by Pudhari (whichever happens first), Jan Jagruti will recover balance payments from ongoing business &amp; resume normal share of 55:45 split once recovery is complete.</t>
  </si>
  <si>
    <t>Phase 2 for additional 50 screens will start, once initial delivery of 80 screens are complete in Q1 2024 &amp; order is confirmed.</t>
  </si>
  <si>
    <t>To expedite return of investment (ROI) by Pudhari, gross profit to be shared in 70:30 ratio by Pudhari &amp; Jan Jagruti respectively, in first 6-12 months of operations.</t>
  </si>
  <si>
    <t>Once Capex is recovered, in next 6 months, Jan Jagruti will resume collection of normal share. If capex is not recovered, 70:30 split will continue until ROI is received by Pudhari.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</si>
</sst>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4" formatCode="&quot;₹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0" fillId="4" borderId="1" xfId="0" applyNumberFormat="1" applyFill="1" applyBorder="1" applyAlignment="1"/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9" fontId="0" fillId="6" borderId="3" xfId="0" applyNumberFormat="1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44" fontId="0" fillId="6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0" borderId="1" xfId="0" applyNumberFormat="1" applyBorder="1"/>
    <xf numFmtId="44" fontId="0" fillId="4" borderId="1" xfId="0" applyNumberFormat="1" applyFill="1" applyBorder="1"/>
    <xf numFmtId="44" fontId="0" fillId="6" borderId="1" xfId="0" applyNumberFormat="1" applyFill="1" applyBorder="1"/>
    <xf numFmtId="44" fontId="0" fillId="6" borderId="1" xfId="0" applyNumberFormat="1" applyFill="1" applyBorder="1" applyAlignment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44" fontId="0" fillId="2" borderId="1" xfId="0" applyNumberFormat="1" applyFill="1" applyBorder="1"/>
    <xf numFmtId="44" fontId="4" fillId="9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2FCC-29E1-CC4C-B588-DB7DC9079CED}">
  <dimension ref="A1:L16"/>
  <sheetViews>
    <sheetView topLeftCell="H1" zoomScale="170" zoomScaleNormal="170" workbookViewId="0">
      <selection activeCell="J12" sqref="J12:J13"/>
    </sheetView>
  </sheetViews>
  <sheetFormatPr baseColWidth="10" defaultRowHeight="16" x14ac:dyDescent="0.2"/>
  <cols>
    <col min="2" max="2" width="5.6640625" bestFit="1" customWidth="1"/>
    <col min="3" max="3" width="8.83203125" bestFit="1" customWidth="1"/>
    <col min="5" max="6" width="11" bestFit="1" customWidth="1"/>
    <col min="7" max="7" width="12.83203125" bestFit="1" customWidth="1"/>
    <col min="8" max="8" width="15.33203125" bestFit="1" customWidth="1"/>
    <col min="9" max="9" width="59.1640625" bestFit="1" customWidth="1"/>
    <col min="10" max="10" width="18" bestFit="1" customWidth="1"/>
    <col min="11" max="11" width="17.6640625" bestFit="1" customWidth="1"/>
  </cols>
  <sheetData>
    <row r="1" spans="1:12" x14ac:dyDescent="0.2">
      <c r="A1" t="s">
        <v>7</v>
      </c>
      <c r="B1" t="s">
        <v>10</v>
      </c>
      <c r="C1" t="s">
        <v>26</v>
      </c>
      <c r="D1" t="s">
        <v>0</v>
      </c>
      <c r="E1" t="s">
        <v>2</v>
      </c>
      <c r="F1" t="s">
        <v>4</v>
      </c>
      <c r="G1" t="s">
        <v>3</v>
      </c>
      <c r="H1" t="s">
        <v>5</v>
      </c>
      <c r="I1" t="s">
        <v>6</v>
      </c>
      <c r="J1" t="s">
        <v>11</v>
      </c>
      <c r="K1" t="s">
        <v>13</v>
      </c>
      <c r="L1" t="s">
        <v>14</v>
      </c>
    </row>
    <row r="2" spans="1:12" x14ac:dyDescent="0.2">
      <c r="A2" t="s">
        <v>8</v>
      </c>
      <c r="B2">
        <v>30</v>
      </c>
      <c r="C2">
        <v>20</v>
      </c>
      <c r="D2" t="s">
        <v>1</v>
      </c>
      <c r="E2" s="1">
        <f>C2*4</f>
        <v>80</v>
      </c>
      <c r="F2" s="1">
        <f>60*E2</f>
        <v>4800</v>
      </c>
      <c r="G2" s="1">
        <f>F2*7</f>
        <v>33600</v>
      </c>
      <c r="H2" s="1">
        <f>G2*30</f>
        <v>1008000</v>
      </c>
      <c r="I2" s="1">
        <f>H2*12</f>
        <v>12096000</v>
      </c>
      <c r="J2" s="1">
        <f>I2*B2</f>
        <v>362880000</v>
      </c>
      <c r="K2" s="3" t="s">
        <v>17</v>
      </c>
    </row>
    <row r="3" spans="1:12" x14ac:dyDescent="0.2">
      <c r="A3" t="s">
        <v>9</v>
      </c>
      <c r="B3">
        <v>50</v>
      </c>
      <c r="C3">
        <v>6</v>
      </c>
      <c r="D3" t="s">
        <v>1</v>
      </c>
      <c r="E3" s="1">
        <f>C3*4</f>
        <v>24</v>
      </c>
      <c r="F3" s="1">
        <f>60*E3</f>
        <v>1440</v>
      </c>
      <c r="G3" s="1">
        <f>F3*3</f>
        <v>4320</v>
      </c>
      <c r="H3" s="1">
        <f>G3*30</f>
        <v>129600</v>
      </c>
      <c r="I3" s="1">
        <f>H3*12</f>
        <v>1555200</v>
      </c>
      <c r="J3" s="1">
        <f>I3*B3</f>
        <v>77760000</v>
      </c>
    </row>
    <row r="4" spans="1:12" x14ac:dyDescent="0.2">
      <c r="I4" t="s">
        <v>12</v>
      </c>
      <c r="J4" s="2">
        <f>J3+J2</f>
        <v>440640000</v>
      </c>
    </row>
    <row r="5" spans="1:12" x14ac:dyDescent="0.2">
      <c r="I5" t="s">
        <v>24</v>
      </c>
      <c r="J5" s="1">
        <f>J4*0.1</f>
        <v>44064000</v>
      </c>
    </row>
    <row r="6" spans="1:12" x14ac:dyDescent="0.2">
      <c r="I6" t="s">
        <v>15</v>
      </c>
      <c r="J6" s="1">
        <f>J4-J5</f>
        <v>396576000</v>
      </c>
    </row>
    <row r="7" spans="1:12" x14ac:dyDescent="0.2">
      <c r="I7" t="s">
        <v>25</v>
      </c>
      <c r="J7" s="1">
        <f>J4*0.25</f>
        <v>110160000</v>
      </c>
    </row>
    <row r="8" spans="1:12" x14ac:dyDescent="0.2">
      <c r="I8" t="s">
        <v>16</v>
      </c>
      <c r="J8" s="1">
        <f>J6-J7</f>
        <v>286416000</v>
      </c>
    </row>
    <row r="9" spans="1:12" x14ac:dyDescent="0.2">
      <c r="I9" t="s">
        <v>18</v>
      </c>
      <c r="J9" s="4">
        <v>3000000</v>
      </c>
    </row>
    <row r="10" spans="1:12" x14ac:dyDescent="0.2">
      <c r="I10" t="s">
        <v>15</v>
      </c>
      <c r="J10" s="1">
        <f>J8-J9</f>
        <v>283416000</v>
      </c>
      <c r="K10" s="1">
        <f>J4*0.03</f>
        <v>13219200</v>
      </c>
    </row>
    <row r="11" spans="1:12" x14ac:dyDescent="0.2">
      <c r="I11" t="s">
        <v>19</v>
      </c>
      <c r="J11" s="1">
        <f>J10*0.97</f>
        <v>274913520</v>
      </c>
    </row>
    <row r="12" spans="1:12" x14ac:dyDescent="0.2">
      <c r="I12" t="s">
        <v>21</v>
      </c>
      <c r="J12" s="1">
        <v>1200000</v>
      </c>
    </row>
    <row r="13" spans="1:12" x14ac:dyDescent="0.2">
      <c r="I13" t="s">
        <v>20</v>
      </c>
      <c r="J13" s="1">
        <f>230000*12</f>
        <v>2760000</v>
      </c>
    </row>
    <row r="14" spans="1:12" x14ac:dyDescent="0.2">
      <c r="I14" t="s">
        <v>15</v>
      </c>
      <c r="J14" s="1">
        <f>J11-J13-J12</f>
        <v>270953520</v>
      </c>
    </row>
    <row r="15" spans="1:12" x14ac:dyDescent="0.2">
      <c r="I15" t="s">
        <v>23</v>
      </c>
      <c r="J15" s="2">
        <f>J14*0.55</f>
        <v>149024436</v>
      </c>
    </row>
    <row r="16" spans="1:12" x14ac:dyDescent="0.2">
      <c r="I16" t="s">
        <v>22</v>
      </c>
      <c r="J16" s="2">
        <f>J14-J15</f>
        <v>121929084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8E61-7811-7347-9F3D-40A096690545}">
  <dimension ref="A1:S19"/>
  <sheetViews>
    <sheetView zoomScale="170" zoomScaleNormal="170" workbookViewId="0">
      <selection activeCell="B18" sqref="B18:F18"/>
    </sheetView>
  </sheetViews>
  <sheetFormatPr baseColWidth="10" defaultRowHeight="16" x14ac:dyDescent="0.2"/>
  <cols>
    <col min="1" max="1" width="6" bestFit="1" customWidth="1"/>
    <col min="3" max="3" width="6.83203125" style="5" bestFit="1" customWidth="1"/>
    <col min="4" max="4" width="13" style="5" bestFit="1" customWidth="1"/>
    <col min="5" max="5" width="18.5" style="5" bestFit="1" customWidth="1"/>
    <col min="6" max="6" width="16.6640625" style="5" bestFit="1" customWidth="1"/>
    <col min="9" max="9" width="5.6640625" hidden="1" customWidth="1"/>
    <col min="10" max="10" width="8.83203125" hidden="1" customWidth="1"/>
    <col min="11" max="11" width="0" hidden="1" customWidth="1"/>
    <col min="12" max="13" width="11" hidden="1" customWidth="1"/>
    <col min="14" max="14" width="12.83203125" hidden="1" customWidth="1"/>
    <col min="15" max="15" width="15.33203125" hidden="1" customWidth="1"/>
    <col min="16" max="16" width="59.1640625" bestFit="1" customWidth="1"/>
    <col min="17" max="17" width="18" bestFit="1" customWidth="1"/>
    <col min="18" max="18" width="17.6640625" bestFit="1" customWidth="1"/>
  </cols>
  <sheetData>
    <row r="1" spans="1:19" x14ac:dyDescent="0.2">
      <c r="H1" t="s">
        <v>7</v>
      </c>
      <c r="I1" t="s">
        <v>10</v>
      </c>
      <c r="J1" t="s">
        <v>26</v>
      </c>
      <c r="K1" t="s">
        <v>0</v>
      </c>
      <c r="L1" t="s">
        <v>2</v>
      </c>
      <c r="M1" t="s">
        <v>4</v>
      </c>
      <c r="N1" t="s">
        <v>3</v>
      </c>
      <c r="O1" t="s">
        <v>5</v>
      </c>
      <c r="P1" t="s">
        <v>6</v>
      </c>
      <c r="Q1" t="s">
        <v>11</v>
      </c>
      <c r="R1" t="s">
        <v>13</v>
      </c>
      <c r="S1" t="s">
        <v>14</v>
      </c>
    </row>
    <row r="2" spans="1:19" x14ac:dyDescent="0.2">
      <c r="A2" s="13" t="s">
        <v>27</v>
      </c>
      <c r="B2" s="13" t="s">
        <v>28</v>
      </c>
      <c r="C2" s="14" t="s">
        <v>29</v>
      </c>
      <c r="D2" s="14" t="s">
        <v>30</v>
      </c>
      <c r="E2" s="14" t="s">
        <v>32</v>
      </c>
      <c r="F2" s="14" t="s">
        <v>31</v>
      </c>
      <c r="H2" t="s">
        <v>8</v>
      </c>
      <c r="I2">
        <v>30</v>
      </c>
      <c r="J2">
        <v>20</v>
      </c>
      <c r="K2" t="s">
        <v>1</v>
      </c>
      <c r="L2" s="1">
        <f>J2*4</f>
        <v>80</v>
      </c>
      <c r="M2" s="1">
        <f>60*L2</f>
        <v>4800</v>
      </c>
      <c r="N2" s="1">
        <f>M2*7</f>
        <v>33600</v>
      </c>
      <c r="O2" s="1">
        <f>N2*30</f>
        <v>1008000</v>
      </c>
      <c r="P2" s="1">
        <f>O2*12</f>
        <v>12096000</v>
      </c>
      <c r="Q2" s="1">
        <f>P2*I2</f>
        <v>362880000</v>
      </c>
      <c r="R2" s="3" t="s">
        <v>17</v>
      </c>
    </row>
    <row r="3" spans="1:19" x14ac:dyDescent="0.2">
      <c r="A3" s="6">
        <v>1</v>
      </c>
      <c r="B3" s="6" t="s">
        <v>9</v>
      </c>
      <c r="C3" s="7">
        <v>30</v>
      </c>
      <c r="D3" s="8">
        <v>80</v>
      </c>
      <c r="E3" s="7">
        <v>7</v>
      </c>
      <c r="F3" s="9">
        <f>C3*D3*60*E3*365</f>
        <v>367920000</v>
      </c>
      <c r="H3" t="s">
        <v>9</v>
      </c>
      <c r="I3">
        <v>50</v>
      </c>
      <c r="J3">
        <v>6</v>
      </c>
      <c r="K3" t="s">
        <v>1</v>
      </c>
      <c r="L3" s="1">
        <f>J3*4</f>
        <v>24</v>
      </c>
      <c r="M3" s="1">
        <f>60*L3</f>
        <v>1440</v>
      </c>
      <c r="N3" s="1">
        <f>M3*3</f>
        <v>4320</v>
      </c>
      <c r="O3" s="1">
        <f>N3*30</f>
        <v>129600</v>
      </c>
      <c r="P3" s="1">
        <f>O3*12</f>
        <v>1555200</v>
      </c>
      <c r="Q3" s="1">
        <f>P3*I3</f>
        <v>77760000</v>
      </c>
    </row>
    <row r="4" spans="1:19" x14ac:dyDescent="0.2">
      <c r="A4" s="6">
        <v>2</v>
      </c>
      <c r="B4" s="6" t="s">
        <v>8</v>
      </c>
      <c r="C4" s="7">
        <v>50</v>
      </c>
      <c r="D4" s="8">
        <v>24</v>
      </c>
      <c r="E4" s="7">
        <v>3</v>
      </c>
      <c r="F4" s="9">
        <f>C4*D4*60*E4*365</f>
        <v>78840000</v>
      </c>
      <c r="P4" t="s">
        <v>12</v>
      </c>
      <c r="Q4" s="2">
        <f>Q3+Q2</f>
        <v>440640000</v>
      </c>
    </row>
    <row r="5" spans="1:19" x14ac:dyDescent="0.2">
      <c r="A5" s="15" t="s">
        <v>12</v>
      </c>
      <c r="B5" s="15"/>
      <c r="C5" s="15"/>
      <c r="D5" s="15"/>
      <c r="E5" s="15"/>
      <c r="F5" s="16">
        <f>SUM(F3:F4)</f>
        <v>446760000</v>
      </c>
      <c r="P5" t="s">
        <v>24</v>
      </c>
      <c r="Q5" s="1">
        <f>Q4*0.1</f>
        <v>44064000</v>
      </c>
    </row>
    <row r="6" spans="1:19" x14ac:dyDescent="0.2">
      <c r="A6" s="11" t="s">
        <v>33</v>
      </c>
      <c r="B6" s="11"/>
      <c r="C6" s="11"/>
      <c r="D6" s="11"/>
      <c r="E6" s="11"/>
      <c r="F6" s="11"/>
      <c r="P6" t="s">
        <v>15</v>
      </c>
      <c r="Q6" s="1">
        <f>Q4-Q5</f>
        <v>396576000</v>
      </c>
    </row>
    <row r="7" spans="1:19" x14ac:dyDescent="0.2">
      <c r="A7" s="12" t="s">
        <v>34</v>
      </c>
      <c r="B7" s="12"/>
      <c r="C7" s="17">
        <v>0.1</v>
      </c>
      <c r="D7" s="19" t="s">
        <v>43</v>
      </c>
      <c r="E7" s="20"/>
      <c r="F7" s="9">
        <f>F5*C7</f>
        <v>44676000</v>
      </c>
      <c r="P7" t="s">
        <v>25</v>
      </c>
      <c r="Q7" s="1">
        <f>Q4*0.25</f>
        <v>110160000</v>
      </c>
    </row>
    <row r="8" spans="1:19" x14ac:dyDescent="0.2">
      <c r="A8" s="12" t="s">
        <v>35</v>
      </c>
      <c r="B8" s="12"/>
      <c r="C8" s="17">
        <v>0.25</v>
      </c>
      <c r="D8" s="19" t="s">
        <v>44</v>
      </c>
      <c r="E8" s="20"/>
      <c r="F8" s="9">
        <f>F5*C8</f>
        <v>111690000</v>
      </c>
      <c r="P8" t="s">
        <v>16</v>
      </c>
      <c r="Q8" s="1">
        <f>Q6-Q7</f>
        <v>286416000</v>
      </c>
    </row>
    <row r="9" spans="1:19" x14ac:dyDescent="0.2">
      <c r="A9" s="12" t="s">
        <v>36</v>
      </c>
      <c r="B9" s="12"/>
      <c r="C9" s="17">
        <v>0.01</v>
      </c>
      <c r="D9" s="19" t="s">
        <v>46</v>
      </c>
      <c r="E9" s="20"/>
      <c r="F9" s="9">
        <f>F5*C9</f>
        <v>4467600</v>
      </c>
      <c r="P9" t="s">
        <v>21</v>
      </c>
      <c r="Q9" s="1">
        <v>1200000</v>
      </c>
    </row>
    <row r="10" spans="1:19" x14ac:dyDescent="0.2">
      <c r="A10" s="12" t="s">
        <v>37</v>
      </c>
      <c r="B10" s="12"/>
      <c r="C10" s="7" t="s">
        <v>38</v>
      </c>
      <c r="D10" s="19" t="s">
        <v>45</v>
      </c>
      <c r="E10" s="20"/>
      <c r="F10" s="8">
        <v>4000000</v>
      </c>
      <c r="P10" t="s">
        <v>18</v>
      </c>
      <c r="Q10" s="4">
        <v>3000000</v>
      </c>
    </row>
    <row r="11" spans="1:19" x14ac:dyDescent="0.2">
      <c r="A11" s="12" t="s">
        <v>39</v>
      </c>
      <c r="B11" s="12"/>
      <c r="C11" s="7" t="s">
        <v>38</v>
      </c>
      <c r="D11" s="19" t="s">
        <v>47</v>
      </c>
      <c r="E11" s="20"/>
      <c r="F11" s="8">
        <v>3000000</v>
      </c>
      <c r="P11" t="s">
        <v>15</v>
      </c>
      <c r="Q11" s="1">
        <f>Q8-Q10</f>
        <v>283416000</v>
      </c>
    </row>
    <row r="12" spans="1:19" x14ac:dyDescent="0.2">
      <c r="A12" s="12" t="s">
        <v>40</v>
      </c>
      <c r="B12" s="12"/>
      <c r="C12" s="7"/>
      <c r="D12" s="19" t="s">
        <v>48</v>
      </c>
      <c r="E12" s="20"/>
      <c r="F12" s="9">
        <f>F5-SUM(F7:F11)</f>
        <v>278926400</v>
      </c>
      <c r="P12" t="s">
        <v>20</v>
      </c>
      <c r="Q12" s="1">
        <f>230000*12</f>
        <v>2760000</v>
      </c>
    </row>
    <row r="13" spans="1:19" x14ac:dyDescent="0.2">
      <c r="A13" s="21" t="s">
        <v>41</v>
      </c>
      <c r="B13" s="21"/>
      <c r="C13" s="22">
        <v>0.55000000000000004</v>
      </c>
      <c r="D13" s="23" t="s">
        <v>49</v>
      </c>
      <c r="E13" s="24"/>
      <c r="F13" s="25">
        <f>F12*C13</f>
        <v>153409520</v>
      </c>
      <c r="P13" t="s">
        <v>15</v>
      </c>
      <c r="Q13" s="1">
        <f>Q11-Q12-Q9</f>
        <v>279456000</v>
      </c>
    </row>
    <row r="14" spans="1:19" x14ac:dyDescent="0.2">
      <c r="A14" s="21" t="s">
        <v>42</v>
      </c>
      <c r="B14" s="21"/>
      <c r="C14" s="22">
        <v>0.45</v>
      </c>
      <c r="D14" s="23" t="s">
        <v>49</v>
      </c>
      <c r="E14" s="24"/>
      <c r="F14" s="25">
        <f>F12*C14</f>
        <v>125516880</v>
      </c>
      <c r="P14" t="s">
        <v>23</v>
      </c>
      <c r="Q14" s="2">
        <f>Q13*0.55</f>
        <v>153700800</v>
      </c>
    </row>
    <row r="15" spans="1:19" x14ac:dyDescent="0.2">
      <c r="P15" t="s">
        <v>22</v>
      </c>
      <c r="Q15" s="2">
        <f>Q13-Q14</f>
        <v>125755200</v>
      </c>
    </row>
    <row r="16" spans="1:19" x14ac:dyDescent="0.2">
      <c r="A16" s="10" t="s">
        <v>50</v>
      </c>
      <c r="B16" s="10"/>
      <c r="C16" s="10"/>
      <c r="D16" s="10"/>
      <c r="E16" s="10"/>
      <c r="F16" s="10"/>
    </row>
    <row r="17" spans="1:6" x14ac:dyDescent="0.2">
      <c r="A17" s="5">
        <v>1</v>
      </c>
      <c r="B17" s="10" t="s">
        <v>51</v>
      </c>
      <c r="C17" s="10"/>
      <c r="D17" s="10"/>
      <c r="E17" s="10"/>
      <c r="F17" s="10"/>
    </row>
    <row r="18" spans="1:6" x14ac:dyDescent="0.2">
      <c r="A18" s="5">
        <v>2</v>
      </c>
      <c r="B18" s="10"/>
      <c r="C18" s="10"/>
      <c r="D18" s="10"/>
      <c r="E18" s="10"/>
      <c r="F18" s="10"/>
    </row>
    <row r="19" spans="1:6" x14ac:dyDescent="0.2">
      <c r="A19" s="5">
        <v>3</v>
      </c>
      <c r="B19" s="10"/>
      <c r="C19" s="10"/>
      <c r="D19" s="10"/>
      <c r="E19" s="10"/>
      <c r="F19" s="10"/>
    </row>
  </sheetData>
  <mergeCells count="22">
    <mergeCell ref="B18:F18"/>
    <mergeCell ref="B19:F19"/>
    <mergeCell ref="D12:E12"/>
    <mergeCell ref="D13:E13"/>
    <mergeCell ref="D14:E14"/>
    <mergeCell ref="A16:F16"/>
    <mergeCell ref="B17:F17"/>
    <mergeCell ref="A11:B11"/>
    <mergeCell ref="A9:B9"/>
    <mergeCell ref="A12:B12"/>
    <mergeCell ref="A13:B13"/>
    <mergeCell ref="A14:B14"/>
    <mergeCell ref="D7:E7"/>
    <mergeCell ref="D8:E8"/>
    <mergeCell ref="D9:E9"/>
    <mergeCell ref="D10:E10"/>
    <mergeCell ref="D11:E11"/>
    <mergeCell ref="A6:F6"/>
    <mergeCell ref="A5:E5"/>
    <mergeCell ref="A7:B7"/>
    <mergeCell ref="A8:B8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D8F0-FA4B-0A4A-B516-2E07425A7101}">
  <dimension ref="A1:O34"/>
  <sheetViews>
    <sheetView tabSelected="1" zoomScale="170" zoomScaleNormal="170" workbookViewId="0">
      <selection sqref="A1:G1"/>
    </sheetView>
  </sheetViews>
  <sheetFormatPr baseColWidth="10" defaultRowHeight="16" x14ac:dyDescent="0.2"/>
  <cols>
    <col min="1" max="1" width="6" bestFit="1" customWidth="1"/>
    <col min="3" max="3" width="6.83203125" style="5" bestFit="1" customWidth="1"/>
    <col min="4" max="4" width="13" style="5" bestFit="1" customWidth="1"/>
    <col min="5" max="5" width="18.5" style="5" bestFit="1" customWidth="1"/>
    <col min="6" max="6" width="16.6640625" style="5" bestFit="1" customWidth="1"/>
    <col min="7" max="7" width="22" bestFit="1" customWidth="1"/>
  </cols>
  <sheetData>
    <row r="1" spans="1:7" ht="26" x14ac:dyDescent="0.3">
      <c r="A1" s="27" t="s">
        <v>52</v>
      </c>
      <c r="B1" s="27"/>
      <c r="C1" s="27"/>
      <c r="D1" s="27"/>
      <c r="E1" s="27"/>
      <c r="F1" s="27"/>
      <c r="G1" s="27"/>
    </row>
    <row r="2" spans="1:7" x14ac:dyDescent="0.2">
      <c r="A2" s="13" t="s">
        <v>27</v>
      </c>
      <c r="B2" s="13" t="s">
        <v>28</v>
      </c>
      <c r="C2" s="14" t="s">
        <v>29</v>
      </c>
      <c r="D2" s="14" t="s">
        <v>30</v>
      </c>
      <c r="E2" s="14" t="s">
        <v>32</v>
      </c>
      <c r="F2" s="14" t="s">
        <v>31</v>
      </c>
      <c r="G2" s="14" t="s">
        <v>54</v>
      </c>
    </row>
    <row r="3" spans="1:7" x14ac:dyDescent="0.2">
      <c r="A3" s="6">
        <v>1</v>
      </c>
      <c r="B3" s="6" t="s">
        <v>8</v>
      </c>
      <c r="C3" s="7">
        <v>30</v>
      </c>
      <c r="D3" s="8">
        <v>80</v>
      </c>
      <c r="E3" s="7">
        <v>7</v>
      </c>
      <c r="F3" s="9">
        <f>C3*D3*60*E3*365</f>
        <v>367920000</v>
      </c>
      <c r="G3" s="28">
        <f>F3/2</f>
        <v>183960000</v>
      </c>
    </row>
    <row r="4" spans="1:7" x14ac:dyDescent="0.2">
      <c r="A4" s="6">
        <v>2</v>
      </c>
      <c r="B4" s="6" t="s">
        <v>9</v>
      </c>
      <c r="C4" s="7">
        <v>50</v>
      </c>
      <c r="D4" s="8">
        <v>24</v>
      </c>
      <c r="E4" s="7">
        <v>3</v>
      </c>
      <c r="F4" s="9">
        <f>C4*D4*60*E4*365</f>
        <v>78840000</v>
      </c>
      <c r="G4" s="28">
        <f>F4/2</f>
        <v>39420000</v>
      </c>
    </row>
    <row r="5" spans="1:7" x14ac:dyDescent="0.2">
      <c r="A5" s="15" t="s">
        <v>12</v>
      </c>
      <c r="B5" s="15"/>
      <c r="C5" s="15"/>
      <c r="D5" s="15"/>
      <c r="E5" s="15"/>
      <c r="F5" s="31">
        <f>SUM(F3:F4)</f>
        <v>446760000</v>
      </c>
      <c r="G5" s="30">
        <f>F5/2</f>
        <v>223380000</v>
      </c>
    </row>
    <row r="6" spans="1:7" ht="21" x14ac:dyDescent="0.25">
      <c r="A6" s="37" t="s">
        <v>33</v>
      </c>
      <c r="B6" s="37"/>
      <c r="C6" s="37"/>
      <c r="D6" s="37"/>
      <c r="E6" s="37"/>
      <c r="F6" s="37"/>
      <c r="G6" s="37"/>
    </row>
    <row r="7" spans="1:7" x14ac:dyDescent="0.2">
      <c r="A7" s="12" t="s">
        <v>34</v>
      </c>
      <c r="B7" s="12"/>
      <c r="C7" s="17">
        <v>0.1</v>
      </c>
      <c r="D7" s="18" t="s">
        <v>43</v>
      </c>
      <c r="E7" s="18"/>
      <c r="F7" s="9">
        <f>F5*C7</f>
        <v>44676000</v>
      </c>
      <c r="G7" s="28">
        <f>F7/2</f>
        <v>22338000</v>
      </c>
    </row>
    <row r="8" spans="1:7" x14ac:dyDescent="0.2">
      <c r="A8" s="12" t="s">
        <v>35</v>
      </c>
      <c r="B8" s="12"/>
      <c r="C8" s="17">
        <v>0.25</v>
      </c>
      <c r="D8" s="18" t="s">
        <v>44</v>
      </c>
      <c r="E8" s="18"/>
      <c r="F8" s="9">
        <f>F5*C8</f>
        <v>111690000</v>
      </c>
      <c r="G8" s="28">
        <f>F8/2</f>
        <v>55845000</v>
      </c>
    </row>
    <row r="9" spans="1:7" x14ac:dyDescent="0.2">
      <c r="A9" s="12" t="s">
        <v>36</v>
      </c>
      <c r="B9" s="12"/>
      <c r="C9" s="17">
        <v>0.01</v>
      </c>
      <c r="D9" s="18" t="s">
        <v>46</v>
      </c>
      <c r="E9" s="18"/>
      <c r="F9" s="9">
        <f>F5*C9</f>
        <v>4467600</v>
      </c>
      <c r="G9" s="28">
        <f>F9/2</f>
        <v>2233800</v>
      </c>
    </row>
    <row r="10" spans="1:7" x14ac:dyDescent="0.2">
      <c r="A10" s="12" t="s">
        <v>37</v>
      </c>
      <c r="B10" s="12"/>
      <c r="C10" s="7" t="s">
        <v>38</v>
      </c>
      <c r="D10" s="18" t="s">
        <v>45</v>
      </c>
      <c r="E10" s="18"/>
      <c r="F10" s="8">
        <v>4000000</v>
      </c>
      <c r="G10" s="28">
        <f>F10/2</f>
        <v>2000000</v>
      </c>
    </row>
    <row r="11" spans="1:7" x14ac:dyDescent="0.2">
      <c r="A11" s="12" t="s">
        <v>39</v>
      </c>
      <c r="B11" s="12"/>
      <c r="C11" s="7" t="s">
        <v>38</v>
      </c>
      <c r="D11" s="18" t="s">
        <v>47</v>
      </c>
      <c r="E11" s="18"/>
      <c r="F11" s="8">
        <v>3000000</v>
      </c>
      <c r="G11" s="28">
        <f>F11/2</f>
        <v>1500000</v>
      </c>
    </row>
    <row r="12" spans="1:7" x14ac:dyDescent="0.2">
      <c r="A12" s="12" t="s">
        <v>40</v>
      </c>
      <c r="B12" s="12"/>
      <c r="C12" s="7"/>
      <c r="D12" s="18" t="s">
        <v>48</v>
      </c>
      <c r="E12" s="18"/>
      <c r="F12" s="9">
        <f>F5-SUM(F7:F11)</f>
        <v>278926400</v>
      </c>
      <c r="G12" s="28">
        <f>F12/2</f>
        <v>139463200</v>
      </c>
    </row>
    <row r="13" spans="1:7" ht="19" x14ac:dyDescent="0.25">
      <c r="A13" s="32" t="s">
        <v>41</v>
      </c>
      <c r="B13" s="32"/>
      <c r="C13" s="33">
        <v>0.55000000000000004</v>
      </c>
      <c r="D13" s="35" t="s">
        <v>49</v>
      </c>
      <c r="E13" s="35"/>
      <c r="F13" s="34">
        <f>F12*C13</f>
        <v>153409520</v>
      </c>
      <c r="G13" s="41">
        <f>G12*0.7</f>
        <v>97624240</v>
      </c>
    </row>
    <row r="14" spans="1:7" x14ac:dyDescent="0.2">
      <c r="A14" s="32" t="s">
        <v>42</v>
      </c>
      <c r="B14" s="32"/>
      <c r="C14" s="33">
        <v>0.45</v>
      </c>
      <c r="D14" s="35" t="s">
        <v>49</v>
      </c>
      <c r="E14" s="35"/>
      <c r="F14" s="34">
        <f>F12*C14</f>
        <v>125516880</v>
      </c>
      <c r="G14" s="40">
        <f>G12*0.3</f>
        <v>41838960</v>
      </c>
    </row>
    <row r="15" spans="1:7" ht="26" x14ac:dyDescent="0.3">
      <c r="A15" s="27" t="s">
        <v>53</v>
      </c>
      <c r="B15" s="27"/>
      <c r="C15" s="27"/>
      <c r="D15" s="27"/>
      <c r="E15" s="27"/>
      <c r="F15" s="27"/>
      <c r="G15" s="27"/>
    </row>
    <row r="16" spans="1:7" x14ac:dyDescent="0.2">
      <c r="A16" s="13" t="s">
        <v>27</v>
      </c>
      <c r="B16" s="13" t="s">
        <v>28</v>
      </c>
      <c r="C16" s="14" t="s">
        <v>29</v>
      </c>
      <c r="D16" s="14" t="s">
        <v>30</v>
      </c>
      <c r="E16" s="14" t="s">
        <v>32</v>
      </c>
      <c r="F16" s="14" t="s">
        <v>31</v>
      </c>
      <c r="G16" s="14" t="s">
        <v>55</v>
      </c>
    </row>
    <row r="17" spans="1:7" x14ac:dyDescent="0.2">
      <c r="A17" s="6">
        <v>1</v>
      </c>
      <c r="B17" s="6" t="s">
        <v>8</v>
      </c>
      <c r="C17" s="7">
        <v>50</v>
      </c>
      <c r="D17" s="8">
        <v>80</v>
      </c>
      <c r="E17" s="7">
        <v>7</v>
      </c>
      <c r="F17" s="9">
        <f>C17*D17*60*E17*365</f>
        <v>613200000</v>
      </c>
      <c r="G17" s="28">
        <f>F17/2</f>
        <v>306600000</v>
      </c>
    </row>
    <row r="18" spans="1:7" x14ac:dyDescent="0.2">
      <c r="A18" s="6">
        <v>2</v>
      </c>
      <c r="B18" s="6" t="s">
        <v>9</v>
      </c>
      <c r="C18" s="7">
        <v>80</v>
      </c>
      <c r="D18" s="8">
        <v>24</v>
      </c>
      <c r="E18" s="7">
        <v>3</v>
      </c>
      <c r="F18" s="9">
        <f>C18*D18*60*E18*365</f>
        <v>126144000</v>
      </c>
      <c r="G18" s="28">
        <f>F18/2</f>
        <v>63072000</v>
      </c>
    </row>
    <row r="19" spans="1:7" x14ac:dyDescent="0.2">
      <c r="A19" s="15" t="s">
        <v>12</v>
      </c>
      <c r="B19" s="15"/>
      <c r="C19" s="15"/>
      <c r="D19" s="15"/>
      <c r="E19" s="15"/>
      <c r="F19" s="16">
        <f>SUM(F17:F18)</f>
        <v>739344000</v>
      </c>
      <c r="G19" s="29">
        <f>F19/2</f>
        <v>369672000</v>
      </c>
    </row>
    <row r="20" spans="1:7" x14ac:dyDescent="0.2">
      <c r="A20" s="12" t="s">
        <v>33</v>
      </c>
      <c r="B20" s="12"/>
      <c r="C20" s="12"/>
      <c r="D20" s="12"/>
      <c r="E20" s="12"/>
      <c r="F20" s="12"/>
      <c r="G20" s="6"/>
    </row>
    <row r="21" spans="1:7" x14ac:dyDescent="0.2">
      <c r="A21" s="12" t="s">
        <v>34</v>
      </c>
      <c r="B21" s="12"/>
      <c r="C21" s="17">
        <v>0.1</v>
      </c>
      <c r="D21" s="18" t="s">
        <v>43</v>
      </c>
      <c r="E21" s="18"/>
      <c r="F21" s="9">
        <f>F19*C21</f>
        <v>73934400</v>
      </c>
      <c r="G21" s="28">
        <f t="shared" ref="G21" si="0">F21/2</f>
        <v>36967200</v>
      </c>
    </row>
    <row r="22" spans="1:7" x14ac:dyDescent="0.2">
      <c r="A22" s="12" t="s">
        <v>35</v>
      </c>
      <c r="B22" s="12"/>
      <c r="C22" s="17">
        <v>0.25</v>
      </c>
      <c r="D22" s="18" t="s">
        <v>44</v>
      </c>
      <c r="E22" s="18"/>
      <c r="F22" s="9">
        <f>F19*C22</f>
        <v>184836000</v>
      </c>
      <c r="G22" s="28">
        <f>F22/2</f>
        <v>92418000</v>
      </c>
    </row>
    <row r="23" spans="1:7" x14ac:dyDescent="0.2">
      <c r="A23" s="12" t="s">
        <v>36</v>
      </c>
      <c r="B23" s="12"/>
      <c r="C23" s="17">
        <v>0.01</v>
      </c>
      <c r="D23" s="18" t="s">
        <v>46</v>
      </c>
      <c r="E23" s="18"/>
      <c r="F23" s="9">
        <f>F19*C23</f>
        <v>7393440</v>
      </c>
      <c r="G23" s="28">
        <f t="shared" ref="G23:G28" si="1">F23/2</f>
        <v>3696720</v>
      </c>
    </row>
    <row r="24" spans="1:7" x14ac:dyDescent="0.2">
      <c r="A24" s="12" t="s">
        <v>37</v>
      </c>
      <c r="B24" s="12"/>
      <c r="C24" s="7" t="s">
        <v>38</v>
      </c>
      <c r="D24" s="18" t="s">
        <v>45</v>
      </c>
      <c r="E24" s="18"/>
      <c r="F24" s="8">
        <v>6000000</v>
      </c>
      <c r="G24" s="28">
        <f t="shared" si="1"/>
        <v>3000000</v>
      </c>
    </row>
    <row r="25" spans="1:7" x14ac:dyDescent="0.2">
      <c r="A25" s="12" t="s">
        <v>39</v>
      </c>
      <c r="B25" s="12"/>
      <c r="C25" s="7" t="s">
        <v>38</v>
      </c>
      <c r="D25" s="18" t="s">
        <v>47</v>
      </c>
      <c r="E25" s="18"/>
      <c r="F25" s="8">
        <v>4500000</v>
      </c>
      <c r="G25" s="28">
        <f t="shared" si="1"/>
        <v>2250000</v>
      </c>
    </row>
    <row r="26" spans="1:7" x14ac:dyDescent="0.2">
      <c r="A26" s="12" t="s">
        <v>40</v>
      </c>
      <c r="B26" s="12"/>
      <c r="C26" s="7"/>
      <c r="D26" s="18" t="s">
        <v>48</v>
      </c>
      <c r="E26" s="18"/>
      <c r="F26" s="9">
        <f>F19-SUM(F21:F25)</f>
        <v>462680160</v>
      </c>
      <c r="G26" s="28">
        <f t="shared" si="1"/>
        <v>231340080</v>
      </c>
    </row>
    <row r="27" spans="1:7" ht="19" x14ac:dyDescent="0.25">
      <c r="A27" s="32" t="s">
        <v>41</v>
      </c>
      <c r="B27" s="32"/>
      <c r="C27" s="33">
        <v>0.55000000000000004</v>
      </c>
      <c r="D27" s="35" t="s">
        <v>49</v>
      </c>
      <c r="E27" s="35"/>
      <c r="F27" s="34">
        <f>F26*C27</f>
        <v>254474088.00000003</v>
      </c>
      <c r="G27" s="41">
        <f t="shared" si="1"/>
        <v>127237044.00000001</v>
      </c>
    </row>
    <row r="28" spans="1:7" x14ac:dyDescent="0.2">
      <c r="A28" s="32" t="s">
        <v>42</v>
      </c>
      <c r="B28" s="32"/>
      <c r="C28" s="33">
        <v>0.45</v>
      </c>
      <c r="D28" s="35" t="s">
        <v>49</v>
      </c>
      <c r="E28" s="35"/>
      <c r="F28" s="34">
        <f>F26*C28</f>
        <v>208206072</v>
      </c>
      <c r="G28" s="40">
        <f t="shared" si="1"/>
        <v>104103036</v>
      </c>
    </row>
    <row r="29" spans="1:7" ht="21" x14ac:dyDescent="0.25">
      <c r="A29" s="26" t="s">
        <v>50</v>
      </c>
      <c r="B29" s="26"/>
      <c r="C29" s="26"/>
      <c r="D29" s="26"/>
      <c r="E29" s="26"/>
      <c r="F29" s="26"/>
      <c r="G29" s="26"/>
    </row>
    <row r="30" spans="1:7" ht="34" customHeight="1" x14ac:dyDescent="0.2">
      <c r="A30" s="36">
        <v>1</v>
      </c>
      <c r="B30" s="38" t="s">
        <v>59</v>
      </c>
      <c r="C30" s="38"/>
      <c r="D30" s="38"/>
      <c r="E30" s="38"/>
      <c r="F30" s="38"/>
      <c r="G30" s="38"/>
    </row>
    <row r="31" spans="1:7" ht="38" customHeight="1" x14ac:dyDescent="0.2">
      <c r="A31" s="36">
        <v>2</v>
      </c>
      <c r="B31" s="38" t="s">
        <v>60</v>
      </c>
      <c r="C31" s="38"/>
      <c r="D31" s="38"/>
      <c r="E31" s="38"/>
      <c r="F31" s="38"/>
      <c r="G31" s="38"/>
    </row>
    <row r="32" spans="1:7" ht="46" customHeight="1" x14ac:dyDescent="0.2">
      <c r="A32" s="36">
        <v>3</v>
      </c>
      <c r="B32" s="38" t="s">
        <v>57</v>
      </c>
      <c r="C32" s="38"/>
      <c r="D32" s="38"/>
      <c r="E32" s="38"/>
      <c r="F32" s="38"/>
      <c r="G32" s="38"/>
    </row>
    <row r="33" spans="1:7" ht="32" customHeight="1" x14ac:dyDescent="0.2">
      <c r="A33" s="39">
        <v>4</v>
      </c>
      <c r="B33" s="38" t="s">
        <v>58</v>
      </c>
      <c r="C33" s="38"/>
      <c r="D33" s="38"/>
      <c r="E33" s="38"/>
      <c r="F33" s="38"/>
      <c r="G33" s="38"/>
    </row>
    <row r="34" spans="1:7" ht="31" customHeight="1" x14ac:dyDescent="0.2">
      <c r="A34" s="39">
        <v>5</v>
      </c>
      <c r="B34" s="38" t="s">
        <v>56</v>
      </c>
      <c r="C34" s="38"/>
      <c r="D34" s="38"/>
      <c r="E34" s="38"/>
      <c r="F34" s="38"/>
      <c r="G34" s="38"/>
    </row>
  </sheetData>
  <mergeCells count="44">
    <mergeCell ref="B30:G30"/>
    <mergeCell ref="B31:G31"/>
    <mergeCell ref="B32:G32"/>
    <mergeCell ref="B33:G33"/>
    <mergeCell ref="B34:G34"/>
    <mergeCell ref="A28:B28"/>
    <mergeCell ref="D28:E28"/>
    <mergeCell ref="A1:G1"/>
    <mergeCell ref="A6:G6"/>
    <mergeCell ref="A15:G15"/>
    <mergeCell ref="A29:G29"/>
    <mergeCell ref="A25:B25"/>
    <mergeCell ref="D25:E25"/>
    <mergeCell ref="A26:B26"/>
    <mergeCell ref="D26:E26"/>
    <mergeCell ref="A27:B27"/>
    <mergeCell ref="D27:E27"/>
    <mergeCell ref="A22:B22"/>
    <mergeCell ref="D22:E22"/>
    <mergeCell ref="A23:B23"/>
    <mergeCell ref="D23:E23"/>
    <mergeCell ref="A24:B24"/>
    <mergeCell ref="D24:E24"/>
    <mergeCell ref="A19:E19"/>
    <mergeCell ref="A20:F20"/>
    <mergeCell ref="A21:B21"/>
    <mergeCell ref="D21:E21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A5:E5"/>
    <mergeCell ref="A7:B7"/>
    <mergeCell ref="D7:E7"/>
    <mergeCell ref="A8:B8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V2</vt:lpstr>
      <vt:lpstr>V2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Sambuddha</dc:creator>
  <cp:lastModifiedBy>Alok Sambuddha</cp:lastModifiedBy>
  <dcterms:created xsi:type="dcterms:W3CDTF">2023-10-23T12:40:50Z</dcterms:created>
  <dcterms:modified xsi:type="dcterms:W3CDTF">2023-10-24T04:24:08Z</dcterms:modified>
</cp:coreProperties>
</file>