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05" yWindow="-105" windowWidth="19425" windowHeight="10425"/>
  </bookViews>
  <sheets>
    <sheet name="income n expense sheet" sheetId="1" r:id="rId1"/>
    <sheet name="Sheet1" sheetId="2" r:id="rId2"/>
  </sheets>
  <definedNames>
    <definedName name="_xlnm.Print_Area" localSheetId="0">'income n expense sheet'!$B$2:$V$111</definedName>
  </definedNames>
  <calcPr calcId="125725"/>
</workbook>
</file>

<file path=xl/calcChain.xml><?xml version="1.0" encoding="utf-8"?>
<calcChain xmlns="http://schemas.openxmlformats.org/spreadsheetml/2006/main">
  <c r="P75" i="1"/>
  <c r="S9"/>
  <c r="P17"/>
  <c r="S8" l="1"/>
  <c r="S7"/>
  <c r="P63"/>
  <c r="P79"/>
  <c r="Q106"/>
  <c r="Q92"/>
  <c r="Q28"/>
  <c r="Q18"/>
  <c r="Q11"/>
  <c r="Q109" l="1"/>
  <c r="Q29"/>
  <c r="Q110"/>
  <c r="P33"/>
  <c r="P92" s="1"/>
  <c r="P106"/>
  <c r="P28"/>
  <c r="P18"/>
  <c r="P11"/>
  <c r="O92"/>
  <c r="Q111" l="1"/>
  <c r="P110"/>
  <c r="P109"/>
  <c r="P29"/>
  <c r="O28"/>
  <c r="O18"/>
  <c r="O106"/>
  <c r="O109" s="1"/>
  <c r="P111" l="1"/>
  <c r="P114" s="1"/>
  <c r="O11"/>
  <c r="N11"/>
  <c r="M11"/>
  <c r="L11"/>
  <c r="K11"/>
  <c r="O29" l="1"/>
  <c r="O110"/>
  <c r="O111" s="1"/>
  <c r="O114" s="1"/>
  <c r="K92"/>
  <c r="I92"/>
  <c r="M92"/>
  <c r="L92"/>
  <c r="F15" l="1"/>
  <c r="F18" s="1"/>
  <c r="F13"/>
  <c r="F28"/>
  <c r="J11"/>
  <c r="I11"/>
  <c r="H11"/>
  <c r="J15"/>
  <c r="J18" s="1"/>
  <c r="I15"/>
  <c r="G15"/>
  <c r="G18" s="1"/>
  <c r="H16"/>
  <c r="E18"/>
  <c r="I13"/>
  <c r="H15"/>
  <c r="H13"/>
  <c r="L18"/>
  <c r="L29" s="1"/>
  <c r="L109" s="1"/>
  <c r="M18"/>
  <c r="M29" s="1"/>
  <c r="M109" s="1"/>
  <c r="N18"/>
  <c r="N29" s="1"/>
  <c r="K17"/>
  <c r="K18" s="1"/>
  <c r="I17"/>
  <c r="H17"/>
  <c r="E109"/>
  <c r="N92"/>
  <c r="H28"/>
  <c r="I28"/>
  <c r="J28"/>
  <c r="K28"/>
  <c r="G28"/>
  <c r="G7"/>
  <c r="G11" s="1"/>
  <c r="N109" l="1"/>
  <c r="F29"/>
  <c r="I18"/>
  <c r="I29" s="1"/>
  <c r="I109" s="1"/>
  <c r="G29"/>
  <c r="J29"/>
  <c r="K29"/>
  <c r="K109" s="1"/>
  <c r="H18"/>
  <c r="H29" l="1"/>
  <c r="J92" l="1"/>
  <c r="J109" s="1"/>
  <c r="H92"/>
  <c r="H109" s="1"/>
  <c r="F92"/>
  <c r="F109" s="1"/>
  <c r="G92"/>
  <c r="G109" s="1"/>
</calcChain>
</file>

<file path=xl/comments1.xml><?xml version="1.0" encoding="utf-8"?>
<comments xmlns="http://schemas.openxmlformats.org/spreadsheetml/2006/main">
  <authors>
    <author>Dyne</author>
  </authors>
  <commentList>
    <comment ref="P22" authorId="0">
      <text>
        <r>
          <rPr>
            <b/>
            <sz val="9"/>
            <color indexed="81"/>
            <rFont val="Tahoma"/>
            <family val="2"/>
          </rPr>
          <t>Dyne:</t>
        </r>
        <r>
          <rPr>
            <sz val="9"/>
            <color indexed="81"/>
            <rFont val="Tahoma"/>
            <family val="2"/>
          </rPr>
          <t xml:space="preserve">
April to Sept 2021</t>
        </r>
      </text>
    </comment>
  </commentList>
</comments>
</file>

<file path=xl/sharedStrings.xml><?xml version="1.0" encoding="utf-8"?>
<sst xmlns="http://schemas.openxmlformats.org/spreadsheetml/2006/main" count="101" uniqueCount="96">
  <si>
    <t>Sr</t>
  </si>
  <si>
    <t>Description</t>
  </si>
  <si>
    <t>Month -&gt;</t>
  </si>
  <si>
    <t>MSEB</t>
  </si>
  <si>
    <t>Builder</t>
  </si>
  <si>
    <t>Power &amp; Fuel</t>
  </si>
  <si>
    <t>Salary</t>
  </si>
  <si>
    <t>Staff Quarter Rent</t>
  </si>
  <si>
    <t>Other Agencies</t>
  </si>
  <si>
    <t>DJ</t>
  </si>
  <si>
    <t>Housekeeping</t>
  </si>
  <si>
    <t>Security + Bouncer</t>
  </si>
  <si>
    <t>Other Expenses</t>
  </si>
  <si>
    <t>Dineout</t>
  </si>
  <si>
    <t>Social Media</t>
  </si>
  <si>
    <t>Gardner</t>
  </si>
  <si>
    <t>Hotel Rent</t>
  </si>
  <si>
    <t>Hotel Maintenance</t>
  </si>
  <si>
    <t>Tax Consultant</t>
  </si>
  <si>
    <t>GST</t>
  </si>
  <si>
    <t>VAT</t>
  </si>
  <si>
    <t>TDS</t>
  </si>
  <si>
    <t>Brewery Raw Material</t>
  </si>
  <si>
    <t xml:space="preserve">Taxes </t>
  </si>
  <si>
    <t>F&amp;B Controller</t>
  </si>
  <si>
    <t>Laundry</t>
  </si>
  <si>
    <t>Generator</t>
  </si>
  <si>
    <t>Proffessional fees</t>
  </si>
  <si>
    <t>ESIC</t>
  </si>
  <si>
    <t>PF</t>
  </si>
  <si>
    <t>BRL Supervision Charge</t>
  </si>
  <si>
    <t>BRL Sample testing Charge</t>
  </si>
  <si>
    <t>FL3 Supervision charge</t>
  </si>
  <si>
    <t>Other duties</t>
  </si>
  <si>
    <t>Tata Sky/ Hotstar</t>
  </si>
  <si>
    <t>Staff Room 3 (Ladies)</t>
  </si>
  <si>
    <t>Internet (Tata telecom)</t>
  </si>
  <si>
    <t>Telephone</t>
  </si>
  <si>
    <t>Admin</t>
  </si>
  <si>
    <t>Service</t>
  </si>
  <si>
    <t>Kitchen</t>
  </si>
  <si>
    <t>Bar</t>
  </si>
  <si>
    <t>TOTAL TAXES</t>
  </si>
  <si>
    <t>Pest Control</t>
  </si>
  <si>
    <t>Brewery &amp; Other</t>
  </si>
  <si>
    <t>BRL + FL3  record keeping</t>
  </si>
  <si>
    <t>MNGL</t>
  </si>
  <si>
    <t>Water bill</t>
  </si>
  <si>
    <t xml:space="preserve">Electricity </t>
  </si>
  <si>
    <t>Staff Room 2  (Namrata Pat)</t>
  </si>
  <si>
    <t>Staff Room 5 (Waykar)</t>
  </si>
  <si>
    <t>Staff room 4 (Oak)</t>
  </si>
  <si>
    <t>Store Brewery</t>
  </si>
  <si>
    <t>Store Beverage</t>
  </si>
  <si>
    <t>Store Food</t>
  </si>
  <si>
    <t>Store General</t>
  </si>
  <si>
    <t>Main Kitchen Food</t>
  </si>
  <si>
    <t>Bar Liquor</t>
  </si>
  <si>
    <t>Bar Beverage</t>
  </si>
  <si>
    <t>Brewery Beer</t>
  </si>
  <si>
    <t>Revenue Food</t>
  </si>
  <si>
    <t>Revenue Beverage</t>
  </si>
  <si>
    <t>Revenue Liquor</t>
  </si>
  <si>
    <t>Revenue Packing</t>
  </si>
  <si>
    <t>GROSS SALE</t>
  </si>
  <si>
    <t>TOTAL OVERHEADS</t>
  </si>
  <si>
    <t>RAW MATERIAL PURCHASE</t>
  </si>
  <si>
    <t>Annual Expenses</t>
  </si>
  <si>
    <t>Net Profit</t>
  </si>
  <si>
    <t>24K Income And Expense Sheet</t>
  </si>
  <si>
    <t>TOTAL PURCHASE</t>
  </si>
  <si>
    <t>TOTAL NET SALES</t>
  </si>
  <si>
    <t>Service Charge</t>
  </si>
  <si>
    <t>Commision (POS machine/Apps)</t>
  </si>
  <si>
    <t>Other Charges</t>
  </si>
  <si>
    <t>Beer Sales to Kolhapur (Cash)</t>
  </si>
  <si>
    <t>Beer Sale to others</t>
  </si>
  <si>
    <t>TOTAL BANQUET SALES</t>
  </si>
  <si>
    <t>Valet Parking service</t>
  </si>
  <si>
    <t>CS</t>
  </si>
  <si>
    <t>BRL Beer duty Excise</t>
  </si>
  <si>
    <t>BRL Beer duty VAT</t>
  </si>
  <si>
    <t>FL3 Nokarnama</t>
  </si>
  <si>
    <t>BRL Nokarnama</t>
  </si>
  <si>
    <t>Singers/Artists</t>
  </si>
  <si>
    <t>Upto Oct-20</t>
  </si>
  <si>
    <t>Advance Salary</t>
  </si>
  <si>
    <t>FL3 License</t>
  </si>
  <si>
    <t xml:space="preserve">BRL Lic </t>
  </si>
  <si>
    <t>Expenses Total</t>
  </si>
  <si>
    <t>Total Sale</t>
  </si>
  <si>
    <t>Net Profit %</t>
  </si>
  <si>
    <t>Food Cost %</t>
  </si>
  <si>
    <t>Staff Room 1 (Tanuja Jadhav)</t>
  </si>
  <si>
    <t>HK Salary</t>
  </si>
  <si>
    <t>BANQUET SALE AT HOTEL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</si>
</sst>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Gill Sans MT"/>
      <family val="2"/>
    </font>
    <font>
      <sz val="11"/>
      <color theme="1"/>
      <name val="Gill Sans MT"/>
      <family val="2"/>
    </font>
    <font>
      <b/>
      <sz val="11"/>
      <color theme="1"/>
      <name val="Gill Sans MT"/>
      <family val="2"/>
    </font>
    <font>
      <sz val="11"/>
      <color rgb="FFFF0000"/>
      <name val="Gill Sans MT"/>
      <family val="2"/>
    </font>
    <font>
      <sz val="10"/>
      <color theme="1"/>
      <name val="Gill Sans MT"/>
      <family val="2"/>
    </font>
    <font>
      <sz val="11"/>
      <name val="Gill Sans MT"/>
      <family val="2"/>
    </font>
    <font>
      <b/>
      <sz val="14"/>
      <color theme="1"/>
      <name val="Gill Sans MT"/>
      <family val="2"/>
    </font>
    <font>
      <b/>
      <sz val="12"/>
      <color rgb="FF0000FF"/>
      <name val="Gill Sans MT"/>
      <family val="2"/>
    </font>
    <font>
      <b/>
      <sz val="12"/>
      <color rgb="FFFF0000"/>
      <name val="Gill Sans MT"/>
      <family val="2"/>
    </font>
    <font>
      <b/>
      <sz val="12"/>
      <color theme="1"/>
      <name val="Gill Sans MT"/>
      <family val="2"/>
    </font>
    <font>
      <b/>
      <sz val="10"/>
      <color theme="1"/>
      <name val="Gill Sans MT"/>
      <family val="2"/>
    </font>
    <font>
      <sz val="14"/>
      <name val="Gill Sans MT"/>
      <family val="2"/>
    </font>
    <font>
      <b/>
      <sz val="14"/>
      <name val="Gill Sans MT"/>
      <family val="2"/>
    </font>
    <font>
      <sz val="11"/>
      <color rgb="FF0000FF"/>
      <name val="Gill Sans MT"/>
      <family val="2"/>
    </font>
    <font>
      <b/>
      <sz val="11"/>
      <color rgb="FF0000FF"/>
      <name val="Gill Sans MT"/>
      <family val="2"/>
    </font>
    <font>
      <i/>
      <sz val="11"/>
      <color theme="1"/>
      <name val="Gill Sans MT"/>
      <family val="2"/>
    </font>
    <font>
      <i/>
      <sz val="9"/>
      <name val="Gill Sans MT"/>
      <family val="2"/>
    </font>
    <font>
      <b/>
      <sz val="11"/>
      <name val="Gill Sans MT"/>
      <family val="2"/>
    </font>
    <font>
      <b/>
      <sz val="12"/>
      <name val="Gill Sans MT"/>
      <family val="2"/>
    </font>
    <font>
      <sz val="10"/>
      <name val="Gill Sans MT"/>
      <family val="2"/>
    </font>
    <font>
      <b/>
      <sz val="10"/>
      <name val="Gill Sans M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4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right"/>
    </xf>
    <xf numFmtId="0" fontId="4" fillId="0" borderId="8" xfId="0" applyFont="1" applyBorder="1" applyAlignment="1">
      <alignment horizontal="center"/>
    </xf>
    <xf numFmtId="0" fontId="4" fillId="0" borderId="8" xfId="0" applyFont="1" applyBorder="1"/>
    <xf numFmtId="0" fontId="3" fillId="0" borderId="3" xfId="0" applyFont="1" applyBorder="1"/>
    <xf numFmtId="0" fontId="4" fillId="0" borderId="15" xfId="0" applyFont="1" applyBorder="1"/>
    <xf numFmtId="0" fontId="3" fillId="0" borderId="16" xfId="0" applyFont="1" applyBorder="1"/>
    <xf numFmtId="43" fontId="5" fillId="0" borderId="2" xfId="1" applyFont="1" applyFill="1" applyBorder="1"/>
    <xf numFmtId="0" fontId="6" fillId="0" borderId="19" xfId="0" applyFont="1" applyBorder="1" applyAlignment="1">
      <alignment horizontal="center"/>
    </xf>
    <xf numFmtId="43" fontId="7" fillId="0" borderId="3" xfId="1" applyFont="1" applyFill="1" applyBorder="1"/>
    <xf numFmtId="43" fontId="5" fillId="0" borderId="3" xfId="1" applyFont="1" applyFill="1" applyBorder="1"/>
    <xf numFmtId="43" fontId="5" fillId="0" borderId="20" xfId="1" applyFont="1" applyFill="1" applyBorder="1"/>
    <xf numFmtId="43" fontId="4" fillId="0" borderId="16" xfId="0" applyNumberFormat="1" applyFont="1" applyFill="1" applyBorder="1"/>
    <xf numFmtId="0" fontId="3" fillId="0" borderId="4" xfId="0" applyFont="1" applyBorder="1"/>
    <xf numFmtId="0" fontId="4" fillId="0" borderId="17" xfId="0" applyFont="1" applyBorder="1"/>
    <xf numFmtId="0" fontId="3" fillId="0" borderId="12" xfId="0" applyFont="1" applyBorder="1"/>
    <xf numFmtId="0" fontId="4" fillId="0" borderId="13" xfId="0" applyFont="1" applyBorder="1"/>
    <xf numFmtId="43" fontId="3" fillId="0" borderId="3" xfId="1" applyFont="1" applyFill="1" applyBorder="1"/>
    <xf numFmtId="0" fontId="6" fillId="0" borderId="44" xfId="0" applyFont="1" applyBorder="1" applyAlignment="1">
      <alignment horizontal="center"/>
    </xf>
    <xf numFmtId="43" fontId="3" fillId="0" borderId="16" xfId="1" applyFont="1" applyFill="1" applyBorder="1"/>
    <xf numFmtId="43" fontId="7" fillId="0" borderId="16" xfId="1" applyFont="1" applyFill="1" applyBorder="1"/>
    <xf numFmtId="43" fontId="5" fillId="0" borderId="16" xfId="1" applyFont="1" applyFill="1" applyBorder="1"/>
    <xf numFmtId="0" fontId="6" fillId="0" borderId="24" xfId="0" applyFont="1" applyBorder="1" applyAlignment="1">
      <alignment horizontal="center"/>
    </xf>
    <xf numFmtId="0" fontId="3" fillId="0" borderId="6" xfId="0" applyFont="1" applyBorder="1"/>
    <xf numFmtId="0" fontId="6" fillId="0" borderId="25" xfId="0" applyFont="1" applyBorder="1" applyAlignment="1">
      <alignment horizontal="center"/>
    </xf>
    <xf numFmtId="0" fontId="3" fillId="0" borderId="15" xfId="0" applyFont="1" applyBorder="1"/>
    <xf numFmtId="43" fontId="3" fillId="0" borderId="2" xfId="1" applyFont="1" applyFill="1" applyBorder="1"/>
    <xf numFmtId="43" fontId="3" fillId="0" borderId="7" xfId="1" applyFont="1" applyFill="1" applyBorder="1"/>
    <xf numFmtId="0" fontId="6" fillId="0" borderId="21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3" fillId="0" borderId="41" xfId="0" applyFont="1" applyBorder="1"/>
    <xf numFmtId="0" fontId="2" fillId="0" borderId="35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12" fillId="0" borderId="31" xfId="0" applyFont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6" fillId="0" borderId="34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45" xfId="0" applyFont="1" applyBorder="1" applyAlignment="1">
      <alignment horizontal="center"/>
    </xf>
    <xf numFmtId="0" fontId="6" fillId="0" borderId="46" xfId="0" applyFont="1" applyBorder="1" applyAlignment="1">
      <alignment horizontal="center"/>
    </xf>
    <xf numFmtId="0" fontId="3" fillId="0" borderId="1" xfId="0" applyFont="1" applyBorder="1"/>
    <xf numFmtId="0" fontId="12" fillId="0" borderId="27" xfId="0" applyFont="1" applyBorder="1" applyAlignment="1">
      <alignment horizontal="center"/>
    </xf>
    <xf numFmtId="0" fontId="4" fillId="0" borderId="2" xfId="0" applyFont="1" applyBorder="1"/>
    <xf numFmtId="0" fontId="4" fillId="0" borderId="16" xfId="0" applyFont="1" applyBorder="1"/>
    <xf numFmtId="0" fontId="4" fillId="0" borderId="47" xfId="0" applyFont="1" applyBorder="1"/>
    <xf numFmtId="0" fontId="4" fillId="0" borderId="0" xfId="0" applyFont="1"/>
    <xf numFmtId="0" fontId="12" fillId="0" borderId="19" xfId="0" applyFont="1" applyBorder="1" applyAlignment="1">
      <alignment horizontal="center"/>
    </xf>
    <xf numFmtId="0" fontId="15" fillId="0" borderId="0" xfId="0" applyFont="1"/>
    <xf numFmtId="0" fontId="3" fillId="0" borderId="3" xfId="0" applyFont="1" applyFill="1" applyBorder="1"/>
    <xf numFmtId="0" fontId="3" fillId="0" borderId="16" xfId="0" applyFont="1" applyFill="1" applyBorder="1"/>
    <xf numFmtId="43" fontId="15" fillId="0" borderId="3" xfId="1" applyFont="1" applyFill="1" applyBorder="1"/>
    <xf numFmtId="43" fontId="3" fillId="0" borderId="4" xfId="1" applyFont="1" applyFill="1" applyBorder="1"/>
    <xf numFmtId="43" fontId="7" fillId="0" borderId="4" xfId="1" applyFont="1" applyFill="1" applyBorder="1"/>
    <xf numFmtId="0" fontId="6" fillId="5" borderId="32" xfId="0" applyFont="1" applyFill="1" applyBorder="1" applyAlignment="1">
      <alignment horizontal="center"/>
    </xf>
    <xf numFmtId="0" fontId="3" fillId="5" borderId="13" xfId="0" applyFont="1" applyFill="1" applyBorder="1"/>
    <xf numFmtId="43" fontId="15" fillId="0" borderId="16" xfId="1" applyFont="1" applyFill="1" applyBorder="1"/>
    <xf numFmtId="43" fontId="15" fillId="0" borderId="4" xfId="1" applyFont="1" applyFill="1" applyBorder="1"/>
    <xf numFmtId="0" fontId="3" fillId="0" borderId="47" xfId="0" applyFont="1" applyBorder="1"/>
    <xf numFmtId="0" fontId="4" fillId="0" borderId="1" xfId="0" applyFont="1" applyFill="1" applyBorder="1" applyAlignment="1">
      <alignment horizontal="right"/>
    </xf>
    <xf numFmtId="0" fontId="4" fillId="0" borderId="8" xfId="0" applyFont="1" applyFill="1" applyBorder="1"/>
    <xf numFmtId="0" fontId="16" fillId="0" borderId="15" xfId="0" applyFont="1" applyFill="1" applyBorder="1"/>
    <xf numFmtId="0" fontId="4" fillId="0" borderId="47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5" xfId="0" applyFont="1" applyFill="1" applyBorder="1"/>
    <xf numFmtId="0" fontId="8" fillId="0" borderId="13" xfId="0" applyFont="1" applyFill="1" applyBorder="1" applyAlignment="1">
      <alignment horizontal="center"/>
    </xf>
    <xf numFmtId="0" fontId="4" fillId="0" borderId="17" xfId="0" applyFont="1" applyFill="1" applyBorder="1"/>
    <xf numFmtId="0" fontId="4" fillId="0" borderId="13" xfId="0" applyFont="1" applyFill="1" applyBorder="1"/>
    <xf numFmtId="0" fontId="3" fillId="0" borderId="13" xfId="0" applyFont="1" applyFill="1" applyBorder="1"/>
    <xf numFmtId="0" fontId="3" fillId="0" borderId="6" xfId="0" applyFont="1" applyFill="1" applyBorder="1"/>
    <xf numFmtId="0" fontId="3" fillId="0" borderId="15" xfId="0" applyFont="1" applyFill="1" applyBorder="1"/>
    <xf numFmtId="0" fontId="3" fillId="0" borderId="4" xfId="0" applyFont="1" applyFill="1" applyBorder="1"/>
    <xf numFmtId="0" fontId="3" fillId="0" borderId="47" xfId="0" applyFont="1" applyFill="1" applyBorder="1"/>
    <xf numFmtId="0" fontId="3" fillId="0" borderId="12" xfId="0" applyFont="1" applyFill="1" applyBorder="1"/>
    <xf numFmtId="0" fontId="8" fillId="0" borderId="9" xfId="0" applyFont="1" applyFill="1" applyBorder="1" applyAlignment="1">
      <alignment horizontal="center"/>
    </xf>
    <xf numFmtId="0" fontId="3" fillId="0" borderId="41" xfId="0" applyFont="1" applyFill="1" applyBorder="1"/>
    <xf numFmtId="0" fontId="2" fillId="0" borderId="3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43" fontId="15" fillId="0" borderId="52" xfId="1" applyFont="1" applyFill="1" applyBorder="1"/>
    <xf numFmtId="43" fontId="5" fillId="0" borderId="52" xfId="1" applyFont="1" applyFill="1" applyBorder="1"/>
    <xf numFmtId="43" fontId="5" fillId="0" borderId="55" xfId="1" applyFont="1" applyFill="1" applyBorder="1"/>
    <xf numFmtId="0" fontId="4" fillId="4" borderId="10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3" fillId="0" borderId="0" xfId="0" applyFont="1" applyFill="1"/>
    <xf numFmtId="17" fontId="4" fillId="0" borderId="1" xfId="0" applyNumberFormat="1" applyFont="1" applyFill="1" applyBorder="1"/>
    <xf numFmtId="0" fontId="3" fillId="0" borderId="8" xfId="0" applyFont="1" applyFill="1" applyBorder="1"/>
    <xf numFmtId="0" fontId="16" fillId="0" borderId="6" xfId="0" applyFont="1" applyFill="1" applyBorder="1"/>
    <xf numFmtId="43" fontId="16" fillId="0" borderId="16" xfId="1" applyFont="1" applyFill="1" applyBorder="1"/>
    <xf numFmtId="43" fontId="16" fillId="0" borderId="55" xfId="1" applyFont="1" applyFill="1" applyBorder="1"/>
    <xf numFmtId="43" fontId="4" fillId="0" borderId="4" xfId="1" applyFont="1" applyFill="1" applyBorder="1"/>
    <xf numFmtId="43" fontId="4" fillId="0" borderId="57" xfId="1" applyFont="1" applyFill="1" applyBorder="1"/>
    <xf numFmtId="0" fontId="3" fillId="0" borderId="2" xfId="0" applyFont="1" applyFill="1" applyBorder="1"/>
    <xf numFmtId="43" fontId="4" fillId="0" borderId="2" xfId="0" applyNumberFormat="1" applyFont="1" applyFill="1" applyBorder="1"/>
    <xf numFmtId="0" fontId="3" fillId="0" borderId="58" xfId="0" applyFont="1" applyFill="1" applyBorder="1"/>
    <xf numFmtId="43" fontId="3" fillId="0" borderId="52" xfId="1" applyFont="1" applyFill="1" applyBorder="1"/>
    <xf numFmtId="43" fontId="3" fillId="0" borderId="57" xfId="1" applyFont="1" applyFill="1" applyBorder="1"/>
    <xf numFmtId="43" fontId="4" fillId="0" borderId="55" xfId="0" applyNumberFormat="1" applyFont="1" applyFill="1" applyBorder="1"/>
    <xf numFmtId="43" fontId="5" fillId="0" borderId="58" xfId="1" applyFont="1" applyFill="1" applyBorder="1"/>
    <xf numFmtId="0" fontId="3" fillId="0" borderId="55" xfId="0" applyFont="1" applyFill="1" applyBorder="1"/>
    <xf numFmtId="0" fontId="13" fillId="0" borderId="4" xfId="0" applyFont="1" applyFill="1" applyBorder="1"/>
    <xf numFmtId="43" fontId="14" fillId="0" borderId="4" xfId="0" applyNumberFormat="1" applyFont="1" applyFill="1" applyBorder="1"/>
    <xf numFmtId="43" fontId="14" fillId="0" borderId="57" xfId="0" applyNumberFormat="1" applyFont="1" applyFill="1" applyBorder="1"/>
    <xf numFmtId="0" fontId="3" fillId="0" borderId="59" xfId="0" applyFont="1" applyFill="1" applyBorder="1"/>
    <xf numFmtId="0" fontId="3" fillId="0" borderId="7" xfId="0" applyFont="1" applyFill="1" applyBorder="1"/>
    <xf numFmtId="0" fontId="3" fillId="0" borderId="53" xfId="0" applyFont="1" applyFill="1" applyBorder="1"/>
    <xf numFmtId="43" fontId="15" fillId="0" borderId="55" xfId="1" applyFont="1" applyFill="1" applyBorder="1"/>
    <xf numFmtId="43" fontId="15" fillId="0" borderId="4" xfId="1" applyFont="1" applyFill="1" applyBorder="1" applyAlignment="1">
      <alignment vertical="center"/>
    </xf>
    <xf numFmtId="43" fontId="15" fillId="0" borderId="57" xfId="1" applyFont="1" applyFill="1" applyBorder="1" applyAlignment="1">
      <alignment vertical="center"/>
    </xf>
    <xf numFmtId="43" fontId="15" fillId="0" borderId="7" xfId="1" applyFont="1" applyFill="1" applyBorder="1" applyAlignment="1">
      <alignment vertical="center"/>
    </xf>
    <xf numFmtId="43" fontId="15" fillId="0" borderId="53" xfId="1" applyFont="1" applyFill="1" applyBorder="1" applyAlignment="1">
      <alignment vertical="center"/>
    </xf>
    <xf numFmtId="43" fontId="15" fillId="0" borderId="50" xfId="1" applyFont="1" applyFill="1" applyBorder="1" applyAlignment="1">
      <alignment vertical="center"/>
    </xf>
    <xf numFmtId="43" fontId="15" fillId="0" borderId="60" xfId="1" applyFont="1" applyFill="1" applyBorder="1" applyAlignment="1">
      <alignment vertical="center"/>
    </xf>
    <xf numFmtId="43" fontId="15" fillId="0" borderId="57" xfId="1" applyFont="1" applyFill="1" applyBorder="1"/>
    <xf numFmtId="43" fontId="15" fillId="0" borderId="3" xfId="1" applyFont="1" applyFill="1" applyBorder="1" applyAlignment="1">
      <alignment vertical="center"/>
    </xf>
    <xf numFmtId="43" fontId="15" fillId="0" borderId="52" xfId="1" applyFont="1" applyFill="1" applyBorder="1" applyAlignment="1">
      <alignment vertical="center"/>
    </xf>
    <xf numFmtId="43" fontId="15" fillId="0" borderId="64" xfId="1" applyFont="1" applyFill="1" applyBorder="1" applyAlignment="1">
      <alignment vertical="center"/>
    </xf>
    <xf numFmtId="43" fontId="15" fillId="0" borderId="65" xfId="1" applyFont="1" applyFill="1" applyBorder="1" applyAlignment="1">
      <alignment vertical="center"/>
    </xf>
    <xf numFmtId="43" fontId="18" fillId="0" borderId="7" xfId="1" applyFont="1" applyFill="1" applyBorder="1"/>
    <xf numFmtId="43" fontId="7" fillId="0" borderId="7" xfId="1" applyFont="1" applyFill="1" applyBorder="1"/>
    <xf numFmtId="43" fontId="7" fillId="0" borderId="53" xfId="1" applyFont="1" applyFill="1" applyBorder="1"/>
    <xf numFmtId="43" fontId="7" fillId="0" borderId="33" xfId="1" applyFont="1" applyFill="1" applyBorder="1"/>
    <xf numFmtId="0" fontId="3" fillId="0" borderId="0" xfId="0" applyFont="1" applyFill="1" applyBorder="1"/>
    <xf numFmtId="0" fontId="3" fillId="0" borderId="43" xfId="0" applyFont="1" applyFill="1" applyBorder="1"/>
    <xf numFmtId="43" fontId="5" fillId="0" borderId="4" xfId="1" applyFont="1" applyFill="1" applyBorder="1"/>
    <xf numFmtId="43" fontId="5" fillId="0" borderId="57" xfId="1" applyFont="1" applyFill="1" applyBorder="1"/>
    <xf numFmtId="43" fontId="9" fillId="0" borderId="7" xfId="1" applyFont="1" applyFill="1" applyBorder="1"/>
    <xf numFmtId="43" fontId="10" fillId="0" borderId="7" xfId="1" applyFont="1" applyFill="1" applyBorder="1"/>
    <xf numFmtId="43" fontId="10" fillId="0" borderId="53" xfId="1" applyFont="1" applyFill="1" applyBorder="1"/>
    <xf numFmtId="43" fontId="3" fillId="0" borderId="12" xfId="1" applyFont="1" applyFill="1" applyBorder="1"/>
    <xf numFmtId="43" fontId="3" fillId="0" borderId="59" xfId="1" applyFont="1" applyFill="1" applyBorder="1"/>
    <xf numFmtId="43" fontId="9" fillId="0" borderId="3" xfId="1" applyFont="1" applyFill="1" applyBorder="1"/>
    <xf numFmtId="43" fontId="9" fillId="0" borderId="52" xfId="1" applyFont="1" applyFill="1" applyBorder="1"/>
    <xf numFmtId="43" fontId="17" fillId="0" borderId="3" xfId="1" applyFont="1" applyFill="1" applyBorder="1"/>
    <xf numFmtId="43" fontId="3" fillId="0" borderId="41" xfId="1" applyFont="1" applyFill="1" applyBorder="1"/>
    <xf numFmtId="43" fontId="3" fillId="0" borderId="61" xfId="1" applyFont="1" applyFill="1" applyBorder="1"/>
    <xf numFmtId="43" fontId="8" fillId="0" borderId="35" xfId="1" applyFont="1" applyFill="1" applyBorder="1" applyAlignment="1">
      <alignment vertical="center"/>
    </xf>
    <xf numFmtId="43" fontId="8" fillId="0" borderId="62" xfId="1" applyFont="1" applyFill="1" applyBorder="1" applyAlignment="1">
      <alignment vertical="center"/>
    </xf>
    <xf numFmtId="0" fontId="3" fillId="0" borderId="56" xfId="0" applyFont="1" applyFill="1" applyBorder="1" applyAlignment="1">
      <alignment vertical="center"/>
    </xf>
    <xf numFmtId="43" fontId="3" fillId="0" borderId="0" xfId="0" applyNumberFormat="1" applyFont="1" applyFill="1"/>
    <xf numFmtId="43" fontId="3" fillId="0" borderId="0" xfId="1" applyFont="1" applyFill="1"/>
    <xf numFmtId="0" fontId="7" fillId="0" borderId="0" xfId="0" applyFont="1" applyFill="1"/>
    <xf numFmtId="17" fontId="19" fillId="0" borderId="1" xfId="0" applyNumberFormat="1" applyFont="1" applyFill="1" applyBorder="1"/>
    <xf numFmtId="0" fontId="7" fillId="0" borderId="8" xfId="0" applyFont="1" applyFill="1" applyBorder="1"/>
    <xf numFmtId="43" fontId="7" fillId="0" borderId="20" xfId="1" applyFont="1" applyFill="1" applyBorder="1"/>
    <xf numFmtId="43" fontId="19" fillId="0" borderId="30" xfId="1" applyFont="1" applyFill="1" applyBorder="1"/>
    <xf numFmtId="0" fontId="7" fillId="0" borderId="28" xfId="0" applyFont="1" applyFill="1" applyBorder="1"/>
    <xf numFmtId="43" fontId="7" fillId="0" borderId="30" xfId="1" applyFont="1" applyFill="1" applyBorder="1"/>
    <xf numFmtId="43" fontId="7" fillId="0" borderId="28" xfId="1" applyFont="1" applyFill="1" applyBorder="1"/>
    <xf numFmtId="0" fontId="7" fillId="0" borderId="33" xfId="0" applyFont="1" applyFill="1" applyBorder="1"/>
    <xf numFmtId="43" fontId="7" fillId="0" borderId="26" xfId="1" applyFont="1" applyFill="1" applyBorder="1"/>
    <xf numFmtId="43" fontId="7" fillId="0" borderId="30" xfId="1" applyFont="1" applyFill="1" applyBorder="1" applyAlignment="1">
      <alignment vertical="center"/>
    </xf>
    <xf numFmtId="43" fontId="7" fillId="0" borderId="33" xfId="1" applyFont="1" applyFill="1" applyBorder="1" applyAlignment="1">
      <alignment vertical="center"/>
    </xf>
    <xf numFmtId="43" fontId="7" fillId="0" borderId="51" xfId="1" applyFont="1" applyFill="1" applyBorder="1" applyAlignment="1">
      <alignment vertical="center"/>
    </xf>
    <xf numFmtId="43" fontId="7" fillId="0" borderId="20" xfId="1" applyFont="1" applyFill="1" applyBorder="1" applyAlignment="1">
      <alignment vertical="center"/>
    </xf>
    <xf numFmtId="43" fontId="20" fillId="0" borderId="33" xfId="1" applyFont="1" applyFill="1" applyBorder="1"/>
    <xf numFmtId="43" fontId="7" fillId="0" borderId="18" xfId="1" applyFont="1" applyFill="1" applyBorder="1"/>
    <xf numFmtId="43" fontId="7" fillId="0" borderId="42" xfId="1" applyFont="1" applyFill="1" applyBorder="1"/>
    <xf numFmtId="43" fontId="7" fillId="0" borderId="0" xfId="0" applyNumberFormat="1" applyFont="1" applyFill="1"/>
    <xf numFmtId="0" fontId="21" fillId="0" borderId="24" xfId="0" applyFont="1" applyBorder="1" applyAlignment="1">
      <alignment horizontal="center"/>
    </xf>
    <xf numFmtId="0" fontId="7" fillId="0" borderId="3" xfId="0" applyFont="1" applyBorder="1"/>
    <xf numFmtId="0" fontId="22" fillId="0" borderId="25" xfId="0" applyFont="1" applyBorder="1" applyAlignment="1">
      <alignment horizontal="center"/>
    </xf>
    <xf numFmtId="0" fontId="19" fillId="0" borderId="15" xfId="0" applyFont="1" applyBorder="1"/>
    <xf numFmtId="0" fontId="5" fillId="0" borderId="0" xfId="0" applyFont="1" applyFill="1"/>
    <xf numFmtId="0" fontId="7" fillId="0" borderId="42" xfId="0" applyFont="1" applyFill="1" applyBorder="1"/>
    <xf numFmtId="43" fontId="19" fillId="0" borderId="67" xfId="1" applyFont="1" applyFill="1" applyBorder="1"/>
    <xf numFmtId="43" fontId="19" fillId="0" borderId="67" xfId="0" applyNumberFormat="1" applyFont="1" applyFill="1" applyBorder="1"/>
    <xf numFmtId="43" fontId="7" fillId="0" borderId="67" xfId="0" applyNumberFormat="1" applyFont="1" applyFill="1" applyBorder="1"/>
    <xf numFmtId="43" fontId="3" fillId="4" borderId="2" xfId="1" applyFont="1" applyFill="1" applyBorder="1"/>
    <xf numFmtId="43" fontId="5" fillId="4" borderId="2" xfId="1" applyFont="1" applyFill="1" applyBorder="1"/>
    <xf numFmtId="43" fontId="5" fillId="4" borderId="58" xfId="1" applyFont="1" applyFill="1" applyBorder="1"/>
    <xf numFmtId="43" fontId="5" fillId="0" borderId="51" xfId="1" applyFont="1" applyFill="1" applyBorder="1"/>
    <xf numFmtId="43" fontId="19" fillId="0" borderId="20" xfId="1" applyFont="1" applyFill="1" applyBorder="1"/>
    <xf numFmtId="0" fontId="12" fillId="7" borderId="48" xfId="0" applyFont="1" applyFill="1" applyBorder="1" applyAlignment="1">
      <alignment horizontal="center"/>
    </xf>
    <xf numFmtId="0" fontId="4" fillId="7" borderId="1" xfId="0" applyFont="1" applyFill="1" applyBorder="1"/>
    <xf numFmtId="0" fontId="4" fillId="7" borderId="49" xfId="0" applyFont="1" applyFill="1" applyBorder="1" applyAlignment="1">
      <alignment horizontal="center"/>
    </xf>
    <xf numFmtId="43" fontId="4" fillId="7" borderId="1" xfId="1" applyFont="1" applyFill="1" applyBorder="1"/>
    <xf numFmtId="43" fontId="3" fillId="7" borderId="1" xfId="1" applyFont="1" applyFill="1" applyBorder="1"/>
    <xf numFmtId="43" fontId="3" fillId="7" borderId="56" xfId="1" applyFont="1" applyFill="1" applyBorder="1"/>
    <xf numFmtId="43" fontId="7" fillId="7" borderId="66" xfId="1" applyFont="1" applyFill="1" applyBorder="1"/>
    <xf numFmtId="0" fontId="4" fillId="7" borderId="10" xfId="0" applyFont="1" applyFill="1" applyBorder="1" applyAlignment="1">
      <alignment horizontal="center"/>
    </xf>
    <xf numFmtId="0" fontId="3" fillId="7" borderId="11" xfId="0" applyFont="1" applyFill="1" applyBorder="1"/>
    <xf numFmtId="0" fontId="3" fillId="7" borderId="54" xfId="0" applyFont="1" applyFill="1" applyBorder="1"/>
    <xf numFmtId="0" fontId="7" fillId="7" borderId="18" xfId="0" applyFont="1" applyFill="1" applyBorder="1"/>
    <xf numFmtId="0" fontId="4" fillId="7" borderId="5" xfId="0" applyFont="1" applyFill="1" applyBorder="1" applyAlignment="1">
      <alignment horizontal="center"/>
    </xf>
    <xf numFmtId="43" fontId="3" fillId="7" borderId="2" xfId="1" applyFont="1" applyFill="1" applyBorder="1"/>
    <xf numFmtId="43" fontId="5" fillId="7" borderId="2" xfId="1" applyFont="1" applyFill="1" applyBorder="1"/>
    <xf numFmtId="43" fontId="5" fillId="7" borderId="58" xfId="1" applyFont="1" applyFill="1" applyBorder="1"/>
    <xf numFmtId="43" fontId="7" fillId="7" borderId="28" xfId="1" applyFont="1" applyFill="1" applyBorder="1"/>
    <xf numFmtId="43" fontId="7" fillId="4" borderId="28" xfId="1" applyFont="1" applyFill="1" applyBorder="1"/>
    <xf numFmtId="0" fontId="3" fillId="4" borderId="1" xfId="0" applyFont="1" applyFill="1" applyBorder="1"/>
    <xf numFmtId="43" fontId="3" fillId="4" borderId="11" xfId="1" applyFont="1" applyFill="1" applyBorder="1"/>
    <xf numFmtId="43" fontId="3" fillId="4" borderId="54" xfId="1" applyFont="1" applyFill="1" applyBorder="1"/>
    <xf numFmtId="43" fontId="14" fillId="3" borderId="67" xfId="0" applyNumberFormat="1" applyFont="1" applyFill="1" applyBorder="1"/>
    <xf numFmtId="43" fontId="19" fillId="0" borderId="22" xfId="1" applyFont="1" applyFill="1" applyBorder="1"/>
    <xf numFmtId="43" fontId="7" fillId="0" borderId="37" xfId="0" applyNumberFormat="1" applyFont="1" applyFill="1" applyBorder="1" applyAlignment="1">
      <alignment vertical="center"/>
    </xf>
    <xf numFmtId="9" fontId="3" fillId="0" borderId="0" xfId="2" applyFont="1"/>
    <xf numFmtId="9" fontId="3" fillId="0" borderId="0" xfId="2" applyNumberFormat="1" applyFont="1"/>
    <xf numFmtId="2" fontId="15" fillId="0" borderId="1" xfId="0" applyNumberFormat="1" applyFont="1" applyBorder="1"/>
    <xf numFmtId="2" fontId="15" fillId="0" borderId="1" xfId="0" applyNumberFormat="1" applyFont="1" applyFill="1" applyBorder="1"/>
    <xf numFmtId="0" fontId="6" fillId="6" borderId="38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vertical="center"/>
    </xf>
    <xf numFmtId="0" fontId="3" fillId="6" borderId="63" xfId="0" applyFont="1" applyFill="1" applyBorder="1" applyAlignment="1">
      <alignment vertical="center"/>
    </xf>
    <xf numFmtId="43" fontId="7" fillId="6" borderId="39" xfId="0" applyNumberFormat="1" applyFont="1" applyFill="1" applyBorder="1" applyAlignment="1">
      <alignment vertical="center"/>
    </xf>
    <xf numFmtId="43" fontId="7" fillId="0" borderId="51" xfId="1" applyFont="1" applyFill="1" applyBorder="1"/>
    <xf numFmtId="43" fontId="15" fillId="0" borderId="20" xfId="1" applyFont="1" applyFill="1" applyBorder="1"/>
    <xf numFmtId="0" fontId="21" fillId="6" borderId="0" xfId="0" applyFont="1" applyFill="1" applyAlignment="1">
      <alignment horizontal="center"/>
    </xf>
    <xf numFmtId="0" fontId="7" fillId="6" borderId="0" xfId="0" applyFont="1" applyFill="1"/>
    <xf numFmtId="43" fontId="7" fillId="6" borderId="0" xfId="1" applyFont="1" applyFill="1"/>
    <xf numFmtId="2" fontId="19" fillId="6" borderId="68" xfId="0" applyNumberFormat="1" applyFont="1" applyFill="1" applyBorder="1"/>
    <xf numFmtId="0" fontId="7" fillId="6" borderId="67" xfId="0" applyFont="1" applyFill="1" applyBorder="1"/>
    <xf numFmtId="2" fontId="4" fillId="0" borderId="0" xfId="0" applyNumberFormat="1" applyFont="1" applyFill="1" applyBorder="1"/>
    <xf numFmtId="0" fontId="15" fillId="0" borderId="0" xfId="0" applyFont="1" applyBorder="1"/>
    <xf numFmtId="2" fontId="16" fillId="0" borderId="0" xfId="0" applyNumberFormat="1" applyFont="1" applyBorder="1"/>
    <xf numFmtId="0" fontId="4" fillId="0" borderId="0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7" borderId="23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4" borderId="23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3" borderId="29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4" borderId="27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7" borderId="27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0000FF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V119"/>
  <sheetViews>
    <sheetView tabSelected="1" zoomScale="90" zoomScaleNormal="90" zoomScaleSheetLayoutView="70" workbookViewId="0">
      <pane xSplit="3" ySplit="5" topLeftCell="O93" activePane="bottomRight" state="frozen"/>
      <selection pane="topRight" activeCell="E1" sqref="E1"/>
      <selection pane="bottomLeft" activeCell="A6" sqref="A6"/>
      <selection pane="bottomRight" activeCell="P84" sqref="O84:P84"/>
    </sheetView>
  </sheetViews>
  <sheetFormatPr defaultColWidth="9.140625" defaultRowHeight="17.25"/>
  <cols>
    <col min="1" max="1" width="4" style="1" customWidth="1"/>
    <col min="2" max="2" width="7.28515625" style="41" customWidth="1"/>
    <col min="3" max="3" width="34.42578125" style="1" customWidth="1"/>
    <col min="4" max="4" width="24.7109375" style="88" hidden="1" customWidth="1"/>
    <col min="5" max="5" width="21.85546875" style="88" hidden="1" customWidth="1"/>
    <col min="6" max="14" width="20" style="88" hidden="1" customWidth="1"/>
    <col min="15" max="17" width="20" style="145" customWidth="1"/>
    <col min="18" max="18" width="9.140625" style="1"/>
    <col min="19" max="19" width="12.5703125" style="1" bestFit="1" customWidth="1"/>
    <col min="20" max="16384" width="9.140625" style="1"/>
  </cols>
  <sheetData>
    <row r="2" spans="2:21">
      <c r="B2" s="34" t="s">
        <v>69</v>
      </c>
    </row>
    <row r="4" spans="2:21">
      <c r="B4" s="35"/>
      <c r="C4" s="2" t="s">
        <v>2</v>
      </c>
      <c r="D4" s="62" t="s">
        <v>85</v>
      </c>
      <c r="E4" s="89">
        <v>44105</v>
      </c>
      <c r="F4" s="89">
        <v>44136</v>
      </c>
      <c r="G4" s="89">
        <v>44166</v>
      </c>
      <c r="H4" s="89">
        <v>44197</v>
      </c>
      <c r="I4" s="89">
        <v>44228</v>
      </c>
      <c r="J4" s="89">
        <v>44256</v>
      </c>
      <c r="K4" s="89">
        <v>44287</v>
      </c>
      <c r="L4" s="89">
        <v>44317</v>
      </c>
      <c r="M4" s="89">
        <v>44348</v>
      </c>
      <c r="N4" s="89">
        <v>44378</v>
      </c>
      <c r="O4" s="146">
        <v>44409</v>
      </c>
      <c r="P4" s="146">
        <v>44440</v>
      </c>
      <c r="Q4" s="146">
        <v>44470</v>
      </c>
      <c r="S4" s="44" t="s">
        <v>92</v>
      </c>
    </row>
    <row r="5" spans="2:21" ht="18" thickBot="1">
      <c r="B5" s="3" t="s">
        <v>0</v>
      </c>
      <c r="C5" s="4" t="s">
        <v>1</v>
      </c>
      <c r="D5" s="63"/>
      <c r="E5" s="90"/>
      <c r="F5" s="90"/>
      <c r="G5" s="90"/>
      <c r="H5" s="90"/>
      <c r="I5" s="90"/>
      <c r="J5" s="90"/>
      <c r="K5" s="90"/>
      <c r="L5" s="90"/>
      <c r="M5" s="90"/>
      <c r="N5" s="90"/>
      <c r="O5" s="147"/>
      <c r="P5" s="147"/>
      <c r="Q5" s="147"/>
      <c r="S5" s="44"/>
    </row>
    <row r="6" spans="2:21">
      <c r="B6" s="222" t="s">
        <v>64</v>
      </c>
      <c r="C6" s="223"/>
      <c r="D6" s="184"/>
      <c r="E6" s="185"/>
      <c r="F6" s="185"/>
      <c r="G6" s="185"/>
      <c r="H6" s="185"/>
      <c r="I6" s="185"/>
      <c r="J6" s="185"/>
      <c r="K6" s="185"/>
      <c r="L6" s="185"/>
      <c r="M6" s="185"/>
      <c r="N6" s="186"/>
      <c r="O6" s="187"/>
      <c r="P6" s="187"/>
      <c r="Q6" s="187"/>
      <c r="S6" s="44"/>
    </row>
    <row r="7" spans="2:21" s="51" customFormat="1">
      <c r="B7" s="163">
        <v>1</v>
      </c>
      <c r="C7" s="164" t="s">
        <v>60</v>
      </c>
      <c r="D7" s="91"/>
      <c r="E7" s="54"/>
      <c r="F7" s="54"/>
      <c r="G7" s="54">
        <f>455466.29</f>
        <v>455466.29</v>
      </c>
      <c r="H7" s="54">
        <v>1234992.76</v>
      </c>
      <c r="I7" s="54">
        <v>1999698.85</v>
      </c>
      <c r="J7" s="54">
        <v>1655380.97</v>
      </c>
      <c r="K7" s="54">
        <v>116135.83</v>
      </c>
      <c r="L7" s="54">
        <v>90671.6</v>
      </c>
      <c r="M7" s="54">
        <v>677720.68</v>
      </c>
      <c r="N7" s="83">
        <v>716964.21</v>
      </c>
      <c r="O7" s="148">
        <v>2561018.89</v>
      </c>
      <c r="P7" s="148">
        <v>3192118.32</v>
      </c>
      <c r="Q7" s="148"/>
      <c r="S7" s="202">
        <f>P98/P7*100</f>
        <v>30.855685825580554</v>
      </c>
    </row>
    <row r="8" spans="2:21" s="51" customFormat="1">
      <c r="B8" s="163">
        <v>2</v>
      </c>
      <c r="C8" s="164" t="s">
        <v>61</v>
      </c>
      <c r="D8" s="91"/>
      <c r="E8" s="54"/>
      <c r="F8" s="54"/>
      <c r="G8" s="54">
        <v>164462.24</v>
      </c>
      <c r="H8" s="54">
        <v>257418.1</v>
      </c>
      <c r="I8" s="54">
        <v>287823.3</v>
      </c>
      <c r="J8" s="54">
        <v>287860.2</v>
      </c>
      <c r="K8" s="54">
        <v>17775</v>
      </c>
      <c r="L8" s="54">
        <v>1168.8</v>
      </c>
      <c r="M8" s="54">
        <v>77634.97</v>
      </c>
      <c r="N8" s="83">
        <v>94999.7</v>
      </c>
      <c r="O8" s="148">
        <v>369069.05</v>
      </c>
      <c r="P8" s="148">
        <v>478221.4</v>
      </c>
      <c r="Q8" s="148"/>
      <c r="S8" s="202">
        <f>P97/P8*100</f>
        <v>11.365237942091257</v>
      </c>
    </row>
    <row r="9" spans="2:21" s="51" customFormat="1">
      <c r="B9" s="163">
        <v>3</v>
      </c>
      <c r="C9" s="164" t="s">
        <v>62</v>
      </c>
      <c r="D9" s="91"/>
      <c r="E9" s="54"/>
      <c r="F9" s="54"/>
      <c r="G9" s="54">
        <v>516523.18</v>
      </c>
      <c r="H9" s="54">
        <v>1139135.4099999999</v>
      </c>
      <c r="I9" s="54">
        <v>1693849.58</v>
      </c>
      <c r="J9" s="54">
        <v>1503256.86</v>
      </c>
      <c r="K9" s="54">
        <v>66976.800000000003</v>
      </c>
      <c r="L9" s="54"/>
      <c r="M9" s="54">
        <v>566604.9</v>
      </c>
      <c r="N9" s="83">
        <v>433667.01</v>
      </c>
      <c r="O9" s="148">
        <v>1873853</v>
      </c>
      <c r="P9" s="148">
        <v>2343417.52</v>
      </c>
      <c r="Q9" s="148"/>
      <c r="S9" s="203">
        <f>P101/P9*100</f>
        <v>25.073466208445861</v>
      </c>
    </row>
    <row r="10" spans="2:21" s="51" customFormat="1" ht="18" thickBot="1">
      <c r="B10" s="163">
        <v>4</v>
      </c>
      <c r="C10" s="164" t="s">
        <v>63</v>
      </c>
      <c r="D10" s="91"/>
      <c r="E10" s="54"/>
      <c r="F10" s="54"/>
      <c r="G10" s="54">
        <v>1223.76</v>
      </c>
      <c r="H10" s="54">
        <v>2782</v>
      </c>
      <c r="I10" s="54">
        <v>2075.91</v>
      </c>
      <c r="J10" s="54">
        <v>2228.91</v>
      </c>
      <c r="K10" s="54">
        <v>870.5</v>
      </c>
      <c r="L10" s="54"/>
      <c r="M10" s="54">
        <v>152.01</v>
      </c>
      <c r="N10" s="83">
        <v>0.01</v>
      </c>
      <c r="O10" s="151"/>
      <c r="P10" s="151"/>
      <c r="Q10" s="151"/>
      <c r="S10" s="217"/>
    </row>
    <row r="11" spans="2:21" s="51" customFormat="1" ht="18" thickBot="1">
      <c r="B11" s="165"/>
      <c r="C11" s="166" t="s">
        <v>71</v>
      </c>
      <c r="D11" s="64"/>
      <c r="E11" s="59"/>
      <c r="F11" s="59"/>
      <c r="G11" s="92">
        <f t="shared" ref="G11:O11" si="0">SUM(G7:G10)</f>
        <v>1137675.47</v>
      </c>
      <c r="H11" s="92">
        <f t="shared" si="0"/>
        <v>2634328.27</v>
      </c>
      <c r="I11" s="92">
        <f t="shared" si="0"/>
        <v>3983447.64</v>
      </c>
      <c r="J11" s="92">
        <f t="shared" si="0"/>
        <v>3448726.9400000004</v>
      </c>
      <c r="K11" s="92">
        <f t="shared" si="0"/>
        <v>201758.13</v>
      </c>
      <c r="L11" s="92">
        <f t="shared" si="0"/>
        <v>91840.400000000009</v>
      </c>
      <c r="M11" s="92">
        <f t="shared" si="0"/>
        <v>1322112.56</v>
      </c>
      <c r="N11" s="93">
        <f t="shared" si="0"/>
        <v>1245630.93</v>
      </c>
      <c r="O11" s="169">
        <f t="shared" si="0"/>
        <v>4803940.9399999995</v>
      </c>
      <c r="P11" s="169">
        <f t="shared" ref="P11:Q11" si="1">SUM(P7:P10)</f>
        <v>6013757.2400000002</v>
      </c>
      <c r="Q11" s="169">
        <f t="shared" si="1"/>
        <v>0</v>
      </c>
      <c r="S11" s="218"/>
    </row>
    <row r="12" spans="2:21">
      <c r="B12" s="177"/>
      <c r="C12" s="178"/>
      <c r="D12" s="179"/>
      <c r="E12" s="180"/>
      <c r="F12" s="181"/>
      <c r="G12" s="180">
        <v>1190413</v>
      </c>
      <c r="H12" s="180">
        <v>2993838</v>
      </c>
      <c r="I12" s="180">
        <v>4046072</v>
      </c>
      <c r="J12" s="180">
        <v>3558532</v>
      </c>
      <c r="K12" s="180"/>
      <c r="L12" s="181"/>
      <c r="M12" s="181"/>
      <c r="N12" s="182"/>
      <c r="O12" s="183"/>
      <c r="P12" s="183"/>
      <c r="Q12" s="183"/>
    </row>
    <row r="13" spans="2:21" s="49" customFormat="1">
      <c r="B13" s="50"/>
      <c r="C13" s="48"/>
      <c r="D13" s="65"/>
      <c r="E13" s="94">
        <v>0</v>
      </c>
      <c r="F13" s="94">
        <f>460*121</f>
        <v>55660</v>
      </c>
      <c r="G13" s="94">
        <v>0</v>
      </c>
      <c r="H13" s="94">
        <f>140*121</f>
        <v>16940</v>
      </c>
      <c r="I13" s="94">
        <f>240*121</f>
        <v>29040</v>
      </c>
      <c r="J13" s="94">
        <v>0</v>
      </c>
      <c r="K13" s="94"/>
      <c r="L13" s="94"/>
      <c r="M13" s="94"/>
      <c r="N13" s="95"/>
      <c r="O13" s="149"/>
      <c r="P13" s="149"/>
      <c r="Q13" s="149"/>
    </row>
    <row r="14" spans="2:21">
      <c r="B14" s="45"/>
      <c r="C14" s="46"/>
      <c r="D14" s="66"/>
      <c r="E14" s="96"/>
      <c r="F14" s="96"/>
      <c r="G14" s="97"/>
      <c r="H14" s="97"/>
      <c r="I14" s="97"/>
      <c r="J14" s="97"/>
      <c r="K14" s="96"/>
      <c r="L14" s="96"/>
      <c r="M14" s="96"/>
      <c r="N14" s="98"/>
      <c r="O14" s="150"/>
      <c r="P14" s="150"/>
      <c r="Q14" s="150"/>
      <c r="U14" s="167"/>
    </row>
    <row r="15" spans="2:21">
      <c r="B15" s="23">
        <v>1</v>
      </c>
      <c r="C15" s="5" t="s">
        <v>75</v>
      </c>
      <c r="D15" s="67"/>
      <c r="E15" s="18">
        <v>0</v>
      </c>
      <c r="F15" s="18">
        <f>(460*129)+((440+240-350)*250)</f>
        <v>141840</v>
      </c>
      <c r="G15" s="18">
        <f>360*250</f>
        <v>90000</v>
      </c>
      <c r="H15" s="18">
        <f>140*129</f>
        <v>18060</v>
      </c>
      <c r="I15" s="18">
        <f>(240*129)+(400*250)</f>
        <v>130960</v>
      </c>
      <c r="J15" s="18">
        <f>160*250</f>
        <v>40000</v>
      </c>
      <c r="K15" s="18"/>
      <c r="L15" s="18"/>
      <c r="M15" s="18"/>
      <c r="N15" s="99"/>
      <c r="O15" s="148"/>
      <c r="P15" s="148">
        <v>90000</v>
      </c>
      <c r="Q15" s="148"/>
    </row>
    <row r="16" spans="2:21">
      <c r="B16" s="23">
        <v>2</v>
      </c>
      <c r="C16" s="5" t="s">
        <v>76</v>
      </c>
      <c r="D16" s="67"/>
      <c r="E16" s="18"/>
      <c r="F16" s="18">
        <v>0</v>
      </c>
      <c r="G16" s="18">
        <v>0</v>
      </c>
      <c r="H16" s="18">
        <f>100*300</f>
        <v>30000</v>
      </c>
      <c r="I16" s="18">
        <v>0</v>
      </c>
      <c r="J16" s="18">
        <v>0</v>
      </c>
      <c r="K16" s="18">
        <v>0</v>
      </c>
      <c r="L16" s="18"/>
      <c r="M16" s="18"/>
      <c r="N16" s="99"/>
      <c r="O16" s="148">
        <v>0</v>
      </c>
      <c r="P16" s="148">
        <v>0</v>
      </c>
      <c r="Q16" s="148">
        <v>0</v>
      </c>
    </row>
    <row r="17" spans="2:17" ht="18" thickBot="1">
      <c r="B17" s="43">
        <v>3</v>
      </c>
      <c r="C17" s="14" t="s">
        <v>95</v>
      </c>
      <c r="D17" s="65"/>
      <c r="E17" s="55"/>
      <c r="F17" s="55"/>
      <c r="G17" s="55"/>
      <c r="H17" s="55">
        <f>60000</f>
        <v>60000</v>
      </c>
      <c r="I17" s="55">
        <f>75000</f>
        <v>75000</v>
      </c>
      <c r="J17" s="55">
        <v>13600</v>
      </c>
      <c r="K17" s="55">
        <f>14430+10775+12018+8363+3675+6615+519+4410+10250</f>
        <v>71055</v>
      </c>
      <c r="L17" s="55"/>
      <c r="M17" s="55"/>
      <c r="N17" s="100"/>
      <c r="O17" s="151">
        <v>114890</v>
      </c>
      <c r="P17" s="151">
        <f>30000+122620+2000</f>
        <v>154620</v>
      </c>
      <c r="Q17" s="151"/>
    </row>
    <row r="18" spans="2:17" ht="18" thickBot="1">
      <c r="B18" s="36"/>
      <c r="C18" s="47" t="s">
        <v>77</v>
      </c>
      <c r="D18" s="68"/>
      <c r="E18" s="13">
        <f>SUM(E15:E17)</f>
        <v>0</v>
      </c>
      <c r="F18" s="13">
        <f t="shared" ref="F18:N18" si="2">SUM(F15:F17)</f>
        <v>141840</v>
      </c>
      <c r="G18" s="13">
        <f t="shared" si="2"/>
        <v>90000</v>
      </c>
      <c r="H18" s="13">
        <f t="shared" si="2"/>
        <v>108060</v>
      </c>
      <c r="I18" s="13">
        <f t="shared" si="2"/>
        <v>205960</v>
      </c>
      <c r="J18" s="13">
        <f t="shared" si="2"/>
        <v>53600</v>
      </c>
      <c r="K18" s="13">
        <f t="shared" si="2"/>
        <v>71055</v>
      </c>
      <c r="L18" s="13">
        <f t="shared" si="2"/>
        <v>0</v>
      </c>
      <c r="M18" s="13">
        <f t="shared" si="2"/>
        <v>0</v>
      </c>
      <c r="N18" s="101">
        <f t="shared" si="2"/>
        <v>0</v>
      </c>
      <c r="O18" s="170">
        <f>SUM(O14:O17)</f>
        <v>114890</v>
      </c>
      <c r="P18" s="170">
        <f>SUM(P14:P17)</f>
        <v>244620</v>
      </c>
      <c r="Q18" s="170">
        <f>SUM(Q14:Q17)</f>
        <v>0</v>
      </c>
    </row>
    <row r="19" spans="2:17">
      <c r="B19" s="232" t="s">
        <v>23</v>
      </c>
      <c r="C19" s="233"/>
      <c r="D19" s="188"/>
      <c r="E19" s="189"/>
      <c r="F19" s="189"/>
      <c r="G19" s="189"/>
      <c r="H19" s="189"/>
      <c r="I19" s="190"/>
      <c r="J19" s="190"/>
      <c r="K19" s="190"/>
      <c r="L19" s="190"/>
      <c r="M19" s="190"/>
      <c r="N19" s="191"/>
      <c r="O19" s="192"/>
      <c r="P19" s="192"/>
      <c r="Q19" s="192"/>
    </row>
    <row r="20" spans="2:17">
      <c r="B20" s="9">
        <v>1</v>
      </c>
      <c r="C20" s="5" t="s">
        <v>19</v>
      </c>
      <c r="D20" s="52"/>
      <c r="E20" s="18">
        <v>0</v>
      </c>
      <c r="F20" s="18">
        <v>0</v>
      </c>
      <c r="G20" s="54">
        <v>0</v>
      </c>
      <c r="H20" s="54"/>
      <c r="I20" s="54"/>
      <c r="J20" s="54"/>
      <c r="K20" s="54"/>
      <c r="L20" s="54"/>
      <c r="M20" s="11"/>
      <c r="N20" s="83"/>
      <c r="O20" s="148">
        <v>158227</v>
      </c>
      <c r="P20" s="210">
        <v>212176</v>
      </c>
      <c r="Q20" s="12"/>
    </row>
    <row r="21" spans="2:17">
      <c r="B21" s="9">
        <v>2</v>
      </c>
      <c r="C21" s="5" t="s">
        <v>20</v>
      </c>
      <c r="D21" s="52"/>
      <c r="E21" s="18">
        <v>0</v>
      </c>
      <c r="F21" s="18">
        <v>0</v>
      </c>
      <c r="G21" s="18">
        <v>0</v>
      </c>
      <c r="H21" s="18"/>
      <c r="I21" s="11"/>
      <c r="J21" s="11"/>
      <c r="K21" s="54"/>
      <c r="L21" s="54"/>
      <c r="M21" s="11"/>
      <c r="N21" s="83"/>
      <c r="O21" s="148">
        <v>102106</v>
      </c>
      <c r="P21" s="210">
        <v>117171</v>
      </c>
      <c r="Q21" s="12"/>
    </row>
    <row r="22" spans="2:17">
      <c r="B22" s="9">
        <v>3</v>
      </c>
      <c r="C22" s="5" t="s">
        <v>21</v>
      </c>
      <c r="D22" s="52"/>
      <c r="E22" s="18">
        <v>0</v>
      </c>
      <c r="F22" s="18">
        <v>0</v>
      </c>
      <c r="G22" s="18">
        <v>0</v>
      </c>
      <c r="H22" s="18"/>
      <c r="I22" s="11"/>
      <c r="J22" s="11"/>
      <c r="K22" s="11"/>
      <c r="L22" s="11"/>
      <c r="M22" s="54"/>
      <c r="N22" s="84"/>
      <c r="O22" s="12"/>
      <c r="P22" s="210">
        <v>273352</v>
      </c>
      <c r="Q22" s="12"/>
    </row>
    <row r="23" spans="2:17">
      <c r="B23" s="9">
        <v>4</v>
      </c>
      <c r="C23" s="5" t="s">
        <v>28</v>
      </c>
      <c r="D23" s="52"/>
      <c r="E23" s="18">
        <v>0</v>
      </c>
      <c r="F23" s="18">
        <v>0</v>
      </c>
      <c r="G23" s="18">
        <v>0</v>
      </c>
      <c r="H23" s="18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84">
        <v>0</v>
      </c>
      <c r="O23" s="148"/>
      <c r="P23" s="148"/>
      <c r="Q23" s="148"/>
    </row>
    <row r="24" spans="2:17">
      <c r="B24" s="9">
        <v>5</v>
      </c>
      <c r="C24" s="5" t="s">
        <v>29</v>
      </c>
      <c r="D24" s="52"/>
      <c r="E24" s="18">
        <v>0</v>
      </c>
      <c r="F24" s="18">
        <v>0</v>
      </c>
      <c r="G24" s="18">
        <v>0</v>
      </c>
      <c r="H24" s="18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84">
        <v>0</v>
      </c>
      <c r="O24" s="148"/>
      <c r="P24" s="148"/>
      <c r="Q24" s="148"/>
    </row>
    <row r="25" spans="2:17">
      <c r="B25" s="9">
        <v>6</v>
      </c>
      <c r="C25" s="5" t="s">
        <v>72</v>
      </c>
      <c r="D25" s="52"/>
      <c r="E25" s="18">
        <v>0</v>
      </c>
      <c r="F25" s="18">
        <v>0</v>
      </c>
      <c r="G25" s="18">
        <v>0</v>
      </c>
      <c r="H25" s="18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84">
        <v>0</v>
      </c>
      <c r="O25" s="148">
        <v>424663</v>
      </c>
      <c r="P25" s="148">
        <v>544592.54</v>
      </c>
      <c r="Q25" s="148"/>
    </row>
    <row r="26" spans="2:17">
      <c r="B26" s="9">
        <v>7</v>
      </c>
      <c r="C26" s="5"/>
      <c r="D26" s="52"/>
      <c r="E26" s="18"/>
      <c r="F26" s="18"/>
      <c r="G26" s="18"/>
      <c r="H26" s="18"/>
      <c r="I26" s="11"/>
      <c r="J26" s="11"/>
      <c r="K26" s="11"/>
      <c r="L26" s="11"/>
      <c r="M26" s="11"/>
      <c r="N26" s="84"/>
      <c r="O26" s="12"/>
      <c r="P26" s="12"/>
      <c r="Q26" s="12"/>
    </row>
    <row r="27" spans="2:17" ht="18" thickBot="1">
      <c r="B27" s="9">
        <v>8</v>
      </c>
      <c r="C27" s="5" t="s">
        <v>74</v>
      </c>
      <c r="D27" s="52"/>
      <c r="E27" s="18"/>
      <c r="F27" s="18"/>
      <c r="G27" s="18"/>
      <c r="H27" s="18"/>
      <c r="I27" s="11"/>
      <c r="J27" s="11"/>
      <c r="K27" s="11"/>
      <c r="L27" s="11"/>
      <c r="M27" s="11"/>
      <c r="N27" s="84"/>
      <c r="O27" s="151"/>
      <c r="P27" s="151"/>
      <c r="Q27" s="151"/>
    </row>
    <row r="28" spans="2:17" ht="18" thickBot="1">
      <c r="B28" s="36"/>
      <c r="C28" s="6" t="s">
        <v>42</v>
      </c>
      <c r="D28" s="69"/>
      <c r="E28" s="53"/>
      <c r="F28" s="13">
        <f>SUM(F20:F25)</f>
        <v>0</v>
      </c>
      <c r="G28" s="13">
        <f>SUM(G20:G25)</f>
        <v>0</v>
      </c>
      <c r="H28" s="13">
        <f t="shared" ref="H28:J28" si="3">SUM(H20:H25)</f>
        <v>0</v>
      </c>
      <c r="I28" s="13">
        <f t="shared" si="3"/>
        <v>0</v>
      </c>
      <c r="J28" s="13">
        <f t="shared" si="3"/>
        <v>0</v>
      </c>
      <c r="K28" s="13">
        <f>SUM(K20:K25)</f>
        <v>0</v>
      </c>
      <c r="L28" s="53"/>
      <c r="M28" s="53"/>
      <c r="N28" s="103"/>
      <c r="O28" s="171">
        <f>O20+O21+O22+O23+O24+O25+O26+O27</f>
        <v>684996</v>
      </c>
      <c r="P28" s="171">
        <f>P20+P21+P22+P23+P24+P25+P26+P27</f>
        <v>1147291.54</v>
      </c>
      <c r="Q28" s="171">
        <f>Q20+Q21+Q22+Q23+Q24+Q25+Q26+Q27</f>
        <v>0</v>
      </c>
    </row>
    <row r="29" spans="2:17" ht="22.5" thickBot="1">
      <c r="B29" s="226" t="s">
        <v>64</v>
      </c>
      <c r="C29" s="227"/>
      <c r="D29" s="70"/>
      <c r="E29" s="104"/>
      <c r="F29" s="105" t="e">
        <f>#REF!-F28</f>
        <v>#REF!</v>
      </c>
      <c r="G29" s="105" t="e">
        <f>#REF!-G28</f>
        <v>#REF!</v>
      </c>
      <c r="H29" s="105" t="e">
        <f>#REF!-H28</f>
        <v>#REF!</v>
      </c>
      <c r="I29" s="105" t="e">
        <f>#REF!-I28</f>
        <v>#REF!</v>
      </c>
      <c r="J29" s="105" t="e">
        <f>#REF!-J28</f>
        <v>#REF!</v>
      </c>
      <c r="K29" s="105" t="e">
        <f>#REF!-K28</f>
        <v>#REF!</v>
      </c>
      <c r="L29" s="105" t="e">
        <f>#REF!-L28</f>
        <v>#REF!</v>
      </c>
      <c r="M29" s="105" t="e">
        <f>#REF!-M28</f>
        <v>#REF!</v>
      </c>
      <c r="N29" s="106" t="e">
        <f>#REF!-N28</f>
        <v>#REF!</v>
      </c>
      <c r="O29" s="197">
        <f>O11+O18+O20+O21+O25</f>
        <v>5603826.9399999995</v>
      </c>
      <c r="P29" s="197">
        <f>P11+P18+P20+P21+P25</f>
        <v>7132316.7800000003</v>
      </c>
      <c r="Q29" s="197">
        <f>Q11+Q18+Q20+Q21+Q25</f>
        <v>0</v>
      </c>
    </row>
    <row r="30" spans="2:17" ht="18" thickBot="1">
      <c r="B30" s="37"/>
      <c r="C30" s="15"/>
      <c r="D30" s="71"/>
      <c r="E30" s="78"/>
      <c r="F30" s="78"/>
      <c r="G30" s="78"/>
      <c r="H30" s="78"/>
      <c r="I30" s="78"/>
      <c r="J30" s="78"/>
      <c r="K30" s="78"/>
      <c r="L30" s="78"/>
      <c r="M30" s="78"/>
      <c r="N30" s="107"/>
      <c r="O30" s="168"/>
      <c r="P30" s="168"/>
      <c r="Q30" s="168"/>
    </row>
    <row r="31" spans="2:17">
      <c r="B31" s="38"/>
      <c r="C31" s="17"/>
      <c r="D31" s="72"/>
      <c r="E31" s="108"/>
      <c r="F31" s="108"/>
      <c r="G31" s="108"/>
      <c r="H31" s="108"/>
      <c r="I31" s="108"/>
      <c r="J31" s="108"/>
      <c r="K31" s="108"/>
      <c r="L31" s="108"/>
      <c r="M31" s="108"/>
      <c r="N31" s="109"/>
      <c r="O31" s="153"/>
      <c r="P31" s="153"/>
      <c r="Q31" s="153"/>
    </row>
    <row r="32" spans="2:17">
      <c r="B32" s="230" t="s">
        <v>4</v>
      </c>
      <c r="C32" s="231"/>
      <c r="D32" s="87"/>
      <c r="E32" s="172"/>
      <c r="F32" s="172"/>
      <c r="G32" s="172"/>
      <c r="H32" s="172"/>
      <c r="I32" s="173"/>
      <c r="J32" s="173"/>
      <c r="K32" s="173"/>
      <c r="L32" s="173"/>
      <c r="M32" s="173"/>
      <c r="N32" s="174"/>
      <c r="O32" s="193"/>
      <c r="P32" s="193"/>
      <c r="Q32" s="193"/>
    </row>
    <row r="33" spans="2:17">
      <c r="B33" s="9">
        <v>1</v>
      </c>
      <c r="C33" s="5" t="s">
        <v>16</v>
      </c>
      <c r="D33" s="52"/>
      <c r="E33" s="18">
        <v>0</v>
      </c>
      <c r="F33" s="18"/>
      <c r="G33" s="54"/>
      <c r="H33" s="54"/>
      <c r="I33" s="54"/>
      <c r="J33" s="54"/>
      <c r="K33" s="11"/>
      <c r="L33" s="11"/>
      <c r="M33" s="11"/>
      <c r="N33" s="84"/>
      <c r="O33" s="148">
        <v>413000</v>
      </c>
      <c r="P33" s="148">
        <f>1162980+129063</f>
        <v>1292043</v>
      </c>
      <c r="Q33" s="12"/>
    </row>
    <row r="34" spans="2:17">
      <c r="B34" s="9">
        <v>2</v>
      </c>
      <c r="C34" s="5" t="s">
        <v>17</v>
      </c>
      <c r="D34" s="52"/>
      <c r="E34" s="18">
        <v>0</v>
      </c>
      <c r="F34" s="54"/>
      <c r="G34" s="54"/>
      <c r="H34" s="54"/>
      <c r="I34" s="54"/>
      <c r="J34" s="54"/>
      <c r="K34" s="54"/>
      <c r="L34" s="11"/>
      <c r="M34" s="11"/>
      <c r="N34" s="84"/>
      <c r="O34" s="148">
        <v>98046</v>
      </c>
      <c r="P34" s="148">
        <v>98046</v>
      </c>
      <c r="Q34" s="12"/>
    </row>
    <row r="35" spans="2:17">
      <c r="B35" s="9">
        <v>3</v>
      </c>
      <c r="C35" s="5" t="s">
        <v>78</v>
      </c>
      <c r="D35" s="52"/>
      <c r="E35" s="18">
        <v>0</v>
      </c>
      <c r="F35" s="18"/>
      <c r="G35" s="18"/>
      <c r="H35" s="18"/>
      <c r="I35" s="18"/>
      <c r="J35" s="18"/>
      <c r="K35" s="54"/>
      <c r="L35" s="11"/>
      <c r="M35" s="11"/>
      <c r="N35" s="84"/>
      <c r="O35" s="148">
        <v>22000</v>
      </c>
      <c r="P35" s="148">
        <v>24400</v>
      </c>
      <c r="Q35" s="148"/>
    </row>
    <row r="36" spans="2:17">
      <c r="B36" s="19">
        <v>4</v>
      </c>
      <c r="C36" s="7" t="s">
        <v>26</v>
      </c>
      <c r="D36" s="53"/>
      <c r="E36" s="20">
        <v>0</v>
      </c>
      <c r="F36" s="20"/>
      <c r="G36" s="20"/>
      <c r="H36" s="20"/>
      <c r="I36" s="22"/>
      <c r="J36" s="22"/>
      <c r="K36" s="22"/>
      <c r="L36" s="22"/>
      <c r="M36" s="22"/>
      <c r="N36" s="110"/>
      <c r="O36" s="151"/>
      <c r="P36" s="151"/>
      <c r="Q36" s="151"/>
    </row>
    <row r="37" spans="2:17">
      <c r="B37" s="230" t="s">
        <v>5</v>
      </c>
      <c r="C37" s="231"/>
      <c r="D37" s="87"/>
      <c r="E37" s="172"/>
      <c r="F37" s="172"/>
      <c r="G37" s="172"/>
      <c r="H37" s="172"/>
      <c r="I37" s="173"/>
      <c r="J37" s="173"/>
      <c r="K37" s="173"/>
      <c r="L37" s="173"/>
      <c r="M37" s="173"/>
      <c r="N37" s="174"/>
      <c r="O37" s="194"/>
      <c r="P37" s="194"/>
      <c r="Q37" s="194"/>
    </row>
    <row r="38" spans="2:17">
      <c r="B38" s="9">
        <v>1</v>
      </c>
      <c r="C38" s="5" t="s">
        <v>3</v>
      </c>
      <c r="D38" s="52"/>
      <c r="E38" s="18"/>
      <c r="F38" s="18"/>
      <c r="G38" s="18"/>
      <c r="H38" s="54"/>
      <c r="I38" s="54"/>
      <c r="J38" s="54"/>
      <c r="K38" s="54"/>
      <c r="L38" s="54"/>
      <c r="M38" s="54"/>
      <c r="N38" s="83"/>
      <c r="O38" s="209">
        <v>310320</v>
      </c>
      <c r="P38" s="209">
        <v>344550</v>
      </c>
      <c r="Q38" s="175"/>
    </row>
    <row r="39" spans="2:17">
      <c r="B39" s="9">
        <v>2</v>
      </c>
      <c r="C39" s="52" t="s">
        <v>46</v>
      </c>
      <c r="D39" s="52"/>
      <c r="E39" s="18"/>
      <c r="F39" s="18"/>
      <c r="G39" s="18"/>
      <c r="H39" s="54"/>
      <c r="I39" s="54"/>
      <c r="J39" s="54"/>
      <c r="K39" s="54"/>
      <c r="L39" s="54"/>
      <c r="M39" s="54"/>
      <c r="N39" s="83"/>
      <c r="O39" s="148">
        <v>19087</v>
      </c>
      <c r="P39" s="148">
        <v>66738</v>
      </c>
      <c r="Q39" s="12"/>
    </row>
    <row r="40" spans="2:17">
      <c r="B40" s="19">
        <v>3</v>
      </c>
      <c r="C40" s="53" t="s">
        <v>47</v>
      </c>
      <c r="D40" s="53"/>
      <c r="E40" s="20"/>
      <c r="F40" s="20"/>
      <c r="G40" s="20"/>
      <c r="H40" s="20"/>
      <c r="I40" s="21"/>
      <c r="J40" s="21"/>
      <c r="K40" s="22"/>
      <c r="L40" s="22"/>
      <c r="M40" s="22"/>
      <c r="N40" s="85"/>
      <c r="O40" s="154"/>
      <c r="P40" s="154"/>
      <c r="Q40" s="154"/>
    </row>
    <row r="41" spans="2:17">
      <c r="B41" s="230" t="s">
        <v>6</v>
      </c>
      <c r="C41" s="231"/>
      <c r="D41" s="66"/>
      <c r="E41" s="27"/>
      <c r="F41" s="27"/>
      <c r="G41" s="27"/>
      <c r="H41" s="27"/>
      <c r="I41" s="8"/>
      <c r="J41" s="8"/>
      <c r="K41" s="8"/>
      <c r="L41" s="8"/>
      <c r="M41" s="8"/>
      <c r="N41" s="102"/>
      <c r="O41" s="193"/>
      <c r="P41" s="193"/>
      <c r="Q41" s="193"/>
    </row>
    <row r="42" spans="2:17">
      <c r="B42" s="9">
        <v>1</v>
      </c>
      <c r="C42" s="5" t="s">
        <v>38</v>
      </c>
      <c r="D42" s="52"/>
      <c r="E42" s="18"/>
      <c r="F42" s="54"/>
      <c r="G42" s="54"/>
      <c r="H42" s="54"/>
      <c r="I42" s="54"/>
      <c r="J42" s="54"/>
      <c r="K42" s="54"/>
      <c r="L42" s="111"/>
      <c r="M42" s="111"/>
      <c r="N42" s="112"/>
      <c r="O42" s="155">
        <v>186000</v>
      </c>
      <c r="P42" s="155">
        <v>203667</v>
      </c>
      <c r="Q42" s="155"/>
    </row>
    <row r="43" spans="2:17">
      <c r="B43" s="9">
        <v>2</v>
      </c>
      <c r="C43" s="5" t="s">
        <v>44</v>
      </c>
      <c r="D43" s="52"/>
      <c r="E43" s="54"/>
      <c r="F43" s="54"/>
      <c r="G43" s="54"/>
      <c r="H43" s="54"/>
      <c r="I43" s="54"/>
      <c r="J43" s="54"/>
      <c r="K43" s="54"/>
      <c r="L43" s="113"/>
      <c r="M43" s="113"/>
      <c r="N43" s="114"/>
      <c r="O43" s="156">
        <v>70000</v>
      </c>
      <c r="P43" s="156">
        <v>85000</v>
      </c>
      <c r="Q43" s="156"/>
    </row>
    <row r="44" spans="2:17">
      <c r="B44" s="9">
        <v>3</v>
      </c>
      <c r="C44" s="5" t="s">
        <v>39</v>
      </c>
      <c r="D44" s="52"/>
      <c r="E44" s="18"/>
      <c r="F44" s="18"/>
      <c r="G44" s="18"/>
      <c r="H44" s="54"/>
      <c r="I44" s="54"/>
      <c r="J44" s="54"/>
      <c r="K44" s="54"/>
      <c r="L44" s="113"/>
      <c r="M44" s="113"/>
      <c r="N44" s="114"/>
      <c r="O44" s="156">
        <v>162000</v>
      </c>
      <c r="P44" s="156">
        <v>189333</v>
      </c>
      <c r="Q44" s="156"/>
    </row>
    <row r="45" spans="2:17">
      <c r="B45" s="9">
        <v>4</v>
      </c>
      <c r="C45" s="5" t="s">
        <v>41</v>
      </c>
      <c r="D45" s="52"/>
      <c r="E45" s="18"/>
      <c r="F45" s="18"/>
      <c r="G45" s="18"/>
      <c r="H45" s="54"/>
      <c r="I45" s="54"/>
      <c r="J45" s="54"/>
      <c r="K45" s="54"/>
      <c r="L45" s="115"/>
      <c r="M45" s="115"/>
      <c r="N45" s="116"/>
      <c r="O45" s="157">
        <v>52000</v>
      </c>
      <c r="P45" s="157">
        <v>50800</v>
      </c>
      <c r="Q45" s="157"/>
    </row>
    <row r="46" spans="2:17">
      <c r="B46" s="42">
        <v>5</v>
      </c>
      <c r="C46" s="14" t="s">
        <v>40</v>
      </c>
      <c r="D46" s="76"/>
      <c r="E46" s="55"/>
      <c r="F46" s="55"/>
      <c r="G46" s="55"/>
      <c r="H46" s="60"/>
      <c r="I46" s="60"/>
      <c r="J46" s="60"/>
      <c r="K46" s="60"/>
      <c r="L46" s="60"/>
      <c r="M46" s="60"/>
      <c r="N46" s="117"/>
      <c r="O46" s="151">
        <v>279419</v>
      </c>
      <c r="P46" s="151">
        <v>377033</v>
      </c>
      <c r="Q46" s="151"/>
    </row>
    <row r="47" spans="2:17">
      <c r="B47" s="9">
        <v>6</v>
      </c>
      <c r="C47" s="5" t="s">
        <v>94</v>
      </c>
      <c r="D47" s="52"/>
      <c r="E47" s="18"/>
      <c r="F47" s="18"/>
      <c r="G47" s="18"/>
      <c r="H47" s="54"/>
      <c r="I47" s="54"/>
      <c r="J47" s="54"/>
      <c r="K47" s="54"/>
      <c r="L47" s="118"/>
      <c r="M47" s="118"/>
      <c r="N47" s="119"/>
      <c r="O47" s="158"/>
      <c r="P47" s="158">
        <v>20000</v>
      </c>
      <c r="Q47" s="158"/>
    </row>
    <row r="48" spans="2:17">
      <c r="B48" s="19">
        <v>7</v>
      </c>
      <c r="C48" s="7" t="s">
        <v>86</v>
      </c>
      <c r="D48" s="53"/>
      <c r="E48" s="20"/>
      <c r="F48" s="20"/>
      <c r="G48" s="20"/>
      <c r="H48" s="59"/>
      <c r="I48" s="59"/>
      <c r="J48" s="59"/>
      <c r="K48" s="59"/>
      <c r="L48" s="120"/>
      <c r="M48" s="120"/>
      <c r="N48" s="121"/>
      <c r="O48" s="156">
        <v>84700</v>
      </c>
      <c r="P48" s="156">
        <v>0</v>
      </c>
      <c r="Q48" s="156"/>
    </row>
    <row r="49" spans="2:17">
      <c r="B49" s="57"/>
      <c r="C49" s="58"/>
      <c r="D49" s="73"/>
      <c r="E49" s="28"/>
      <c r="F49" s="122"/>
      <c r="G49" s="122"/>
      <c r="H49" s="122"/>
      <c r="I49" s="122"/>
      <c r="J49" s="122"/>
      <c r="K49" s="122"/>
      <c r="L49" s="123"/>
      <c r="M49" s="123"/>
      <c r="N49" s="124"/>
      <c r="O49" s="125"/>
      <c r="P49" s="125"/>
      <c r="Q49" s="125"/>
    </row>
    <row r="50" spans="2:17">
      <c r="B50" s="230" t="s">
        <v>7</v>
      </c>
      <c r="C50" s="231"/>
      <c r="D50" s="66"/>
      <c r="E50" s="27"/>
      <c r="F50" s="27"/>
      <c r="G50" s="27"/>
      <c r="H50" s="27"/>
      <c r="I50" s="8"/>
      <c r="J50" s="8"/>
      <c r="K50" s="8"/>
      <c r="L50" s="8"/>
      <c r="M50" s="8"/>
      <c r="N50" s="102"/>
      <c r="O50" s="193"/>
      <c r="P50" s="193"/>
      <c r="Q50" s="193"/>
    </row>
    <row r="51" spans="2:17">
      <c r="B51" s="9">
        <v>1</v>
      </c>
      <c r="C51" s="5" t="s">
        <v>93</v>
      </c>
      <c r="D51" s="52"/>
      <c r="E51" s="54"/>
      <c r="F51" s="54"/>
      <c r="G51" s="54"/>
      <c r="H51" s="54"/>
      <c r="I51" s="54"/>
      <c r="J51" s="54"/>
      <c r="K51" s="54"/>
      <c r="L51" s="54"/>
      <c r="M51" s="54"/>
      <c r="N51" s="83"/>
      <c r="O51" s="148">
        <v>15000</v>
      </c>
      <c r="P51" s="148">
        <v>15000</v>
      </c>
      <c r="Q51" s="148">
        <v>20500</v>
      </c>
    </row>
    <row r="52" spans="2:17">
      <c r="B52" s="9"/>
      <c r="C52" s="5" t="s">
        <v>48</v>
      </c>
      <c r="D52" s="52"/>
      <c r="E52" s="18"/>
      <c r="F52" s="18"/>
      <c r="G52" s="18"/>
      <c r="H52" s="18"/>
      <c r="I52" s="10"/>
      <c r="J52" s="18"/>
      <c r="K52" s="11"/>
      <c r="L52" s="11"/>
      <c r="M52" s="11"/>
      <c r="N52" s="83"/>
      <c r="O52" s="148"/>
      <c r="P52" s="148"/>
      <c r="Q52" s="148"/>
    </row>
    <row r="53" spans="2:17">
      <c r="B53" s="9">
        <v>2</v>
      </c>
      <c r="C53" s="5" t="s">
        <v>49</v>
      </c>
      <c r="D53" s="52"/>
      <c r="E53" s="18"/>
      <c r="F53" s="18"/>
      <c r="G53" s="10"/>
      <c r="H53" s="10"/>
      <c r="I53" s="10"/>
      <c r="J53" s="10"/>
      <c r="K53" s="10"/>
      <c r="L53" s="11"/>
      <c r="M53" s="11"/>
      <c r="N53" s="83"/>
      <c r="O53" s="148"/>
      <c r="P53" s="148"/>
      <c r="Q53" s="148"/>
    </row>
    <row r="54" spans="2:17">
      <c r="B54" s="9"/>
      <c r="C54" s="5" t="s">
        <v>48</v>
      </c>
      <c r="D54" s="52"/>
      <c r="E54" s="18"/>
      <c r="F54" s="18"/>
      <c r="G54" s="10"/>
      <c r="H54" s="10"/>
      <c r="I54" s="10"/>
      <c r="J54" s="10"/>
      <c r="K54" s="11"/>
      <c r="L54" s="11"/>
      <c r="M54" s="11"/>
      <c r="N54" s="83"/>
      <c r="O54" s="148"/>
      <c r="P54" s="148"/>
      <c r="Q54" s="148"/>
    </row>
    <row r="55" spans="2:17">
      <c r="B55" s="9">
        <v>3</v>
      </c>
      <c r="C55" s="5" t="s">
        <v>35</v>
      </c>
      <c r="D55" s="52"/>
      <c r="E55" s="18"/>
      <c r="F55" s="18"/>
      <c r="G55" s="54"/>
      <c r="H55" s="54"/>
      <c r="I55" s="54"/>
      <c r="J55" s="54"/>
      <c r="K55" s="54"/>
      <c r="L55" s="54"/>
      <c r="M55" s="54"/>
      <c r="N55" s="83"/>
      <c r="O55" s="148">
        <v>10500</v>
      </c>
      <c r="P55" s="148">
        <v>10500</v>
      </c>
      <c r="Q55" s="148">
        <v>13500</v>
      </c>
    </row>
    <row r="56" spans="2:17">
      <c r="B56" s="9"/>
      <c r="C56" s="5" t="s">
        <v>48</v>
      </c>
      <c r="D56" s="52"/>
      <c r="E56" s="18"/>
      <c r="F56" s="18"/>
      <c r="G56" s="126"/>
      <c r="H56" s="18"/>
      <c r="I56" s="18"/>
      <c r="J56" s="54"/>
      <c r="K56" s="11"/>
      <c r="L56" s="11"/>
      <c r="M56" s="11"/>
      <c r="N56" s="83"/>
      <c r="O56" s="148"/>
      <c r="P56" s="148"/>
      <c r="Q56" s="148"/>
    </row>
    <row r="57" spans="2:17">
      <c r="B57" s="9">
        <v>4</v>
      </c>
      <c r="C57" s="5" t="s">
        <v>51</v>
      </c>
      <c r="D57" s="52"/>
      <c r="E57" s="18"/>
      <c r="F57" s="18"/>
      <c r="G57" s="18"/>
      <c r="H57" s="18"/>
      <c r="I57" s="18"/>
      <c r="J57" s="54"/>
      <c r="K57" s="11"/>
      <c r="L57" s="11"/>
      <c r="M57" s="10"/>
      <c r="N57" s="83"/>
      <c r="O57" s="148"/>
      <c r="P57" s="148"/>
      <c r="Q57" s="148"/>
    </row>
    <row r="58" spans="2:17">
      <c r="B58" s="23"/>
      <c r="C58" s="24" t="s">
        <v>48</v>
      </c>
      <c r="D58" s="74"/>
      <c r="E58" s="18"/>
      <c r="F58" s="18"/>
      <c r="G58" s="18"/>
      <c r="H58" s="18"/>
      <c r="I58" s="18"/>
      <c r="J58" s="11"/>
      <c r="K58" s="11"/>
      <c r="L58" s="11"/>
      <c r="M58" s="11"/>
      <c r="N58" s="83"/>
      <c r="O58" s="148"/>
      <c r="P58" s="148"/>
      <c r="Q58" s="148"/>
    </row>
    <row r="59" spans="2:17">
      <c r="B59" s="23">
        <v>5</v>
      </c>
      <c r="C59" s="24" t="s">
        <v>50</v>
      </c>
      <c r="D59" s="52"/>
      <c r="E59" s="18"/>
      <c r="F59" s="18"/>
      <c r="G59" s="18"/>
      <c r="H59" s="18"/>
      <c r="I59" s="18"/>
      <c r="J59" s="54"/>
      <c r="K59" s="11"/>
      <c r="L59" s="54"/>
      <c r="M59" s="54"/>
      <c r="N59" s="83"/>
      <c r="O59" s="148">
        <v>30000</v>
      </c>
      <c r="P59" s="148">
        <v>43000</v>
      </c>
      <c r="Q59" s="148">
        <v>43000</v>
      </c>
    </row>
    <row r="60" spans="2:17">
      <c r="B60" s="25"/>
      <c r="C60" s="26" t="s">
        <v>48</v>
      </c>
      <c r="D60" s="75"/>
      <c r="E60" s="20"/>
      <c r="F60" s="20"/>
      <c r="G60" s="20"/>
      <c r="H60" s="20"/>
      <c r="I60" s="20"/>
      <c r="J60" s="22"/>
      <c r="K60" s="22"/>
      <c r="L60" s="22"/>
      <c r="M60" s="22"/>
      <c r="N60" s="85"/>
      <c r="O60" s="154"/>
      <c r="P60" s="154"/>
      <c r="Q60" s="154"/>
    </row>
    <row r="61" spans="2:17">
      <c r="B61" s="230" t="s">
        <v>8</v>
      </c>
      <c r="C61" s="231"/>
      <c r="D61" s="66"/>
      <c r="E61" s="27"/>
      <c r="F61" s="27"/>
      <c r="G61" s="27"/>
      <c r="H61" s="27"/>
      <c r="I61" s="8"/>
      <c r="J61" s="8"/>
      <c r="K61" s="8"/>
      <c r="L61" s="8"/>
      <c r="M61" s="8"/>
      <c r="N61" s="102"/>
      <c r="O61" s="152"/>
      <c r="P61" s="152"/>
      <c r="Q61" s="152"/>
    </row>
    <row r="62" spans="2:17">
      <c r="B62" s="9">
        <v>1</v>
      </c>
      <c r="C62" s="5" t="s">
        <v>9</v>
      </c>
      <c r="D62" s="52"/>
      <c r="E62" s="18">
        <v>0</v>
      </c>
      <c r="F62" s="18"/>
      <c r="G62" s="18"/>
      <c r="H62" s="54"/>
      <c r="I62" s="54"/>
      <c r="J62" s="11"/>
      <c r="K62" s="11"/>
      <c r="L62" s="11"/>
      <c r="M62" s="11"/>
      <c r="N62" s="84"/>
      <c r="O62" s="148">
        <v>4000</v>
      </c>
      <c r="P62" s="148">
        <v>3000</v>
      </c>
      <c r="Q62" s="148"/>
    </row>
    <row r="63" spans="2:17">
      <c r="B63" s="9">
        <v>2</v>
      </c>
      <c r="C63" s="5" t="s">
        <v>84</v>
      </c>
      <c r="D63" s="52"/>
      <c r="E63" s="18"/>
      <c r="F63" s="18"/>
      <c r="G63" s="18"/>
      <c r="H63" s="54"/>
      <c r="I63" s="54"/>
      <c r="J63" s="54"/>
      <c r="K63" s="11"/>
      <c r="L63" s="11"/>
      <c r="M63" s="11"/>
      <c r="N63" s="84"/>
      <c r="O63" s="148">
        <v>21000</v>
      </c>
      <c r="P63" s="148">
        <f>60500+15000+12000+6000</f>
        <v>93500</v>
      </c>
      <c r="Q63" s="148"/>
    </row>
    <row r="64" spans="2:17">
      <c r="B64" s="9">
        <v>3</v>
      </c>
      <c r="C64" s="5" t="s">
        <v>10</v>
      </c>
      <c r="D64" s="52"/>
      <c r="E64" s="18">
        <v>0</v>
      </c>
      <c r="F64" s="18"/>
      <c r="G64" s="18"/>
      <c r="H64" s="18"/>
      <c r="I64" s="54"/>
      <c r="J64" s="54"/>
      <c r="K64" s="11"/>
      <c r="L64" s="11"/>
      <c r="M64" s="54"/>
      <c r="N64" s="84"/>
      <c r="O64" s="148"/>
      <c r="P64" s="148"/>
      <c r="Q64" s="148"/>
    </row>
    <row r="65" spans="2:17">
      <c r="B65" s="9">
        <v>4</v>
      </c>
      <c r="C65" s="5" t="s">
        <v>11</v>
      </c>
      <c r="D65" s="52"/>
      <c r="E65" s="18">
        <v>0</v>
      </c>
      <c r="F65" s="18"/>
      <c r="G65" s="18"/>
      <c r="H65" s="54"/>
      <c r="I65" s="54"/>
      <c r="J65" s="11"/>
      <c r="K65" s="11"/>
      <c r="L65" s="11"/>
      <c r="M65" s="11"/>
      <c r="N65" s="84"/>
      <c r="O65" s="148"/>
      <c r="P65" s="148"/>
      <c r="Q65" s="148"/>
    </row>
    <row r="66" spans="2:17">
      <c r="B66" s="9">
        <v>5</v>
      </c>
      <c r="C66" s="5" t="s">
        <v>15</v>
      </c>
      <c r="D66" s="52"/>
      <c r="E66" s="18">
        <v>0</v>
      </c>
      <c r="F66" s="18"/>
      <c r="G66" s="18"/>
      <c r="H66" s="18"/>
      <c r="I66" s="18"/>
      <c r="J66" s="10"/>
      <c r="K66" s="10"/>
      <c r="L66" s="54"/>
      <c r="M66" s="54"/>
      <c r="N66" s="83"/>
      <c r="O66" s="148">
        <v>2500</v>
      </c>
      <c r="P66" s="148">
        <v>4000</v>
      </c>
      <c r="Q66" s="148"/>
    </row>
    <row r="67" spans="2:17">
      <c r="B67" s="9">
        <v>6</v>
      </c>
      <c r="C67" s="5" t="s">
        <v>25</v>
      </c>
      <c r="D67" s="52"/>
      <c r="E67" s="18">
        <v>0</v>
      </c>
      <c r="F67" s="18"/>
      <c r="G67" s="11"/>
      <c r="H67" s="18"/>
      <c r="I67" s="18"/>
      <c r="J67" s="54"/>
      <c r="K67" s="54"/>
      <c r="L67" s="11"/>
      <c r="M67" s="11"/>
      <c r="N67" s="84"/>
      <c r="O67" s="148">
        <v>8500</v>
      </c>
      <c r="P67" s="148">
        <v>8500</v>
      </c>
      <c r="Q67" s="148"/>
    </row>
    <row r="68" spans="2:17">
      <c r="B68" s="19">
        <v>7</v>
      </c>
      <c r="C68" s="7" t="s">
        <v>43</v>
      </c>
      <c r="D68" s="53"/>
      <c r="E68" s="20">
        <v>0</v>
      </c>
      <c r="F68" s="20"/>
      <c r="G68" s="127"/>
      <c r="H68" s="20"/>
      <c r="I68" s="59"/>
      <c r="J68" s="59"/>
      <c r="K68" s="22"/>
      <c r="L68" s="22"/>
      <c r="M68" s="22"/>
      <c r="N68" s="110"/>
      <c r="O68" s="154">
        <v>3600</v>
      </c>
      <c r="P68" s="154">
        <v>3600</v>
      </c>
      <c r="Q68" s="154"/>
    </row>
    <row r="69" spans="2:17">
      <c r="B69" s="230" t="s">
        <v>12</v>
      </c>
      <c r="C69" s="231"/>
      <c r="D69" s="66"/>
      <c r="E69" s="27"/>
      <c r="F69" s="27"/>
      <c r="G69" s="27"/>
      <c r="H69" s="27"/>
      <c r="I69" s="8"/>
      <c r="J69" s="8"/>
      <c r="K69" s="8"/>
      <c r="L69" s="8"/>
      <c r="M69" s="8"/>
      <c r="N69" s="102"/>
      <c r="O69" s="152"/>
      <c r="P69" s="152"/>
      <c r="Q69" s="152"/>
    </row>
    <row r="70" spans="2:17">
      <c r="B70" s="9">
        <v>1</v>
      </c>
      <c r="C70" s="5" t="s">
        <v>13</v>
      </c>
      <c r="D70" s="52"/>
      <c r="E70" s="18">
        <v>0</v>
      </c>
      <c r="F70" s="18"/>
      <c r="G70" s="54"/>
      <c r="H70" s="54"/>
      <c r="I70" s="54"/>
      <c r="J70" s="11"/>
      <c r="K70" s="10"/>
      <c r="L70" s="11"/>
      <c r="M70" s="11"/>
      <c r="N70" s="83"/>
      <c r="O70" s="148">
        <v>29500</v>
      </c>
      <c r="P70" s="148">
        <v>94400</v>
      </c>
      <c r="Q70" s="148"/>
    </row>
    <row r="71" spans="2:17">
      <c r="B71" s="9">
        <v>2</v>
      </c>
      <c r="C71" s="5" t="s">
        <v>14</v>
      </c>
      <c r="D71" s="52"/>
      <c r="E71" s="18">
        <v>0</v>
      </c>
      <c r="F71" s="18"/>
      <c r="G71" s="54"/>
      <c r="H71" s="54"/>
      <c r="I71" s="54"/>
      <c r="J71" s="54"/>
      <c r="K71" s="54"/>
      <c r="L71" s="54"/>
      <c r="M71" s="11"/>
      <c r="N71" s="83"/>
      <c r="O71" s="148">
        <v>12500</v>
      </c>
      <c r="P71" s="148">
        <v>25000</v>
      </c>
      <c r="Q71" s="148"/>
    </row>
    <row r="72" spans="2:17">
      <c r="B72" s="9">
        <v>3</v>
      </c>
      <c r="C72" s="5" t="s">
        <v>37</v>
      </c>
      <c r="D72" s="52"/>
      <c r="E72" s="18">
        <v>0</v>
      </c>
      <c r="F72" s="18"/>
      <c r="G72" s="28"/>
      <c r="H72" s="18"/>
      <c r="I72" s="10"/>
      <c r="J72" s="10"/>
      <c r="K72" s="10"/>
      <c r="L72" s="11"/>
      <c r="M72" s="11"/>
      <c r="N72" s="84"/>
      <c r="O72" s="148">
        <v>1530</v>
      </c>
      <c r="P72" s="148">
        <v>1530</v>
      </c>
      <c r="Q72" s="148"/>
    </row>
    <row r="73" spans="2:17">
      <c r="B73" s="230" t="s">
        <v>27</v>
      </c>
      <c r="C73" s="231"/>
      <c r="D73" s="66"/>
      <c r="E73" s="27"/>
      <c r="F73" s="27"/>
      <c r="G73" s="27"/>
      <c r="H73" s="27"/>
      <c r="I73" s="8"/>
      <c r="J73" s="8"/>
      <c r="K73" s="8"/>
      <c r="L73" s="8"/>
      <c r="M73" s="8"/>
      <c r="N73" s="102"/>
      <c r="O73" s="152"/>
      <c r="P73" s="152"/>
      <c r="Q73" s="152"/>
    </row>
    <row r="74" spans="2:17">
      <c r="B74" s="9">
        <v>1</v>
      </c>
      <c r="C74" s="5" t="s">
        <v>45</v>
      </c>
      <c r="D74" s="52"/>
      <c r="E74" s="18">
        <v>0</v>
      </c>
      <c r="F74" s="18"/>
      <c r="G74" s="18"/>
      <c r="H74" s="10"/>
      <c r="I74" s="10"/>
      <c r="J74" s="54"/>
      <c r="K74" s="11"/>
      <c r="L74" s="11"/>
      <c r="M74" s="11"/>
      <c r="N74" s="83"/>
      <c r="O74" s="148"/>
      <c r="P74" s="148"/>
      <c r="Q74" s="148"/>
    </row>
    <row r="75" spans="2:17">
      <c r="B75" s="9">
        <v>3</v>
      </c>
      <c r="C75" s="5" t="s">
        <v>18</v>
      </c>
      <c r="D75" s="52"/>
      <c r="E75" s="18">
        <v>0</v>
      </c>
      <c r="F75" s="18"/>
      <c r="G75" s="18"/>
      <c r="H75" s="18"/>
      <c r="I75" s="54"/>
      <c r="J75" s="10"/>
      <c r="K75" s="11"/>
      <c r="L75" s="54"/>
      <c r="M75" s="11"/>
      <c r="N75" s="84"/>
      <c r="O75" s="148"/>
      <c r="P75" s="148">
        <f>2360+2950+2950</f>
        <v>8260</v>
      </c>
      <c r="Q75" s="148"/>
    </row>
    <row r="76" spans="2:17">
      <c r="B76" s="42">
        <v>3</v>
      </c>
      <c r="C76" s="14" t="s">
        <v>79</v>
      </c>
      <c r="D76" s="76"/>
      <c r="E76" s="55"/>
      <c r="F76" s="55"/>
      <c r="G76" s="55"/>
      <c r="H76" s="55"/>
      <c r="I76" s="56"/>
      <c r="J76" s="60"/>
      <c r="K76" s="128"/>
      <c r="L76" s="128"/>
      <c r="M76" s="128"/>
      <c r="N76" s="129"/>
      <c r="O76" s="151"/>
      <c r="P76" s="151"/>
      <c r="Q76" s="151"/>
    </row>
    <row r="77" spans="2:17">
      <c r="B77" s="19">
        <v>4</v>
      </c>
      <c r="C77" s="7" t="s">
        <v>24</v>
      </c>
      <c r="D77" s="53"/>
      <c r="E77" s="20">
        <v>0</v>
      </c>
      <c r="F77" s="20"/>
      <c r="G77" s="20"/>
      <c r="H77" s="59"/>
      <c r="I77" s="22"/>
      <c r="J77" s="22"/>
      <c r="K77" s="22"/>
      <c r="L77" s="22"/>
      <c r="M77" s="22"/>
      <c r="N77" s="85"/>
      <c r="O77" s="154"/>
      <c r="P77" s="154"/>
      <c r="Q77" s="154"/>
    </row>
    <row r="78" spans="2:17">
      <c r="B78" s="230" t="s">
        <v>33</v>
      </c>
      <c r="C78" s="231"/>
      <c r="D78" s="66"/>
      <c r="E78" s="27"/>
      <c r="F78" s="27"/>
      <c r="G78" s="27"/>
      <c r="H78" s="27"/>
      <c r="I78" s="8"/>
      <c r="J78" s="8"/>
      <c r="K78" s="8"/>
      <c r="L78" s="8"/>
      <c r="M78" s="8"/>
      <c r="N78" s="102"/>
      <c r="O78" s="152"/>
      <c r="P78" s="152"/>
      <c r="Q78" s="152"/>
    </row>
    <row r="79" spans="2:17">
      <c r="B79" s="9">
        <v>1</v>
      </c>
      <c r="C79" s="5" t="s">
        <v>80</v>
      </c>
      <c r="D79" s="52"/>
      <c r="E79" s="18">
        <v>0</v>
      </c>
      <c r="F79" s="10"/>
      <c r="G79" s="10"/>
      <c r="H79" s="54"/>
      <c r="I79" s="54"/>
      <c r="J79" s="54"/>
      <c r="K79" s="10"/>
      <c r="L79" s="11"/>
      <c r="M79" s="11"/>
      <c r="N79" s="83"/>
      <c r="O79" s="148">
        <v>29778</v>
      </c>
      <c r="P79" s="148">
        <f>100000+23.6</f>
        <v>100023.6</v>
      </c>
      <c r="Q79" s="148"/>
    </row>
    <row r="80" spans="2:17">
      <c r="B80" s="9">
        <v>2</v>
      </c>
      <c r="C80" s="5" t="s">
        <v>81</v>
      </c>
      <c r="D80" s="52"/>
      <c r="E80" s="18"/>
      <c r="F80" s="10"/>
      <c r="G80" s="10"/>
      <c r="H80" s="10"/>
      <c r="I80" s="10"/>
      <c r="J80" s="10"/>
      <c r="K80" s="10"/>
      <c r="L80" s="11"/>
      <c r="M80" s="11"/>
      <c r="N80" s="84"/>
      <c r="O80" s="148"/>
      <c r="P80" s="148"/>
      <c r="Q80" s="148"/>
    </row>
    <row r="81" spans="2:17">
      <c r="B81" s="9">
        <v>3</v>
      </c>
      <c r="C81" s="5" t="s">
        <v>30</v>
      </c>
      <c r="D81" s="52"/>
      <c r="E81" s="18">
        <v>0</v>
      </c>
      <c r="F81" s="10"/>
      <c r="G81" s="10"/>
      <c r="H81" s="10"/>
      <c r="I81" s="10"/>
      <c r="J81" s="54"/>
      <c r="K81" s="54"/>
      <c r="L81" s="11"/>
      <c r="M81" s="11"/>
      <c r="N81" s="83"/>
      <c r="O81" s="148">
        <v>9654</v>
      </c>
      <c r="P81" s="148">
        <v>9654</v>
      </c>
      <c r="Q81" s="148"/>
    </row>
    <row r="82" spans="2:17">
      <c r="B82" s="9">
        <v>4</v>
      </c>
      <c r="C82" s="5" t="s">
        <v>31</v>
      </c>
      <c r="D82" s="52"/>
      <c r="E82" s="18">
        <v>0</v>
      </c>
      <c r="F82" s="18"/>
      <c r="G82" s="18"/>
      <c r="H82" s="18"/>
      <c r="I82" s="11"/>
      <c r="J82" s="11"/>
      <c r="K82" s="11"/>
      <c r="L82" s="11"/>
      <c r="M82" s="11"/>
      <c r="N82" s="84"/>
      <c r="O82" s="148">
        <v>1760</v>
      </c>
      <c r="P82" s="148">
        <v>0</v>
      </c>
      <c r="Q82" s="148"/>
    </row>
    <row r="83" spans="2:17">
      <c r="B83" s="9">
        <v>5</v>
      </c>
      <c r="C83" s="5" t="s">
        <v>32</v>
      </c>
      <c r="D83" s="52"/>
      <c r="E83" s="18">
        <v>0</v>
      </c>
      <c r="F83" s="18"/>
      <c r="G83" s="18"/>
      <c r="H83" s="18"/>
      <c r="I83" s="11"/>
      <c r="J83" s="11"/>
      <c r="K83" s="11"/>
      <c r="L83" s="11"/>
      <c r="M83" s="11"/>
      <c r="N83" s="84"/>
      <c r="O83" s="148"/>
      <c r="P83" s="148"/>
      <c r="Q83" s="148"/>
    </row>
    <row r="84" spans="2:17">
      <c r="B84" s="19">
        <v>6</v>
      </c>
      <c r="C84" s="5" t="s">
        <v>73</v>
      </c>
      <c r="D84" s="52"/>
      <c r="E84" s="18"/>
      <c r="F84" s="18"/>
      <c r="G84" s="18"/>
      <c r="H84" s="18"/>
      <c r="I84" s="11"/>
      <c r="J84" s="11"/>
      <c r="K84" s="11"/>
      <c r="L84" s="11"/>
      <c r="M84" s="11"/>
      <c r="N84" s="84"/>
      <c r="O84" s="148">
        <v>74488</v>
      </c>
      <c r="P84" s="148">
        <v>96761</v>
      </c>
      <c r="Q84" s="12"/>
    </row>
    <row r="85" spans="2:17">
      <c r="B85" s="230" t="s">
        <v>67</v>
      </c>
      <c r="C85" s="231"/>
      <c r="D85" s="66"/>
      <c r="E85" s="27"/>
      <c r="F85" s="27"/>
      <c r="G85" s="27"/>
      <c r="H85" s="27"/>
      <c r="I85" s="8"/>
      <c r="J85" s="8"/>
      <c r="K85" s="8"/>
      <c r="L85" s="8"/>
      <c r="M85" s="8"/>
      <c r="N85" s="102"/>
      <c r="O85" s="152"/>
      <c r="P85" s="152"/>
      <c r="Q85" s="152"/>
    </row>
    <row r="86" spans="2:17">
      <c r="B86" s="9">
        <v>1</v>
      </c>
      <c r="C86" s="5" t="s">
        <v>87</v>
      </c>
      <c r="D86" s="52"/>
      <c r="E86" s="10">
        <v>0</v>
      </c>
      <c r="F86" s="10"/>
      <c r="G86" s="54"/>
      <c r="H86" s="10"/>
      <c r="I86" s="10"/>
      <c r="J86" s="54"/>
      <c r="K86" s="10"/>
      <c r="L86" s="10"/>
      <c r="M86" s="11"/>
      <c r="N86" s="84"/>
      <c r="O86" s="148">
        <v>57763</v>
      </c>
      <c r="P86" s="148">
        <v>57763</v>
      </c>
      <c r="Q86" s="148"/>
    </row>
    <row r="87" spans="2:17">
      <c r="B87" s="42">
        <v>2</v>
      </c>
      <c r="C87" s="14" t="s">
        <v>88</v>
      </c>
      <c r="D87" s="76"/>
      <c r="E87" s="56">
        <v>0</v>
      </c>
      <c r="F87" s="56"/>
      <c r="G87" s="56"/>
      <c r="H87" s="56"/>
      <c r="I87" s="56"/>
      <c r="J87" s="60"/>
      <c r="K87" s="56"/>
      <c r="L87" s="56"/>
      <c r="M87" s="128"/>
      <c r="N87" s="129"/>
      <c r="O87" s="151">
        <v>14440</v>
      </c>
      <c r="P87" s="151">
        <v>14440</v>
      </c>
      <c r="Q87" s="151"/>
    </row>
    <row r="88" spans="2:17">
      <c r="B88" s="42">
        <v>3</v>
      </c>
      <c r="C88" s="61" t="s">
        <v>82</v>
      </c>
      <c r="D88" s="77"/>
      <c r="E88" s="56"/>
      <c r="F88" s="56"/>
      <c r="G88" s="56"/>
      <c r="H88" s="56"/>
      <c r="I88" s="56"/>
      <c r="J88" s="60"/>
      <c r="K88" s="56"/>
      <c r="L88" s="56"/>
      <c r="M88" s="128"/>
      <c r="N88" s="129"/>
      <c r="O88" s="151"/>
      <c r="P88" s="151"/>
      <c r="Q88" s="151"/>
    </row>
    <row r="89" spans="2:17">
      <c r="B89" s="42">
        <v>4</v>
      </c>
      <c r="C89" s="61" t="s">
        <v>83</v>
      </c>
      <c r="D89" s="77"/>
      <c r="E89" s="56"/>
      <c r="F89" s="56"/>
      <c r="G89" s="56"/>
      <c r="H89" s="56"/>
      <c r="I89" s="56"/>
      <c r="J89" s="60"/>
      <c r="K89" s="56"/>
      <c r="L89" s="56"/>
      <c r="M89" s="128"/>
      <c r="N89" s="129"/>
      <c r="O89" s="151"/>
      <c r="P89" s="151"/>
      <c r="Q89" s="151"/>
    </row>
    <row r="90" spans="2:17">
      <c r="B90" s="42">
        <v>5</v>
      </c>
      <c r="C90" s="61" t="s">
        <v>36</v>
      </c>
      <c r="D90" s="77"/>
      <c r="E90" s="56"/>
      <c r="F90" s="56"/>
      <c r="G90" s="56"/>
      <c r="H90" s="56"/>
      <c r="I90" s="60"/>
      <c r="J90" s="56"/>
      <c r="K90" s="56"/>
      <c r="L90" s="56"/>
      <c r="M90" s="128"/>
      <c r="N90" s="129"/>
      <c r="O90" s="151">
        <v>9505</v>
      </c>
      <c r="P90" s="151">
        <v>9505</v>
      </c>
      <c r="Q90" s="151"/>
    </row>
    <row r="91" spans="2:17">
      <c r="B91" s="19">
        <v>6</v>
      </c>
      <c r="C91" s="7" t="s">
        <v>34</v>
      </c>
      <c r="D91" s="53"/>
      <c r="E91" s="20">
        <v>0</v>
      </c>
      <c r="F91" s="20">
        <v>0</v>
      </c>
      <c r="G91" s="20"/>
      <c r="H91" s="20"/>
      <c r="I91" s="22"/>
      <c r="J91" s="21"/>
      <c r="K91" s="22"/>
      <c r="L91" s="22"/>
      <c r="M91" s="22"/>
      <c r="N91" s="85"/>
      <c r="O91" s="154"/>
      <c r="P91" s="154"/>
      <c r="Q91" s="154"/>
    </row>
    <row r="92" spans="2:17" ht="21.75">
      <c r="B92" s="228" t="s">
        <v>65</v>
      </c>
      <c r="C92" s="229"/>
      <c r="D92" s="70"/>
      <c r="E92" s="28"/>
      <c r="F92" s="130">
        <f t="shared" ref="F92:M92" si="4">SUM(F33:F90)</f>
        <v>0</v>
      </c>
      <c r="G92" s="130">
        <f t="shared" si="4"/>
        <v>0</v>
      </c>
      <c r="H92" s="130">
        <f t="shared" si="4"/>
        <v>0</v>
      </c>
      <c r="I92" s="130">
        <f t="shared" si="4"/>
        <v>0</v>
      </c>
      <c r="J92" s="130">
        <f t="shared" si="4"/>
        <v>0</v>
      </c>
      <c r="K92" s="130">
        <f t="shared" si="4"/>
        <v>0</v>
      </c>
      <c r="L92" s="131">
        <f t="shared" si="4"/>
        <v>0</v>
      </c>
      <c r="M92" s="131">
        <f t="shared" si="4"/>
        <v>0</v>
      </c>
      <c r="N92" s="132">
        <f t="shared" ref="N92" si="5">SUM(N33:N87)</f>
        <v>0</v>
      </c>
      <c r="O92" s="159">
        <f>SUM(O33:O91)</f>
        <v>2032590</v>
      </c>
      <c r="P92" s="159">
        <f>SUM(P33:P91)</f>
        <v>3350046.6</v>
      </c>
      <c r="Q92" s="159">
        <f>SUM(Q33:Q91)</f>
        <v>77000</v>
      </c>
    </row>
    <row r="93" spans="2:17" ht="18" thickBot="1">
      <c r="B93" s="29"/>
      <c r="C93" s="16"/>
      <c r="D93" s="78"/>
      <c r="E93" s="133"/>
      <c r="F93" s="133"/>
      <c r="G93" s="133"/>
      <c r="H93" s="133"/>
      <c r="I93" s="133"/>
      <c r="J93" s="133"/>
      <c r="K93" s="133"/>
      <c r="L93" s="133"/>
      <c r="M93" s="133"/>
      <c r="N93" s="134"/>
      <c r="O93" s="198"/>
      <c r="P93" s="198"/>
      <c r="Q93" s="198"/>
    </row>
    <row r="94" spans="2:17">
      <c r="B94" s="224" t="s">
        <v>66</v>
      </c>
      <c r="C94" s="225"/>
      <c r="D94" s="86"/>
      <c r="E94" s="195"/>
      <c r="F94" s="195"/>
      <c r="G94" s="195"/>
      <c r="H94" s="195"/>
      <c r="I94" s="195"/>
      <c r="J94" s="195"/>
      <c r="K94" s="195"/>
      <c r="L94" s="195"/>
      <c r="M94" s="195"/>
      <c r="N94" s="196"/>
      <c r="O94" s="160"/>
      <c r="P94" s="160"/>
      <c r="Q94" s="160"/>
    </row>
    <row r="95" spans="2:17">
      <c r="B95" s="9"/>
      <c r="C95" s="5"/>
      <c r="D95" s="52"/>
      <c r="E95" s="18"/>
      <c r="F95" s="18"/>
      <c r="G95" s="11"/>
      <c r="H95" s="11"/>
      <c r="I95" s="11"/>
      <c r="J95" s="11"/>
      <c r="K95" s="52"/>
      <c r="L95" s="52"/>
      <c r="M95" s="18"/>
      <c r="N95" s="99"/>
      <c r="O95" s="148"/>
      <c r="P95" s="148"/>
      <c r="Q95" s="148"/>
    </row>
    <row r="96" spans="2:17">
      <c r="B96" s="9">
        <v>1</v>
      </c>
      <c r="C96" s="5" t="s">
        <v>52</v>
      </c>
      <c r="D96" s="52"/>
      <c r="E96" s="18"/>
      <c r="F96" s="18"/>
      <c r="G96" s="18"/>
      <c r="H96" s="18"/>
      <c r="I96" s="18"/>
      <c r="J96" s="18"/>
      <c r="K96" s="52"/>
      <c r="L96" s="52"/>
      <c r="M96" s="18"/>
      <c r="N96" s="99"/>
      <c r="O96" s="148">
        <v>178034</v>
      </c>
      <c r="P96" s="148">
        <v>58545</v>
      </c>
      <c r="Q96" s="148"/>
    </row>
    <row r="97" spans="2:22">
      <c r="B97" s="9">
        <v>2</v>
      </c>
      <c r="C97" s="5" t="s">
        <v>53</v>
      </c>
      <c r="D97" s="52"/>
      <c r="E97" s="18"/>
      <c r="F97" s="18"/>
      <c r="G97" s="18"/>
      <c r="H97" s="18"/>
      <c r="I97" s="18"/>
      <c r="J97" s="18"/>
      <c r="K97" s="52"/>
      <c r="L97" s="52"/>
      <c r="M97" s="18"/>
      <c r="N97" s="99"/>
      <c r="O97" s="148">
        <v>32722</v>
      </c>
      <c r="P97" s="148">
        <v>54351</v>
      </c>
      <c r="Q97" s="148"/>
    </row>
    <row r="98" spans="2:22">
      <c r="B98" s="9">
        <v>3</v>
      </c>
      <c r="C98" s="5" t="s">
        <v>54</v>
      </c>
      <c r="D98" s="52"/>
      <c r="E98" s="18"/>
      <c r="F98" s="18"/>
      <c r="G98" s="18"/>
      <c r="H98" s="18"/>
      <c r="I98" s="18"/>
      <c r="J98" s="18"/>
      <c r="K98" s="52"/>
      <c r="L98" s="52"/>
      <c r="M98" s="18"/>
      <c r="N98" s="99"/>
      <c r="O98" s="148">
        <v>772482</v>
      </c>
      <c r="P98" s="148">
        <v>984950</v>
      </c>
      <c r="Q98" s="148"/>
    </row>
    <row r="99" spans="2:22">
      <c r="B99" s="9">
        <v>4</v>
      </c>
      <c r="C99" s="5" t="s">
        <v>55</v>
      </c>
      <c r="D99" s="52"/>
      <c r="E99" s="18"/>
      <c r="F99" s="18"/>
      <c r="G99" s="18"/>
      <c r="H99" s="18"/>
      <c r="I99" s="18"/>
      <c r="J99" s="18"/>
      <c r="K99" s="52"/>
      <c r="L99" s="52"/>
      <c r="M99" s="18"/>
      <c r="N99" s="99"/>
      <c r="O99" s="148">
        <v>61010</v>
      </c>
      <c r="P99" s="148">
        <v>80110</v>
      </c>
      <c r="Q99" s="148"/>
    </row>
    <row r="100" spans="2:22">
      <c r="B100" s="9">
        <v>5</v>
      </c>
      <c r="C100" s="5" t="s">
        <v>56</v>
      </c>
      <c r="D100" s="52"/>
      <c r="E100" s="18"/>
      <c r="F100" s="18"/>
      <c r="G100" s="18"/>
      <c r="H100" s="18"/>
      <c r="I100" s="18"/>
      <c r="J100" s="18"/>
      <c r="K100" s="52"/>
      <c r="L100" s="52"/>
      <c r="M100" s="18"/>
      <c r="N100" s="99"/>
      <c r="O100" s="148"/>
      <c r="P100" s="148"/>
      <c r="Q100" s="148"/>
    </row>
    <row r="101" spans="2:22">
      <c r="B101" s="9">
        <v>6</v>
      </c>
      <c r="C101" s="5" t="s">
        <v>57</v>
      </c>
      <c r="D101" s="52"/>
      <c r="E101" s="18"/>
      <c r="F101" s="18"/>
      <c r="G101" s="18"/>
      <c r="H101" s="18"/>
      <c r="I101" s="18"/>
      <c r="J101" s="18"/>
      <c r="K101" s="52"/>
      <c r="L101" s="52"/>
      <c r="M101" s="18"/>
      <c r="N101" s="99"/>
      <c r="O101" s="148">
        <v>380493</v>
      </c>
      <c r="P101" s="148">
        <v>587576</v>
      </c>
      <c r="Q101" s="148"/>
    </row>
    <row r="102" spans="2:22">
      <c r="B102" s="9">
        <v>7</v>
      </c>
      <c r="C102" s="5" t="s">
        <v>58</v>
      </c>
      <c r="D102" s="52"/>
      <c r="E102" s="18"/>
      <c r="F102" s="18"/>
      <c r="G102" s="18"/>
      <c r="H102" s="18"/>
      <c r="I102" s="18"/>
      <c r="J102" s="18"/>
      <c r="K102" s="52"/>
      <c r="L102" s="52"/>
      <c r="M102" s="18"/>
      <c r="N102" s="99"/>
      <c r="O102" s="148"/>
      <c r="P102" s="148"/>
      <c r="Q102" s="148"/>
    </row>
    <row r="103" spans="2:22">
      <c r="B103" s="9">
        <v>8</v>
      </c>
      <c r="C103" s="5" t="s">
        <v>22</v>
      </c>
      <c r="D103" s="52"/>
      <c r="E103" s="18"/>
      <c r="F103" s="18"/>
      <c r="G103" s="18"/>
      <c r="H103" s="18"/>
      <c r="I103" s="18"/>
      <c r="J103" s="18"/>
      <c r="K103" s="52"/>
      <c r="L103" s="52"/>
      <c r="M103" s="18"/>
      <c r="N103" s="99"/>
      <c r="O103" s="148"/>
      <c r="P103" s="148"/>
      <c r="Q103" s="148"/>
    </row>
    <row r="104" spans="2:22">
      <c r="B104" s="9">
        <v>9</v>
      </c>
      <c r="C104" s="5" t="s">
        <v>59</v>
      </c>
      <c r="D104" s="52"/>
      <c r="E104" s="18"/>
      <c r="F104" s="18"/>
      <c r="G104" s="18"/>
      <c r="H104" s="18"/>
      <c r="I104" s="18"/>
      <c r="J104" s="18"/>
      <c r="K104" s="52"/>
      <c r="L104" s="52"/>
      <c r="M104" s="18"/>
      <c r="N104" s="99"/>
      <c r="O104" s="148"/>
      <c r="P104" s="148"/>
      <c r="Q104" s="148"/>
    </row>
    <row r="105" spans="2:22">
      <c r="B105" s="9"/>
      <c r="C105" s="5"/>
      <c r="D105" s="52"/>
      <c r="E105" s="18"/>
      <c r="F105" s="18"/>
      <c r="G105" s="18"/>
      <c r="H105" s="18"/>
      <c r="I105" s="18"/>
      <c r="J105" s="18"/>
      <c r="K105" s="52"/>
      <c r="L105" s="52"/>
      <c r="M105" s="18"/>
      <c r="N105" s="99"/>
      <c r="O105" s="148"/>
      <c r="P105" s="148"/>
      <c r="Q105" s="148"/>
    </row>
    <row r="106" spans="2:22" ht="21.75">
      <c r="B106" s="220" t="s">
        <v>70</v>
      </c>
      <c r="C106" s="221"/>
      <c r="D106" s="79"/>
      <c r="E106" s="18"/>
      <c r="F106" s="135"/>
      <c r="G106" s="135"/>
      <c r="H106" s="135"/>
      <c r="I106" s="135"/>
      <c r="J106" s="135"/>
      <c r="K106" s="135"/>
      <c r="L106" s="135"/>
      <c r="M106" s="135"/>
      <c r="N106" s="136"/>
      <c r="O106" s="176">
        <f>SUM(O96:O104)</f>
        <v>1424741</v>
      </c>
      <c r="P106" s="176">
        <f>SUM(P96:P104)</f>
        <v>1765532</v>
      </c>
      <c r="Q106" s="176">
        <f>SUM(Q96:Q104)</f>
        <v>0</v>
      </c>
    </row>
    <row r="107" spans="2:22">
      <c r="B107" s="9"/>
      <c r="C107" s="5"/>
      <c r="D107" s="52"/>
      <c r="E107" s="18"/>
      <c r="F107" s="18"/>
      <c r="G107" s="18"/>
      <c r="H107" s="137"/>
      <c r="I107" s="137"/>
      <c r="J107" s="137"/>
      <c r="K107" s="137"/>
      <c r="L107" s="137"/>
      <c r="M107" s="137"/>
      <c r="N107" s="99"/>
      <c r="O107" s="148"/>
      <c r="P107" s="148"/>
      <c r="Q107" s="148"/>
    </row>
    <row r="108" spans="2:22" ht="18" thickBot="1">
      <c r="B108" s="30"/>
      <c r="C108" s="31"/>
      <c r="D108" s="80"/>
      <c r="E108" s="138"/>
      <c r="F108" s="138"/>
      <c r="G108" s="138"/>
      <c r="H108" s="138"/>
      <c r="I108" s="138"/>
      <c r="J108" s="138"/>
      <c r="K108" s="138"/>
      <c r="L108" s="138"/>
      <c r="M108" s="138"/>
      <c r="N108" s="139"/>
      <c r="O108" s="161"/>
      <c r="P108" s="161"/>
      <c r="Q108" s="161"/>
    </row>
    <row r="109" spans="2:22" ht="33.75" customHeight="1">
      <c r="B109" s="39"/>
      <c r="C109" s="32" t="s">
        <v>89</v>
      </c>
      <c r="D109" s="81"/>
      <c r="E109" s="140">
        <f t="shared" ref="E109:N109" si="6">E29-E92-E106</f>
        <v>0</v>
      </c>
      <c r="F109" s="140" t="e">
        <f t="shared" si="6"/>
        <v>#REF!</v>
      </c>
      <c r="G109" s="140" t="e">
        <f t="shared" si="6"/>
        <v>#REF!</v>
      </c>
      <c r="H109" s="140" t="e">
        <f t="shared" si="6"/>
        <v>#REF!</v>
      </c>
      <c r="I109" s="140" t="e">
        <f t="shared" si="6"/>
        <v>#REF!</v>
      </c>
      <c r="J109" s="140" t="e">
        <f t="shared" si="6"/>
        <v>#REF!</v>
      </c>
      <c r="K109" s="140" t="e">
        <f t="shared" si="6"/>
        <v>#REF!</v>
      </c>
      <c r="L109" s="140" t="e">
        <f t="shared" si="6"/>
        <v>#REF!</v>
      </c>
      <c r="M109" s="140" t="e">
        <f t="shared" si="6"/>
        <v>#REF!</v>
      </c>
      <c r="N109" s="141" t="e">
        <f t="shared" si="6"/>
        <v>#REF!</v>
      </c>
      <c r="O109" s="199">
        <f>O106+O92</f>
        <v>3457331</v>
      </c>
      <c r="P109" s="199">
        <f>P106+P92</f>
        <v>5115578.5999999996</v>
      </c>
      <c r="Q109" s="199">
        <f>Q106+Q92</f>
        <v>77000</v>
      </c>
    </row>
    <row r="110" spans="2:22" ht="38.25" customHeight="1">
      <c r="B110" s="40"/>
      <c r="C110" s="33" t="s">
        <v>90</v>
      </c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142"/>
      <c r="O110" s="199">
        <f>O11+O18</f>
        <v>4918830.9399999995</v>
      </c>
      <c r="P110" s="199">
        <f>P11+P18</f>
        <v>6258377.2400000002</v>
      </c>
      <c r="Q110" s="199">
        <f>Q11+Q18</f>
        <v>0</v>
      </c>
      <c r="S110" s="200"/>
      <c r="T110" s="201"/>
    </row>
    <row r="111" spans="2:22" ht="29.25" customHeight="1" thickBot="1">
      <c r="B111" s="204"/>
      <c r="C111" s="205" t="s">
        <v>68</v>
      </c>
      <c r="D111" s="206"/>
      <c r="E111" s="206"/>
      <c r="F111" s="206"/>
      <c r="G111" s="206"/>
      <c r="H111" s="206"/>
      <c r="I111" s="206"/>
      <c r="J111" s="206"/>
      <c r="K111" s="206"/>
      <c r="L111" s="206"/>
      <c r="M111" s="206"/>
      <c r="N111" s="207"/>
      <c r="O111" s="208">
        <f>O110-O109</f>
        <v>1461499.9399999995</v>
      </c>
      <c r="P111" s="208">
        <f>P110-P109</f>
        <v>1142798.6400000006</v>
      </c>
      <c r="Q111" s="208">
        <f>Q110-Q109</f>
        <v>-77000</v>
      </c>
      <c r="R111" s="88"/>
      <c r="S111" s="88"/>
      <c r="T111" s="216"/>
      <c r="U111" s="219"/>
      <c r="V111" s="219"/>
    </row>
    <row r="112" spans="2:22">
      <c r="G112" s="143"/>
      <c r="I112" s="143"/>
    </row>
    <row r="113" spans="2:17" ht="18" thickBot="1">
      <c r="L113" s="144"/>
    </row>
    <row r="114" spans="2:17" ht="18" thickBot="1">
      <c r="B114" s="211"/>
      <c r="C114" s="212" t="s">
        <v>91</v>
      </c>
      <c r="D114" s="212"/>
      <c r="E114" s="212"/>
      <c r="F114" s="212"/>
      <c r="G114" s="212"/>
      <c r="H114" s="212"/>
      <c r="I114" s="212"/>
      <c r="J114" s="212"/>
      <c r="K114" s="212"/>
      <c r="L114" s="213"/>
      <c r="M114" s="212"/>
      <c r="N114" s="212"/>
      <c r="O114" s="214">
        <f>O111/O110*100</f>
        <v>29.71234339678281</v>
      </c>
      <c r="P114" s="214">
        <f>P111/P110*100</f>
        <v>18.260302889635341</v>
      </c>
      <c r="Q114" s="215"/>
    </row>
    <row r="115" spans="2:17">
      <c r="L115" s="144"/>
    </row>
    <row r="117" spans="2:17">
      <c r="L117" s="144"/>
      <c r="N117" s="143"/>
      <c r="O117" s="162"/>
      <c r="P117" s="162"/>
      <c r="Q117" s="162"/>
    </row>
    <row r="118" spans="2:17">
      <c r="L118" s="144"/>
    </row>
    <row r="119" spans="2:17">
      <c r="L119" s="143"/>
    </row>
  </sheetData>
  <mergeCells count="16">
    <mergeCell ref="U111:V111"/>
    <mergeCell ref="B106:C106"/>
    <mergeCell ref="B6:C6"/>
    <mergeCell ref="B94:C94"/>
    <mergeCell ref="B29:C29"/>
    <mergeCell ref="B92:C92"/>
    <mergeCell ref="B73:C73"/>
    <mergeCell ref="B19:C19"/>
    <mergeCell ref="B85:C85"/>
    <mergeCell ref="B78:C78"/>
    <mergeCell ref="B32:C32"/>
    <mergeCell ref="B37:C37"/>
    <mergeCell ref="B41:C41"/>
    <mergeCell ref="B50:C50"/>
    <mergeCell ref="B61:C61"/>
    <mergeCell ref="B69:C69"/>
  </mergeCells>
  <printOptions horizontalCentered="1" verticalCentered="1"/>
  <pageMargins left="0" right="0" top="0" bottom="0" header="0" footer="0"/>
  <pageSetup scale="70" orientation="portrait" horizontalDpi="300" verticalDpi="300" r:id="rId1"/>
  <rowBreaks count="1" manualBreakCount="1">
    <brk id="60" min="1" max="21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income n expense sheet</vt:lpstr>
      <vt:lpstr>Sheet1</vt:lpstr>
      <vt:lpstr>'income n expense sheet'!Print_Area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snape</dc:creator>
  <cp:lastModifiedBy>dyne</cp:lastModifiedBy>
  <cp:lastPrinted>2021-10-07T14:47:10Z</cp:lastPrinted>
  <dcterms:created xsi:type="dcterms:W3CDTF">2021-01-19T10:40:12Z</dcterms:created>
  <dcterms:modified xsi:type="dcterms:W3CDTF">2021-10-17T06:42:11Z</dcterms:modified>
</cp:coreProperties>
</file>