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Personal)\Dropbox (Personal)\Nutrient Gaps\Health Benefits calculations\Data\EAR\"/>
    </mc:Choice>
  </mc:AlternateContent>
  <bookViews>
    <workbookView xWindow="0" yWindow="0" windowWidth="19200" windowHeight="6030" activeTab="1"/>
  </bookViews>
  <sheets>
    <sheet name="STANDARDIZED DATA" sheetId="1" r:id="rId1"/>
    <sheet name="references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1" l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Q27" i="1"/>
  <c r="P27" i="1"/>
  <c r="O27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P26" i="1"/>
  <c r="Q3" i="1"/>
  <c r="Q26" i="1"/>
  <c r="P2" i="1"/>
  <c r="P25" i="1"/>
  <c r="Q2" i="1"/>
  <c r="Q25" i="1"/>
  <c r="O3" i="1"/>
  <c r="O26" i="1"/>
  <c r="O2" i="1"/>
  <c r="O25" i="1"/>
  <c r="Q4" i="1"/>
  <c r="P4" i="1"/>
  <c r="O4" i="1"/>
  <c r="M47" i="1"/>
  <c r="L47" i="1"/>
  <c r="K47" i="1"/>
  <c r="J47" i="1"/>
  <c r="I47" i="1"/>
  <c r="H47" i="1"/>
  <c r="G47" i="1"/>
  <c r="F47" i="1"/>
  <c r="E47" i="1"/>
  <c r="D47" i="1"/>
  <c r="M46" i="1"/>
  <c r="L46" i="1"/>
  <c r="K46" i="1"/>
  <c r="J46" i="1"/>
  <c r="I46" i="1"/>
  <c r="H46" i="1"/>
  <c r="G46" i="1"/>
  <c r="F46" i="1"/>
  <c r="E46" i="1"/>
  <c r="D46" i="1"/>
  <c r="M45" i="1"/>
  <c r="L45" i="1"/>
  <c r="K45" i="1"/>
  <c r="J45" i="1"/>
  <c r="I45" i="1"/>
  <c r="H45" i="1"/>
  <c r="G45" i="1"/>
  <c r="F45" i="1"/>
  <c r="E45" i="1"/>
  <c r="D45" i="1"/>
  <c r="M44" i="1"/>
  <c r="L44" i="1"/>
  <c r="K44" i="1"/>
  <c r="J44" i="1"/>
  <c r="I44" i="1"/>
  <c r="H44" i="1"/>
  <c r="G44" i="1"/>
  <c r="F44" i="1"/>
  <c r="E44" i="1"/>
  <c r="D44" i="1"/>
  <c r="M43" i="1"/>
  <c r="L43" i="1"/>
  <c r="K43" i="1"/>
  <c r="J43" i="1"/>
  <c r="I43" i="1"/>
  <c r="H43" i="1"/>
  <c r="G43" i="1"/>
  <c r="F43" i="1"/>
  <c r="E43" i="1"/>
  <c r="D43" i="1"/>
  <c r="M42" i="1"/>
  <c r="L42" i="1"/>
  <c r="K42" i="1"/>
  <c r="J42" i="1"/>
  <c r="I42" i="1"/>
  <c r="H42" i="1"/>
  <c r="G42" i="1"/>
  <c r="F42" i="1"/>
  <c r="E42" i="1"/>
  <c r="D42" i="1"/>
  <c r="M41" i="1"/>
  <c r="L41" i="1"/>
  <c r="K41" i="1"/>
  <c r="J41" i="1"/>
  <c r="I41" i="1"/>
  <c r="H41" i="1"/>
  <c r="G41" i="1"/>
  <c r="F41" i="1"/>
  <c r="E41" i="1"/>
  <c r="D41" i="1"/>
  <c r="M40" i="1"/>
  <c r="L40" i="1"/>
  <c r="K40" i="1"/>
  <c r="J40" i="1"/>
  <c r="I40" i="1"/>
  <c r="H40" i="1"/>
  <c r="G40" i="1"/>
  <c r="F40" i="1"/>
  <c r="E40" i="1"/>
  <c r="D40" i="1"/>
  <c r="M39" i="1"/>
  <c r="L39" i="1"/>
  <c r="K39" i="1"/>
  <c r="J39" i="1"/>
  <c r="I39" i="1"/>
  <c r="H39" i="1"/>
  <c r="G39" i="1"/>
  <c r="F39" i="1"/>
  <c r="E39" i="1"/>
  <c r="D39" i="1"/>
  <c r="M38" i="1"/>
  <c r="L38" i="1"/>
  <c r="K38" i="1"/>
  <c r="J38" i="1"/>
  <c r="I38" i="1"/>
  <c r="H38" i="1"/>
  <c r="G38" i="1"/>
  <c r="F38" i="1"/>
  <c r="E38" i="1"/>
  <c r="D38" i="1"/>
  <c r="M37" i="1"/>
  <c r="L37" i="1"/>
  <c r="K37" i="1"/>
  <c r="J37" i="1"/>
  <c r="I37" i="1"/>
  <c r="H37" i="1"/>
  <c r="G37" i="1"/>
  <c r="F37" i="1"/>
  <c r="E37" i="1"/>
  <c r="D37" i="1"/>
  <c r="M36" i="1"/>
  <c r="L36" i="1"/>
  <c r="K36" i="1"/>
  <c r="J36" i="1"/>
  <c r="I36" i="1"/>
  <c r="H36" i="1"/>
  <c r="G36" i="1"/>
  <c r="F36" i="1"/>
  <c r="E36" i="1"/>
  <c r="D36" i="1"/>
  <c r="M35" i="1"/>
  <c r="L35" i="1"/>
  <c r="K35" i="1"/>
  <c r="J35" i="1"/>
  <c r="I35" i="1"/>
  <c r="H35" i="1"/>
  <c r="G35" i="1"/>
  <c r="F35" i="1"/>
  <c r="E35" i="1"/>
  <c r="D35" i="1"/>
  <c r="M34" i="1"/>
  <c r="L34" i="1"/>
  <c r="K34" i="1"/>
  <c r="J34" i="1"/>
  <c r="I34" i="1"/>
  <c r="H34" i="1"/>
  <c r="G34" i="1"/>
  <c r="F34" i="1"/>
  <c r="E34" i="1"/>
  <c r="D34" i="1"/>
  <c r="M33" i="1"/>
  <c r="L33" i="1"/>
  <c r="K33" i="1"/>
  <c r="J33" i="1"/>
  <c r="I33" i="1"/>
  <c r="H33" i="1"/>
  <c r="G33" i="1"/>
  <c r="F33" i="1"/>
  <c r="E33" i="1"/>
  <c r="D33" i="1"/>
  <c r="M32" i="1"/>
  <c r="L32" i="1"/>
  <c r="K32" i="1"/>
  <c r="J32" i="1"/>
  <c r="I32" i="1"/>
  <c r="H32" i="1"/>
  <c r="G32" i="1"/>
  <c r="F32" i="1"/>
  <c r="E32" i="1"/>
  <c r="D32" i="1"/>
  <c r="M31" i="1"/>
  <c r="L31" i="1"/>
  <c r="K31" i="1"/>
  <c r="J31" i="1"/>
  <c r="I31" i="1"/>
  <c r="H31" i="1"/>
  <c r="G31" i="1"/>
  <c r="F31" i="1"/>
  <c r="E31" i="1"/>
  <c r="D31" i="1"/>
  <c r="M30" i="1"/>
  <c r="L30" i="1"/>
  <c r="K30" i="1"/>
  <c r="J30" i="1"/>
  <c r="I30" i="1"/>
  <c r="H30" i="1"/>
  <c r="G30" i="1"/>
  <c r="F30" i="1"/>
  <c r="E30" i="1"/>
  <c r="D30" i="1"/>
  <c r="M29" i="1"/>
  <c r="L29" i="1"/>
  <c r="K29" i="1"/>
  <c r="J29" i="1"/>
  <c r="I29" i="1"/>
  <c r="H29" i="1"/>
  <c r="G29" i="1"/>
  <c r="F29" i="1"/>
  <c r="E29" i="1"/>
  <c r="D29" i="1"/>
  <c r="M28" i="1"/>
  <c r="L28" i="1"/>
  <c r="K28" i="1"/>
  <c r="J28" i="1"/>
  <c r="I28" i="1"/>
  <c r="H28" i="1"/>
  <c r="G28" i="1"/>
  <c r="F28" i="1"/>
  <c r="E28" i="1"/>
  <c r="D28" i="1"/>
  <c r="M27" i="1"/>
  <c r="L27" i="1"/>
  <c r="K27" i="1"/>
  <c r="J27" i="1"/>
  <c r="I27" i="1"/>
  <c r="H27" i="1"/>
  <c r="G27" i="1"/>
  <c r="F27" i="1"/>
  <c r="E27" i="1"/>
  <c r="D27" i="1"/>
  <c r="M26" i="1"/>
  <c r="L26" i="1"/>
  <c r="K26" i="1"/>
  <c r="J26" i="1"/>
  <c r="I26" i="1"/>
  <c r="H26" i="1"/>
  <c r="G26" i="1"/>
  <c r="F26" i="1"/>
  <c r="E26" i="1"/>
  <c r="D26" i="1"/>
  <c r="M25" i="1"/>
  <c r="L25" i="1"/>
  <c r="K25" i="1"/>
  <c r="J25" i="1"/>
  <c r="I25" i="1"/>
  <c r="H25" i="1"/>
  <c r="G25" i="1"/>
  <c r="F25" i="1"/>
  <c r="E25" i="1"/>
  <c r="D25" i="1"/>
  <c r="M22" i="1"/>
  <c r="L22" i="1"/>
  <c r="K22" i="1"/>
  <c r="J22" i="1"/>
  <c r="I22" i="1"/>
  <c r="H22" i="1"/>
  <c r="G22" i="1"/>
  <c r="F22" i="1"/>
  <c r="E22" i="1"/>
  <c r="D22" i="1"/>
  <c r="M21" i="1"/>
  <c r="L21" i="1"/>
  <c r="K21" i="1"/>
  <c r="J21" i="1"/>
  <c r="I21" i="1"/>
  <c r="H21" i="1"/>
  <c r="G21" i="1"/>
  <c r="F21" i="1"/>
  <c r="E21" i="1"/>
  <c r="D21" i="1"/>
  <c r="M20" i="1"/>
  <c r="L20" i="1"/>
  <c r="K20" i="1"/>
  <c r="J20" i="1"/>
  <c r="I20" i="1"/>
  <c r="H20" i="1"/>
  <c r="G20" i="1"/>
  <c r="F20" i="1"/>
  <c r="E20" i="1"/>
  <c r="D20" i="1"/>
  <c r="M19" i="1"/>
  <c r="L19" i="1"/>
  <c r="K19" i="1"/>
  <c r="J19" i="1"/>
  <c r="I19" i="1"/>
  <c r="H19" i="1"/>
  <c r="G19" i="1"/>
  <c r="F19" i="1"/>
  <c r="E19" i="1"/>
  <c r="D19" i="1"/>
  <c r="M18" i="1"/>
  <c r="L18" i="1"/>
  <c r="K18" i="1"/>
  <c r="J18" i="1"/>
  <c r="I18" i="1"/>
  <c r="H18" i="1"/>
  <c r="G18" i="1"/>
  <c r="F18" i="1"/>
  <c r="E18" i="1"/>
  <c r="D18" i="1"/>
  <c r="M17" i="1"/>
  <c r="L17" i="1"/>
  <c r="K17" i="1"/>
  <c r="J17" i="1"/>
  <c r="I17" i="1"/>
  <c r="H17" i="1"/>
  <c r="G17" i="1"/>
  <c r="F17" i="1"/>
  <c r="E17" i="1"/>
  <c r="D17" i="1"/>
  <c r="M16" i="1"/>
  <c r="L16" i="1"/>
  <c r="K16" i="1"/>
  <c r="J16" i="1"/>
  <c r="I16" i="1"/>
  <c r="H16" i="1"/>
  <c r="G16" i="1"/>
  <c r="F16" i="1"/>
  <c r="E16" i="1"/>
  <c r="D16" i="1"/>
  <c r="M15" i="1"/>
  <c r="L15" i="1"/>
  <c r="K15" i="1"/>
  <c r="J15" i="1"/>
  <c r="I15" i="1"/>
  <c r="H15" i="1"/>
  <c r="G15" i="1"/>
  <c r="F15" i="1"/>
  <c r="E15" i="1"/>
  <c r="D15" i="1"/>
  <c r="M14" i="1"/>
  <c r="L14" i="1"/>
  <c r="K14" i="1"/>
  <c r="J14" i="1"/>
  <c r="I14" i="1"/>
  <c r="H14" i="1"/>
  <c r="G14" i="1"/>
  <c r="F14" i="1"/>
  <c r="E14" i="1"/>
  <c r="D14" i="1"/>
  <c r="M13" i="1"/>
  <c r="L13" i="1"/>
  <c r="K13" i="1"/>
  <c r="J13" i="1"/>
  <c r="I13" i="1"/>
  <c r="H13" i="1"/>
  <c r="G13" i="1"/>
  <c r="F13" i="1"/>
  <c r="E13" i="1"/>
  <c r="D13" i="1"/>
  <c r="M12" i="1"/>
  <c r="L12" i="1"/>
  <c r="K12" i="1"/>
  <c r="J12" i="1"/>
  <c r="I12" i="1"/>
  <c r="H12" i="1"/>
  <c r="G12" i="1"/>
  <c r="F12" i="1"/>
  <c r="E12" i="1"/>
  <c r="D12" i="1"/>
  <c r="M11" i="1"/>
  <c r="L11" i="1"/>
  <c r="K11" i="1"/>
  <c r="J11" i="1"/>
  <c r="I11" i="1"/>
  <c r="H11" i="1"/>
  <c r="G11" i="1"/>
  <c r="F11" i="1"/>
  <c r="E11" i="1"/>
  <c r="D11" i="1"/>
  <c r="M10" i="1"/>
  <c r="L10" i="1"/>
  <c r="K10" i="1"/>
  <c r="J10" i="1"/>
  <c r="I10" i="1"/>
  <c r="H10" i="1"/>
  <c r="G10" i="1"/>
  <c r="F10" i="1"/>
  <c r="E10" i="1"/>
  <c r="D10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M7" i="1"/>
  <c r="L7" i="1"/>
  <c r="K7" i="1"/>
  <c r="J7" i="1"/>
  <c r="I7" i="1"/>
  <c r="H7" i="1"/>
  <c r="G7" i="1"/>
  <c r="F7" i="1"/>
  <c r="E7" i="1"/>
  <c r="D7" i="1"/>
  <c r="M6" i="1"/>
  <c r="L6" i="1"/>
  <c r="K6" i="1"/>
  <c r="J6" i="1"/>
  <c r="I6" i="1"/>
  <c r="H6" i="1"/>
  <c r="G6" i="1"/>
  <c r="F6" i="1"/>
  <c r="E6" i="1"/>
  <c r="D6" i="1"/>
  <c r="M5" i="1"/>
  <c r="L5" i="1"/>
  <c r="K5" i="1"/>
  <c r="J5" i="1"/>
  <c r="I5" i="1"/>
  <c r="H5" i="1"/>
  <c r="G5" i="1"/>
  <c r="F5" i="1"/>
  <c r="E5" i="1"/>
  <c r="D5" i="1"/>
  <c r="M4" i="1"/>
  <c r="L4" i="1"/>
  <c r="K4" i="1"/>
  <c r="J4" i="1"/>
  <c r="I4" i="1"/>
  <c r="H4" i="1"/>
  <c r="G4" i="1"/>
  <c r="F4" i="1"/>
  <c r="E4" i="1"/>
  <c r="D4" i="1"/>
  <c r="M3" i="1"/>
  <c r="L3" i="1"/>
  <c r="K3" i="1"/>
  <c r="J3" i="1"/>
  <c r="I3" i="1"/>
  <c r="H3" i="1"/>
  <c r="G3" i="1"/>
  <c r="F3" i="1"/>
  <c r="E3" i="1"/>
  <c r="D3" i="1"/>
  <c r="M2" i="1"/>
  <c r="L2" i="1"/>
  <c r="K2" i="1"/>
  <c r="J2" i="1"/>
  <c r="I2" i="1"/>
  <c r="H2" i="1"/>
  <c r="G2" i="1"/>
  <c r="F2" i="1"/>
  <c r="E2" i="1"/>
  <c r="D2" i="1"/>
</calcChain>
</file>

<file path=xl/comments1.xml><?xml version="1.0" encoding="utf-8"?>
<comments xmlns="http://schemas.openxmlformats.org/spreadsheetml/2006/main">
  <authors>
    <author>Alon Shepon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Alon Shepon:</t>
        </r>
        <r>
          <rPr>
            <sz val="9"/>
            <color indexed="81"/>
            <rFont val="Tahoma"/>
            <family val="2"/>
          </rPr>
          <t xml:space="preserve">
(mg/d)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Alon Shepon:</t>
        </r>
        <r>
          <rPr>
            <sz val="9"/>
            <color indexed="81"/>
            <rFont val="Tahoma"/>
            <family val="2"/>
          </rPr>
          <t xml:space="preserve">
(mg/d); bioavailability level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Alon Shepon:</t>
        </r>
        <r>
          <rPr>
            <sz val="9"/>
            <color indexed="81"/>
            <rFont val="Tahoma"/>
            <family val="2"/>
          </rPr>
          <t xml:space="preserve">
(mg/d)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Alon Shepon:</t>
        </r>
        <r>
          <rPr>
            <sz val="9"/>
            <color indexed="81"/>
            <rFont val="Tahoma"/>
            <family val="2"/>
          </rPr>
          <t xml:space="preserve">
(mg/d)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Alon Shepon:</t>
        </r>
        <r>
          <rPr>
            <sz val="9"/>
            <color indexed="81"/>
            <rFont val="Tahoma"/>
            <family val="2"/>
          </rPr>
          <t xml:space="preserve">
(mg NE/d)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Alon Shepon:</t>
        </r>
        <r>
          <rPr>
            <sz val="9"/>
            <color indexed="81"/>
            <rFont val="Tahoma"/>
            <family val="2"/>
          </rPr>
          <t xml:space="preserve">
(mcg DFE/d)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Alon Shepon:</t>
        </r>
        <r>
          <rPr>
            <sz val="9"/>
            <color indexed="81"/>
            <rFont val="Tahoma"/>
            <family val="2"/>
          </rPr>
          <t xml:space="preserve">
(g/kg/d)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Alon Shepon:</t>
        </r>
        <r>
          <rPr>
            <sz val="9"/>
            <color indexed="81"/>
            <rFont val="Tahoma"/>
            <charset val="1"/>
          </rPr>
          <t xml:space="preserve">
RAE/d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Alon Shepon:</t>
        </r>
        <r>
          <rPr>
            <sz val="9"/>
            <color indexed="81"/>
            <rFont val="Tahoma"/>
            <charset val="1"/>
          </rPr>
          <t xml:space="preserve">
zinc intake (mg/d)
</t>
        </r>
      </text>
    </comment>
    <comment ref="R1" authorId="0" shapeId="0">
      <text>
        <r>
          <rPr>
            <b/>
            <sz val="9"/>
            <color indexed="81"/>
            <rFont val="Tahoma"/>
          </rPr>
          <t>Alon Shepon:</t>
        </r>
        <r>
          <rPr>
            <sz val="9"/>
            <color indexed="81"/>
            <rFont val="Tahoma"/>
          </rPr>
          <t xml:space="preserve">
B12 in units of mcg/d
</t>
        </r>
      </text>
    </comment>
  </commentList>
</comments>
</file>

<file path=xl/sharedStrings.xml><?xml version="1.0" encoding="utf-8"?>
<sst xmlns="http://schemas.openxmlformats.org/spreadsheetml/2006/main" count="73" uniqueCount="73">
  <si>
    <t>AGE GROUP</t>
  </si>
  <si>
    <t>MALES; Age 0-4</t>
  </si>
  <si>
    <t>MALES; Age 5-9</t>
  </si>
  <si>
    <t>MALES; Age 10-14</t>
  </si>
  <si>
    <t>MALES; Age 15-19</t>
  </si>
  <si>
    <t>MALES; Age 20-24</t>
  </si>
  <si>
    <t>MALES; Age 25-29</t>
  </si>
  <si>
    <t>MALES; Age 30-34</t>
  </si>
  <si>
    <t>MALES; Age 35-39</t>
  </si>
  <si>
    <t>MALES; Age 40-44</t>
  </si>
  <si>
    <t>MALES; Age 45-49</t>
  </si>
  <si>
    <t>MALES; Age 50-54</t>
  </si>
  <si>
    <t>MALES; Age 55-59</t>
  </si>
  <si>
    <t>MALES; Age 60-64</t>
  </si>
  <si>
    <t>MALES; Age 65-69</t>
  </si>
  <si>
    <t>MALES; Age 70-74</t>
  </si>
  <si>
    <t>MALES; Age 75-79</t>
  </si>
  <si>
    <t>MALES; Age 80-84</t>
  </si>
  <si>
    <t>MALES; Age 85-89</t>
  </si>
  <si>
    <t>MALES; Age 90-94</t>
  </si>
  <si>
    <t>MALES; Age 95-99</t>
  </si>
  <si>
    <t>MALES; Age 100+</t>
  </si>
  <si>
    <t>MALES; nodata1</t>
  </si>
  <si>
    <t>MALES; nodata2</t>
  </si>
  <si>
    <t>FEMALES; Age 0-4</t>
  </si>
  <si>
    <t>FEMALES; Age 5-9</t>
  </si>
  <si>
    <t>FEMALES; Age 10-14</t>
  </si>
  <si>
    <t>FEMALES; Age 15-19</t>
  </si>
  <si>
    <t>FEMALES; Age 20-24</t>
  </si>
  <si>
    <t>FEMALES; Age 25-29</t>
  </si>
  <si>
    <t>FEMALES; Age 30-34</t>
  </si>
  <si>
    <t>FEMALES; Age 35-39</t>
  </si>
  <si>
    <t>FEMALES; Age 40-44</t>
  </si>
  <si>
    <t>FEMALES; Age 45-49</t>
  </si>
  <si>
    <t>FEMALES; Age 50-54</t>
  </si>
  <si>
    <t>FEMALES; Age 55-59</t>
  </si>
  <si>
    <t>FEMALES; Age 60-64</t>
  </si>
  <si>
    <t>FEMALES; Age 65-69</t>
  </si>
  <si>
    <t>FEMALES; Age 70-74</t>
  </si>
  <si>
    <t>FEMALES; Age 75-79</t>
  </si>
  <si>
    <t>FEMALES; Age 80-84</t>
  </si>
  <si>
    <t>FEMALES; Age 85-89</t>
  </si>
  <si>
    <t>FEMALES; Age 90-94</t>
  </si>
  <si>
    <t>FEMALES; Age 95-99</t>
  </si>
  <si>
    <t>FEMALES; Age 100+</t>
  </si>
  <si>
    <t>FEMALES; Pregnant</t>
  </si>
  <si>
    <t>FEMALES; Lactating</t>
  </si>
  <si>
    <t xml:space="preserve">*additional protein needs for pregnant and lactating women are added after the basic needs for women are calculated by multiplying by weight, as they are not weight-dependent </t>
  </si>
  <si>
    <t>Calcium</t>
  </si>
  <si>
    <t xml:space="preserve">Iron 15% </t>
  </si>
  <si>
    <t xml:space="preserve">Iron 12% </t>
  </si>
  <si>
    <t>Iron 10%</t>
  </si>
  <si>
    <t xml:space="preserve">Iron 5% </t>
  </si>
  <si>
    <t xml:space="preserve">Thiamin </t>
  </si>
  <si>
    <t xml:space="preserve">Niacin </t>
  </si>
  <si>
    <t xml:space="preserve">Riboflavin </t>
  </si>
  <si>
    <t xml:space="preserve">Folate </t>
  </si>
  <si>
    <t xml:space="preserve">Protein </t>
  </si>
  <si>
    <t>age_groups</t>
  </si>
  <si>
    <t>sex_groups</t>
  </si>
  <si>
    <t>REFERENCES</t>
  </si>
  <si>
    <r>
      <t>World Health Organization. Vitamin and mineral requirements in human nutrition. World Health Organization; 2004. </t>
    </r>
    <r>
      <rPr>
        <b/>
        <sz val="11"/>
        <color rgb="FF222222"/>
        <rFont val="Calibri"/>
        <family val="2"/>
        <scheme val="minor"/>
      </rPr>
      <t>(RNI estimates for most nutrients)</t>
    </r>
  </si>
  <si>
    <r>
      <t>Dary O, Hurrell R. Guidelines on food fortification with micronutrients. Geneva: World Health Organization, Food and Agricultural Organization of the United Nations. 2006. </t>
    </r>
    <r>
      <rPr>
        <b/>
        <sz val="11"/>
        <color rgb="FF222222"/>
        <rFont val="Calibri"/>
        <family val="2"/>
        <scheme val="minor"/>
      </rPr>
      <t>(RNI-&gt;EAR conversions for most nutrients)</t>
    </r>
  </si>
  <si>
    <r>
      <t>Institute of Medicine. 2006. Dietary Reference Intakes: The Essential Guide to Nutrient Requirements. Washington, DC: The National Academies Press. https://doi.org/10.17226/11537. </t>
    </r>
    <r>
      <rPr>
        <b/>
        <sz val="11"/>
        <rFont val="Calibri"/>
        <family val="2"/>
        <scheme val="minor"/>
      </rPr>
      <t>(Data on some iron requirements for pregnant women, and some conversion factors for children, vitamin A)</t>
    </r>
  </si>
  <si>
    <t>VitA</t>
  </si>
  <si>
    <t>Zinc low</t>
  </si>
  <si>
    <t>Zinc high</t>
  </si>
  <si>
    <t>Zinc mod</t>
  </si>
  <si>
    <r>
      <t>Smith MR, Myers SS. Impact of anthropogenic CO2 emissions on global human nutrition. Nature Climate Change. 2018 Sep;8(9):834-9. </t>
    </r>
    <r>
      <rPr>
        <b/>
        <sz val="11"/>
        <color rgb="FF222222"/>
        <rFont val="Calibri"/>
        <family val="2"/>
        <scheme val="minor"/>
      </rPr>
      <t>(protein)</t>
    </r>
  </si>
  <si>
    <r>
      <t xml:space="preserve">WHO/FAO/IAEA from World Health Organization Food and Agricultural Organization International Atomic Energy Association. Trace Elements in Human Health and Nutrition. Geneva, Switzerland: World Health Organization; 1996 </t>
    </r>
    <r>
      <rPr>
        <b/>
        <sz val="11"/>
        <color theme="1"/>
        <rFont val="Calibri"/>
        <family val="2"/>
        <scheme val="minor"/>
      </rPr>
      <t>(Zinc)</t>
    </r>
  </si>
  <si>
    <t>as appeared in Table 4 in A Review of Dietary Zinc Recommendations, Gibson et al, Food and Nutrition Bulletin, Vol 37(4) 443-460, 2016</t>
  </si>
  <si>
    <t>B12</t>
  </si>
  <si>
    <r>
      <t xml:space="preserve">Institute of Medicine (US) Standing Committee on the Scientific Evaluation of Dietary Reference Intakes and its Panel on Folate, Other B Vitamins, and Choline. Dietary Reference Intakes for Thiamin, Riboflavin, Niacin, Vitamin B6, Folate, Vitamin B12, Pantothenic Acid, Biotin, and Choline. Washington (DC): National Academies Press (US); 1998. 9, Vitamin B12. Available from: https://www.ncbi.nlm.nih.gov/books/NBK114302/ </t>
    </r>
    <r>
      <rPr>
        <b/>
        <sz val="12"/>
        <color rgb="FF222222"/>
        <rFont val="Calibri"/>
        <family val="2"/>
        <scheme val="minor"/>
      </rPr>
      <t>(B12)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</si>
</sst>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</font>
    <font>
      <b/>
      <sz val="9"/>
      <color indexed="81"/>
      <name val="Tahoma"/>
    </font>
    <font>
      <sz val="12"/>
      <color rgb="FF222222"/>
      <name val="Calibri"/>
      <family val="2"/>
      <scheme val="minor"/>
    </font>
    <font>
      <b/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Alignment="1">
      <alignment wrapText="1"/>
    </xf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8" fillId="0" borderId="0" xfId="1" applyFont="1" applyAlignment="1">
      <alignment vertical="center"/>
    </xf>
    <xf numFmtId="0" fontId="7" fillId="0" borderId="0" xfId="1" applyAlignment="1">
      <alignment vertical="center"/>
    </xf>
    <xf numFmtId="0" fontId="1" fillId="0" borderId="0" xfId="0" applyFont="1" applyAlignment="1"/>
    <xf numFmtId="0" fontId="1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AR_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IZED DATA"/>
      <sheetName val="cite"/>
      <sheetName val="RAW DATA--&gt;"/>
      <sheetName val="Protein"/>
      <sheetName val="Zn-iZiNCg"/>
      <sheetName val="RNI-WHO-FAO"/>
      <sheetName val="EAR-WHO-FAO"/>
      <sheetName val="EAR-RNI Conversions"/>
      <sheetName val="IOM - Iron EAR and RNI"/>
      <sheetName val="NOTES"/>
    </sheetNames>
    <sheetDataSet>
      <sheetData sheetId="0" refreshError="1"/>
      <sheetData sheetId="1" refreshError="1"/>
      <sheetData sheetId="2" refreshError="1"/>
      <sheetData sheetId="3">
        <row r="3">
          <cell r="B3">
            <v>1.1200000000000001</v>
          </cell>
        </row>
        <row r="4">
          <cell r="B4">
            <v>0.75</v>
          </cell>
        </row>
        <row r="5">
          <cell r="B5">
            <v>0.76</v>
          </cell>
        </row>
        <row r="6">
          <cell r="B6">
            <v>0.69</v>
          </cell>
        </row>
        <row r="7">
          <cell r="B7">
            <v>0.71</v>
          </cell>
        </row>
        <row r="8">
          <cell r="B8">
            <v>0.75</v>
          </cell>
        </row>
        <row r="9">
          <cell r="B9">
            <v>0.74</v>
          </cell>
        </row>
        <row r="10">
          <cell r="B10">
            <v>0.71</v>
          </cell>
        </row>
        <row r="11">
          <cell r="B11">
            <v>0.69</v>
          </cell>
        </row>
        <row r="12">
          <cell r="B12">
            <v>0.66</v>
          </cell>
        </row>
      </sheetData>
      <sheetData sheetId="4">
        <row r="2">
          <cell r="B2">
            <v>0.84</v>
          </cell>
        </row>
      </sheetData>
      <sheetData sheetId="5" refreshError="1"/>
      <sheetData sheetId="6">
        <row r="2">
          <cell r="B2">
            <v>250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0.16</v>
          </cell>
          <cell r="H2">
            <v>0.24</v>
          </cell>
          <cell r="I2">
            <v>1.5384615384615383</v>
          </cell>
          <cell r="J2">
            <v>64</v>
          </cell>
        </row>
        <row r="3">
          <cell r="B3">
            <v>333.33333333333337</v>
          </cell>
          <cell r="C3">
            <v>3.8890909090909092</v>
          </cell>
          <cell r="D3">
            <v>4.83</v>
          </cell>
          <cell r="E3">
            <v>5.833636363636364</v>
          </cell>
          <cell r="F3">
            <v>11.667272727272728</v>
          </cell>
          <cell r="G3">
            <v>0.24</v>
          </cell>
          <cell r="H3">
            <v>0.32</v>
          </cell>
          <cell r="I3">
            <v>3.0769230769230766</v>
          </cell>
          <cell r="J3">
            <v>64</v>
          </cell>
        </row>
        <row r="4">
          <cell r="B4">
            <v>416.66666666666669</v>
          </cell>
          <cell r="C4">
            <v>1.6714285714285713</v>
          </cell>
          <cell r="D4">
            <v>2.0571428571428569</v>
          </cell>
          <cell r="E4">
            <v>2.4857142857142853</v>
          </cell>
          <cell r="F4">
            <v>4.9714285714285706</v>
          </cell>
          <cell r="G4">
            <v>0.4</v>
          </cell>
          <cell r="H4">
            <v>0.4</v>
          </cell>
          <cell r="I4">
            <v>4.615384615384615</v>
          </cell>
          <cell r="J4">
            <v>120</v>
          </cell>
        </row>
        <row r="5">
          <cell r="B5">
            <v>500</v>
          </cell>
          <cell r="C5">
            <v>1.7219999999999998</v>
          </cell>
          <cell r="D5">
            <v>2.1729999999999996</v>
          </cell>
          <cell r="E5">
            <v>2.5829999999999993</v>
          </cell>
          <cell r="F5">
            <v>5.1659999999999986</v>
          </cell>
          <cell r="G5">
            <v>0.48</v>
          </cell>
          <cell r="H5">
            <v>0.48</v>
          </cell>
          <cell r="I5">
            <v>6.1538461538461533</v>
          </cell>
          <cell r="J5">
            <v>160</v>
          </cell>
        </row>
        <row r="6">
          <cell r="B6">
            <v>583.33333333333337</v>
          </cell>
          <cell r="C6">
            <v>2.8177724795640331</v>
          </cell>
          <cell r="D6">
            <v>3.5341553133514991</v>
          </cell>
          <cell r="E6">
            <v>4.2505381471389647</v>
          </cell>
          <cell r="F6">
            <v>8.5010762942779294</v>
          </cell>
          <cell r="G6">
            <v>0.72</v>
          </cell>
          <cell r="H6">
            <v>0.72</v>
          </cell>
          <cell r="I6">
            <v>9.2307692307692299</v>
          </cell>
          <cell r="J6">
            <v>240</v>
          </cell>
        </row>
        <row r="7">
          <cell r="B7">
            <v>1083.3333333333335</v>
          </cell>
          <cell r="C7">
            <v>14.273413304252999</v>
          </cell>
          <cell r="D7">
            <v>18.136401308615049</v>
          </cell>
          <cell r="E7">
            <v>21.4101199563795</v>
          </cell>
          <cell r="F7">
            <v>42.820239912759</v>
          </cell>
          <cell r="G7">
            <v>0.91666666666666674</v>
          </cell>
          <cell r="H7">
            <v>0.90909090909090906</v>
          </cell>
          <cell r="I7">
            <v>12.307692307692307</v>
          </cell>
          <cell r="J7">
            <v>320</v>
          </cell>
        </row>
        <row r="8">
          <cell r="B8">
            <v>1083.3333333333335</v>
          </cell>
          <cell r="C8">
            <v>10.894736842105264</v>
          </cell>
          <cell r="D8">
            <v>13.578947368421053</v>
          </cell>
          <cell r="E8">
            <v>16.315789473684212</v>
          </cell>
          <cell r="F8">
            <v>32.631578947368425</v>
          </cell>
          <cell r="G8">
            <v>0.91666666666666674</v>
          </cell>
          <cell r="H8">
            <v>0.90909090909090906</v>
          </cell>
          <cell r="I8">
            <v>12.307692307692307</v>
          </cell>
          <cell r="J8">
            <v>320</v>
          </cell>
        </row>
        <row r="9">
          <cell r="B9">
            <v>1083.3333333333335</v>
          </cell>
          <cell r="C9">
            <v>6.9285714285714288</v>
          </cell>
          <cell r="D9">
            <v>8.7142857142857135</v>
          </cell>
          <cell r="E9">
            <v>10.428571428571429</v>
          </cell>
          <cell r="F9">
            <v>20.857142857142858</v>
          </cell>
          <cell r="G9">
            <v>1</v>
          </cell>
          <cell r="H9">
            <v>1.0833333333333335</v>
          </cell>
          <cell r="I9">
            <v>12.307692307692307</v>
          </cell>
          <cell r="J9">
            <v>320</v>
          </cell>
        </row>
        <row r="10">
          <cell r="B10">
            <v>1083.3333333333335</v>
          </cell>
          <cell r="C10">
            <v>8.9285714285714288</v>
          </cell>
          <cell r="D10">
            <v>11.214285714285715</v>
          </cell>
          <cell r="E10">
            <v>13.428571428571431</v>
          </cell>
          <cell r="F10">
            <v>26.857142857142861</v>
          </cell>
          <cell r="G10">
            <v>1</v>
          </cell>
          <cell r="H10">
            <v>1.0833333333333335</v>
          </cell>
          <cell r="I10">
            <v>12.307692307692307</v>
          </cell>
          <cell r="J10">
            <v>320</v>
          </cell>
        </row>
        <row r="11">
          <cell r="B11">
            <v>833.33333333333337</v>
          </cell>
          <cell r="C11">
            <v>8.82</v>
          </cell>
          <cell r="D11">
            <v>11.025</v>
          </cell>
          <cell r="E11">
            <v>13.229999999999999</v>
          </cell>
          <cell r="F11">
            <v>26.459999999999997</v>
          </cell>
          <cell r="G11">
            <v>0.91666666666666674</v>
          </cell>
          <cell r="H11">
            <v>0.91666666666666674</v>
          </cell>
          <cell r="I11">
            <v>10.769230769230768</v>
          </cell>
          <cell r="J11">
            <v>320</v>
          </cell>
        </row>
        <row r="12">
          <cell r="B12">
            <v>1083.3333333333335</v>
          </cell>
          <cell r="C12">
            <v>4.6875</v>
          </cell>
          <cell r="D12">
            <v>5.875</v>
          </cell>
          <cell r="E12">
            <v>7.0625</v>
          </cell>
          <cell r="F12">
            <v>14.125</v>
          </cell>
          <cell r="G12">
            <v>0.91666666666666674</v>
          </cell>
          <cell r="H12">
            <v>0.91666666666666674</v>
          </cell>
          <cell r="I12">
            <v>10.769230769230768</v>
          </cell>
          <cell r="J12">
            <v>320</v>
          </cell>
        </row>
        <row r="13">
          <cell r="B13">
            <v>833.33333333333337</v>
          </cell>
          <cell r="C13">
            <v>6.9999999999999991</v>
          </cell>
          <cell r="D13">
            <v>8.7692307692307701</v>
          </cell>
          <cell r="E13">
            <v>10.538461538461538</v>
          </cell>
          <cell r="F13">
            <v>21.076923076923077</v>
          </cell>
          <cell r="G13">
            <v>1</v>
          </cell>
          <cell r="H13">
            <v>1.0833333333333335</v>
          </cell>
          <cell r="I13">
            <v>12.307692307692307</v>
          </cell>
          <cell r="J13">
            <v>320</v>
          </cell>
        </row>
        <row r="14">
          <cell r="B14">
            <v>833.33333333333337</v>
          </cell>
          <cell r="C14">
            <v>6.9999999999999991</v>
          </cell>
          <cell r="D14">
            <v>8.7692307692307701</v>
          </cell>
          <cell r="E14">
            <v>10.538461538461538</v>
          </cell>
          <cell r="F14">
            <v>21.076923076923077</v>
          </cell>
          <cell r="G14">
            <v>1</v>
          </cell>
          <cell r="H14">
            <v>1.0833333333333335</v>
          </cell>
          <cell r="I14">
            <v>12.307692307692307</v>
          </cell>
          <cell r="J14">
            <v>320</v>
          </cell>
        </row>
        <row r="15">
          <cell r="B15">
            <v>1083.3333333333335</v>
          </cell>
          <cell r="C15">
            <v>4.6875</v>
          </cell>
          <cell r="D15">
            <v>5.875</v>
          </cell>
          <cell r="E15">
            <v>7.0625</v>
          </cell>
          <cell r="F15">
            <v>14.125</v>
          </cell>
          <cell r="G15">
            <v>0.91666666666666674</v>
          </cell>
          <cell r="H15">
            <v>0.91666666666666674</v>
          </cell>
          <cell r="I15">
            <v>10.769230769230768</v>
          </cell>
          <cell r="J15">
            <v>320</v>
          </cell>
        </row>
        <row r="16">
          <cell r="B16">
            <v>1083.3333333333335</v>
          </cell>
          <cell r="C16">
            <v>6.9999999999999991</v>
          </cell>
          <cell r="D16">
            <v>8.7692307692307701</v>
          </cell>
          <cell r="E16">
            <v>10.538461538461538</v>
          </cell>
          <cell r="F16">
            <v>21.076923076923077</v>
          </cell>
          <cell r="G16">
            <v>1</v>
          </cell>
          <cell r="H16">
            <v>1.0833333333333335</v>
          </cell>
          <cell r="I16">
            <v>12.307692307692307</v>
          </cell>
          <cell r="J16">
            <v>320</v>
          </cell>
        </row>
        <row r="17">
          <cell r="B17">
            <v>1000</v>
          </cell>
          <cell r="C17">
            <v>22.5</v>
          </cell>
          <cell r="D17">
            <v>28.125</v>
          </cell>
          <cell r="E17">
            <v>33.75</v>
          </cell>
          <cell r="F17">
            <v>67.5</v>
          </cell>
          <cell r="G17">
            <v>1.1666666666666667</v>
          </cell>
          <cell r="H17">
            <v>1.1666666666666667</v>
          </cell>
          <cell r="I17">
            <v>13.846153846153845</v>
          </cell>
          <cell r="J17">
            <v>480</v>
          </cell>
        </row>
        <row r="18">
          <cell r="B18">
            <v>1000</v>
          </cell>
          <cell r="C18">
            <v>22.5</v>
          </cell>
          <cell r="D18">
            <v>28.125</v>
          </cell>
          <cell r="E18">
            <v>33.75</v>
          </cell>
          <cell r="F18">
            <v>67.5</v>
          </cell>
          <cell r="G18">
            <v>1.1666666666666667</v>
          </cell>
          <cell r="H18">
            <v>1.1666666666666667</v>
          </cell>
          <cell r="I18">
            <v>13.846153846153845</v>
          </cell>
          <cell r="J18">
            <v>480</v>
          </cell>
        </row>
        <row r="19">
          <cell r="B19">
            <v>1000</v>
          </cell>
          <cell r="C19">
            <v>22.5</v>
          </cell>
          <cell r="D19">
            <v>28.125</v>
          </cell>
          <cell r="E19">
            <v>33.75</v>
          </cell>
          <cell r="F19">
            <v>67.5</v>
          </cell>
          <cell r="G19">
            <v>1.1666666666666667</v>
          </cell>
          <cell r="H19">
            <v>1.1666666666666667</v>
          </cell>
          <cell r="I19">
            <v>13.846153846153845</v>
          </cell>
          <cell r="J19">
            <v>480</v>
          </cell>
        </row>
        <row r="20">
          <cell r="B20">
            <v>833.33333333333337</v>
          </cell>
          <cell r="C20">
            <v>7.1428571428571432</v>
          </cell>
          <cell r="D20">
            <v>8.9285714285714288</v>
          </cell>
          <cell r="E20">
            <v>10.714285714285715</v>
          </cell>
          <cell r="F20">
            <v>21.428571428571431</v>
          </cell>
          <cell r="G20">
            <v>1.25</v>
          </cell>
          <cell r="H20">
            <v>1.3333333333333335</v>
          </cell>
          <cell r="I20">
            <v>13.076923076923077</v>
          </cell>
          <cell r="J20">
            <v>400</v>
          </cell>
        </row>
        <row r="21">
          <cell r="B21">
            <v>833.33333333333337</v>
          </cell>
          <cell r="C21">
            <v>7.1428571428571432</v>
          </cell>
          <cell r="D21">
            <v>8.9285714285714288</v>
          </cell>
          <cell r="E21">
            <v>10.714285714285715</v>
          </cell>
          <cell r="F21">
            <v>21.428571428571431</v>
          </cell>
          <cell r="G21">
            <v>1.25</v>
          </cell>
          <cell r="H21">
            <v>1.3333333333333335</v>
          </cell>
          <cell r="I21">
            <v>13.076923076923077</v>
          </cell>
          <cell r="J21">
            <v>400</v>
          </cell>
        </row>
        <row r="22">
          <cell r="B22">
            <v>833.33333333333337</v>
          </cell>
          <cell r="C22">
            <v>7.1428571428571432</v>
          </cell>
          <cell r="D22">
            <v>8.9285714285714288</v>
          </cell>
          <cell r="E22">
            <v>10.714285714285715</v>
          </cell>
          <cell r="F22">
            <v>21.428571428571431</v>
          </cell>
          <cell r="G22">
            <v>1.25</v>
          </cell>
          <cell r="H22">
            <v>1.3333333333333335</v>
          </cell>
          <cell r="I22">
            <v>13.076923076923077</v>
          </cell>
          <cell r="J22">
            <v>400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7226/115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R49"/>
  <sheetViews>
    <sheetView zoomScale="60" zoomScaleNormal="60" workbookViewId="0">
      <pane xSplit="1" ySplit="1" topLeftCell="D30" activePane="bottomRight" state="frozen"/>
      <selection pane="topRight" activeCell="B1" sqref="B1"/>
      <selection pane="bottomLeft" activeCell="A2" sqref="A2"/>
      <selection pane="bottomRight" activeCell="R47" sqref="R47"/>
    </sheetView>
  </sheetViews>
  <sheetFormatPr defaultColWidth="10.6640625" defaultRowHeight="16" x14ac:dyDescent="0.8"/>
  <cols>
    <col min="1" max="1" width="22" bestFit="1" customWidth="1"/>
    <col min="2" max="3" width="22" customWidth="1"/>
    <col min="4" max="4" width="14.5" bestFit="1" customWidth="1"/>
    <col min="5" max="8" width="12.5" bestFit="1" customWidth="1"/>
    <col min="9" max="9" width="12.5" customWidth="1"/>
    <col min="10" max="10" width="1.25" customWidth="1"/>
    <col min="11" max="11" width="12.5" hidden="1" customWidth="1"/>
    <col min="12" max="12" width="20" customWidth="1"/>
    <col min="13" max="13" width="29.2890625" style="5" customWidth="1"/>
    <col min="14" max="14" width="32.83203125" style="5" customWidth="1"/>
    <col min="15" max="15" width="10.6640625" style="5"/>
  </cols>
  <sheetData>
    <row r="1" spans="1:18" s="1" customFormat="1" ht="46" customHeight="1" x14ac:dyDescent="0.8">
      <c r="A1" s="1" t="s">
        <v>0</v>
      </c>
      <c r="B1" s="1" t="s">
        <v>58</v>
      </c>
      <c r="C1" s="1" t="s">
        <v>59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2" t="s">
        <v>55</v>
      </c>
      <c r="K1" s="2" t="s">
        <v>54</v>
      </c>
      <c r="L1" s="1" t="s">
        <v>56</v>
      </c>
      <c r="M1" s="3" t="s">
        <v>57</v>
      </c>
      <c r="N1" s="3" t="s">
        <v>64</v>
      </c>
      <c r="O1" s="3" t="s">
        <v>66</v>
      </c>
      <c r="P1" s="1" t="s">
        <v>67</v>
      </c>
      <c r="Q1" s="1" t="s">
        <v>65</v>
      </c>
      <c r="R1" s="1" t="s">
        <v>71</v>
      </c>
    </row>
    <row r="2" spans="1:18" x14ac:dyDescent="0.8">
      <c r="A2" t="s">
        <v>1</v>
      </c>
      <c r="B2">
        <v>5</v>
      </c>
      <c r="C2">
        <v>1</v>
      </c>
      <c r="D2" s="4">
        <f>'[1]EAR-WHO-FAO'!B2*0.1+'[1]EAR-WHO-FAO'!B3*0.1+'[1]EAR-WHO-FAO'!B4*0.6+'[1]EAR-WHO-FAO'!B5*0.2</f>
        <v>408.33333333333331</v>
      </c>
      <c r="E2" s="4">
        <f>'[1]EAR-WHO-FAO'!C2*0.1+'[1]EAR-WHO-FAO'!C3*0.1+'[1]EAR-WHO-FAO'!C4*0.6+'[1]EAR-WHO-FAO'!C5*0.2</f>
        <v>1.7361662337662336</v>
      </c>
      <c r="F2" s="4">
        <f>'[1]EAR-WHO-FAO'!D2*0.1+'[1]EAR-WHO-FAO'!D3*0.1+'[1]EAR-WHO-FAO'!D4*0.6+'[1]EAR-WHO-FAO'!D5*0.2</f>
        <v>2.1518857142857142</v>
      </c>
      <c r="G2" s="4">
        <f>'[1]EAR-WHO-FAO'!E2*0.1+'[1]EAR-WHO-FAO'!E3*0.1+'[1]EAR-WHO-FAO'!E4*0.6+'[1]EAR-WHO-FAO'!E5*0.2</f>
        <v>2.5913922077922074</v>
      </c>
      <c r="H2" s="4">
        <f>'[1]EAR-WHO-FAO'!F2*0.1+'[1]EAR-WHO-FAO'!F3*0.1+'[1]EAR-WHO-FAO'!F4*0.6+'[1]EAR-WHO-FAO'!F5*0.2</f>
        <v>5.1827844155844147</v>
      </c>
      <c r="I2" s="4">
        <f>'[1]EAR-WHO-FAO'!G2*0.1+'[1]EAR-WHO-FAO'!G3*0.1+'[1]EAR-WHO-FAO'!G4*0.6+'[1]EAR-WHO-FAO'!G5*0.2</f>
        <v>0.376</v>
      </c>
      <c r="J2" s="4">
        <f>'[1]EAR-WHO-FAO'!H2*0.1+'[1]EAR-WHO-FAO'!H3*0.1+'[1]EAR-WHO-FAO'!H4*0.6+'[1]EAR-WHO-FAO'!H5*0.2</f>
        <v>0.39200000000000002</v>
      </c>
      <c r="K2" s="4">
        <f>'[1]EAR-WHO-FAO'!I2*0.1+'[1]EAR-WHO-FAO'!I3*0.1+'[1]EAR-WHO-FAO'!I4*0.6+'[1]EAR-WHO-FAO'!I5*0.2</f>
        <v>4.4615384615384617</v>
      </c>
      <c r="L2" s="4">
        <f>'[1]EAR-WHO-FAO'!J2*0.1+'[1]EAR-WHO-FAO'!J3*0.1+'[1]EAR-WHO-FAO'!J4*0.6+'[1]EAR-WHO-FAO'!J5*0.2</f>
        <v>116.8</v>
      </c>
      <c r="M2" s="4">
        <f>0.2*[1]Protein!B3+0.6*[1]Protein!B4+0.2*[1]Protein!B6</f>
        <v>0.81199999999999994</v>
      </c>
      <c r="N2" s="5">
        <v>210</v>
      </c>
      <c r="O2">
        <f>AVERAGE(0.6,1.66)</f>
        <v>1.1299999999999999</v>
      </c>
      <c r="P2" s="4">
        <f>AVERAGE(0.6,2.76)</f>
        <v>1.68</v>
      </c>
      <c r="Q2">
        <f>AVERAGE(0.6,7.45)</f>
        <v>4.0250000000000004</v>
      </c>
      <c r="R2">
        <v>0.7</v>
      </c>
    </row>
    <row r="3" spans="1:18" x14ac:dyDescent="0.8">
      <c r="A3" t="s">
        <v>2</v>
      </c>
      <c r="B3">
        <v>6</v>
      </c>
      <c r="C3">
        <v>1</v>
      </c>
      <c r="D3" s="4">
        <f>'[1]EAR-WHO-FAO'!B5*0.4+'[1]EAR-WHO-FAO'!B6*0.6</f>
        <v>550</v>
      </c>
      <c r="E3" s="4">
        <f>'[1]EAR-WHO-FAO'!C5*0.4+'[1]EAR-WHO-FAO'!C6*0.6</f>
        <v>2.3794634877384198</v>
      </c>
      <c r="F3" s="4">
        <f>'[1]EAR-WHO-FAO'!D5*0.4+'[1]EAR-WHO-FAO'!D6*0.6</f>
        <v>2.9896931880108992</v>
      </c>
      <c r="G3" s="4">
        <f>'[1]EAR-WHO-FAO'!E5*0.4+'[1]EAR-WHO-FAO'!E6*0.6</f>
        <v>3.5835228882833787</v>
      </c>
      <c r="H3" s="4">
        <f>'[1]EAR-WHO-FAO'!F5*0.4+'[1]EAR-WHO-FAO'!F6*0.6</f>
        <v>7.1670457765667575</v>
      </c>
      <c r="I3" s="4">
        <f>'[1]EAR-WHO-FAO'!G5*0.4+'[1]EAR-WHO-FAO'!G6*0.6</f>
        <v>0.624</v>
      </c>
      <c r="J3" s="4">
        <f>'[1]EAR-WHO-FAO'!H5*0.4+'[1]EAR-WHO-FAO'!H6*0.6</f>
        <v>0.624</v>
      </c>
      <c r="K3" s="4">
        <f>'[1]EAR-WHO-FAO'!I5*0.4+'[1]EAR-WHO-FAO'!I6*0.6</f>
        <v>7.9999999999999991</v>
      </c>
      <c r="L3" s="4">
        <f>'[1]EAR-WHO-FAO'!J5*0.4+'[1]EAR-WHO-FAO'!J6*0.6</f>
        <v>208</v>
      </c>
      <c r="M3" s="4">
        <f>0.2*[1]Protein!B6+0.8*[1]Protein!B8</f>
        <v>0.7380000000000001</v>
      </c>
      <c r="N3" s="5">
        <v>275</v>
      </c>
      <c r="O3">
        <f>AVERAGE(1.94,2.25)</f>
        <v>2.0949999999999998</v>
      </c>
      <c r="P3" s="4">
        <f>AVERAGE(3.73,3.23)</f>
        <v>3.48</v>
      </c>
      <c r="Q3">
        <f>AVERAGE(7.48,6.46)</f>
        <v>6.9700000000000006</v>
      </c>
      <c r="R3">
        <v>1</v>
      </c>
    </row>
    <row r="4" spans="1:18" x14ac:dyDescent="0.8">
      <c r="A4" t="s">
        <v>3</v>
      </c>
      <c r="B4">
        <v>7</v>
      </c>
      <c r="C4">
        <v>1</v>
      </c>
      <c r="D4" s="4">
        <f>'[1]EAR-WHO-FAO'!B9</f>
        <v>1083.3333333333335</v>
      </c>
      <c r="E4" s="4">
        <f>'[1]EAR-WHO-FAO'!C9</f>
        <v>6.9285714285714288</v>
      </c>
      <c r="F4" s="4">
        <f>'[1]EAR-WHO-FAO'!D9</f>
        <v>8.7142857142857135</v>
      </c>
      <c r="G4" s="4">
        <f>'[1]EAR-WHO-FAO'!E9</f>
        <v>10.428571428571429</v>
      </c>
      <c r="H4" s="4">
        <f>'[1]EAR-WHO-FAO'!F9</f>
        <v>20.857142857142858</v>
      </c>
      <c r="I4" s="4">
        <f>'[1]EAR-WHO-FAO'!G9</f>
        <v>1</v>
      </c>
      <c r="J4" s="4">
        <f>'[1]EAR-WHO-FAO'!H9</f>
        <v>1.0833333333333335</v>
      </c>
      <c r="K4" s="4">
        <f>'[1]EAR-WHO-FAO'!I9</f>
        <v>12.307692307692307</v>
      </c>
      <c r="L4" s="4">
        <f>'[1]EAR-WHO-FAO'!J9</f>
        <v>320</v>
      </c>
      <c r="M4" s="4">
        <f>0.8*[1]Protein!B8+0.2*[1]Protein!B10</f>
        <v>0.7420000000000001</v>
      </c>
      <c r="N4" s="5">
        <v>445</v>
      </c>
      <c r="O4">
        <f>AVERAGE(2.8,3.65)</f>
        <v>3.2249999999999996</v>
      </c>
      <c r="P4" s="4">
        <f>AVERAGE(4.66,6.05)</f>
        <v>5.3550000000000004</v>
      </c>
      <c r="Q4">
        <f>AVERAGE(9.35,12.14)</f>
        <v>10.745000000000001</v>
      </c>
      <c r="R4">
        <v>1.5</v>
      </c>
    </row>
    <row r="5" spans="1:18" x14ac:dyDescent="0.8">
      <c r="A5" t="s">
        <v>4</v>
      </c>
      <c r="B5">
        <v>8</v>
      </c>
      <c r="C5">
        <v>1</v>
      </c>
      <c r="D5" s="4">
        <f>'[1]EAR-WHO-FAO'!B10*0.8+'[1]EAR-WHO-FAO'!B13*0.2</f>
        <v>1033.3333333333335</v>
      </c>
      <c r="E5" s="4">
        <f>'[1]EAR-WHO-FAO'!C10*0.8+'[1]EAR-WHO-FAO'!C13*0.2</f>
        <v>8.5428571428571427</v>
      </c>
      <c r="F5" s="4">
        <f>'[1]EAR-WHO-FAO'!D10*0.8+'[1]EAR-WHO-FAO'!D13*0.2</f>
        <v>10.725274725274728</v>
      </c>
      <c r="G5" s="4">
        <f>'[1]EAR-WHO-FAO'!E10*0.8+'[1]EAR-WHO-FAO'!E13*0.2</f>
        <v>12.850549450549453</v>
      </c>
      <c r="H5" s="4">
        <f>'[1]EAR-WHO-FAO'!F10*0.8+'[1]EAR-WHO-FAO'!F13*0.2</f>
        <v>25.701098901098906</v>
      </c>
      <c r="I5" s="4">
        <f>'[1]EAR-WHO-FAO'!G10*0.8+'[1]EAR-WHO-FAO'!G13*0.2</f>
        <v>1</v>
      </c>
      <c r="J5" s="4">
        <f>'[1]EAR-WHO-FAO'!H10*0.8+'[1]EAR-WHO-FAO'!H13*0.2</f>
        <v>1.0833333333333335</v>
      </c>
      <c r="K5" s="4">
        <f>'[1]EAR-WHO-FAO'!I10*0.8+'[1]EAR-WHO-FAO'!I13*0.2</f>
        <v>12.307692307692308</v>
      </c>
      <c r="L5" s="4">
        <f>'[1]EAR-WHO-FAO'!J10*0.8+'[1]EAR-WHO-FAO'!J13*0.2</f>
        <v>320</v>
      </c>
      <c r="M5" s="4">
        <f>0.4*[1]Protein!B10+0.6*[1]Protein!B12</f>
        <v>0.67999999999999994</v>
      </c>
      <c r="N5" s="5">
        <v>630</v>
      </c>
      <c r="O5">
        <v>3.9</v>
      </c>
      <c r="P5" s="4">
        <v>6.53</v>
      </c>
      <c r="Q5" s="4">
        <v>13.12</v>
      </c>
      <c r="R5" s="4">
        <v>2</v>
      </c>
    </row>
    <row r="6" spans="1:18" x14ac:dyDescent="0.8">
      <c r="A6" t="s">
        <v>5</v>
      </c>
      <c r="B6">
        <v>9</v>
      </c>
      <c r="C6">
        <v>1</v>
      </c>
      <c r="D6" s="4">
        <f>'[1]EAR-WHO-FAO'!B13</f>
        <v>833.33333333333337</v>
      </c>
      <c r="E6" s="4">
        <f>'[1]EAR-WHO-FAO'!C13</f>
        <v>6.9999999999999991</v>
      </c>
      <c r="F6" s="4">
        <f>'[1]EAR-WHO-FAO'!D13</f>
        <v>8.7692307692307701</v>
      </c>
      <c r="G6" s="4">
        <f>'[1]EAR-WHO-FAO'!E13</f>
        <v>10.538461538461538</v>
      </c>
      <c r="H6" s="4">
        <f>'[1]EAR-WHO-FAO'!F13</f>
        <v>21.076923076923077</v>
      </c>
      <c r="I6" s="4">
        <f>'[1]EAR-WHO-FAO'!G13</f>
        <v>1</v>
      </c>
      <c r="J6" s="4">
        <f>'[1]EAR-WHO-FAO'!H13</f>
        <v>1.0833333333333335</v>
      </c>
      <c r="K6" s="4">
        <f>'[1]EAR-WHO-FAO'!I13</f>
        <v>12.307692307692307</v>
      </c>
      <c r="L6" s="4">
        <f>'[1]EAR-WHO-FAO'!J13</f>
        <v>320</v>
      </c>
      <c r="M6" s="4">
        <f>[1]Protein!B12</f>
        <v>0.66</v>
      </c>
      <c r="N6" s="5">
        <v>625</v>
      </c>
      <c r="O6">
        <v>3.9</v>
      </c>
      <c r="P6" s="4">
        <f>P5</f>
        <v>6.53</v>
      </c>
      <c r="Q6" s="4">
        <f>Q5</f>
        <v>13.12</v>
      </c>
      <c r="R6">
        <v>2</v>
      </c>
    </row>
    <row r="7" spans="1:18" x14ac:dyDescent="0.8">
      <c r="A7" t="s">
        <v>6</v>
      </c>
      <c r="B7">
        <v>10</v>
      </c>
      <c r="C7">
        <v>1</v>
      </c>
      <c r="D7" s="4">
        <f>'[1]EAR-WHO-FAO'!B13</f>
        <v>833.33333333333337</v>
      </c>
      <c r="E7" s="4">
        <f>'[1]EAR-WHO-FAO'!C13</f>
        <v>6.9999999999999991</v>
      </c>
      <c r="F7" s="4">
        <f>'[1]EAR-WHO-FAO'!D13</f>
        <v>8.7692307692307701</v>
      </c>
      <c r="G7" s="4">
        <f>'[1]EAR-WHO-FAO'!E13</f>
        <v>10.538461538461538</v>
      </c>
      <c r="H7" s="4">
        <f>'[1]EAR-WHO-FAO'!F13</f>
        <v>21.076923076923077</v>
      </c>
      <c r="I7" s="4">
        <f>'[1]EAR-WHO-FAO'!G13</f>
        <v>1</v>
      </c>
      <c r="J7" s="4">
        <f>'[1]EAR-WHO-FAO'!H13</f>
        <v>1.0833333333333335</v>
      </c>
      <c r="K7" s="4">
        <f>'[1]EAR-WHO-FAO'!I13</f>
        <v>12.307692307692307</v>
      </c>
      <c r="L7" s="4">
        <f>'[1]EAR-WHO-FAO'!J13</f>
        <v>320</v>
      </c>
      <c r="M7" s="4">
        <f>[1]Protein!B12</f>
        <v>0.66</v>
      </c>
      <c r="N7" s="5">
        <v>625</v>
      </c>
      <c r="O7">
        <v>3.9</v>
      </c>
      <c r="P7" s="4">
        <f t="shared" ref="P7:P22" si="0">P6</f>
        <v>6.53</v>
      </c>
      <c r="Q7" s="4">
        <f t="shared" ref="Q7:Q22" si="1">Q6</f>
        <v>13.12</v>
      </c>
      <c r="R7">
        <v>2</v>
      </c>
    </row>
    <row r="8" spans="1:18" x14ac:dyDescent="0.8">
      <c r="A8" t="s">
        <v>7</v>
      </c>
      <c r="B8">
        <v>11</v>
      </c>
      <c r="C8">
        <v>1</v>
      </c>
      <c r="D8" s="4">
        <f>'[1]EAR-WHO-FAO'!B13</f>
        <v>833.33333333333337</v>
      </c>
      <c r="E8" s="4">
        <f>'[1]EAR-WHO-FAO'!C13</f>
        <v>6.9999999999999991</v>
      </c>
      <c r="F8" s="4">
        <f>'[1]EAR-WHO-FAO'!D13</f>
        <v>8.7692307692307701</v>
      </c>
      <c r="G8" s="4">
        <f>'[1]EAR-WHO-FAO'!E13</f>
        <v>10.538461538461538</v>
      </c>
      <c r="H8" s="4">
        <f>'[1]EAR-WHO-FAO'!F13</f>
        <v>21.076923076923077</v>
      </c>
      <c r="I8" s="4">
        <f>'[1]EAR-WHO-FAO'!G13</f>
        <v>1</v>
      </c>
      <c r="J8" s="4">
        <f>'[1]EAR-WHO-FAO'!H13</f>
        <v>1.0833333333333335</v>
      </c>
      <c r="K8" s="4">
        <f>'[1]EAR-WHO-FAO'!I13</f>
        <v>12.307692307692307</v>
      </c>
      <c r="L8" s="4">
        <f>'[1]EAR-WHO-FAO'!J13</f>
        <v>320</v>
      </c>
      <c r="M8" s="4">
        <f>[1]Protein!B12</f>
        <v>0.66</v>
      </c>
      <c r="N8" s="5">
        <v>625</v>
      </c>
      <c r="O8">
        <v>3.9</v>
      </c>
      <c r="P8" s="4">
        <f t="shared" si="0"/>
        <v>6.53</v>
      </c>
      <c r="Q8" s="4">
        <f t="shared" si="1"/>
        <v>13.12</v>
      </c>
      <c r="R8">
        <v>2</v>
      </c>
    </row>
    <row r="9" spans="1:18" x14ac:dyDescent="0.8">
      <c r="A9" t="s">
        <v>8</v>
      </c>
      <c r="B9">
        <v>12</v>
      </c>
      <c r="C9">
        <v>1</v>
      </c>
      <c r="D9" s="4">
        <f>'[1]EAR-WHO-FAO'!B13</f>
        <v>833.33333333333337</v>
      </c>
      <c r="E9" s="4">
        <f>'[1]EAR-WHO-FAO'!C13</f>
        <v>6.9999999999999991</v>
      </c>
      <c r="F9" s="4">
        <f>'[1]EAR-WHO-FAO'!D13</f>
        <v>8.7692307692307701</v>
      </c>
      <c r="G9" s="4">
        <f>'[1]EAR-WHO-FAO'!E13</f>
        <v>10.538461538461538</v>
      </c>
      <c r="H9" s="4">
        <f>'[1]EAR-WHO-FAO'!F13</f>
        <v>21.076923076923077</v>
      </c>
      <c r="I9" s="4">
        <f>'[1]EAR-WHO-FAO'!G13</f>
        <v>1</v>
      </c>
      <c r="J9" s="4">
        <f>'[1]EAR-WHO-FAO'!H13</f>
        <v>1.0833333333333335</v>
      </c>
      <c r="K9" s="4">
        <f>'[1]EAR-WHO-FAO'!I13</f>
        <v>12.307692307692307</v>
      </c>
      <c r="L9" s="4">
        <f>'[1]EAR-WHO-FAO'!J13</f>
        <v>320</v>
      </c>
      <c r="M9" s="4">
        <f>[1]Protein!B12</f>
        <v>0.66</v>
      </c>
      <c r="N9" s="5">
        <v>625</v>
      </c>
      <c r="O9">
        <v>3.9</v>
      </c>
      <c r="P9" s="4">
        <f t="shared" si="0"/>
        <v>6.53</v>
      </c>
      <c r="Q9" s="4">
        <f t="shared" si="1"/>
        <v>13.12</v>
      </c>
      <c r="R9">
        <v>2</v>
      </c>
    </row>
    <row r="10" spans="1:18" x14ac:dyDescent="0.8">
      <c r="A10" t="s">
        <v>9</v>
      </c>
      <c r="B10">
        <v>13</v>
      </c>
      <c r="C10">
        <v>1</v>
      </c>
      <c r="D10" s="4">
        <f>'[1]EAR-WHO-FAO'!B13</f>
        <v>833.33333333333337</v>
      </c>
      <c r="E10" s="4">
        <f>'[1]EAR-WHO-FAO'!C13</f>
        <v>6.9999999999999991</v>
      </c>
      <c r="F10" s="4">
        <f>'[1]EAR-WHO-FAO'!D13</f>
        <v>8.7692307692307701</v>
      </c>
      <c r="G10" s="4">
        <f>'[1]EAR-WHO-FAO'!E13</f>
        <v>10.538461538461538</v>
      </c>
      <c r="H10" s="4">
        <f>'[1]EAR-WHO-FAO'!F13</f>
        <v>21.076923076923077</v>
      </c>
      <c r="I10" s="4">
        <f>'[1]EAR-WHO-FAO'!G13</f>
        <v>1</v>
      </c>
      <c r="J10" s="4">
        <f>'[1]EAR-WHO-FAO'!H13</f>
        <v>1.0833333333333335</v>
      </c>
      <c r="K10" s="4">
        <f>'[1]EAR-WHO-FAO'!I13</f>
        <v>12.307692307692307</v>
      </c>
      <c r="L10" s="4">
        <f>'[1]EAR-WHO-FAO'!J13</f>
        <v>320</v>
      </c>
      <c r="M10" s="4">
        <f>[1]Protein!B12</f>
        <v>0.66</v>
      </c>
      <c r="N10" s="5">
        <v>625</v>
      </c>
      <c r="O10">
        <v>3.9</v>
      </c>
      <c r="P10" s="4">
        <f t="shared" si="0"/>
        <v>6.53</v>
      </c>
      <c r="Q10" s="4">
        <f t="shared" si="1"/>
        <v>13.12</v>
      </c>
      <c r="R10">
        <v>2</v>
      </c>
    </row>
    <row r="11" spans="1:18" x14ac:dyDescent="0.8">
      <c r="A11" t="s">
        <v>10</v>
      </c>
      <c r="B11">
        <v>14</v>
      </c>
      <c r="C11">
        <v>1</v>
      </c>
      <c r="D11" s="4">
        <f>'[1]EAR-WHO-FAO'!B13</f>
        <v>833.33333333333337</v>
      </c>
      <c r="E11" s="4">
        <f>'[1]EAR-WHO-FAO'!C13</f>
        <v>6.9999999999999991</v>
      </c>
      <c r="F11" s="4">
        <f>'[1]EAR-WHO-FAO'!D13</f>
        <v>8.7692307692307701</v>
      </c>
      <c r="G11" s="4">
        <f>'[1]EAR-WHO-FAO'!E13</f>
        <v>10.538461538461538</v>
      </c>
      <c r="H11" s="4">
        <f>'[1]EAR-WHO-FAO'!F13</f>
        <v>21.076923076923077</v>
      </c>
      <c r="I11" s="4">
        <f>'[1]EAR-WHO-FAO'!G13</f>
        <v>1</v>
      </c>
      <c r="J11" s="4">
        <f>'[1]EAR-WHO-FAO'!H13</f>
        <v>1.0833333333333335</v>
      </c>
      <c r="K11" s="4">
        <f>'[1]EAR-WHO-FAO'!I13</f>
        <v>12.307692307692307</v>
      </c>
      <c r="L11" s="4">
        <f>'[1]EAR-WHO-FAO'!J13</f>
        <v>320</v>
      </c>
      <c r="M11" s="4">
        <f>[1]Protein!B12</f>
        <v>0.66</v>
      </c>
      <c r="N11" s="5">
        <v>625</v>
      </c>
      <c r="O11">
        <v>3.9</v>
      </c>
      <c r="P11" s="4">
        <f t="shared" si="0"/>
        <v>6.53</v>
      </c>
      <c r="Q11" s="4">
        <f t="shared" si="1"/>
        <v>13.12</v>
      </c>
      <c r="R11">
        <v>2</v>
      </c>
    </row>
    <row r="12" spans="1:18" x14ac:dyDescent="0.8">
      <c r="A12" t="s">
        <v>11</v>
      </c>
      <c r="B12">
        <v>15</v>
      </c>
      <c r="C12">
        <v>1</v>
      </c>
      <c r="D12" s="4">
        <f>'[1]EAR-WHO-FAO'!B13*0.2+'[1]EAR-WHO-FAO'!B14*0.8</f>
        <v>833.33333333333348</v>
      </c>
      <c r="E12" s="4">
        <f>'[1]EAR-WHO-FAO'!C13*0.2+'[1]EAR-WHO-FAO'!C14*0.8</f>
        <v>7</v>
      </c>
      <c r="F12" s="4">
        <f>'[1]EAR-WHO-FAO'!D13*0.2+'[1]EAR-WHO-FAO'!D14*0.8</f>
        <v>8.7692307692307701</v>
      </c>
      <c r="G12" s="4">
        <f>'[1]EAR-WHO-FAO'!E13*0.2+'[1]EAR-WHO-FAO'!E14*0.8</f>
        <v>10.538461538461538</v>
      </c>
      <c r="H12" s="4">
        <f>'[1]EAR-WHO-FAO'!F13*0.2+'[1]EAR-WHO-FAO'!F14*0.8</f>
        <v>21.076923076923077</v>
      </c>
      <c r="I12" s="4">
        <f>'[1]EAR-WHO-FAO'!G13*0.2+'[1]EAR-WHO-FAO'!G14*0.8</f>
        <v>1</v>
      </c>
      <c r="J12" s="4">
        <f>'[1]EAR-WHO-FAO'!H13*0.2+'[1]EAR-WHO-FAO'!H14*0.8</f>
        <v>1.0833333333333335</v>
      </c>
      <c r="K12" s="4">
        <f>'[1]EAR-WHO-FAO'!I13*0.2+'[1]EAR-WHO-FAO'!I14*0.8</f>
        <v>12.307692307692308</v>
      </c>
      <c r="L12" s="4">
        <f>'[1]EAR-WHO-FAO'!J13*0.2+'[1]EAR-WHO-FAO'!J14*0.8</f>
        <v>320</v>
      </c>
      <c r="M12" s="4">
        <f>[1]Protein!B12</f>
        <v>0.66</v>
      </c>
      <c r="N12" s="5">
        <v>625</v>
      </c>
      <c r="O12">
        <v>3.9</v>
      </c>
      <c r="P12" s="4">
        <f t="shared" si="0"/>
        <v>6.53</v>
      </c>
      <c r="Q12" s="4">
        <f t="shared" si="1"/>
        <v>13.12</v>
      </c>
      <c r="R12">
        <v>2</v>
      </c>
    </row>
    <row r="13" spans="1:18" x14ac:dyDescent="0.8">
      <c r="A13" t="s">
        <v>12</v>
      </c>
      <c r="B13">
        <v>16</v>
      </c>
      <c r="C13">
        <v>1</v>
      </c>
      <c r="D13" s="4">
        <f>'[1]EAR-WHO-FAO'!B14*0.2+'[1]EAR-WHO-FAO'!B16*0.8</f>
        <v>1033.3333333333335</v>
      </c>
      <c r="E13" s="4">
        <f>'[1]EAR-WHO-FAO'!C14*0.2+'[1]EAR-WHO-FAO'!C16*0.8</f>
        <v>7</v>
      </c>
      <c r="F13" s="4">
        <f>'[1]EAR-WHO-FAO'!D14*0.2+'[1]EAR-WHO-FAO'!D16*0.8</f>
        <v>8.7692307692307701</v>
      </c>
      <c r="G13" s="4">
        <f>'[1]EAR-WHO-FAO'!E14*0.2+'[1]EAR-WHO-FAO'!E16*0.8</f>
        <v>10.538461538461538</v>
      </c>
      <c r="H13" s="4">
        <f>'[1]EAR-WHO-FAO'!F14*0.2+'[1]EAR-WHO-FAO'!F16*0.8</f>
        <v>21.076923076923077</v>
      </c>
      <c r="I13" s="4">
        <f>'[1]EAR-WHO-FAO'!G14*0.2+'[1]EAR-WHO-FAO'!G16*0.8</f>
        <v>1</v>
      </c>
      <c r="J13" s="4">
        <f>'[1]EAR-WHO-FAO'!H14*0.2+'[1]EAR-WHO-FAO'!H16*0.8</f>
        <v>1.0833333333333335</v>
      </c>
      <c r="K13" s="4">
        <f>'[1]EAR-WHO-FAO'!I14*0.2+'[1]EAR-WHO-FAO'!I16*0.8</f>
        <v>12.307692307692308</v>
      </c>
      <c r="L13" s="4">
        <f>'[1]EAR-WHO-FAO'!J14*0.2+'[1]EAR-WHO-FAO'!J16*0.8</f>
        <v>320</v>
      </c>
      <c r="M13" s="4">
        <f>[1]Protein!B12</f>
        <v>0.66</v>
      </c>
      <c r="N13" s="5">
        <v>625</v>
      </c>
      <c r="O13">
        <v>3.9</v>
      </c>
      <c r="P13" s="4">
        <f t="shared" si="0"/>
        <v>6.53</v>
      </c>
      <c r="Q13" s="4">
        <f t="shared" si="1"/>
        <v>13.12</v>
      </c>
      <c r="R13">
        <v>2</v>
      </c>
    </row>
    <row r="14" spans="1:18" x14ac:dyDescent="0.8">
      <c r="A14" t="s">
        <v>13</v>
      </c>
      <c r="B14">
        <v>17</v>
      </c>
      <c r="C14">
        <v>1</v>
      </c>
      <c r="D14" s="4">
        <f>'[1]EAR-WHO-FAO'!B14*0.2+'[1]EAR-WHO-FAO'!B16*0.8</f>
        <v>1033.3333333333335</v>
      </c>
      <c r="E14" s="4">
        <f>'[1]EAR-WHO-FAO'!C14*0.2+'[1]EAR-WHO-FAO'!C16*0.8</f>
        <v>7</v>
      </c>
      <c r="F14" s="4">
        <f>'[1]EAR-WHO-FAO'!D14*0.2+'[1]EAR-WHO-FAO'!D16*0.8</f>
        <v>8.7692307692307701</v>
      </c>
      <c r="G14" s="4">
        <f>'[1]EAR-WHO-FAO'!E14*0.2+'[1]EAR-WHO-FAO'!E16*0.8</f>
        <v>10.538461538461538</v>
      </c>
      <c r="H14" s="4">
        <f>'[1]EAR-WHO-FAO'!F14*0.2+'[1]EAR-WHO-FAO'!F16*0.8</f>
        <v>21.076923076923077</v>
      </c>
      <c r="I14" s="4">
        <f>'[1]EAR-WHO-FAO'!G14*0.2+'[1]EAR-WHO-FAO'!G16*0.8</f>
        <v>1</v>
      </c>
      <c r="J14" s="4">
        <f>'[1]EAR-WHO-FAO'!H14*0.2+'[1]EAR-WHO-FAO'!H16*0.8</f>
        <v>1.0833333333333335</v>
      </c>
      <c r="K14" s="4">
        <f>'[1]EAR-WHO-FAO'!I14*0.2+'[1]EAR-WHO-FAO'!I16*0.8</f>
        <v>12.307692307692308</v>
      </c>
      <c r="L14" s="4">
        <f>'[1]EAR-WHO-FAO'!J14*0.2+'[1]EAR-WHO-FAO'!J16*0.8</f>
        <v>320</v>
      </c>
      <c r="M14" s="4">
        <f>[1]Protein!B12</f>
        <v>0.66</v>
      </c>
      <c r="N14" s="5">
        <v>625</v>
      </c>
      <c r="O14">
        <v>3.9</v>
      </c>
      <c r="P14" s="4">
        <f t="shared" si="0"/>
        <v>6.53</v>
      </c>
      <c r="Q14" s="4">
        <f t="shared" si="1"/>
        <v>13.12</v>
      </c>
      <c r="R14">
        <v>2</v>
      </c>
    </row>
    <row r="15" spans="1:18" x14ac:dyDescent="0.8">
      <c r="A15" t="s">
        <v>14</v>
      </c>
      <c r="B15">
        <v>18</v>
      </c>
      <c r="C15">
        <v>1</v>
      </c>
      <c r="D15" s="4">
        <f>'[1]EAR-WHO-FAO'!B16</f>
        <v>1083.3333333333335</v>
      </c>
      <c r="E15" s="4">
        <f>'[1]EAR-WHO-FAO'!C16</f>
        <v>6.9999999999999991</v>
      </c>
      <c r="F15" s="4">
        <f>'[1]EAR-WHO-FAO'!D16</f>
        <v>8.7692307692307701</v>
      </c>
      <c r="G15" s="4">
        <f>'[1]EAR-WHO-FAO'!E16</f>
        <v>10.538461538461538</v>
      </c>
      <c r="H15" s="4">
        <f>'[1]EAR-WHO-FAO'!F16</f>
        <v>21.076923076923077</v>
      </c>
      <c r="I15" s="4">
        <f>'[1]EAR-WHO-FAO'!G16</f>
        <v>1</v>
      </c>
      <c r="J15" s="4">
        <f>'[1]EAR-WHO-FAO'!H16</f>
        <v>1.0833333333333335</v>
      </c>
      <c r="K15" s="4">
        <f>'[1]EAR-WHO-FAO'!I16</f>
        <v>12.307692307692307</v>
      </c>
      <c r="L15" s="4">
        <f>'[1]EAR-WHO-FAO'!J16</f>
        <v>320</v>
      </c>
      <c r="M15" s="4">
        <f>[1]Protein!B12</f>
        <v>0.66</v>
      </c>
      <c r="N15" s="5">
        <v>625</v>
      </c>
      <c r="O15">
        <v>3.9</v>
      </c>
      <c r="P15" s="4">
        <f t="shared" si="0"/>
        <v>6.53</v>
      </c>
      <c r="Q15" s="4">
        <f t="shared" si="1"/>
        <v>13.12</v>
      </c>
      <c r="R15">
        <v>2</v>
      </c>
    </row>
    <row r="16" spans="1:18" x14ac:dyDescent="0.8">
      <c r="A16" t="s">
        <v>15</v>
      </c>
      <c r="B16">
        <v>19</v>
      </c>
      <c r="C16">
        <v>1</v>
      </c>
      <c r="D16" s="4">
        <f>'[1]EAR-WHO-FAO'!B16</f>
        <v>1083.3333333333335</v>
      </c>
      <c r="E16" s="4">
        <f>'[1]EAR-WHO-FAO'!C16</f>
        <v>6.9999999999999991</v>
      </c>
      <c r="F16" s="4">
        <f>'[1]EAR-WHO-FAO'!D16</f>
        <v>8.7692307692307701</v>
      </c>
      <c r="G16" s="4">
        <f>'[1]EAR-WHO-FAO'!E16</f>
        <v>10.538461538461538</v>
      </c>
      <c r="H16" s="4">
        <f>'[1]EAR-WHO-FAO'!F16</f>
        <v>21.076923076923077</v>
      </c>
      <c r="I16" s="4">
        <f>'[1]EAR-WHO-FAO'!G16</f>
        <v>1</v>
      </c>
      <c r="J16" s="4">
        <f>'[1]EAR-WHO-FAO'!H16</f>
        <v>1.0833333333333335</v>
      </c>
      <c r="K16" s="4">
        <f>'[1]EAR-WHO-FAO'!I16</f>
        <v>12.307692307692307</v>
      </c>
      <c r="L16" s="4">
        <f>'[1]EAR-WHO-FAO'!J16</f>
        <v>320</v>
      </c>
      <c r="M16" s="4">
        <f>[1]Protein!B12</f>
        <v>0.66</v>
      </c>
      <c r="N16" s="5">
        <v>625</v>
      </c>
      <c r="O16">
        <v>3.9</v>
      </c>
      <c r="P16" s="4">
        <f t="shared" si="0"/>
        <v>6.53</v>
      </c>
      <c r="Q16" s="4">
        <f t="shared" si="1"/>
        <v>13.12</v>
      </c>
      <c r="R16">
        <v>2</v>
      </c>
    </row>
    <row r="17" spans="1:18" x14ac:dyDescent="0.8">
      <c r="A17" t="s">
        <v>16</v>
      </c>
      <c r="B17">
        <v>20</v>
      </c>
      <c r="C17">
        <v>1</v>
      </c>
      <c r="D17" s="4">
        <f>'[1]EAR-WHO-FAO'!B16</f>
        <v>1083.3333333333335</v>
      </c>
      <c r="E17" s="4">
        <f>'[1]EAR-WHO-FAO'!C16</f>
        <v>6.9999999999999991</v>
      </c>
      <c r="F17" s="4">
        <f>'[1]EAR-WHO-FAO'!D16</f>
        <v>8.7692307692307701</v>
      </c>
      <c r="G17" s="4">
        <f>'[1]EAR-WHO-FAO'!E16</f>
        <v>10.538461538461538</v>
      </c>
      <c r="H17" s="4">
        <f>'[1]EAR-WHO-FAO'!F16</f>
        <v>21.076923076923077</v>
      </c>
      <c r="I17" s="4">
        <f>'[1]EAR-WHO-FAO'!G16</f>
        <v>1</v>
      </c>
      <c r="J17" s="4">
        <f>'[1]EAR-WHO-FAO'!H16</f>
        <v>1.0833333333333335</v>
      </c>
      <c r="K17" s="4">
        <f>'[1]EAR-WHO-FAO'!I16</f>
        <v>12.307692307692307</v>
      </c>
      <c r="L17" s="4">
        <f>'[1]EAR-WHO-FAO'!J16</f>
        <v>320</v>
      </c>
      <c r="M17" s="4">
        <f>[1]Protein!B12</f>
        <v>0.66</v>
      </c>
      <c r="N17" s="5">
        <v>625</v>
      </c>
      <c r="O17">
        <v>3.9</v>
      </c>
      <c r="P17" s="4">
        <f t="shared" si="0"/>
        <v>6.53</v>
      </c>
      <c r="Q17" s="4">
        <f t="shared" si="1"/>
        <v>13.12</v>
      </c>
      <c r="R17">
        <v>2</v>
      </c>
    </row>
    <row r="18" spans="1:18" x14ac:dyDescent="0.8">
      <c r="A18" t="s">
        <v>17</v>
      </c>
      <c r="B18">
        <v>30</v>
      </c>
      <c r="C18">
        <v>1</v>
      </c>
      <c r="D18" s="4">
        <f>'[1]EAR-WHO-FAO'!B16</f>
        <v>1083.3333333333335</v>
      </c>
      <c r="E18" s="4">
        <f>'[1]EAR-WHO-FAO'!C16</f>
        <v>6.9999999999999991</v>
      </c>
      <c r="F18" s="4">
        <f>'[1]EAR-WHO-FAO'!D16</f>
        <v>8.7692307692307701</v>
      </c>
      <c r="G18" s="4">
        <f>'[1]EAR-WHO-FAO'!E16</f>
        <v>10.538461538461538</v>
      </c>
      <c r="H18" s="4">
        <f>'[1]EAR-WHO-FAO'!F16</f>
        <v>21.076923076923077</v>
      </c>
      <c r="I18" s="4">
        <f>'[1]EAR-WHO-FAO'!G16</f>
        <v>1</v>
      </c>
      <c r="J18" s="4">
        <f>'[1]EAR-WHO-FAO'!H16</f>
        <v>1.0833333333333335</v>
      </c>
      <c r="K18" s="4">
        <f>'[1]EAR-WHO-FAO'!I16</f>
        <v>12.307692307692307</v>
      </c>
      <c r="L18" s="4">
        <f>'[1]EAR-WHO-FAO'!J16</f>
        <v>320</v>
      </c>
      <c r="M18" s="4">
        <f>[1]Protein!B12</f>
        <v>0.66</v>
      </c>
      <c r="N18" s="5">
        <v>625</v>
      </c>
      <c r="O18">
        <v>3.9</v>
      </c>
      <c r="P18" s="4">
        <f t="shared" si="0"/>
        <v>6.53</v>
      </c>
      <c r="Q18" s="4">
        <f t="shared" si="1"/>
        <v>13.12</v>
      </c>
      <c r="R18">
        <v>2</v>
      </c>
    </row>
    <row r="19" spans="1:18" x14ac:dyDescent="0.8">
      <c r="A19" t="s">
        <v>18</v>
      </c>
      <c r="B19">
        <v>31</v>
      </c>
      <c r="C19">
        <v>1</v>
      </c>
      <c r="D19" s="4">
        <f>'[1]EAR-WHO-FAO'!B16</f>
        <v>1083.3333333333335</v>
      </c>
      <c r="E19" s="4">
        <f>'[1]EAR-WHO-FAO'!C16</f>
        <v>6.9999999999999991</v>
      </c>
      <c r="F19" s="4">
        <f>'[1]EAR-WHO-FAO'!D16</f>
        <v>8.7692307692307701</v>
      </c>
      <c r="G19" s="4">
        <f>'[1]EAR-WHO-FAO'!E16</f>
        <v>10.538461538461538</v>
      </c>
      <c r="H19" s="4">
        <f>'[1]EAR-WHO-FAO'!F16</f>
        <v>21.076923076923077</v>
      </c>
      <c r="I19" s="4">
        <f>'[1]EAR-WHO-FAO'!G16</f>
        <v>1</v>
      </c>
      <c r="J19" s="4">
        <f>'[1]EAR-WHO-FAO'!H16</f>
        <v>1.0833333333333335</v>
      </c>
      <c r="K19" s="4">
        <f>'[1]EAR-WHO-FAO'!I16</f>
        <v>12.307692307692307</v>
      </c>
      <c r="L19" s="4">
        <f>'[1]EAR-WHO-FAO'!J16</f>
        <v>320</v>
      </c>
      <c r="M19" s="4">
        <f>[1]Protein!B12</f>
        <v>0.66</v>
      </c>
      <c r="N19" s="5">
        <v>625</v>
      </c>
      <c r="O19">
        <v>3.9</v>
      </c>
      <c r="P19" s="4">
        <f t="shared" si="0"/>
        <v>6.53</v>
      </c>
      <c r="Q19" s="4">
        <f t="shared" si="1"/>
        <v>13.12</v>
      </c>
      <c r="R19">
        <v>2</v>
      </c>
    </row>
    <row r="20" spans="1:18" x14ac:dyDescent="0.8">
      <c r="A20" t="s">
        <v>19</v>
      </c>
      <c r="B20">
        <v>32</v>
      </c>
      <c r="C20">
        <v>1</v>
      </c>
      <c r="D20" s="4">
        <f>'[1]EAR-WHO-FAO'!B16</f>
        <v>1083.3333333333335</v>
      </c>
      <c r="E20" s="4">
        <f>'[1]EAR-WHO-FAO'!C16</f>
        <v>6.9999999999999991</v>
      </c>
      <c r="F20" s="4">
        <f>'[1]EAR-WHO-FAO'!D16</f>
        <v>8.7692307692307701</v>
      </c>
      <c r="G20" s="4">
        <f>'[1]EAR-WHO-FAO'!E16</f>
        <v>10.538461538461538</v>
      </c>
      <c r="H20" s="4">
        <f>'[1]EAR-WHO-FAO'!F16</f>
        <v>21.076923076923077</v>
      </c>
      <c r="I20" s="4">
        <f>'[1]EAR-WHO-FAO'!G16</f>
        <v>1</v>
      </c>
      <c r="J20" s="4">
        <f>'[1]EAR-WHO-FAO'!H16</f>
        <v>1.0833333333333335</v>
      </c>
      <c r="K20" s="4">
        <f>'[1]EAR-WHO-FAO'!I16</f>
        <v>12.307692307692307</v>
      </c>
      <c r="L20" s="4">
        <f>'[1]EAR-WHO-FAO'!J16</f>
        <v>320</v>
      </c>
      <c r="M20" s="4">
        <f>[1]Protein!B12</f>
        <v>0.66</v>
      </c>
      <c r="N20" s="5">
        <v>625</v>
      </c>
      <c r="O20">
        <v>3.9</v>
      </c>
      <c r="P20" s="4">
        <f t="shared" si="0"/>
        <v>6.53</v>
      </c>
      <c r="Q20" s="4">
        <f t="shared" si="1"/>
        <v>13.12</v>
      </c>
      <c r="R20">
        <v>2</v>
      </c>
    </row>
    <row r="21" spans="1:18" x14ac:dyDescent="0.8">
      <c r="A21" t="s">
        <v>20</v>
      </c>
      <c r="B21">
        <v>33</v>
      </c>
      <c r="C21">
        <v>1</v>
      </c>
      <c r="D21" s="4">
        <f>'[1]EAR-WHO-FAO'!B16</f>
        <v>1083.3333333333335</v>
      </c>
      <c r="E21" s="4">
        <f>'[1]EAR-WHO-FAO'!C16</f>
        <v>6.9999999999999991</v>
      </c>
      <c r="F21" s="4">
        <f>'[1]EAR-WHO-FAO'!D16</f>
        <v>8.7692307692307701</v>
      </c>
      <c r="G21" s="4">
        <f>'[1]EAR-WHO-FAO'!E16</f>
        <v>10.538461538461538</v>
      </c>
      <c r="H21" s="4">
        <f>'[1]EAR-WHO-FAO'!F16</f>
        <v>21.076923076923077</v>
      </c>
      <c r="I21" s="4">
        <f>'[1]EAR-WHO-FAO'!G16</f>
        <v>1</v>
      </c>
      <c r="J21" s="4">
        <f>'[1]EAR-WHO-FAO'!H16</f>
        <v>1.0833333333333335</v>
      </c>
      <c r="K21" s="4">
        <f>'[1]EAR-WHO-FAO'!I16</f>
        <v>12.307692307692307</v>
      </c>
      <c r="L21" s="4">
        <f>'[1]EAR-WHO-FAO'!J16</f>
        <v>320</v>
      </c>
      <c r="M21" s="4">
        <f>[1]Protein!B12</f>
        <v>0.66</v>
      </c>
      <c r="N21" s="5">
        <v>625</v>
      </c>
      <c r="O21">
        <v>3.9</v>
      </c>
      <c r="P21" s="4">
        <f t="shared" si="0"/>
        <v>6.53</v>
      </c>
      <c r="Q21" s="4">
        <f t="shared" si="1"/>
        <v>13.12</v>
      </c>
      <c r="R21">
        <v>2</v>
      </c>
    </row>
    <row r="22" spans="1:18" x14ac:dyDescent="0.8">
      <c r="A22" t="s">
        <v>21</v>
      </c>
      <c r="C22">
        <v>1</v>
      </c>
      <c r="D22" s="4">
        <f>'[1]EAR-WHO-FAO'!B16</f>
        <v>1083.3333333333335</v>
      </c>
      <c r="E22" s="4">
        <f>'[1]EAR-WHO-FAO'!C16</f>
        <v>6.9999999999999991</v>
      </c>
      <c r="F22" s="4">
        <f>'[1]EAR-WHO-FAO'!D16</f>
        <v>8.7692307692307701</v>
      </c>
      <c r="G22" s="4">
        <f>'[1]EAR-WHO-FAO'!E16</f>
        <v>10.538461538461538</v>
      </c>
      <c r="H22" s="4">
        <f>'[1]EAR-WHO-FAO'!F16</f>
        <v>21.076923076923077</v>
      </c>
      <c r="I22" s="4">
        <f>'[1]EAR-WHO-FAO'!G16</f>
        <v>1</v>
      </c>
      <c r="J22" s="4">
        <f>'[1]EAR-WHO-FAO'!H16</f>
        <v>1.0833333333333335</v>
      </c>
      <c r="K22" s="4">
        <f>'[1]EAR-WHO-FAO'!I16</f>
        <v>12.307692307692307</v>
      </c>
      <c r="L22" s="4">
        <f>'[1]EAR-WHO-FAO'!J16</f>
        <v>320</v>
      </c>
      <c r="M22" s="4">
        <f>[1]Protein!B12</f>
        <v>0.66</v>
      </c>
      <c r="N22" s="5">
        <v>625</v>
      </c>
      <c r="O22">
        <v>3.9</v>
      </c>
      <c r="P22" s="4">
        <f t="shared" si="0"/>
        <v>6.53</v>
      </c>
      <c r="Q22" s="4">
        <f t="shared" si="1"/>
        <v>13.12</v>
      </c>
      <c r="R22">
        <v>2</v>
      </c>
    </row>
    <row r="23" spans="1:18" x14ac:dyDescent="0.8">
      <c r="A23" t="s">
        <v>22</v>
      </c>
      <c r="D23" s="4"/>
      <c r="E23" s="4"/>
      <c r="F23" s="4"/>
      <c r="G23" s="4"/>
      <c r="H23" s="4"/>
      <c r="I23" s="4"/>
      <c r="J23" s="4"/>
      <c r="K23" s="4"/>
      <c r="M23" s="4"/>
      <c r="O23"/>
      <c r="P23" s="4"/>
    </row>
    <row r="24" spans="1:18" x14ac:dyDescent="0.8">
      <c r="A24" t="s">
        <v>23</v>
      </c>
      <c r="D24" s="4"/>
      <c r="E24" s="4"/>
      <c r="F24" s="4"/>
      <c r="G24" s="4"/>
      <c r="H24" s="4"/>
      <c r="I24" s="4"/>
      <c r="J24" s="4"/>
      <c r="K24" s="4"/>
      <c r="M24" s="4"/>
      <c r="O24"/>
      <c r="P24" s="4"/>
    </row>
    <row r="25" spans="1:18" x14ac:dyDescent="0.8">
      <c r="A25" t="s">
        <v>24</v>
      </c>
      <c r="B25">
        <v>5</v>
      </c>
      <c r="C25">
        <v>2</v>
      </c>
      <c r="D25" s="4">
        <f>'[1]EAR-WHO-FAO'!B2*0.1+'[1]EAR-WHO-FAO'!B3*0.1+'[1]EAR-WHO-FAO'!B4*0.6+'[1]EAR-WHO-FAO'!B5*0.2</f>
        <v>408.33333333333331</v>
      </c>
      <c r="E25" s="4">
        <f>'[1]EAR-WHO-FAO'!C2*0.1+'[1]EAR-WHO-FAO'!C3*0.1+'[1]EAR-WHO-FAO'!C4*0.6+'[1]EAR-WHO-FAO'!C5*0.2</f>
        <v>1.7361662337662336</v>
      </c>
      <c r="F25" s="4">
        <f>'[1]EAR-WHO-FAO'!D2*0.1+'[1]EAR-WHO-FAO'!D3*0.1+'[1]EAR-WHO-FAO'!D4*0.6+'[1]EAR-WHO-FAO'!D5*0.2</f>
        <v>2.1518857142857142</v>
      </c>
      <c r="G25" s="4">
        <f>'[1]EAR-WHO-FAO'!E2*0.1+'[1]EAR-WHO-FAO'!E3*0.1+'[1]EAR-WHO-FAO'!E4*0.6+'[1]EAR-WHO-FAO'!E5*0.2</f>
        <v>2.5913922077922074</v>
      </c>
      <c r="H25" s="4">
        <f>'[1]EAR-WHO-FAO'!F2*0.1+'[1]EAR-WHO-FAO'!F3*0.1+'[1]EAR-WHO-FAO'!F4*0.6+'[1]EAR-WHO-FAO'!F5*0.2</f>
        <v>5.1827844155844147</v>
      </c>
      <c r="I25" s="4">
        <f>'[1]EAR-WHO-FAO'!G2*0.1+'[1]EAR-WHO-FAO'!G3*0.1+'[1]EAR-WHO-FAO'!G4*0.6+'[1]EAR-WHO-FAO'!G5*0.2</f>
        <v>0.376</v>
      </c>
      <c r="J25" s="4">
        <f>'[1]EAR-WHO-FAO'!H2*0.1+'[1]EAR-WHO-FAO'!H3*0.1+'[1]EAR-WHO-FAO'!H4*0.6+'[1]EAR-WHO-FAO'!H5*0.2</f>
        <v>0.39200000000000002</v>
      </c>
      <c r="K25" s="4">
        <f>'[1]EAR-WHO-FAO'!I2*0.1+'[1]EAR-WHO-FAO'!I3*0.1+'[1]EAR-WHO-FAO'!I4*0.6+'[1]EAR-WHO-FAO'!I5*0.2</f>
        <v>4.4615384615384617</v>
      </c>
      <c r="L25" s="4">
        <f>'[1]EAR-WHO-FAO'!J2*0.1+'[1]EAR-WHO-FAO'!J3*0.1+'[1]EAR-WHO-FAO'!J4*0.6+'[1]EAR-WHO-FAO'!J5*0.2</f>
        <v>116.8</v>
      </c>
      <c r="M25" s="4">
        <f>0.2*[1]Protein!B3+0.6*[1]Protein!B5+0.2*[1]Protein!B7</f>
        <v>0.82199999999999995</v>
      </c>
      <c r="N25" s="5">
        <v>210</v>
      </c>
      <c r="O25">
        <f>O2</f>
        <v>1.1299999999999999</v>
      </c>
      <c r="P25">
        <f t="shared" ref="P25:Q25" si="2">P2</f>
        <v>1.68</v>
      </c>
      <c r="Q25">
        <f t="shared" si="2"/>
        <v>4.0250000000000004</v>
      </c>
      <c r="R25">
        <v>0.7</v>
      </c>
    </row>
    <row r="26" spans="1:18" x14ac:dyDescent="0.8">
      <c r="A26" t="s">
        <v>25</v>
      </c>
      <c r="B26">
        <v>6</v>
      </c>
      <c r="C26">
        <v>2</v>
      </c>
      <c r="D26" s="4">
        <f>'[1]EAR-WHO-FAO'!B5*0.4+'[1]EAR-WHO-FAO'!B6*0.6</f>
        <v>550</v>
      </c>
      <c r="E26" s="4">
        <f>'[1]EAR-WHO-FAO'!C5*0.4+'[1]EAR-WHO-FAO'!C6*0.6</f>
        <v>2.3794634877384198</v>
      </c>
      <c r="F26" s="4">
        <f>'[1]EAR-WHO-FAO'!D5*0.4+'[1]EAR-WHO-FAO'!D6*0.6</f>
        <v>2.9896931880108992</v>
      </c>
      <c r="G26" s="4">
        <f>'[1]EAR-WHO-FAO'!E5*0.4+'[1]EAR-WHO-FAO'!E6*0.6</f>
        <v>3.5835228882833787</v>
      </c>
      <c r="H26" s="4">
        <f>'[1]EAR-WHO-FAO'!F5*0.4+'[1]EAR-WHO-FAO'!F6*0.6</f>
        <v>7.1670457765667575</v>
      </c>
      <c r="I26" s="4">
        <f>'[1]EAR-WHO-FAO'!G5*0.4+'[1]EAR-WHO-FAO'!G6*0.6</f>
        <v>0.624</v>
      </c>
      <c r="J26" s="4">
        <f>'[1]EAR-WHO-FAO'!H5*0.4+'[1]EAR-WHO-FAO'!H6*0.6</f>
        <v>0.624</v>
      </c>
      <c r="K26" s="4">
        <f>'[1]EAR-WHO-FAO'!I5*0.4+'[1]EAR-WHO-FAO'!I6*0.6</f>
        <v>7.9999999999999991</v>
      </c>
      <c r="L26" s="4">
        <f>'[1]EAR-WHO-FAO'!J5*0.4+'[1]EAR-WHO-FAO'!J6*0.6</f>
        <v>208</v>
      </c>
      <c r="M26" s="4">
        <f>0.2*[1]Protein!B7+0.8*[1]Protein!B9</f>
        <v>0.73399999999999999</v>
      </c>
      <c r="N26" s="5">
        <v>275</v>
      </c>
      <c r="O26">
        <f>O3</f>
        <v>2.0949999999999998</v>
      </c>
      <c r="P26">
        <f t="shared" ref="P26:Q26" si="3">P3</f>
        <v>3.48</v>
      </c>
      <c r="Q26">
        <f t="shared" si="3"/>
        <v>6.9700000000000006</v>
      </c>
      <c r="R26">
        <v>1</v>
      </c>
    </row>
    <row r="27" spans="1:18" x14ac:dyDescent="0.8">
      <c r="A27" t="s">
        <v>26</v>
      </c>
      <c r="B27">
        <v>7</v>
      </c>
      <c r="C27">
        <v>2</v>
      </c>
      <c r="D27" s="4">
        <f>'[1]EAR-WHO-FAO'!B7</f>
        <v>1083.3333333333335</v>
      </c>
      <c r="E27" s="4">
        <f>'[1]EAR-WHO-FAO'!C7</f>
        <v>14.273413304252999</v>
      </c>
      <c r="F27" s="4">
        <f>'[1]EAR-WHO-FAO'!D7</f>
        <v>18.136401308615049</v>
      </c>
      <c r="G27" s="4">
        <f>'[1]EAR-WHO-FAO'!E7</f>
        <v>21.4101199563795</v>
      </c>
      <c r="H27" s="4">
        <f>'[1]EAR-WHO-FAO'!F7</f>
        <v>42.820239912759</v>
      </c>
      <c r="I27" s="4">
        <f>'[1]EAR-WHO-FAO'!G7</f>
        <v>0.91666666666666674</v>
      </c>
      <c r="J27" s="4">
        <f>'[1]EAR-WHO-FAO'!H7</f>
        <v>0.90909090909090906</v>
      </c>
      <c r="K27" s="4">
        <f>'[1]EAR-WHO-FAO'!I7</f>
        <v>12.307692307692307</v>
      </c>
      <c r="L27" s="4">
        <f>'[1]EAR-WHO-FAO'!J7</f>
        <v>320</v>
      </c>
      <c r="M27" s="4">
        <f>0.8*[1]Protein!B9+0.2*[1]Protein!B11</f>
        <v>0.73</v>
      </c>
      <c r="N27" s="5">
        <v>420</v>
      </c>
      <c r="O27">
        <f>AVERAGE(2.38,3.07)</f>
        <v>2.7249999999999996</v>
      </c>
      <c r="P27" s="4">
        <f>AVERAGE(3.96,5.14)</f>
        <v>4.55</v>
      </c>
      <c r="Q27">
        <f>AVERAGE(7.95,10.32)</f>
        <v>9.1349999999999998</v>
      </c>
      <c r="R27">
        <v>1.5</v>
      </c>
    </row>
    <row r="28" spans="1:18" x14ac:dyDescent="0.8">
      <c r="A28" t="s">
        <v>27</v>
      </c>
      <c r="B28">
        <v>8</v>
      </c>
      <c r="C28">
        <v>2</v>
      </c>
      <c r="D28" s="4">
        <f>'[1]EAR-WHO-FAO'!B8*0.8+'[1]EAR-WHO-FAO'!B11*0.2</f>
        <v>1033.3333333333335</v>
      </c>
      <c r="E28" s="4">
        <f>'[1]EAR-WHO-FAO'!C8*0.8+'[1]EAR-WHO-FAO'!C11*0.2</f>
        <v>10.47978947368421</v>
      </c>
      <c r="F28" s="4">
        <f>'[1]EAR-WHO-FAO'!D8*0.8+'[1]EAR-WHO-FAO'!D11*0.2</f>
        <v>13.068157894736844</v>
      </c>
      <c r="G28" s="4">
        <f>'[1]EAR-WHO-FAO'!E8*0.8+'[1]EAR-WHO-FAO'!E11*0.2</f>
        <v>15.698631578947371</v>
      </c>
      <c r="H28" s="4">
        <f>'[1]EAR-WHO-FAO'!F8*0.8+'[1]EAR-WHO-FAO'!F11*0.2</f>
        <v>31.397263157894741</v>
      </c>
      <c r="I28" s="4">
        <f>'[1]EAR-WHO-FAO'!G8*0.8+'[1]EAR-WHO-FAO'!G11*0.2</f>
        <v>0.91666666666666674</v>
      </c>
      <c r="J28" s="4">
        <f>'[1]EAR-WHO-FAO'!H8*0.8+'[1]EAR-WHO-FAO'!H11*0.2</f>
        <v>0.91060606060606064</v>
      </c>
      <c r="K28" s="4">
        <f>'[1]EAR-WHO-FAO'!I8*0.8+'[1]EAR-WHO-FAO'!I11*0.2</f>
        <v>12</v>
      </c>
      <c r="L28" s="4">
        <f>'[1]EAR-WHO-FAO'!J8*0.8+'[1]EAR-WHO-FAO'!J11*0.2</f>
        <v>320</v>
      </c>
      <c r="M28" s="4">
        <f>0.4*[1]Protein!B11+0.6*[1]Protein!B12</f>
        <v>0.67199999999999993</v>
      </c>
      <c r="N28" s="5">
        <v>485</v>
      </c>
      <c r="O28">
        <v>3.08</v>
      </c>
      <c r="P28" s="4">
        <v>5.12</v>
      </c>
      <c r="Q28" s="4">
        <v>10.29</v>
      </c>
      <c r="R28" s="4">
        <v>2</v>
      </c>
    </row>
    <row r="29" spans="1:18" x14ac:dyDescent="0.8">
      <c r="A29" t="s">
        <v>28</v>
      </c>
      <c r="B29">
        <v>9</v>
      </c>
      <c r="C29">
        <v>2</v>
      </c>
      <c r="D29" s="4">
        <f>'[1]EAR-WHO-FAO'!B11</f>
        <v>833.33333333333337</v>
      </c>
      <c r="E29" s="4">
        <f>'[1]EAR-WHO-FAO'!C11</f>
        <v>8.82</v>
      </c>
      <c r="F29" s="4">
        <f>'[1]EAR-WHO-FAO'!D11</f>
        <v>11.025</v>
      </c>
      <c r="G29" s="4">
        <f>'[1]EAR-WHO-FAO'!E11</f>
        <v>13.229999999999999</v>
      </c>
      <c r="H29" s="4">
        <f>'[1]EAR-WHO-FAO'!F11</f>
        <v>26.459999999999997</v>
      </c>
      <c r="I29" s="4">
        <f>'[1]EAR-WHO-FAO'!G11</f>
        <v>0.91666666666666674</v>
      </c>
      <c r="J29" s="4">
        <f>'[1]EAR-WHO-FAO'!H11</f>
        <v>0.91666666666666674</v>
      </c>
      <c r="K29" s="4">
        <f>'[1]EAR-WHO-FAO'!I11</f>
        <v>10.769230769230768</v>
      </c>
      <c r="L29" s="4">
        <f>'[1]EAR-WHO-FAO'!J11</f>
        <v>320</v>
      </c>
      <c r="M29" s="4">
        <f>[1]Protein!B12</f>
        <v>0.66</v>
      </c>
      <c r="N29" s="5">
        <v>500</v>
      </c>
      <c r="O29">
        <f>O28</f>
        <v>3.08</v>
      </c>
      <c r="P29" s="4">
        <f>P28</f>
        <v>5.12</v>
      </c>
      <c r="Q29" s="4">
        <f>Q28</f>
        <v>10.29</v>
      </c>
      <c r="R29">
        <v>2</v>
      </c>
    </row>
    <row r="30" spans="1:18" x14ac:dyDescent="0.8">
      <c r="A30" t="s">
        <v>29</v>
      </c>
      <c r="B30">
        <v>10</v>
      </c>
      <c r="C30">
        <v>2</v>
      </c>
      <c r="D30" s="4">
        <f>'[1]EAR-WHO-FAO'!B11</f>
        <v>833.33333333333337</v>
      </c>
      <c r="E30" s="4">
        <f>'[1]EAR-WHO-FAO'!C11</f>
        <v>8.82</v>
      </c>
      <c r="F30" s="4">
        <f>'[1]EAR-WHO-FAO'!D11</f>
        <v>11.025</v>
      </c>
      <c r="G30" s="4">
        <f>'[1]EAR-WHO-FAO'!E11</f>
        <v>13.229999999999999</v>
      </c>
      <c r="H30" s="4">
        <f>'[1]EAR-WHO-FAO'!F11</f>
        <v>26.459999999999997</v>
      </c>
      <c r="I30" s="4">
        <f>'[1]EAR-WHO-FAO'!G11</f>
        <v>0.91666666666666674</v>
      </c>
      <c r="J30" s="4">
        <f>'[1]EAR-WHO-FAO'!H11</f>
        <v>0.91666666666666674</v>
      </c>
      <c r="K30" s="4">
        <f>'[1]EAR-WHO-FAO'!I11</f>
        <v>10.769230769230768</v>
      </c>
      <c r="L30" s="4">
        <f>'[1]EAR-WHO-FAO'!J11</f>
        <v>320</v>
      </c>
      <c r="M30" s="4">
        <f>[1]Protein!B12</f>
        <v>0.66</v>
      </c>
      <c r="N30" s="5">
        <v>500</v>
      </c>
      <c r="O30">
        <f t="shared" ref="O30:O45" si="4">O29</f>
        <v>3.08</v>
      </c>
      <c r="P30" s="4">
        <f t="shared" ref="P30:P45" si="5">P29</f>
        <v>5.12</v>
      </c>
      <c r="Q30" s="4">
        <f t="shared" ref="Q30:Q45" si="6">Q29</f>
        <v>10.29</v>
      </c>
      <c r="R30">
        <v>2</v>
      </c>
    </row>
    <row r="31" spans="1:18" x14ac:dyDescent="0.8">
      <c r="A31" t="s">
        <v>30</v>
      </c>
      <c r="B31">
        <v>11</v>
      </c>
      <c r="C31">
        <v>2</v>
      </c>
      <c r="D31" s="4">
        <f>'[1]EAR-WHO-FAO'!B11</f>
        <v>833.33333333333337</v>
      </c>
      <c r="E31" s="4">
        <f>'[1]EAR-WHO-FAO'!C11</f>
        <v>8.82</v>
      </c>
      <c r="F31" s="4">
        <f>'[1]EAR-WHO-FAO'!D11</f>
        <v>11.025</v>
      </c>
      <c r="G31" s="4">
        <f>'[1]EAR-WHO-FAO'!E11</f>
        <v>13.229999999999999</v>
      </c>
      <c r="H31" s="4">
        <f>'[1]EAR-WHO-FAO'!F11</f>
        <v>26.459999999999997</v>
      </c>
      <c r="I31" s="4">
        <f>'[1]EAR-WHO-FAO'!G11</f>
        <v>0.91666666666666674</v>
      </c>
      <c r="J31" s="4">
        <f>'[1]EAR-WHO-FAO'!H11</f>
        <v>0.91666666666666674</v>
      </c>
      <c r="K31" s="4">
        <f>'[1]EAR-WHO-FAO'!I11</f>
        <v>10.769230769230768</v>
      </c>
      <c r="L31" s="4">
        <f>'[1]EAR-WHO-FAO'!J11</f>
        <v>320</v>
      </c>
      <c r="M31" s="4">
        <f>[1]Protein!B12</f>
        <v>0.66</v>
      </c>
      <c r="N31" s="5">
        <v>500</v>
      </c>
      <c r="O31">
        <f t="shared" si="4"/>
        <v>3.08</v>
      </c>
      <c r="P31" s="4">
        <f t="shared" si="5"/>
        <v>5.12</v>
      </c>
      <c r="Q31" s="4">
        <f t="shared" si="6"/>
        <v>10.29</v>
      </c>
      <c r="R31">
        <v>2</v>
      </c>
    </row>
    <row r="32" spans="1:18" x14ac:dyDescent="0.8">
      <c r="A32" t="s">
        <v>31</v>
      </c>
      <c r="B32">
        <v>12</v>
      </c>
      <c r="C32">
        <v>2</v>
      </c>
      <c r="D32" s="4">
        <f>'[1]EAR-WHO-FAO'!B11</f>
        <v>833.33333333333337</v>
      </c>
      <c r="E32" s="4">
        <f>'[1]EAR-WHO-FAO'!C11</f>
        <v>8.82</v>
      </c>
      <c r="F32" s="4">
        <f>'[1]EAR-WHO-FAO'!D11</f>
        <v>11.025</v>
      </c>
      <c r="G32" s="4">
        <f>'[1]EAR-WHO-FAO'!E11</f>
        <v>13.229999999999999</v>
      </c>
      <c r="H32" s="4">
        <f>'[1]EAR-WHO-FAO'!F11</f>
        <v>26.459999999999997</v>
      </c>
      <c r="I32" s="4">
        <f>'[1]EAR-WHO-FAO'!G11</f>
        <v>0.91666666666666674</v>
      </c>
      <c r="J32" s="4">
        <f>'[1]EAR-WHO-FAO'!H11</f>
        <v>0.91666666666666674</v>
      </c>
      <c r="K32" s="4">
        <f>'[1]EAR-WHO-FAO'!I11</f>
        <v>10.769230769230768</v>
      </c>
      <c r="L32" s="4">
        <f>'[1]EAR-WHO-FAO'!J11</f>
        <v>320</v>
      </c>
      <c r="M32" s="4">
        <f>[1]Protein!B12</f>
        <v>0.66</v>
      </c>
      <c r="N32" s="5">
        <v>500</v>
      </c>
      <c r="O32">
        <f t="shared" si="4"/>
        <v>3.08</v>
      </c>
      <c r="P32" s="4">
        <f t="shared" si="5"/>
        <v>5.12</v>
      </c>
      <c r="Q32" s="4">
        <f t="shared" si="6"/>
        <v>10.29</v>
      </c>
      <c r="R32">
        <v>2</v>
      </c>
    </row>
    <row r="33" spans="1:18" x14ac:dyDescent="0.8">
      <c r="A33" t="s">
        <v>32</v>
      </c>
      <c r="B33">
        <v>13</v>
      </c>
      <c r="C33">
        <v>2</v>
      </c>
      <c r="D33" s="4">
        <f>'[1]EAR-WHO-FAO'!B11</f>
        <v>833.33333333333337</v>
      </c>
      <c r="E33" s="4">
        <f>'[1]EAR-WHO-FAO'!C11</f>
        <v>8.82</v>
      </c>
      <c r="F33" s="4">
        <f>'[1]EAR-WHO-FAO'!D11</f>
        <v>11.025</v>
      </c>
      <c r="G33" s="4">
        <f>'[1]EAR-WHO-FAO'!E11</f>
        <v>13.229999999999999</v>
      </c>
      <c r="H33" s="4">
        <f>'[1]EAR-WHO-FAO'!F11</f>
        <v>26.459999999999997</v>
      </c>
      <c r="I33" s="4">
        <f>'[1]EAR-WHO-FAO'!G11</f>
        <v>0.91666666666666674</v>
      </c>
      <c r="J33" s="4">
        <f>'[1]EAR-WHO-FAO'!H11</f>
        <v>0.91666666666666674</v>
      </c>
      <c r="K33" s="4">
        <f>'[1]EAR-WHO-FAO'!I11</f>
        <v>10.769230769230768</v>
      </c>
      <c r="L33" s="4">
        <f>'[1]EAR-WHO-FAO'!J11</f>
        <v>320</v>
      </c>
      <c r="M33" s="4">
        <f>[1]Protein!B12</f>
        <v>0.66</v>
      </c>
      <c r="N33" s="5">
        <v>500</v>
      </c>
      <c r="O33">
        <f t="shared" si="4"/>
        <v>3.08</v>
      </c>
      <c r="P33" s="4">
        <f t="shared" si="5"/>
        <v>5.12</v>
      </c>
      <c r="Q33" s="4">
        <f t="shared" si="6"/>
        <v>10.29</v>
      </c>
      <c r="R33">
        <v>2</v>
      </c>
    </row>
    <row r="34" spans="1:18" x14ac:dyDescent="0.8">
      <c r="A34" t="s">
        <v>33</v>
      </c>
      <c r="B34">
        <v>14</v>
      </c>
      <c r="C34">
        <v>2</v>
      </c>
      <c r="D34" s="4">
        <f>'[1]EAR-WHO-FAO'!B11</f>
        <v>833.33333333333337</v>
      </c>
      <c r="E34" s="4">
        <f>'[1]EAR-WHO-FAO'!C11</f>
        <v>8.82</v>
      </c>
      <c r="F34" s="4">
        <f>'[1]EAR-WHO-FAO'!D11</f>
        <v>11.025</v>
      </c>
      <c r="G34" s="4">
        <f>'[1]EAR-WHO-FAO'!E11</f>
        <v>13.229999999999999</v>
      </c>
      <c r="H34" s="4">
        <f>'[1]EAR-WHO-FAO'!F11</f>
        <v>26.459999999999997</v>
      </c>
      <c r="I34" s="4">
        <f>'[1]EAR-WHO-FAO'!G11</f>
        <v>0.91666666666666674</v>
      </c>
      <c r="J34" s="4">
        <f>'[1]EAR-WHO-FAO'!H11</f>
        <v>0.91666666666666674</v>
      </c>
      <c r="K34" s="4">
        <f>'[1]EAR-WHO-FAO'!I11</f>
        <v>10.769230769230768</v>
      </c>
      <c r="L34" s="4">
        <f>'[1]EAR-WHO-FAO'!J11</f>
        <v>320</v>
      </c>
      <c r="M34" s="4">
        <f>[1]Protein!B12</f>
        <v>0.66</v>
      </c>
      <c r="N34" s="5">
        <v>500</v>
      </c>
      <c r="O34">
        <f t="shared" si="4"/>
        <v>3.08</v>
      </c>
      <c r="P34" s="4">
        <f t="shared" si="5"/>
        <v>5.12</v>
      </c>
      <c r="Q34" s="4">
        <f t="shared" si="6"/>
        <v>10.29</v>
      </c>
      <c r="R34">
        <v>2</v>
      </c>
    </row>
    <row r="35" spans="1:18" x14ac:dyDescent="0.8">
      <c r="A35" t="s">
        <v>34</v>
      </c>
      <c r="B35">
        <v>15</v>
      </c>
      <c r="C35">
        <v>2</v>
      </c>
      <c r="D35" s="4">
        <f>'[1]EAR-WHO-FAO'!B11*0.2+'[1]EAR-WHO-FAO'!B12*0.8</f>
        <v>1033.3333333333335</v>
      </c>
      <c r="E35" s="4">
        <f>'[1]EAR-WHO-FAO'!C11*0.2+'[1]EAR-WHO-FAO'!C12*0.8</f>
        <v>5.5140000000000002</v>
      </c>
      <c r="F35" s="4">
        <f>'[1]EAR-WHO-FAO'!D11*0.2+'[1]EAR-WHO-FAO'!D12*0.8</f>
        <v>6.9050000000000002</v>
      </c>
      <c r="G35" s="4">
        <f>'[1]EAR-WHO-FAO'!E11*0.2+'[1]EAR-WHO-FAO'!E12*0.8</f>
        <v>8.2959999999999994</v>
      </c>
      <c r="H35" s="4">
        <f>'[1]EAR-WHO-FAO'!F11*0.2+'[1]EAR-WHO-FAO'!F12*0.8</f>
        <v>16.591999999999999</v>
      </c>
      <c r="I35" s="4">
        <f>'[1]EAR-WHO-FAO'!G11*0.2+'[1]EAR-WHO-FAO'!G12*0.8</f>
        <v>0.91666666666666674</v>
      </c>
      <c r="J35" s="4">
        <f>'[1]EAR-WHO-FAO'!H11*0.2+'[1]EAR-WHO-FAO'!H12*0.8</f>
        <v>0.91666666666666674</v>
      </c>
      <c r="K35" s="4">
        <f>'[1]EAR-WHO-FAO'!I11*0.2+'[1]EAR-WHO-FAO'!I12*0.8</f>
        <v>10.769230769230768</v>
      </c>
      <c r="L35" s="4">
        <f>'[1]EAR-WHO-FAO'!J11*0.2+'[1]EAR-WHO-FAO'!J12*0.8</f>
        <v>320</v>
      </c>
      <c r="M35" s="4">
        <f>[1]Protein!B12</f>
        <v>0.66</v>
      </c>
      <c r="N35" s="5">
        <v>500</v>
      </c>
      <c r="O35">
        <f t="shared" si="4"/>
        <v>3.08</v>
      </c>
      <c r="P35" s="4">
        <f t="shared" si="5"/>
        <v>5.12</v>
      </c>
      <c r="Q35" s="4">
        <f t="shared" si="6"/>
        <v>10.29</v>
      </c>
      <c r="R35">
        <v>2</v>
      </c>
    </row>
    <row r="36" spans="1:18" x14ac:dyDescent="0.8">
      <c r="A36" t="s">
        <v>35</v>
      </c>
      <c r="B36">
        <v>16</v>
      </c>
      <c r="C36">
        <v>2</v>
      </c>
      <c r="D36" s="4">
        <f>'[1]EAR-WHO-FAO'!B12</f>
        <v>1083.3333333333335</v>
      </c>
      <c r="E36" s="4">
        <f>'[1]EAR-WHO-FAO'!C12</f>
        <v>4.6875</v>
      </c>
      <c r="F36" s="4">
        <f>'[1]EAR-WHO-FAO'!D12</f>
        <v>5.875</v>
      </c>
      <c r="G36" s="4">
        <f>'[1]EAR-WHO-FAO'!E12</f>
        <v>7.0625</v>
      </c>
      <c r="H36" s="4">
        <f>'[1]EAR-WHO-FAO'!F12</f>
        <v>14.125</v>
      </c>
      <c r="I36" s="4">
        <f>'[1]EAR-WHO-FAO'!G12</f>
        <v>0.91666666666666674</v>
      </c>
      <c r="J36" s="4">
        <f>'[1]EAR-WHO-FAO'!H12</f>
        <v>0.91666666666666674</v>
      </c>
      <c r="K36" s="4">
        <f>'[1]EAR-WHO-FAO'!I12</f>
        <v>10.769230769230768</v>
      </c>
      <c r="L36" s="4">
        <f>'[1]EAR-WHO-FAO'!J12</f>
        <v>320</v>
      </c>
      <c r="M36" s="4">
        <f>[1]Protein!B12</f>
        <v>0.66</v>
      </c>
      <c r="N36" s="5">
        <v>500</v>
      </c>
      <c r="O36">
        <f t="shared" si="4"/>
        <v>3.08</v>
      </c>
      <c r="P36" s="4">
        <f t="shared" si="5"/>
        <v>5.12</v>
      </c>
      <c r="Q36" s="4">
        <f t="shared" si="6"/>
        <v>10.29</v>
      </c>
      <c r="R36">
        <v>2</v>
      </c>
    </row>
    <row r="37" spans="1:18" x14ac:dyDescent="0.8">
      <c r="A37" t="s">
        <v>36</v>
      </c>
      <c r="B37">
        <v>17</v>
      </c>
      <c r="C37">
        <v>2</v>
      </c>
      <c r="D37" s="4">
        <f>'[1]EAR-WHO-FAO'!B12</f>
        <v>1083.3333333333335</v>
      </c>
      <c r="E37" s="4">
        <f>'[1]EAR-WHO-FAO'!C12</f>
        <v>4.6875</v>
      </c>
      <c r="F37" s="4">
        <f>'[1]EAR-WHO-FAO'!D12</f>
        <v>5.875</v>
      </c>
      <c r="G37" s="4">
        <f>'[1]EAR-WHO-FAO'!E12</f>
        <v>7.0625</v>
      </c>
      <c r="H37" s="4">
        <f>'[1]EAR-WHO-FAO'!F12</f>
        <v>14.125</v>
      </c>
      <c r="I37" s="4">
        <f>'[1]EAR-WHO-FAO'!G12</f>
        <v>0.91666666666666674</v>
      </c>
      <c r="J37" s="4">
        <f>'[1]EAR-WHO-FAO'!H12</f>
        <v>0.91666666666666674</v>
      </c>
      <c r="K37" s="4">
        <f>'[1]EAR-WHO-FAO'!I12</f>
        <v>10.769230769230768</v>
      </c>
      <c r="L37" s="4">
        <f>'[1]EAR-WHO-FAO'!J12</f>
        <v>320</v>
      </c>
      <c r="M37" s="4">
        <f>[1]Protein!B12</f>
        <v>0.66</v>
      </c>
      <c r="N37" s="5">
        <v>500</v>
      </c>
      <c r="O37">
        <f t="shared" si="4"/>
        <v>3.08</v>
      </c>
      <c r="P37" s="4">
        <f t="shared" si="5"/>
        <v>5.12</v>
      </c>
      <c r="Q37" s="4">
        <f t="shared" si="6"/>
        <v>10.29</v>
      </c>
      <c r="R37">
        <v>2</v>
      </c>
    </row>
    <row r="38" spans="1:18" x14ac:dyDescent="0.8">
      <c r="A38" t="s">
        <v>37</v>
      </c>
      <c r="B38">
        <v>18</v>
      </c>
      <c r="C38">
        <v>2</v>
      </c>
      <c r="D38" s="4">
        <f>'[1]EAR-WHO-FAO'!B15</f>
        <v>1083.3333333333335</v>
      </c>
      <c r="E38" s="4">
        <f>'[1]EAR-WHO-FAO'!C15</f>
        <v>4.6875</v>
      </c>
      <c r="F38" s="4">
        <f>'[1]EAR-WHO-FAO'!D15</f>
        <v>5.875</v>
      </c>
      <c r="G38" s="4">
        <f>'[1]EAR-WHO-FAO'!E15</f>
        <v>7.0625</v>
      </c>
      <c r="H38" s="4">
        <f>'[1]EAR-WHO-FAO'!F15</f>
        <v>14.125</v>
      </c>
      <c r="I38" s="4">
        <f>'[1]EAR-WHO-FAO'!G15</f>
        <v>0.91666666666666674</v>
      </c>
      <c r="J38" s="4">
        <f>'[1]EAR-WHO-FAO'!H15</f>
        <v>0.91666666666666674</v>
      </c>
      <c r="K38" s="4">
        <f>'[1]EAR-WHO-FAO'!I15</f>
        <v>10.769230769230768</v>
      </c>
      <c r="L38" s="4">
        <f>'[1]EAR-WHO-FAO'!J15</f>
        <v>320</v>
      </c>
      <c r="M38" s="4">
        <f>[1]Protein!B12</f>
        <v>0.66</v>
      </c>
      <c r="N38" s="5">
        <v>500</v>
      </c>
      <c r="O38">
        <f t="shared" si="4"/>
        <v>3.08</v>
      </c>
      <c r="P38" s="4">
        <f t="shared" si="5"/>
        <v>5.12</v>
      </c>
      <c r="Q38" s="4">
        <f t="shared" si="6"/>
        <v>10.29</v>
      </c>
      <c r="R38">
        <v>2</v>
      </c>
    </row>
    <row r="39" spans="1:18" x14ac:dyDescent="0.8">
      <c r="A39" t="s">
        <v>38</v>
      </c>
      <c r="B39">
        <v>19</v>
      </c>
      <c r="C39">
        <v>2</v>
      </c>
      <c r="D39" s="4">
        <f>'[1]EAR-WHO-FAO'!B15</f>
        <v>1083.3333333333335</v>
      </c>
      <c r="E39" s="4">
        <f>'[1]EAR-WHO-FAO'!C15</f>
        <v>4.6875</v>
      </c>
      <c r="F39" s="4">
        <f>'[1]EAR-WHO-FAO'!D15</f>
        <v>5.875</v>
      </c>
      <c r="G39" s="4">
        <f>'[1]EAR-WHO-FAO'!E15</f>
        <v>7.0625</v>
      </c>
      <c r="H39" s="4">
        <f>'[1]EAR-WHO-FAO'!F15</f>
        <v>14.125</v>
      </c>
      <c r="I39" s="4">
        <f>'[1]EAR-WHO-FAO'!G15</f>
        <v>0.91666666666666674</v>
      </c>
      <c r="J39" s="4">
        <f>'[1]EAR-WHO-FAO'!H15</f>
        <v>0.91666666666666674</v>
      </c>
      <c r="K39" s="4">
        <f>'[1]EAR-WHO-FAO'!I15</f>
        <v>10.769230769230768</v>
      </c>
      <c r="L39" s="4">
        <f>'[1]EAR-WHO-FAO'!J15</f>
        <v>320</v>
      </c>
      <c r="M39" s="4">
        <f>[1]Protein!B12</f>
        <v>0.66</v>
      </c>
      <c r="N39" s="5">
        <v>500</v>
      </c>
      <c r="O39">
        <f t="shared" si="4"/>
        <v>3.08</v>
      </c>
      <c r="P39" s="4">
        <f t="shared" si="5"/>
        <v>5.12</v>
      </c>
      <c r="Q39" s="4">
        <f t="shared" si="6"/>
        <v>10.29</v>
      </c>
      <c r="R39">
        <v>2</v>
      </c>
    </row>
    <row r="40" spans="1:18" x14ac:dyDescent="0.8">
      <c r="A40" t="s">
        <v>39</v>
      </c>
      <c r="B40">
        <v>20</v>
      </c>
      <c r="C40">
        <v>2</v>
      </c>
      <c r="D40" s="4">
        <f>'[1]EAR-WHO-FAO'!B15</f>
        <v>1083.3333333333335</v>
      </c>
      <c r="E40" s="4">
        <f>'[1]EAR-WHO-FAO'!C15</f>
        <v>4.6875</v>
      </c>
      <c r="F40" s="4">
        <f>'[1]EAR-WHO-FAO'!D15</f>
        <v>5.875</v>
      </c>
      <c r="G40" s="4">
        <f>'[1]EAR-WHO-FAO'!E15</f>
        <v>7.0625</v>
      </c>
      <c r="H40" s="4">
        <f>'[1]EAR-WHO-FAO'!F15</f>
        <v>14.125</v>
      </c>
      <c r="I40" s="4">
        <f>'[1]EAR-WHO-FAO'!G15</f>
        <v>0.91666666666666674</v>
      </c>
      <c r="J40" s="4">
        <f>'[1]EAR-WHO-FAO'!H15</f>
        <v>0.91666666666666674</v>
      </c>
      <c r="K40" s="4">
        <f>'[1]EAR-WHO-FAO'!I15</f>
        <v>10.769230769230768</v>
      </c>
      <c r="L40" s="4">
        <f>'[1]EAR-WHO-FAO'!J15</f>
        <v>320</v>
      </c>
      <c r="M40" s="4">
        <f>[1]Protein!B12</f>
        <v>0.66</v>
      </c>
      <c r="N40" s="5">
        <v>500</v>
      </c>
      <c r="O40">
        <f t="shared" si="4"/>
        <v>3.08</v>
      </c>
      <c r="P40" s="4">
        <f t="shared" si="5"/>
        <v>5.12</v>
      </c>
      <c r="Q40" s="4">
        <f t="shared" si="6"/>
        <v>10.29</v>
      </c>
      <c r="R40">
        <v>2</v>
      </c>
    </row>
    <row r="41" spans="1:18" x14ac:dyDescent="0.8">
      <c r="A41" t="s">
        <v>40</v>
      </c>
      <c r="B41">
        <v>30</v>
      </c>
      <c r="C41">
        <v>2</v>
      </c>
      <c r="D41" s="4">
        <f>'[1]EAR-WHO-FAO'!B15</f>
        <v>1083.3333333333335</v>
      </c>
      <c r="E41" s="4">
        <f>'[1]EAR-WHO-FAO'!C15</f>
        <v>4.6875</v>
      </c>
      <c r="F41" s="4">
        <f>'[1]EAR-WHO-FAO'!D15</f>
        <v>5.875</v>
      </c>
      <c r="G41" s="4">
        <f>'[1]EAR-WHO-FAO'!E15</f>
        <v>7.0625</v>
      </c>
      <c r="H41" s="4">
        <f>'[1]EAR-WHO-FAO'!F15</f>
        <v>14.125</v>
      </c>
      <c r="I41" s="4">
        <f>'[1]EAR-WHO-FAO'!G15</f>
        <v>0.91666666666666674</v>
      </c>
      <c r="J41" s="4">
        <f>'[1]EAR-WHO-FAO'!H15</f>
        <v>0.91666666666666674</v>
      </c>
      <c r="K41" s="4">
        <f>'[1]EAR-WHO-FAO'!I15</f>
        <v>10.769230769230768</v>
      </c>
      <c r="L41" s="4">
        <f>'[1]EAR-WHO-FAO'!J15</f>
        <v>320</v>
      </c>
      <c r="M41" s="4">
        <f>[1]Protein!B12</f>
        <v>0.66</v>
      </c>
      <c r="N41" s="5">
        <v>500</v>
      </c>
      <c r="O41">
        <f t="shared" si="4"/>
        <v>3.08</v>
      </c>
      <c r="P41" s="4">
        <f t="shared" si="5"/>
        <v>5.12</v>
      </c>
      <c r="Q41" s="4">
        <f t="shared" si="6"/>
        <v>10.29</v>
      </c>
      <c r="R41">
        <v>2</v>
      </c>
    </row>
    <row r="42" spans="1:18" x14ac:dyDescent="0.8">
      <c r="A42" t="s">
        <v>41</v>
      </c>
      <c r="B42">
        <v>31</v>
      </c>
      <c r="C42">
        <v>2</v>
      </c>
      <c r="D42" s="4">
        <f>'[1]EAR-WHO-FAO'!B15</f>
        <v>1083.3333333333335</v>
      </c>
      <c r="E42" s="4">
        <f>'[1]EAR-WHO-FAO'!C15</f>
        <v>4.6875</v>
      </c>
      <c r="F42" s="4">
        <f>'[1]EAR-WHO-FAO'!D15</f>
        <v>5.875</v>
      </c>
      <c r="G42" s="4">
        <f>'[1]EAR-WHO-FAO'!E15</f>
        <v>7.0625</v>
      </c>
      <c r="H42" s="4">
        <f>'[1]EAR-WHO-FAO'!F15</f>
        <v>14.125</v>
      </c>
      <c r="I42" s="4">
        <f>'[1]EAR-WHO-FAO'!G15</f>
        <v>0.91666666666666674</v>
      </c>
      <c r="J42" s="4">
        <f>'[1]EAR-WHO-FAO'!H15</f>
        <v>0.91666666666666674</v>
      </c>
      <c r="K42" s="4">
        <f>'[1]EAR-WHO-FAO'!I15</f>
        <v>10.769230769230768</v>
      </c>
      <c r="L42" s="4">
        <f>'[1]EAR-WHO-FAO'!J15</f>
        <v>320</v>
      </c>
      <c r="M42" s="4">
        <f>[1]Protein!B12</f>
        <v>0.66</v>
      </c>
      <c r="N42" s="5">
        <v>500</v>
      </c>
      <c r="O42">
        <f t="shared" si="4"/>
        <v>3.08</v>
      </c>
      <c r="P42" s="4">
        <f t="shared" si="5"/>
        <v>5.12</v>
      </c>
      <c r="Q42" s="4">
        <f t="shared" si="6"/>
        <v>10.29</v>
      </c>
      <c r="R42">
        <v>2</v>
      </c>
    </row>
    <row r="43" spans="1:18" x14ac:dyDescent="0.8">
      <c r="A43" t="s">
        <v>42</v>
      </c>
      <c r="B43">
        <v>32</v>
      </c>
      <c r="C43">
        <v>2</v>
      </c>
      <c r="D43" s="4">
        <f>'[1]EAR-WHO-FAO'!B15</f>
        <v>1083.3333333333335</v>
      </c>
      <c r="E43" s="4">
        <f>'[1]EAR-WHO-FAO'!C15</f>
        <v>4.6875</v>
      </c>
      <c r="F43" s="4">
        <f>'[1]EAR-WHO-FAO'!D15</f>
        <v>5.875</v>
      </c>
      <c r="G43" s="4">
        <f>'[1]EAR-WHO-FAO'!E15</f>
        <v>7.0625</v>
      </c>
      <c r="H43" s="4">
        <f>'[1]EAR-WHO-FAO'!F15</f>
        <v>14.125</v>
      </c>
      <c r="I43" s="4">
        <f>'[1]EAR-WHO-FAO'!G15</f>
        <v>0.91666666666666674</v>
      </c>
      <c r="J43" s="4">
        <f>'[1]EAR-WHO-FAO'!H15</f>
        <v>0.91666666666666674</v>
      </c>
      <c r="K43" s="4">
        <f>'[1]EAR-WHO-FAO'!I15</f>
        <v>10.769230769230768</v>
      </c>
      <c r="L43" s="4">
        <f>'[1]EAR-WHO-FAO'!J15</f>
        <v>320</v>
      </c>
      <c r="M43" s="4">
        <f>[1]Protein!B12</f>
        <v>0.66</v>
      </c>
      <c r="N43" s="5">
        <v>500</v>
      </c>
      <c r="O43">
        <f t="shared" si="4"/>
        <v>3.08</v>
      </c>
      <c r="P43" s="4">
        <f t="shared" si="5"/>
        <v>5.12</v>
      </c>
      <c r="Q43" s="4">
        <f t="shared" si="6"/>
        <v>10.29</v>
      </c>
      <c r="R43">
        <v>2</v>
      </c>
    </row>
    <row r="44" spans="1:18" x14ac:dyDescent="0.8">
      <c r="A44" t="s">
        <v>43</v>
      </c>
      <c r="B44">
        <v>33</v>
      </c>
      <c r="C44">
        <v>2</v>
      </c>
      <c r="D44" s="4">
        <f>'[1]EAR-WHO-FAO'!B15</f>
        <v>1083.3333333333335</v>
      </c>
      <c r="E44" s="4">
        <f>'[1]EAR-WHO-FAO'!C15</f>
        <v>4.6875</v>
      </c>
      <c r="F44" s="4">
        <f>'[1]EAR-WHO-FAO'!D15</f>
        <v>5.875</v>
      </c>
      <c r="G44" s="4">
        <f>'[1]EAR-WHO-FAO'!E15</f>
        <v>7.0625</v>
      </c>
      <c r="H44" s="4">
        <f>'[1]EAR-WHO-FAO'!F15</f>
        <v>14.125</v>
      </c>
      <c r="I44" s="4">
        <f>'[1]EAR-WHO-FAO'!G15</f>
        <v>0.91666666666666674</v>
      </c>
      <c r="J44" s="4">
        <f>'[1]EAR-WHO-FAO'!H15</f>
        <v>0.91666666666666674</v>
      </c>
      <c r="K44" s="4">
        <f>'[1]EAR-WHO-FAO'!I15</f>
        <v>10.769230769230768</v>
      </c>
      <c r="L44" s="4">
        <f>'[1]EAR-WHO-FAO'!J15</f>
        <v>320</v>
      </c>
      <c r="M44" s="4">
        <f>[1]Protein!B12</f>
        <v>0.66</v>
      </c>
      <c r="N44" s="5">
        <v>500</v>
      </c>
      <c r="O44">
        <f t="shared" si="4"/>
        <v>3.08</v>
      </c>
      <c r="P44" s="4">
        <f t="shared" si="5"/>
        <v>5.12</v>
      </c>
      <c r="Q44" s="4">
        <f t="shared" si="6"/>
        <v>10.29</v>
      </c>
      <c r="R44">
        <v>2</v>
      </c>
    </row>
    <row r="45" spans="1:18" x14ac:dyDescent="0.8">
      <c r="A45" t="s">
        <v>44</v>
      </c>
      <c r="C45">
        <v>2</v>
      </c>
      <c r="D45" s="4">
        <f>'[1]EAR-WHO-FAO'!B15</f>
        <v>1083.3333333333335</v>
      </c>
      <c r="E45" s="4">
        <f>'[1]EAR-WHO-FAO'!C15</f>
        <v>4.6875</v>
      </c>
      <c r="F45" s="4">
        <f>'[1]EAR-WHO-FAO'!D15</f>
        <v>5.875</v>
      </c>
      <c r="G45" s="4">
        <f>'[1]EAR-WHO-FAO'!E15</f>
        <v>7.0625</v>
      </c>
      <c r="H45" s="4">
        <f>'[1]EAR-WHO-FAO'!F15</f>
        <v>14.125</v>
      </c>
      <c r="I45" s="4">
        <f>'[1]EAR-WHO-FAO'!G15</f>
        <v>0.91666666666666674</v>
      </c>
      <c r="J45" s="4">
        <f>'[1]EAR-WHO-FAO'!H15</f>
        <v>0.91666666666666674</v>
      </c>
      <c r="K45" s="4">
        <f>'[1]EAR-WHO-FAO'!I15</f>
        <v>10.769230769230768</v>
      </c>
      <c r="L45" s="4">
        <f>'[1]EAR-WHO-FAO'!J15</f>
        <v>320</v>
      </c>
      <c r="M45" s="4">
        <f>[1]Protein!B12</f>
        <v>0.66</v>
      </c>
      <c r="N45" s="5">
        <v>500</v>
      </c>
      <c r="O45">
        <f t="shared" si="4"/>
        <v>3.08</v>
      </c>
      <c r="P45" s="4">
        <f t="shared" si="5"/>
        <v>5.12</v>
      </c>
      <c r="Q45" s="4">
        <f t="shared" si="6"/>
        <v>10.29</v>
      </c>
      <c r="R45">
        <v>2</v>
      </c>
    </row>
    <row r="46" spans="1:18" x14ac:dyDescent="0.8">
      <c r="A46" t="s">
        <v>45</v>
      </c>
      <c r="C46">
        <v>2</v>
      </c>
      <c r="D46" s="4">
        <f>AVERAGE('[1]EAR-WHO-FAO'!B17:B19)</f>
        <v>1000</v>
      </c>
      <c r="E46" s="4">
        <f>AVERAGE('[1]EAR-WHO-FAO'!C17:C19)</f>
        <v>22.5</v>
      </c>
      <c r="F46" s="4">
        <f>AVERAGE('[1]EAR-WHO-FAO'!D17:D19)</f>
        <v>28.125</v>
      </c>
      <c r="G46" s="4">
        <f>AVERAGE('[1]EAR-WHO-FAO'!E17:E19)</f>
        <v>33.75</v>
      </c>
      <c r="H46" s="4">
        <f>AVERAGE('[1]EAR-WHO-FAO'!F17:F19)</f>
        <v>67.5</v>
      </c>
      <c r="I46" s="4">
        <f>AVERAGE('[1]EAR-WHO-FAO'!G17:G19)</f>
        <v>1.1666666666666667</v>
      </c>
      <c r="J46" s="4">
        <f>AVERAGE('[1]EAR-WHO-FAO'!H17:H19)</f>
        <v>1.1666666666666667</v>
      </c>
      <c r="K46" s="4">
        <f>AVERAGE('[1]EAR-WHO-FAO'!I17:I19)</f>
        <v>13.846153846153845</v>
      </c>
      <c r="L46" s="4">
        <f>AVERAGE('[1]EAR-WHO-FAO'!J17:J19)</f>
        <v>480</v>
      </c>
      <c r="M46" s="4">
        <f>[1]Protein!B12</f>
        <v>0.66</v>
      </c>
      <c r="R46">
        <v>2.2000000000000002</v>
      </c>
    </row>
    <row r="47" spans="1:18" x14ac:dyDescent="0.8">
      <c r="A47" t="s">
        <v>46</v>
      </c>
      <c r="C47">
        <v>2</v>
      </c>
      <c r="D47" s="4">
        <f>AVERAGE('[1]EAR-WHO-FAO'!B20:B22)</f>
        <v>833.33333333333337</v>
      </c>
      <c r="E47" s="4">
        <f>AVERAGE('[1]EAR-WHO-FAO'!C20:C22)</f>
        <v>7.1428571428571432</v>
      </c>
      <c r="F47" s="4">
        <f>AVERAGE('[1]EAR-WHO-FAO'!D20:D22)</f>
        <v>8.9285714285714288</v>
      </c>
      <c r="G47" s="4">
        <f>AVERAGE('[1]EAR-WHO-FAO'!E20:E22)</f>
        <v>10.714285714285715</v>
      </c>
      <c r="H47" s="4">
        <f>AVERAGE('[1]EAR-WHO-FAO'!F20:F22)</f>
        <v>21.428571428571431</v>
      </c>
      <c r="I47" s="4">
        <f>AVERAGE('[1]EAR-WHO-FAO'!G20:G22)</f>
        <v>1.25</v>
      </c>
      <c r="J47" s="4">
        <f>AVERAGE('[1]EAR-WHO-FAO'!H20:H22)</f>
        <v>1.3333333333333333</v>
      </c>
      <c r="K47" s="4">
        <f>AVERAGE('[1]EAR-WHO-FAO'!I20:I22)</f>
        <v>13.076923076923075</v>
      </c>
      <c r="L47" s="4">
        <f>AVERAGE('[1]EAR-WHO-FAO'!J20:J22)</f>
        <v>400</v>
      </c>
      <c r="M47" s="4">
        <f>[1]Protein!B12</f>
        <v>0.66</v>
      </c>
      <c r="R47">
        <v>2.4</v>
      </c>
    </row>
    <row r="49" spans="13:13" x14ac:dyDescent="0.8">
      <c r="M49" s="5" t="s">
        <v>47</v>
      </c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workbookViewId="0">
      <selection activeCell="B15" sqref="B15"/>
    </sheetView>
  </sheetViews>
  <sheetFormatPr defaultRowHeight="16" x14ac:dyDescent="0.8"/>
  <sheetData>
    <row r="1" spans="1:1" x14ac:dyDescent="0.8">
      <c r="A1" s="6" t="s">
        <v>60</v>
      </c>
    </row>
    <row r="2" spans="1:1" x14ac:dyDescent="0.8">
      <c r="A2" s="7" t="s">
        <v>68</v>
      </c>
    </row>
    <row r="3" spans="1:1" x14ac:dyDescent="0.8">
      <c r="A3" s="8"/>
    </row>
    <row r="4" spans="1:1" x14ac:dyDescent="0.8">
      <c r="A4" s="7" t="s">
        <v>61</v>
      </c>
    </row>
    <row r="5" spans="1:1" x14ac:dyDescent="0.8">
      <c r="A5" s="8"/>
    </row>
    <row r="6" spans="1:1" x14ac:dyDescent="0.8">
      <c r="A6" s="7" t="s">
        <v>62</v>
      </c>
    </row>
    <row r="7" spans="1:1" x14ac:dyDescent="0.8">
      <c r="A7" s="9"/>
    </row>
    <row r="8" spans="1:1" x14ac:dyDescent="0.8">
      <c r="A8" s="10" t="s">
        <v>63</v>
      </c>
    </row>
    <row r="9" spans="1:1" x14ac:dyDescent="0.8">
      <c r="A9" s="11"/>
    </row>
    <row r="10" spans="1:1" x14ac:dyDescent="0.8">
      <c r="A10" s="12" t="s">
        <v>69</v>
      </c>
    </row>
    <row r="11" spans="1:1" x14ac:dyDescent="0.8">
      <c r="A11" t="s">
        <v>70</v>
      </c>
    </row>
    <row r="13" spans="1:1" x14ac:dyDescent="0.8">
      <c r="A13" s="13" t="s">
        <v>72</v>
      </c>
    </row>
  </sheetData>
  <hyperlinks>
    <hyperlink ref="A8" r:id="rId1" display="https://doi.org/10.17226/11537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STANDARDIZED DATA</vt:lpstr>
      <vt:lpstr>references</vt:lpstr>
    </vt:vector>
  </TitlesOfParts>
  <Company>WIS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Shepon</dc:creator>
  <cp:lastModifiedBy>Alon Shepon</cp:lastModifiedBy>
  <dcterms:created xsi:type="dcterms:W3CDTF">2020-10-27T10:29:16Z</dcterms:created>
  <dcterms:modified xsi:type="dcterms:W3CDTF">2020-12-22T09:34:29Z</dcterms:modified>
</cp:coreProperties>
</file>