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8"/>
  <workbookPr dateCompatibility="0" codeName="ThisWorkbook" defaultThemeVersion="124226"/>
  <mc:AlternateContent xmlns:mc="http://schemas.openxmlformats.org/markup-compatibility/2006">
    <mc:Choice Requires="x15">
      <x15ac:absPath xmlns:x15ac="http://schemas.microsoft.com/office/spreadsheetml/2010/11/ac" url="/Users/alonshepon/My Drive/Main/Research topics/Alternative food production systems/Mediterranean agroforestry model/R code/"/>
    </mc:Choice>
  </mc:AlternateContent>
  <xr:revisionPtr revIDLastSave="0" documentId="13_ncr:9_{EB2D99D4-351D-AC42-B7AD-EB45BA33DDB1}" xr6:coauthVersionLast="47" xr6:coauthVersionMax="47" xr10:uidLastSave="{00000000-0000-0000-0000-000000000000}"/>
  <bookViews>
    <workbookView xWindow="7740" yWindow="740" windowWidth="25600" windowHeight="15500" tabRatio="934" firstSheet="6" activeTab="6" xr2:uid="{00000000-000D-0000-FFFF-FFFF00000000}"/>
  </bookViews>
  <sheets>
    <sheet name="LCA" sheetId="52" r:id="rId1"/>
    <sheet name="LCA Figures" sheetId="57" r:id="rId2"/>
    <sheet name="Land use vs. land occupation" sheetId="54" r:id="rId3"/>
    <sheet name="Per farm's area" sheetId="51" r:id="rId4"/>
    <sheet name="Per ha" sheetId="48" r:id="rId5"/>
    <sheet name="Per output" sheetId="49" r:id="rId6"/>
    <sheet name="self sufficiency" sheetId="59" r:id="rId7"/>
    <sheet name="Comparative analysis" sheetId="58" r:id="rId8"/>
    <sheet name="Toperoff dataset 2017" sheetId="50" r:id="rId9"/>
    <sheet name="Harvest" sheetId="5" r:id="rId10"/>
    <sheet name="daily nutrients production" sheetId="3" r:id="rId11"/>
    <sheet name="yearly farm nutrient production" sheetId="2" r:id="rId12"/>
    <sheet name="nutritional values" sheetId="1" r:id="rId13"/>
    <sheet name="Jan" sheetId="6" r:id="rId14"/>
    <sheet name="Feb" sheetId="13" r:id="rId15"/>
    <sheet name="March" sheetId="14" r:id="rId16"/>
    <sheet name="April" sheetId="16" r:id="rId17"/>
    <sheet name="May" sheetId="17" r:id="rId18"/>
    <sheet name="June" sheetId="18" r:id="rId19"/>
    <sheet name="July" sheetId="19" r:id="rId20"/>
    <sheet name="August" sheetId="20" r:id="rId21"/>
    <sheet name="September" sheetId="21" r:id="rId22"/>
    <sheet name="October" sheetId="22" r:id="rId23"/>
    <sheet name="November" sheetId="23" r:id="rId24"/>
    <sheet name="December" sheetId="24" r:id="rId25"/>
    <sheet name="daily consumptio. calculated" sheetId="25" r:id="rId26"/>
    <sheet name="protein" sheetId="26" r:id="rId27"/>
    <sheet name="zinc" sheetId="29" r:id="rId28"/>
    <sheet name="vitamin C" sheetId="30" r:id="rId29"/>
    <sheet name="carbohydrates" sheetId="35" r:id="rId30"/>
    <sheet name="calcium" sheetId="32" r:id="rId31"/>
    <sheet name="calories" sheetId="27" r:id="rId32"/>
    <sheet name="iron" sheetId="28" r:id="rId33"/>
    <sheet name="magnesium" sheetId="33" r:id="rId34"/>
    <sheet name="fats" sheetId="34" r:id="rId35"/>
    <sheet name="Plant Board 2017" sheetId="46" r:id="rId36"/>
    <sheet name="vegetable garden plan" sheetId="42" r:id="rId37"/>
  </sheets>
  <externalReferences>
    <externalReference r:id="rId38"/>
    <externalReference r:id="rId39"/>
    <externalReference r:id="rId40"/>
    <externalReference r:id="rId41"/>
    <externalReference r:id="rId42"/>
    <externalReference r:id="rId43"/>
    <externalReference r:id="rId44"/>
  </externalReferences>
  <definedNames>
    <definedName name="harvestdata" localSheetId="1">'[1]Harvest and Nutrition'!$A$1:$P$43</definedName>
    <definedName name="harvestdata" localSheetId="35">#REF!</definedName>
    <definedName name="harvestdata" localSheetId="6">[2]Harvest!$A$1:$O$43</definedName>
    <definedName name="harvestdata">Harvest!$A$1:$O$43</definedName>
    <definedName name="harvestype" localSheetId="1">'[1]Harvest and Nutrition'!$A$1:$A$43</definedName>
    <definedName name="harvestype" localSheetId="35">#REF!</definedName>
    <definedName name="harvestype" localSheetId="6">[2]Harvest!$A$1:$A$43</definedName>
    <definedName name="harvestype">Harvest!$A$1:$A$43</definedName>
    <definedName name="iLUC">[3]Parameters!$A$59</definedName>
    <definedName name="month" localSheetId="1">'[1]Harvest and Nutrition'!$A$1:$P$1</definedName>
    <definedName name="month" localSheetId="35">#REF!</definedName>
    <definedName name="month" localSheetId="6">[2]Harvest!$A$1:$O$1</definedName>
    <definedName name="month">Harvest!$A$1:$O$1</definedName>
    <definedName name="sheetname" localSheetId="1">#REF!</definedName>
    <definedName name="sheetname" localSheetId="35">#REF!</definedName>
    <definedName name="sheetname">#REF!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purl.oclc.org/ooxml/spreadsheetml/main">
  <c r="B4" i="58" l="1"/>
  <c r="V12" i="58" l="1"/>
  <c r="V4" i="58"/>
  <c r="V14" i="58"/>
  <c r="V10" i="58"/>
  <c r="V8" i="58"/>
  <c r="V6" i="58"/>
  <c r="R323" i="52"/>
  <c r="Q323" i="52"/>
  <c r="P323" i="52"/>
  <c r="O323" i="52"/>
  <c r="N323" i="52"/>
  <c r="M323" i="52"/>
  <c r="L323" i="52"/>
  <c r="J323" i="52"/>
  <c r="F323" i="52"/>
  <c r="A323" i="52"/>
  <c r="A322" i="52"/>
  <c r="A321" i="52"/>
  <c r="A320" i="52"/>
  <c r="A319" i="52"/>
  <c r="A318" i="52"/>
  <c r="A317" i="52"/>
  <c r="A316" i="52"/>
  <c r="A315" i="52"/>
  <c r="A314" i="52"/>
  <c r="A313" i="52"/>
  <c r="A312" i="52"/>
  <c r="A311" i="52"/>
  <c r="A310" i="52"/>
  <c r="A309" i="52"/>
  <c r="A308" i="52"/>
  <c r="A307" i="52"/>
  <c r="A306" i="52"/>
  <c r="A305" i="52"/>
  <c r="A304" i="52"/>
  <c r="A303" i="52"/>
  <c r="A302" i="52"/>
  <c r="A301" i="52"/>
  <c r="A300" i="52"/>
  <c r="A299" i="52"/>
  <c r="A298" i="52"/>
  <c r="A297" i="52"/>
  <c r="A296" i="52"/>
  <c r="A295" i="52"/>
  <c r="A294" i="52"/>
  <c r="A293" i="52"/>
  <c r="A292" i="52"/>
  <c r="A291" i="52"/>
  <c r="A290" i="52"/>
  <c r="A289" i="52"/>
  <c r="A288" i="52"/>
  <c r="A287" i="52"/>
  <c r="A286" i="52"/>
  <c r="A285" i="52"/>
  <c r="A284" i="52"/>
  <c r="A283" i="52"/>
  <c r="A282" i="52"/>
  <c r="A281" i="52"/>
  <c r="A280" i="52"/>
  <c r="A279" i="52"/>
  <c r="A278" i="52"/>
  <c r="A277" i="52"/>
  <c r="A276" i="52"/>
  <c r="A275" i="52"/>
  <c r="A274" i="52"/>
  <c r="A273" i="52"/>
  <c r="A272" i="52"/>
  <c r="A271" i="52"/>
  <c r="A270" i="52"/>
  <c r="A269" i="52"/>
  <c r="A268" i="52"/>
  <c r="A267" i="52"/>
  <c r="A266" i="52"/>
  <c r="A265" i="52"/>
  <c r="A264" i="52"/>
  <c r="A263" i="52"/>
  <c r="A262" i="52"/>
  <c r="A261" i="52"/>
  <c r="A260" i="52"/>
  <c r="A259" i="52"/>
  <c r="A258" i="52"/>
  <c r="A257" i="52"/>
  <c r="A256" i="52"/>
  <c r="A255" i="52"/>
  <c r="A254" i="52"/>
  <c r="A253" i="52"/>
  <c r="A252" i="52"/>
  <c r="A251" i="52"/>
  <c r="A250" i="52"/>
  <c r="A249" i="52"/>
  <c r="A248" i="52"/>
  <c r="A247" i="52"/>
  <c r="A246" i="52"/>
  <c r="A245" i="52"/>
  <c r="A244" i="52"/>
  <c r="A243" i="52"/>
  <c r="A242" i="52"/>
  <c r="A241" i="52"/>
  <c r="A240" i="52"/>
  <c r="A239" i="52"/>
  <c r="A238" i="52"/>
  <c r="Y234" i="52"/>
  <c r="L43" i="52" s="1"/>
  <c r="W234" i="52"/>
  <c r="S234" i="52"/>
  <c r="R234" i="52"/>
  <c r="Q234" i="52"/>
  <c r="P234" i="52"/>
  <c r="O234" i="52"/>
  <c r="N234" i="52"/>
  <c r="M234" i="52"/>
  <c r="L234" i="52"/>
  <c r="J234" i="52"/>
  <c r="F234" i="52"/>
  <c r="B198" i="52"/>
  <c r="W143" i="52"/>
  <c r="J44" i="52" s="1"/>
  <c r="J51" i="52" s="1"/>
  <c r="S143" i="52"/>
  <c r="R143" i="52"/>
  <c r="Q143" i="52"/>
  <c r="P143" i="52"/>
  <c r="O143" i="52"/>
  <c r="N143" i="52"/>
  <c r="M143" i="52"/>
  <c r="L143" i="52"/>
  <c r="J143" i="52"/>
  <c r="F143" i="52"/>
  <c r="W97" i="52"/>
  <c r="M42" i="52" s="1"/>
  <c r="S97" i="52"/>
  <c r="R97" i="52"/>
  <c r="Q97" i="52"/>
  <c r="P97" i="52"/>
  <c r="O97" i="52"/>
  <c r="N97" i="52"/>
  <c r="M97" i="52"/>
  <c r="L97" i="52"/>
  <c r="J97" i="52"/>
  <c r="F97" i="52"/>
  <c r="U89" i="52"/>
  <c r="U67" i="52"/>
  <c r="S52" i="52"/>
  <c r="S50" i="52" s="1"/>
  <c r="R52" i="52"/>
  <c r="R50" i="52" s="1"/>
  <c r="Q52" i="52"/>
  <c r="J52" i="52"/>
  <c r="F52" i="52"/>
  <c r="F50" i="52" s="1"/>
  <c r="S51" i="52"/>
  <c r="S48" i="52"/>
  <c r="R48" i="52"/>
  <c r="Q48" i="52"/>
  <c r="J48" i="52"/>
  <c r="F48" i="52"/>
  <c r="S47" i="52"/>
  <c r="J47" i="52"/>
  <c r="R45" i="52"/>
  <c r="Q45" i="52"/>
  <c r="P45" i="52"/>
  <c r="P52" i="52" s="1"/>
  <c r="O45" i="52"/>
  <c r="O52" i="52" s="1"/>
  <c r="N45" i="52"/>
  <c r="N52" i="52" s="1"/>
  <c r="M45" i="52"/>
  <c r="M52" i="52" s="1"/>
  <c r="L45" i="52"/>
  <c r="L52" i="52" s="1"/>
  <c r="J45" i="52"/>
  <c r="F45" i="52"/>
  <c r="O44" i="52"/>
  <c r="N44" i="52"/>
  <c r="M44" i="52"/>
  <c r="R43" i="52"/>
  <c r="Q43" i="52"/>
  <c r="P43" i="52"/>
  <c r="O43" i="52"/>
  <c r="N43" i="52"/>
  <c r="M43" i="52"/>
  <c r="F43" i="52"/>
  <c r="R42" i="52"/>
  <c r="Q42" i="52"/>
  <c r="P42" i="52"/>
  <c r="O42" i="52"/>
  <c r="N42" i="52"/>
  <c r="J42" i="52"/>
  <c r="F42" i="52"/>
  <c r="R41" i="52"/>
  <c r="Q41" i="52"/>
  <c r="P41" i="52"/>
  <c r="O41" i="52"/>
  <c r="N41" i="52"/>
  <c r="M41" i="52"/>
  <c r="L41" i="52"/>
  <c r="J41" i="52"/>
  <c r="F41" i="52"/>
  <c r="R40" i="52"/>
  <c r="Q40" i="52"/>
  <c r="P40" i="52"/>
  <c r="O40" i="52"/>
  <c r="N40" i="52"/>
  <c r="M40" i="52"/>
  <c r="L40" i="52"/>
  <c r="K40" i="52"/>
  <c r="J40" i="52"/>
  <c r="I40" i="52"/>
  <c r="H40" i="52"/>
  <c r="G40" i="52"/>
  <c r="F40" i="52"/>
  <c r="E40" i="52"/>
  <c r="D40" i="52"/>
  <c r="C40" i="52"/>
  <c r="R37" i="52"/>
  <c r="R34" i="52" s="1"/>
  <c r="Q37" i="52"/>
  <c r="Q35" i="52" s="1"/>
  <c r="P37" i="52"/>
  <c r="P36" i="52" s="1"/>
  <c r="O37" i="52"/>
  <c r="O36" i="52" s="1"/>
  <c r="N37" i="52"/>
  <c r="M37" i="52"/>
  <c r="L37" i="52"/>
  <c r="L32" i="52" s="1"/>
  <c r="J37" i="52"/>
  <c r="J33" i="52" s="1"/>
  <c r="F37" i="52"/>
  <c r="F34" i="52" s="1"/>
  <c r="R36" i="52"/>
  <c r="N36" i="52"/>
  <c r="M36" i="52"/>
  <c r="L36" i="52"/>
  <c r="J36" i="52"/>
  <c r="F36" i="52"/>
  <c r="O35" i="52"/>
  <c r="N35" i="52"/>
  <c r="M35" i="52"/>
  <c r="L35" i="52"/>
  <c r="J35" i="52"/>
  <c r="O34" i="52"/>
  <c r="N34" i="52"/>
  <c r="M34" i="52"/>
  <c r="L34" i="52"/>
  <c r="P33" i="52"/>
  <c r="O33" i="52"/>
  <c r="N33" i="52"/>
  <c r="M33" i="52"/>
  <c r="P32" i="52"/>
  <c r="O32" i="52"/>
  <c r="N32" i="52"/>
  <c r="M32" i="52"/>
  <c r="L48" i="52" l="1"/>
  <c r="L47" i="52"/>
  <c r="L50" i="52"/>
  <c r="L51" i="52"/>
  <c r="M49" i="52"/>
  <c r="M51" i="52"/>
  <c r="M48" i="52"/>
  <c r="M47" i="52"/>
  <c r="M50" i="52"/>
  <c r="N47" i="52"/>
  <c r="N50" i="52"/>
  <c r="N48" i="52"/>
  <c r="N49" i="52"/>
  <c r="N51" i="52"/>
  <c r="O48" i="52"/>
  <c r="O49" i="52"/>
  <c r="O51" i="52"/>
  <c r="O47" i="52"/>
  <c r="O50" i="52"/>
  <c r="P51" i="52"/>
  <c r="P47" i="52"/>
  <c r="P49" i="52"/>
  <c r="P48" i="52"/>
  <c r="P50" i="52"/>
  <c r="Q32" i="52"/>
  <c r="P44" i="52"/>
  <c r="F49" i="52"/>
  <c r="L33" i="52"/>
  <c r="J34" i="52"/>
  <c r="F35" i="52"/>
  <c r="R35" i="52"/>
  <c r="Q36" i="52"/>
  <c r="L44" i="52"/>
  <c r="F47" i="52"/>
  <c r="R47" i="52"/>
  <c r="R51" i="52"/>
  <c r="Q49" i="52"/>
  <c r="R49" i="52"/>
  <c r="Q33" i="52"/>
  <c r="Q44" i="52"/>
  <c r="Q51" i="52" s="1"/>
  <c r="J49" i="52"/>
  <c r="S49" i="52"/>
  <c r="Q50" i="52"/>
  <c r="F32" i="52"/>
  <c r="J32" i="52"/>
  <c r="F33" i="52"/>
  <c r="R33" i="52"/>
  <c r="Q34" i="52"/>
  <c r="P35" i="52"/>
  <c r="L42" i="52"/>
  <c r="L49" i="52" s="1"/>
  <c r="J43" i="52"/>
  <c r="J50" i="52" s="1"/>
  <c r="F44" i="52"/>
  <c r="F51" i="52" s="1"/>
  <c r="R44" i="52"/>
  <c r="R32" i="52"/>
  <c r="P34" i="52"/>
  <c r="Q47" i="52"/>
  <c r="B2" i="59" l="1"/>
  <c r="I2" i="59"/>
  <c r="H2" i="59"/>
  <c r="G2" i="59"/>
  <c r="F2" i="59"/>
  <c r="E2" i="59"/>
  <c r="D2" i="59"/>
  <c r="C2" i="59"/>
  <c r="B2" i="58"/>
  <c r="I9" i="59"/>
  <c r="H9" i="59"/>
  <c r="H15" i="59" s="1"/>
  <c r="G9" i="59"/>
  <c r="G15" i="59" s="1"/>
  <c r="F9" i="59"/>
  <c r="F15" i="59" s="1"/>
  <c r="E9" i="59"/>
  <c r="E10" i="59" s="1"/>
  <c r="D9" i="59"/>
  <c r="D15" i="59" s="1"/>
  <c r="C9" i="59"/>
  <c r="B9" i="59"/>
  <c r="I7" i="59"/>
  <c r="H7" i="59"/>
  <c r="G7" i="59"/>
  <c r="F7" i="59"/>
  <c r="E7" i="59"/>
  <c r="E13" i="59" s="1"/>
  <c r="D7" i="59"/>
  <c r="C7" i="59"/>
  <c r="B7" i="59"/>
  <c r="I3" i="59"/>
  <c r="I5" i="59" s="1"/>
  <c r="H3" i="59"/>
  <c r="H11" i="59" s="1"/>
  <c r="G3" i="59"/>
  <c r="G5" i="59" s="1"/>
  <c r="F3" i="59"/>
  <c r="F5" i="59" s="1"/>
  <c r="E3" i="59"/>
  <c r="D3" i="59"/>
  <c r="D5" i="59" s="1"/>
  <c r="C3" i="59"/>
  <c r="C5" i="59" s="1"/>
  <c r="B3" i="59"/>
  <c r="B11" i="59" s="1"/>
  <c r="B16" i="59" s="1"/>
  <c r="I11" i="59" l="1"/>
  <c r="I16" i="59" s="1"/>
  <c r="E15" i="59"/>
  <c r="F4" i="59"/>
  <c r="I6" i="59"/>
  <c r="I8" i="59"/>
  <c r="I10" i="59"/>
  <c r="B8" i="59"/>
  <c r="B10" i="59"/>
  <c r="C8" i="59"/>
  <c r="C10" i="59"/>
  <c r="F6" i="59"/>
  <c r="D6" i="59"/>
  <c r="I13" i="59"/>
  <c r="I17" i="59" s="1"/>
  <c r="B15" i="59"/>
  <c r="G6" i="59"/>
  <c r="C13" i="59"/>
  <c r="I4" i="59"/>
  <c r="F8" i="59"/>
  <c r="F10" i="59"/>
  <c r="F13" i="59"/>
  <c r="D8" i="59"/>
  <c r="B4" i="59"/>
  <c r="B5" i="59"/>
  <c r="B6" i="59" s="1"/>
  <c r="G8" i="59"/>
  <c r="G10" i="59"/>
  <c r="G13" i="59"/>
  <c r="G14" i="59" s="1"/>
  <c r="E4" i="59"/>
  <c r="C6" i="59"/>
  <c r="H5" i="59"/>
  <c r="H6" i="59" s="1"/>
  <c r="H8" i="59"/>
  <c r="H10" i="59"/>
  <c r="H13" i="59"/>
  <c r="H17" i="59" s="1"/>
  <c r="E14" i="59"/>
  <c r="E17" i="59"/>
  <c r="H12" i="59"/>
  <c r="H16" i="59"/>
  <c r="I12" i="59"/>
  <c r="G4" i="59"/>
  <c r="E11" i="59"/>
  <c r="B13" i="59"/>
  <c r="I15" i="59"/>
  <c r="C4" i="59"/>
  <c r="E8" i="59"/>
  <c r="D10" i="59"/>
  <c r="B12" i="59"/>
  <c r="I14" i="59"/>
  <c r="H4" i="59"/>
  <c r="D4" i="59"/>
  <c r="E5" i="59"/>
  <c r="E6" i="59" s="1"/>
  <c r="F11" i="59"/>
  <c r="G11" i="59"/>
  <c r="D13" i="59"/>
  <c r="C15" i="59"/>
  <c r="C11" i="59"/>
  <c r="D11" i="59"/>
  <c r="H14" i="59" l="1"/>
  <c r="F17" i="59"/>
  <c r="F14" i="59"/>
  <c r="C14" i="59"/>
  <c r="C17" i="59"/>
  <c r="G17" i="59"/>
  <c r="D16" i="59"/>
  <c r="D12" i="59"/>
  <c r="B17" i="59"/>
  <c r="B14" i="59"/>
  <c r="C16" i="59"/>
  <c r="C12" i="59"/>
  <c r="E16" i="59"/>
  <c r="E12" i="59"/>
  <c r="D14" i="59"/>
  <c r="D17" i="59"/>
  <c r="G12" i="59"/>
  <c r="G16" i="59"/>
  <c r="F16" i="59"/>
  <c r="F12" i="59"/>
  <c r="N13" i="58" l="1"/>
  <c r="N14" i="58" s="1"/>
  <c r="O13" i="58"/>
  <c r="O14" i="58" s="1"/>
  <c r="P13" i="58"/>
  <c r="P14" i="58" s="1"/>
  <c r="Q13" i="58"/>
  <c r="Q14" i="58" s="1"/>
  <c r="R13" i="58"/>
  <c r="R14" i="58" s="1"/>
  <c r="S13" i="58"/>
  <c r="S14" i="58" s="1"/>
  <c r="M13" i="58"/>
  <c r="M14" i="58" s="1"/>
  <c r="L13" i="58"/>
  <c r="L14" i="58" s="1"/>
  <c r="K13" i="58"/>
  <c r="K14" i="58" s="1"/>
  <c r="N11" i="58"/>
  <c r="O11" i="58"/>
  <c r="P11" i="58"/>
  <c r="Q11" i="58"/>
  <c r="Q12" i="58" s="1"/>
  <c r="R11" i="58"/>
  <c r="S11" i="58"/>
  <c r="M11" i="58"/>
  <c r="L11" i="58"/>
  <c r="K11" i="58"/>
  <c r="K12" i="58" s="1"/>
  <c r="N9" i="58"/>
  <c r="O9" i="58"/>
  <c r="P9" i="58"/>
  <c r="Q9" i="58"/>
  <c r="Q10" i="58" s="1"/>
  <c r="R9" i="58"/>
  <c r="S9" i="58"/>
  <c r="M9" i="58"/>
  <c r="L9" i="58"/>
  <c r="K9" i="58"/>
  <c r="O7" i="58"/>
  <c r="O8" i="58" s="1"/>
  <c r="O5" i="58"/>
  <c r="O6" i="58" s="1"/>
  <c r="O3" i="58"/>
  <c r="O4" i="58" s="1"/>
  <c r="Q8" i="58"/>
  <c r="K7" i="58"/>
  <c r="K8" i="58" s="1"/>
  <c r="S7" i="58"/>
  <c r="R7" i="58"/>
  <c r="R8" i="58" s="1"/>
  <c r="Q7" i="58"/>
  <c r="P7" i="58"/>
  <c r="P8" i="58" s="1"/>
  <c r="N7" i="58"/>
  <c r="N8" i="58" s="1"/>
  <c r="M7" i="58"/>
  <c r="M8" i="58" s="1"/>
  <c r="L7" i="58"/>
  <c r="L8" i="58" s="1"/>
  <c r="S5" i="58"/>
  <c r="R5" i="58"/>
  <c r="Q5" i="58"/>
  <c r="P5" i="58"/>
  <c r="N5" i="58"/>
  <c r="M5" i="58"/>
  <c r="L5" i="58"/>
  <c r="K5" i="58"/>
  <c r="Q3" i="58"/>
  <c r="R3" i="58"/>
  <c r="S3" i="58"/>
  <c r="P3" i="58"/>
  <c r="N3" i="58"/>
  <c r="M3" i="58"/>
  <c r="L3" i="58"/>
  <c r="K3" i="58"/>
  <c r="L10" i="58" l="1"/>
  <c r="Q6" i="58"/>
  <c r="L12" i="58"/>
  <c r="R4" i="58"/>
  <c r="R12" i="58"/>
  <c r="R10" i="58"/>
  <c r="S12" i="58"/>
  <c r="R6" i="58"/>
  <c r="Q4" i="58"/>
  <c r="S6" i="58"/>
  <c r="K4" i="58"/>
  <c r="M10" i="58"/>
  <c r="S10" i="58"/>
  <c r="M12" i="58"/>
  <c r="T14" i="58"/>
  <c r="K10" i="58"/>
  <c r="N12" i="58"/>
  <c r="L4" i="58"/>
  <c r="P6" i="58"/>
  <c r="N10" i="58"/>
  <c r="P10" i="58"/>
  <c r="L6" i="58"/>
  <c r="S4" i="58"/>
  <c r="O10" i="58"/>
  <c r="P12" i="58"/>
  <c r="O12" i="58"/>
  <c r="K6" i="58"/>
  <c r="S8" i="58"/>
  <c r="T8" i="58" s="1"/>
  <c r="N6" i="58"/>
  <c r="M4" i="58"/>
  <c r="M6" i="58"/>
  <c r="P4" i="58"/>
  <c r="N4" i="58"/>
  <c r="T12" i="58" l="1"/>
  <c r="T4" i="58"/>
  <c r="T10" i="58"/>
  <c r="T6" i="58"/>
  <c r="G3" i="54" l="1"/>
  <c r="F3" i="54"/>
  <c r="D3" i="54"/>
  <c r="C3" i="54"/>
  <c r="B2" i="54" l="1"/>
  <c r="I9" i="58"/>
  <c r="H9" i="58"/>
  <c r="G9" i="58"/>
  <c r="F9" i="58"/>
  <c r="E9" i="58"/>
  <c r="D9" i="58"/>
  <c r="C9" i="58"/>
  <c r="B9" i="58"/>
  <c r="I3" i="58"/>
  <c r="I11" i="58" s="1"/>
  <c r="H3" i="58"/>
  <c r="G3" i="58"/>
  <c r="F3" i="58"/>
  <c r="F5" i="58" s="1"/>
  <c r="E3" i="58"/>
  <c r="E11" i="58" s="1"/>
  <c r="D3" i="58"/>
  <c r="D11" i="58" s="1"/>
  <c r="C3" i="58"/>
  <c r="C11" i="58" s="1"/>
  <c r="B3" i="58"/>
  <c r="I2" i="58"/>
  <c r="H2" i="58"/>
  <c r="G2" i="58"/>
  <c r="F2" i="58"/>
  <c r="E2" i="58"/>
  <c r="D2" i="58"/>
  <c r="C2" i="58"/>
  <c r="D4" i="54"/>
  <c r="I5" i="58" l="1"/>
  <c r="F11" i="58"/>
  <c r="B11" i="58"/>
  <c r="B5" i="58"/>
  <c r="G11" i="58"/>
  <c r="G5" i="58"/>
  <c r="H11" i="58"/>
  <c r="H5" i="58"/>
  <c r="C5" i="58"/>
  <c r="D5" i="58"/>
  <c r="E5" i="58"/>
  <c r="M7" i="34"/>
  <c r="M6" i="34"/>
  <c r="M5" i="34"/>
  <c r="Z4" i="24"/>
  <c r="Z5" i="24"/>
  <c r="Z6" i="24"/>
  <c r="Z7" i="24"/>
  <c r="Y4" i="24"/>
  <c r="Y5" i="24"/>
  <c r="Y6" i="24"/>
  <c r="Y7" i="24"/>
  <c r="X4" i="24"/>
  <c r="X5" i="24"/>
  <c r="X6" i="24"/>
  <c r="X7" i="24"/>
  <c r="W4" i="24"/>
  <c r="W5" i="24"/>
  <c r="W6" i="24"/>
  <c r="W7" i="24"/>
  <c r="V4" i="24"/>
  <c r="V5" i="24"/>
  <c r="V6" i="24"/>
  <c r="V7" i="24"/>
  <c r="V3" i="24"/>
  <c r="W3" i="24"/>
  <c r="X3" i="24"/>
  <c r="Y3" i="24"/>
  <c r="Z3" i="24"/>
  <c r="Z4" i="23"/>
  <c r="Z5" i="23"/>
  <c r="Z6" i="23"/>
  <c r="Z7" i="23"/>
  <c r="Y4" i="23"/>
  <c r="Y5" i="23"/>
  <c r="Y6" i="23"/>
  <c r="Y7" i="23"/>
  <c r="X4" i="23"/>
  <c r="X5" i="23"/>
  <c r="X6" i="23"/>
  <c r="X7" i="23"/>
  <c r="W4" i="23"/>
  <c r="W5" i="23"/>
  <c r="W6" i="23"/>
  <c r="W7" i="23"/>
  <c r="V4" i="23"/>
  <c r="V5" i="23"/>
  <c r="V6" i="23"/>
  <c r="V7" i="23"/>
  <c r="V3" i="23"/>
  <c r="W3" i="23"/>
  <c r="X3" i="23"/>
  <c r="Y3" i="23"/>
  <c r="Z3" i="23"/>
  <c r="Z4" i="22"/>
  <c r="Z5" i="22"/>
  <c r="Z6" i="22"/>
  <c r="Z7" i="22"/>
  <c r="Y3" i="22"/>
  <c r="Z3" i="22"/>
  <c r="Y4" i="22"/>
  <c r="Y5" i="22"/>
  <c r="Y6" i="22"/>
  <c r="Y7" i="22"/>
  <c r="X4" i="22"/>
  <c r="X5" i="22"/>
  <c r="X6" i="22"/>
  <c r="X7" i="22"/>
  <c r="W4" i="22"/>
  <c r="W5" i="22"/>
  <c r="W6" i="22"/>
  <c r="W7" i="22"/>
  <c r="V4" i="22"/>
  <c r="V5" i="22"/>
  <c r="V6" i="22"/>
  <c r="V7" i="22"/>
  <c r="V3" i="22"/>
  <c r="W3" i="22"/>
  <c r="X3" i="22"/>
  <c r="Z4" i="21"/>
  <c r="Z5" i="21"/>
  <c r="Z6" i="21"/>
  <c r="Z7" i="21"/>
  <c r="Y4" i="21"/>
  <c r="Y5" i="21"/>
  <c r="Y6" i="21"/>
  <c r="Y7" i="21"/>
  <c r="X4" i="21"/>
  <c r="X5" i="21"/>
  <c r="X6" i="21"/>
  <c r="X7" i="21"/>
  <c r="W4" i="21"/>
  <c r="W5" i="21"/>
  <c r="W6" i="21"/>
  <c r="W7" i="21"/>
  <c r="V4" i="21"/>
  <c r="V5" i="21"/>
  <c r="V6" i="21"/>
  <c r="V7" i="21"/>
  <c r="V3" i="21"/>
  <c r="W3" i="21"/>
  <c r="X3" i="21"/>
  <c r="Y3" i="21"/>
  <c r="Z3" i="21"/>
  <c r="Z4" i="20"/>
  <c r="Z5" i="20"/>
  <c r="Z6" i="20"/>
  <c r="Z7" i="20"/>
  <c r="Y4" i="20"/>
  <c r="Y5" i="20"/>
  <c r="Y6" i="20"/>
  <c r="Y7" i="20"/>
  <c r="X4" i="20"/>
  <c r="X5" i="20"/>
  <c r="X6" i="20"/>
  <c r="X7" i="20"/>
  <c r="W4" i="20"/>
  <c r="W5" i="20"/>
  <c r="W6" i="20"/>
  <c r="W7" i="20"/>
  <c r="V4" i="20"/>
  <c r="V5" i="20"/>
  <c r="V6" i="20"/>
  <c r="V7" i="20"/>
  <c r="V3" i="20"/>
  <c r="W3" i="20"/>
  <c r="X3" i="20"/>
  <c r="Y3" i="20"/>
  <c r="Z3" i="20"/>
  <c r="Z4" i="19"/>
  <c r="Z5" i="19"/>
  <c r="Z6" i="19"/>
  <c r="Z7" i="19"/>
  <c r="Y4" i="19"/>
  <c r="Y5" i="19"/>
  <c r="Y6" i="19"/>
  <c r="Y7" i="19"/>
  <c r="X4" i="19"/>
  <c r="X5" i="19"/>
  <c r="X6" i="19"/>
  <c r="X7" i="19"/>
  <c r="W4" i="19"/>
  <c r="W5" i="19"/>
  <c r="W6" i="19"/>
  <c r="W7" i="19"/>
  <c r="V4" i="19"/>
  <c r="V5" i="19"/>
  <c r="V6" i="19"/>
  <c r="V7" i="19"/>
  <c r="V3" i="19"/>
  <c r="W3" i="19"/>
  <c r="X3" i="19"/>
  <c r="Y3" i="19"/>
  <c r="Z3" i="19"/>
  <c r="Z4" i="18"/>
  <c r="Z5" i="18"/>
  <c r="Z6" i="18"/>
  <c r="Z7" i="18"/>
  <c r="Y4" i="18"/>
  <c r="Y5" i="18"/>
  <c r="Y6" i="18"/>
  <c r="Y7" i="18"/>
  <c r="X4" i="18"/>
  <c r="X5" i="18"/>
  <c r="X6" i="18"/>
  <c r="X7" i="18"/>
  <c r="W4" i="18"/>
  <c r="W5" i="18"/>
  <c r="W6" i="18"/>
  <c r="W7" i="18"/>
  <c r="V4" i="18"/>
  <c r="V5" i="18"/>
  <c r="V6" i="18"/>
  <c r="V7" i="18"/>
  <c r="V3" i="18"/>
  <c r="W3" i="18"/>
  <c r="X3" i="18"/>
  <c r="Y3" i="18"/>
  <c r="Z3" i="18"/>
  <c r="Z4" i="17"/>
  <c r="Z5" i="17"/>
  <c r="Z6" i="17"/>
  <c r="Z7" i="17"/>
  <c r="Z3" i="17"/>
  <c r="Y4" i="17"/>
  <c r="Y5" i="17"/>
  <c r="Y6" i="17"/>
  <c r="Y7" i="17"/>
  <c r="X4" i="17"/>
  <c r="X5" i="17"/>
  <c r="X6" i="17"/>
  <c r="X7" i="17"/>
  <c r="W4" i="17"/>
  <c r="W5" i="17"/>
  <c r="W6" i="17"/>
  <c r="W7" i="17"/>
  <c r="V4" i="17"/>
  <c r="V5" i="17"/>
  <c r="V6" i="17"/>
  <c r="V7" i="17"/>
  <c r="V3" i="17"/>
  <c r="W3" i="17"/>
  <c r="X3" i="17"/>
  <c r="Y3" i="17"/>
  <c r="Z4" i="16"/>
  <c r="Z5" i="16"/>
  <c r="Z6" i="16"/>
  <c r="Z7" i="16"/>
  <c r="Z3" i="16"/>
  <c r="Y4" i="16"/>
  <c r="Y5" i="16"/>
  <c r="Y6" i="16"/>
  <c r="Y7" i="16"/>
  <c r="X4" i="16"/>
  <c r="X5" i="16"/>
  <c r="X6" i="16"/>
  <c r="X7" i="16"/>
  <c r="W4" i="16"/>
  <c r="W5" i="16"/>
  <c r="W6" i="16"/>
  <c r="W7" i="16"/>
  <c r="V4" i="16"/>
  <c r="V5" i="16"/>
  <c r="V6" i="16"/>
  <c r="V7" i="16"/>
  <c r="V3" i="16"/>
  <c r="W3" i="16"/>
  <c r="X3" i="16"/>
  <c r="Y3" i="16"/>
  <c r="Z4" i="14"/>
  <c r="Z5" i="14"/>
  <c r="Z6" i="14"/>
  <c r="Z7" i="14"/>
  <c r="Y4" i="14"/>
  <c r="Y5" i="14"/>
  <c r="Y6" i="14"/>
  <c r="Y7" i="14"/>
  <c r="X4" i="14"/>
  <c r="X5" i="14"/>
  <c r="X6" i="14"/>
  <c r="X7" i="14"/>
  <c r="W4" i="14"/>
  <c r="W5" i="14"/>
  <c r="W6" i="14"/>
  <c r="W7" i="14"/>
  <c r="V4" i="14"/>
  <c r="V5" i="14"/>
  <c r="V6" i="14"/>
  <c r="V7" i="14"/>
  <c r="V3" i="14"/>
  <c r="W3" i="14"/>
  <c r="X3" i="14"/>
  <c r="Y3" i="14"/>
  <c r="Z3" i="14"/>
  <c r="Z4" i="13"/>
  <c r="Z5" i="13"/>
  <c r="Z6" i="13"/>
  <c r="Z7" i="13"/>
  <c r="Y4" i="13"/>
  <c r="Y5" i="13"/>
  <c r="Y6" i="13"/>
  <c r="Y7" i="13"/>
  <c r="X4" i="13"/>
  <c r="X5" i="13"/>
  <c r="X6" i="13"/>
  <c r="X7" i="13"/>
  <c r="W4" i="13"/>
  <c r="W5" i="13"/>
  <c r="W6" i="13"/>
  <c r="W7" i="13"/>
  <c r="V4" i="13"/>
  <c r="V5" i="13"/>
  <c r="V6" i="13"/>
  <c r="V7" i="13"/>
  <c r="V3" i="13"/>
  <c r="W3" i="13"/>
  <c r="X3" i="13"/>
  <c r="Y3" i="13"/>
  <c r="Z3" i="13"/>
  <c r="Z4" i="6"/>
  <c r="Z5" i="6"/>
  <c r="Z6" i="6"/>
  <c r="Z7" i="6"/>
  <c r="Y4" i="6"/>
  <c r="Y5" i="6"/>
  <c r="Y6" i="6"/>
  <c r="Y7" i="6"/>
  <c r="X4" i="6"/>
  <c r="X5" i="6"/>
  <c r="X6" i="6"/>
  <c r="X7" i="6"/>
  <c r="W4" i="6"/>
  <c r="W5" i="6"/>
  <c r="W6" i="6"/>
  <c r="W7" i="6"/>
  <c r="V4" i="6"/>
  <c r="V5" i="6"/>
  <c r="V6" i="6"/>
  <c r="V7" i="6"/>
  <c r="V3" i="6"/>
  <c r="W3" i="6"/>
  <c r="X3" i="6"/>
  <c r="Y3" i="6"/>
  <c r="Z3" i="6"/>
  <c r="M44" i="5" l="1"/>
  <c r="B3" i="54" l="1"/>
  <c r="E3" i="54" l="1"/>
  <c r="F81" i="51" l="1"/>
  <c r="F75" i="51"/>
  <c r="F72" i="51"/>
  <c r="F68" i="51"/>
  <c r="F41" i="51"/>
  <c r="D87" i="51" l="1"/>
  <c r="E86" i="51"/>
  <c r="E85" i="51"/>
  <c r="E84" i="51"/>
  <c r="E83" i="51"/>
  <c r="E82" i="51"/>
  <c r="E81" i="51"/>
  <c r="E80" i="51"/>
  <c r="C69" i="51"/>
  <c r="E69" i="51" s="1"/>
  <c r="C68" i="51"/>
  <c r="E68" i="51" s="1"/>
  <c r="C67" i="51"/>
  <c r="E67" i="51" s="1"/>
  <c r="C66" i="51"/>
  <c r="E66" i="51" s="1"/>
  <c r="C65" i="51"/>
  <c r="E65" i="51" s="1"/>
  <c r="C64" i="51"/>
  <c r="E64" i="51" s="1"/>
  <c r="C63" i="51"/>
  <c r="E63" i="51" s="1"/>
  <c r="C62" i="51"/>
  <c r="E62" i="51" s="1"/>
  <c r="C61" i="51"/>
  <c r="E61" i="51" s="1"/>
  <c r="C60" i="51"/>
  <c r="E60" i="51" s="1"/>
  <c r="C59" i="51"/>
  <c r="E59" i="51" s="1"/>
  <c r="C58" i="51"/>
  <c r="E58" i="51" s="1"/>
  <c r="C57" i="51"/>
  <c r="E57" i="51" s="1"/>
  <c r="C56" i="51"/>
  <c r="E56" i="51" s="1"/>
  <c r="C55" i="51"/>
  <c r="E55" i="51" s="1"/>
  <c r="C54" i="51"/>
  <c r="E54" i="51" s="1"/>
  <c r="C53" i="51"/>
  <c r="E53" i="51" s="1"/>
  <c r="C52" i="51"/>
  <c r="E52" i="51" s="1"/>
  <c r="C51" i="51"/>
  <c r="E51" i="51" s="1"/>
  <c r="C50" i="51"/>
  <c r="E50" i="51" s="1"/>
  <c r="C49" i="51"/>
  <c r="E49" i="51" s="1"/>
  <c r="C48" i="51"/>
  <c r="E48" i="51" s="1"/>
  <c r="C47" i="51"/>
  <c r="E47" i="51" s="1"/>
  <c r="C46" i="51"/>
  <c r="E46" i="51" s="1"/>
  <c r="C45" i="51"/>
  <c r="E45" i="51" s="1"/>
  <c r="C44" i="51"/>
  <c r="E44" i="51" s="1"/>
  <c r="C43" i="51"/>
  <c r="E43" i="51" s="1"/>
  <c r="C42" i="51"/>
  <c r="E42" i="51" s="1"/>
  <c r="C41" i="51"/>
  <c r="E41" i="51" s="1"/>
  <c r="C40" i="51"/>
  <c r="E40" i="51" s="1"/>
  <c r="C39" i="51"/>
  <c r="E39" i="51" s="1"/>
  <c r="C38" i="51"/>
  <c r="E38" i="51" s="1"/>
  <c r="C37" i="51"/>
  <c r="E37" i="51" s="1"/>
  <c r="C36" i="51"/>
  <c r="E36" i="51" s="1"/>
  <c r="C35" i="51"/>
  <c r="E35" i="51" s="1"/>
  <c r="C34" i="51"/>
  <c r="E34" i="51" s="1"/>
  <c r="C33" i="51"/>
  <c r="E33" i="51" s="1"/>
  <c r="C32" i="51"/>
  <c r="E32" i="51" s="1"/>
  <c r="C31" i="51"/>
  <c r="E31" i="51" s="1"/>
  <c r="C30" i="51"/>
  <c r="E30" i="51" s="1"/>
  <c r="C29" i="51"/>
  <c r="E29" i="51" s="1"/>
  <c r="C28" i="51"/>
  <c r="E28" i="51" s="1"/>
  <c r="C27" i="51"/>
  <c r="E27" i="51" s="1"/>
  <c r="C26" i="51"/>
  <c r="E26" i="51" s="1"/>
  <c r="C25" i="51"/>
  <c r="E25" i="51" s="1"/>
  <c r="C24" i="51"/>
  <c r="E24" i="51" s="1"/>
  <c r="C23" i="51"/>
  <c r="E23" i="51" s="1"/>
  <c r="C22" i="51"/>
  <c r="E22" i="51" s="1"/>
  <c r="C21" i="51"/>
  <c r="E21" i="51" s="1"/>
  <c r="C20" i="51"/>
  <c r="E20" i="51" s="1"/>
  <c r="C19" i="51"/>
  <c r="E19" i="51" s="1"/>
  <c r="C18" i="51"/>
  <c r="E18" i="51" s="1"/>
  <c r="C17" i="51"/>
  <c r="E17" i="51" s="1"/>
  <c r="C16" i="51"/>
  <c r="E16" i="51" s="1"/>
  <c r="C15" i="51"/>
  <c r="E15" i="51" s="1"/>
  <c r="C14" i="51"/>
  <c r="E14" i="51" s="1"/>
  <c r="C13" i="51"/>
  <c r="E13" i="51" s="1"/>
  <c r="C12" i="51"/>
  <c r="E12" i="51" s="1"/>
  <c r="C11" i="51"/>
  <c r="E11" i="51" s="1"/>
  <c r="C10" i="51"/>
  <c r="E10" i="51" s="1"/>
  <c r="C9" i="51"/>
  <c r="E9" i="51" s="1"/>
  <c r="C8" i="51"/>
  <c r="E8" i="51" s="1"/>
  <c r="C7" i="51"/>
  <c r="E7" i="51" s="1"/>
  <c r="C6" i="51"/>
  <c r="E6" i="51" s="1"/>
  <c r="C5" i="51"/>
  <c r="E5" i="51" s="1"/>
  <c r="C4" i="51"/>
  <c r="E4" i="51" s="1"/>
  <c r="C3" i="51"/>
  <c r="E3" i="51" s="1"/>
  <c r="C2" i="51"/>
  <c r="E2" i="51" s="1"/>
  <c r="D81" i="49"/>
  <c r="D75" i="49"/>
  <c r="D72" i="49"/>
  <c r="D68" i="49"/>
  <c r="D41" i="49"/>
  <c r="F81" i="48"/>
  <c r="F75" i="48"/>
  <c r="F72" i="48"/>
  <c r="F68" i="48"/>
  <c r="F41" i="48"/>
  <c r="C68" i="48"/>
  <c r="H45" i="51" l="1"/>
  <c r="H14" i="51"/>
  <c r="H53" i="51"/>
  <c r="H2" i="51"/>
  <c r="H18" i="51"/>
  <c r="H57" i="51"/>
  <c r="H5" i="51"/>
  <c r="H13" i="51"/>
  <c r="H21" i="51"/>
  <c r="H29" i="51"/>
  <c r="H37" i="51"/>
  <c r="H44" i="51"/>
  <c r="H52" i="51"/>
  <c r="H60" i="51"/>
  <c r="H68" i="51"/>
  <c r="H7" i="51"/>
  <c r="H23" i="51"/>
  <c r="H31" i="51"/>
  <c r="H39" i="51"/>
  <c r="H46" i="51"/>
  <c r="H54" i="51"/>
  <c r="H62" i="51"/>
  <c r="H69" i="51"/>
  <c r="H84" i="51"/>
  <c r="H38" i="51"/>
  <c r="H24" i="51"/>
  <c r="H40" i="51"/>
  <c r="H47" i="51"/>
  <c r="H55" i="51"/>
  <c r="H63" i="51"/>
  <c r="H85" i="51"/>
  <c r="H30" i="51"/>
  <c r="H15" i="51"/>
  <c r="H8" i="51"/>
  <c r="H16" i="51"/>
  <c r="H32" i="51"/>
  <c r="H9" i="51"/>
  <c r="H17" i="51"/>
  <c r="H25" i="51"/>
  <c r="H33" i="51"/>
  <c r="H41" i="51"/>
  <c r="H48" i="51"/>
  <c r="H56" i="51"/>
  <c r="H64" i="51"/>
  <c r="H86" i="51"/>
  <c r="H6" i="51"/>
  <c r="H61" i="51"/>
  <c r="H10" i="51"/>
  <c r="H34" i="51"/>
  <c r="H49" i="51"/>
  <c r="H80" i="51"/>
  <c r="H3" i="51"/>
  <c r="H11" i="51"/>
  <c r="H19" i="51"/>
  <c r="H27" i="51"/>
  <c r="H35" i="51"/>
  <c r="H42" i="51"/>
  <c r="H50" i="51"/>
  <c r="H58" i="51"/>
  <c r="H22" i="51"/>
  <c r="H83" i="51"/>
  <c r="H26" i="51"/>
  <c r="H65" i="51"/>
  <c r="H4" i="51"/>
  <c r="H12" i="51"/>
  <c r="H20" i="51"/>
  <c r="H28" i="51"/>
  <c r="H36" i="51"/>
  <c r="H43" i="51"/>
  <c r="H82" i="51"/>
  <c r="H66" i="51"/>
  <c r="H51" i="51"/>
  <c r="H59" i="51"/>
  <c r="H67" i="51"/>
  <c r="H81" i="51"/>
  <c r="E87" i="51"/>
  <c r="C69" i="48"/>
  <c r="B69" i="49" s="1"/>
  <c r="C3" i="48"/>
  <c r="B3" i="49" s="1"/>
  <c r="C4" i="48"/>
  <c r="B4" i="49" s="1"/>
  <c r="C5" i="48"/>
  <c r="B5" i="49" s="1"/>
  <c r="C6" i="48"/>
  <c r="B6" i="49" s="1"/>
  <c r="C7" i="48"/>
  <c r="B7" i="49" s="1"/>
  <c r="C8" i="48"/>
  <c r="B8" i="49" s="1"/>
  <c r="C9" i="48"/>
  <c r="B9" i="49" s="1"/>
  <c r="C10" i="48"/>
  <c r="B10" i="49" s="1"/>
  <c r="C11" i="48"/>
  <c r="B11" i="49" s="1"/>
  <c r="C12" i="48"/>
  <c r="B12" i="49" s="1"/>
  <c r="C13" i="48"/>
  <c r="B13" i="49" s="1"/>
  <c r="C14" i="48"/>
  <c r="B14" i="49" s="1"/>
  <c r="C15" i="48"/>
  <c r="B15" i="49" s="1"/>
  <c r="C16" i="48"/>
  <c r="B16" i="49" s="1"/>
  <c r="C17" i="48"/>
  <c r="B17" i="49" s="1"/>
  <c r="C18" i="48"/>
  <c r="B18" i="49" s="1"/>
  <c r="C19" i="48"/>
  <c r="B19" i="49" s="1"/>
  <c r="C20" i="48"/>
  <c r="B20" i="49" s="1"/>
  <c r="C21" i="48"/>
  <c r="B21" i="49" s="1"/>
  <c r="C22" i="48"/>
  <c r="B22" i="49" s="1"/>
  <c r="C23" i="48"/>
  <c r="B23" i="49" s="1"/>
  <c r="C24" i="48"/>
  <c r="B24" i="49" s="1"/>
  <c r="C25" i="48"/>
  <c r="B25" i="49" s="1"/>
  <c r="C26" i="48"/>
  <c r="B26" i="49" s="1"/>
  <c r="C27" i="48"/>
  <c r="B27" i="49" s="1"/>
  <c r="C28" i="48"/>
  <c r="B28" i="49" s="1"/>
  <c r="C29" i="48"/>
  <c r="B29" i="49" s="1"/>
  <c r="C30" i="48"/>
  <c r="B30" i="49" s="1"/>
  <c r="C31" i="48"/>
  <c r="B31" i="49" s="1"/>
  <c r="C32" i="48"/>
  <c r="B32" i="49" s="1"/>
  <c r="C33" i="48"/>
  <c r="B33" i="49" s="1"/>
  <c r="C34" i="48"/>
  <c r="B34" i="49" s="1"/>
  <c r="C35" i="48"/>
  <c r="B35" i="49" s="1"/>
  <c r="C36" i="48"/>
  <c r="B36" i="49" s="1"/>
  <c r="C37" i="48"/>
  <c r="B37" i="49" s="1"/>
  <c r="C38" i="48"/>
  <c r="B38" i="49" s="1"/>
  <c r="C39" i="48"/>
  <c r="B39" i="49" s="1"/>
  <c r="C40" i="48"/>
  <c r="B40" i="49" s="1"/>
  <c r="C41" i="48"/>
  <c r="C42" i="48"/>
  <c r="B42" i="49" s="1"/>
  <c r="C43" i="48"/>
  <c r="B43" i="49" s="1"/>
  <c r="C44" i="48"/>
  <c r="B44" i="49" s="1"/>
  <c r="C45" i="48"/>
  <c r="B45" i="49" s="1"/>
  <c r="C46" i="48"/>
  <c r="B46" i="49" s="1"/>
  <c r="C47" i="48"/>
  <c r="B47" i="49" s="1"/>
  <c r="C48" i="48"/>
  <c r="B48" i="49" s="1"/>
  <c r="C49" i="48"/>
  <c r="B49" i="49" s="1"/>
  <c r="C50" i="48"/>
  <c r="B50" i="49" s="1"/>
  <c r="C51" i="48"/>
  <c r="B51" i="49" s="1"/>
  <c r="C52" i="48"/>
  <c r="B52" i="49" s="1"/>
  <c r="C53" i="48"/>
  <c r="B53" i="49" s="1"/>
  <c r="C54" i="48"/>
  <c r="B54" i="49" s="1"/>
  <c r="C55" i="48"/>
  <c r="B55" i="49" s="1"/>
  <c r="C56" i="48"/>
  <c r="B56" i="49" s="1"/>
  <c r="C57" i="48"/>
  <c r="B57" i="49" s="1"/>
  <c r="C58" i="48"/>
  <c r="B58" i="49" s="1"/>
  <c r="C59" i="48"/>
  <c r="B59" i="49" s="1"/>
  <c r="C60" i="48"/>
  <c r="B60" i="49" s="1"/>
  <c r="C61" i="48"/>
  <c r="B61" i="49" s="1"/>
  <c r="C62" i="48"/>
  <c r="B62" i="49" s="1"/>
  <c r="C63" i="48"/>
  <c r="B63" i="49" s="1"/>
  <c r="C64" i="48"/>
  <c r="B64" i="49" s="1"/>
  <c r="C65" i="48"/>
  <c r="B65" i="49" s="1"/>
  <c r="C66" i="48"/>
  <c r="B66" i="49" s="1"/>
  <c r="C67" i="48"/>
  <c r="B67" i="49" s="1"/>
  <c r="C2" i="48"/>
  <c r="B86" i="49"/>
  <c r="B70" i="49"/>
  <c r="B71" i="49"/>
  <c r="B72" i="49"/>
  <c r="B73" i="49"/>
  <c r="B74" i="49"/>
  <c r="B75" i="49"/>
  <c r="B76" i="49"/>
  <c r="B77" i="49"/>
  <c r="B78" i="49"/>
  <c r="B79" i="49"/>
  <c r="B80" i="49"/>
  <c r="B81" i="49"/>
  <c r="B82" i="49"/>
  <c r="B83" i="49"/>
  <c r="B84" i="49"/>
  <c r="B85" i="49"/>
  <c r="H87" i="51" l="1"/>
  <c r="B41" i="49"/>
  <c r="B68" i="49"/>
  <c r="E12" i="48"/>
  <c r="B3" i="3"/>
  <c r="B3" i="2"/>
  <c r="B5" i="2"/>
  <c r="B7" i="2"/>
  <c r="B6" i="2"/>
  <c r="B4" i="2"/>
  <c r="B38" i="2"/>
  <c r="B4" i="3"/>
  <c r="B5" i="3"/>
  <c r="B6" i="3"/>
  <c r="B7" i="3"/>
  <c r="B38" i="3"/>
  <c r="C2" i="50"/>
  <c r="C3" i="50"/>
  <c r="C4" i="50"/>
  <c r="C7" i="50"/>
  <c r="C15" i="50"/>
  <c r="C24" i="50"/>
  <c r="C25" i="50"/>
  <c r="C31" i="50"/>
  <c r="C33" i="50"/>
  <c r="C34" i="50"/>
  <c r="C38" i="50"/>
  <c r="C39" i="50"/>
  <c r="C43" i="50"/>
  <c r="C49" i="50"/>
  <c r="C52" i="50"/>
  <c r="C54" i="50"/>
  <c r="C55" i="50"/>
  <c r="C56" i="50"/>
  <c r="C57" i="50"/>
  <c r="N70" i="50"/>
  <c r="M70" i="50"/>
  <c r="L70" i="50"/>
  <c r="K70" i="50"/>
  <c r="J70" i="50"/>
  <c r="I70" i="50"/>
  <c r="H70" i="50"/>
  <c r="G70" i="50"/>
  <c r="F70" i="50"/>
  <c r="E70" i="50"/>
  <c r="S66" i="50" l="1"/>
  <c r="AB66" i="50" s="1"/>
  <c r="T50" i="50"/>
  <c r="AC50" i="50" s="1"/>
  <c r="P57" i="50"/>
  <c r="Y57" i="50" s="1"/>
  <c r="U25" i="50"/>
  <c r="AD25" i="50" s="1"/>
  <c r="U17" i="50"/>
  <c r="AD17" i="50" s="1"/>
  <c r="T9" i="50"/>
  <c r="AC9" i="50" s="1"/>
  <c r="R64" i="50"/>
  <c r="AA64" i="50" s="1"/>
  <c r="T48" i="50"/>
  <c r="AC48" i="50" s="1"/>
  <c r="U40" i="50"/>
  <c r="AD40" i="50" s="1"/>
  <c r="P24" i="50"/>
  <c r="Y24" i="50" s="1"/>
  <c r="Q16" i="50"/>
  <c r="Z16" i="50" s="1"/>
  <c r="Q8" i="50"/>
  <c r="Z8" i="50" s="1"/>
  <c r="R58" i="50"/>
  <c r="AA58" i="50" s="1"/>
  <c r="W26" i="50"/>
  <c r="AF26" i="50" s="1"/>
  <c r="U62" i="50"/>
  <c r="AD62" i="50" s="1"/>
  <c r="D46" i="50"/>
  <c r="W22" i="50"/>
  <c r="AF22" i="50" s="1"/>
  <c r="W69" i="50"/>
  <c r="AF69" i="50" s="1"/>
  <c r="W61" i="50"/>
  <c r="AF61" i="50" s="1"/>
  <c r="W53" i="50"/>
  <c r="AF53" i="50" s="1"/>
  <c r="S37" i="50"/>
  <c r="AB37" i="50" s="1"/>
  <c r="V21" i="50"/>
  <c r="AE21" i="50" s="1"/>
  <c r="S13" i="50"/>
  <c r="AB13" i="50" s="1"/>
  <c r="S5" i="50"/>
  <c r="AB5" i="50" s="1"/>
  <c r="S68" i="50"/>
  <c r="AB68" i="50" s="1"/>
  <c r="S44" i="50"/>
  <c r="AB44" i="50" s="1"/>
  <c r="Q28" i="50"/>
  <c r="Z28" i="50" s="1"/>
  <c r="V20" i="50"/>
  <c r="AE20" i="50" s="1"/>
  <c r="V12" i="50"/>
  <c r="AE12" i="50" s="1"/>
  <c r="Q10" i="50"/>
  <c r="Z10" i="50" s="1"/>
  <c r="V65" i="50"/>
  <c r="AE65" i="50" s="1"/>
  <c r="Q63" i="50"/>
  <c r="Z63" i="50" s="1"/>
  <c r="Q67" i="50"/>
  <c r="Z67" i="50" s="1"/>
  <c r="U59" i="50"/>
  <c r="AD59" i="50" s="1"/>
  <c r="V51" i="50"/>
  <c r="AE51" i="50" s="1"/>
  <c r="T35" i="50"/>
  <c r="AC35" i="50" s="1"/>
  <c r="P19" i="50"/>
  <c r="Y19" i="50" s="1"/>
  <c r="C70" i="50"/>
  <c r="P54" i="50"/>
  <c r="Y54" i="50" s="1"/>
  <c r="W29" i="50"/>
  <c r="AF29" i="50" s="1"/>
  <c r="T52" i="50"/>
  <c r="AC52" i="50" s="1"/>
  <c r="Q39" i="50"/>
  <c r="Z39" i="50" s="1"/>
  <c r="W43" i="50"/>
  <c r="AF43" i="50" s="1"/>
  <c r="Q32" i="50"/>
  <c r="Z32" i="50" s="1"/>
  <c r="S55" i="50"/>
  <c r="AB55" i="50" s="1"/>
  <c r="W40" i="50"/>
  <c r="AF40" i="50" s="1"/>
  <c r="U37" i="50"/>
  <c r="AD37" i="50" s="1"/>
  <c r="V40" i="50"/>
  <c r="AE40" i="50" s="1"/>
  <c r="T37" i="50"/>
  <c r="AC37" i="50" s="1"/>
  <c r="S16" i="50"/>
  <c r="AB16" i="50" s="1"/>
  <c r="T16" i="50"/>
  <c r="AC16" i="50" s="1"/>
  <c r="V16" i="50"/>
  <c r="AE16" i="50" s="1"/>
  <c r="R16" i="50"/>
  <c r="AA16" i="50" s="1"/>
  <c r="S20" i="50"/>
  <c r="AB20" i="50" s="1"/>
  <c r="Q59" i="50"/>
  <c r="Z59" i="50" s="1"/>
  <c r="S40" i="50"/>
  <c r="AB40" i="50" s="1"/>
  <c r="T67" i="50"/>
  <c r="AC67" i="50" s="1"/>
  <c r="D50" i="50"/>
  <c r="R20" i="50"/>
  <c r="AA20" i="50" s="1"/>
  <c r="S21" i="50"/>
  <c r="AB21" i="50" s="1"/>
  <c r="T20" i="50"/>
  <c r="AC20" i="50" s="1"/>
  <c r="T21" i="50"/>
  <c r="AC21" i="50" s="1"/>
  <c r="W20" i="50"/>
  <c r="AF20" i="50" s="1"/>
  <c r="U67" i="50"/>
  <c r="AD67" i="50" s="1"/>
  <c r="V17" i="50"/>
  <c r="AE17" i="50" s="1"/>
  <c r="R35" i="50"/>
  <c r="AA35" i="50" s="1"/>
  <c r="V48" i="50"/>
  <c r="AE48" i="50" s="1"/>
  <c r="Q50" i="50"/>
  <c r="Z50" i="50" s="1"/>
  <c r="P16" i="50"/>
  <c r="Y16" i="50" s="1"/>
  <c r="T46" i="50"/>
  <c r="AC46" i="50" s="1"/>
  <c r="Q64" i="50"/>
  <c r="Z64" i="50" s="1"/>
  <c r="S19" i="50"/>
  <c r="AB19" i="50" s="1"/>
  <c r="T17" i="50"/>
  <c r="AC17" i="50" s="1"/>
  <c r="R19" i="50"/>
  <c r="AA19" i="50" s="1"/>
  <c r="W63" i="50"/>
  <c r="AF63" i="50" s="1"/>
  <c r="Q17" i="50"/>
  <c r="Z17" i="50" s="1"/>
  <c r="R62" i="50"/>
  <c r="AA62" i="50" s="1"/>
  <c r="T24" i="50"/>
  <c r="AC24" i="50" s="1"/>
  <c r="T39" i="50"/>
  <c r="AC39" i="50" s="1"/>
  <c r="R65" i="50"/>
  <c r="AA65" i="50" s="1"/>
  <c r="Q58" i="50"/>
  <c r="Z58" i="50" s="1"/>
  <c r="T19" i="50"/>
  <c r="AC19" i="50" s="1"/>
  <c r="Q62" i="50"/>
  <c r="Z62" i="50" s="1"/>
  <c r="S39" i="50"/>
  <c r="AB39" i="50" s="1"/>
  <c r="R17" i="50"/>
  <c r="AA17" i="50" s="1"/>
  <c r="S62" i="50"/>
  <c r="AB62" i="50" s="1"/>
  <c r="U39" i="50"/>
  <c r="AD39" i="50" s="1"/>
  <c r="U19" i="50"/>
  <c r="AD19" i="50" s="1"/>
  <c r="P62" i="50"/>
  <c r="Y62" i="50" s="1"/>
  <c r="P17" i="50"/>
  <c r="Y17" i="50" s="1"/>
  <c r="S17" i="50"/>
  <c r="AB17" i="50" s="1"/>
  <c r="T62" i="50"/>
  <c r="AC62" i="50" s="1"/>
  <c r="R53" i="50"/>
  <c r="AA53" i="50" s="1"/>
  <c r="P49" i="50"/>
  <c r="Y49" i="50" s="1"/>
  <c r="Q49" i="50"/>
  <c r="Z49" i="50" s="1"/>
  <c r="T49" i="50"/>
  <c r="AC49" i="50" s="1"/>
  <c r="S49" i="50"/>
  <c r="AB49" i="50" s="1"/>
  <c r="R49" i="50"/>
  <c r="AA49" i="50" s="1"/>
  <c r="T36" i="50"/>
  <c r="AC36" i="50" s="1"/>
  <c r="W36" i="50"/>
  <c r="AF36" i="50" s="1"/>
  <c r="V36" i="50"/>
  <c r="AE36" i="50" s="1"/>
  <c r="P69" i="50"/>
  <c r="Y69" i="50" s="1"/>
  <c r="P9" i="50"/>
  <c r="Y9" i="50" s="1"/>
  <c r="U48" i="50"/>
  <c r="AD48" i="50" s="1"/>
  <c r="P59" i="50"/>
  <c r="Y59" i="50" s="1"/>
  <c r="U21" i="50"/>
  <c r="AD21" i="50" s="1"/>
  <c r="Q65" i="50"/>
  <c r="Z65" i="50" s="1"/>
  <c r="P46" i="50"/>
  <c r="Y46" i="50" s="1"/>
  <c r="R55" i="50"/>
  <c r="AA55" i="50" s="1"/>
  <c r="T55" i="50"/>
  <c r="AC55" i="50" s="1"/>
  <c r="Q12" i="50"/>
  <c r="Z12" i="50" s="1"/>
  <c r="U66" i="50"/>
  <c r="AD66" i="50" s="1"/>
  <c r="P51" i="50"/>
  <c r="Y51" i="50" s="1"/>
  <c r="R50" i="50"/>
  <c r="AA50" i="50" s="1"/>
  <c r="S59" i="50"/>
  <c r="AB59" i="50" s="1"/>
  <c r="V68" i="50"/>
  <c r="AE68" i="50" s="1"/>
  <c r="P37" i="50"/>
  <c r="Y37" i="50" s="1"/>
  <c r="Q24" i="50"/>
  <c r="Z24" i="50" s="1"/>
  <c r="R12" i="50"/>
  <c r="AA12" i="50" s="1"/>
  <c r="D21" i="50"/>
  <c r="U22" i="50"/>
  <c r="AD22" i="50" s="1"/>
  <c r="T65" i="50"/>
  <c r="AC65" i="50" s="1"/>
  <c r="P28" i="50"/>
  <c r="Y28" i="50" s="1"/>
  <c r="P8" i="50"/>
  <c r="Y8" i="50" s="1"/>
  <c r="D51" i="50"/>
  <c r="R59" i="50"/>
  <c r="AA59" i="50" s="1"/>
  <c r="Q51" i="50"/>
  <c r="Z51" i="50" s="1"/>
  <c r="S50" i="50"/>
  <c r="AB50" i="50" s="1"/>
  <c r="Q37" i="50"/>
  <c r="Z37" i="50" s="1"/>
  <c r="R24" i="50"/>
  <c r="AA24" i="50" s="1"/>
  <c r="S12" i="50"/>
  <c r="AB12" i="50" s="1"/>
  <c r="Q21" i="50"/>
  <c r="Z21" i="50" s="1"/>
  <c r="U65" i="50"/>
  <c r="AD65" i="50" s="1"/>
  <c r="R8" i="50"/>
  <c r="AA8" i="50" s="1"/>
  <c r="U61" i="50"/>
  <c r="AD61" i="50" s="1"/>
  <c r="P20" i="50"/>
  <c r="Y20" i="50" s="1"/>
  <c r="D24" i="50"/>
  <c r="S65" i="50"/>
  <c r="AB65" i="50" s="1"/>
  <c r="R51" i="50"/>
  <c r="AA51" i="50" s="1"/>
  <c r="D16" i="50"/>
  <c r="R37" i="50"/>
  <c r="AA37" i="50" s="1"/>
  <c r="S24" i="50"/>
  <c r="AB24" i="50" s="1"/>
  <c r="T12" i="50"/>
  <c r="AC12" i="50" s="1"/>
  <c r="R21" i="50"/>
  <c r="AA21" i="50" s="1"/>
  <c r="V8" i="50"/>
  <c r="AE8" i="50" s="1"/>
  <c r="Q20" i="50"/>
  <c r="Z20" i="50" s="1"/>
  <c r="Q57" i="50"/>
  <c r="Z57" i="50" s="1"/>
  <c r="T3" i="50"/>
  <c r="AC3" i="50" s="1"/>
  <c r="U3" i="50"/>
  <c r="AD3" i="50" s="1"/>
  <c r="Q3" i="50"/>
  <c r="Z3" i="50" s="1"/>
  <c r="P3" i="50"/>
  <c r="Y3" i="50" s="1"/>
  <c r="W3" i="50"/>
  <c r="AF3" i="50" s="1"/>
  <c r="P4" i="50"/>
  <c r="Y4" i="50" s="1"/>
  <c r="Q4" i="50"/>
  <c r="Z4" i="50" s="1"/>
  <c r="W23" i="50"/>
  <c r="AF23" i="50" s="1"/>
  <c r="V23" i="50"/>
  <c r="AE23" i="50" s="1"/>
  <c r="T23" i="50"/>
  <c r="AC23" i="50" s="1"/>
  <c r="P23" i="50"/>
  <c r="Y23" i="50" s="1"/>
  <c r="D23" i="50"/>
  <c r="W38" i="50"/>
  <c r="AF38" i="50" s="1"/>
  <c r="S38" i="50"/>
  <c r="AB38" i="50" s="1"/>
  <c r="V38" i="50"/>
  <c r="AE38" i="50" s="1"/>
  <c r="U38" i="50"/>
  <c r="AD38" i="50" s="1"/>
  <c r="U47" i="50"/>
  <c r="AD47" i="50" s="1"/>
  <c r="V47" i="50"/>
  <c r="AE47" i="50" s="1"/>
  <c r="U42" i="50"/>
  <c r="AD42" i="50" s="1"/>
  <c r="R42" i="50"/>
  <c r="AA42" i="50" s="1"/>
  <c r="Q42" i="50"/>
  <c r="Z42" i="50" s="1"/>
  <c r="P42" i="50"/>
  <c r="Y42" i="50" s="1"/>
  <c r="D42" i="50"/>
  <c r="V42" i="50"/>
  <c r="AE42" i="50" s="1"/>
  <c r="S42" i="50"/>
  <c r="AB42" i="50" s="1"/>
  <c r="R34" i="50"/>
  <c r="AA34" i="50" s="1"/>
  <c r="V34" i="50"/>
  <c r="AE34" i="50" s="1"/>
  <c r="P41" i="50"/>
  <c r="Y41" i="50" s="1"/>
  <c r="U41" i="50"/>
  <c r="AD41" i="50" s="1"/>
  <c r="R41" i="50"/>
  <c r="AA41" i="50" s="1"/>
  <c r="Q41" i="50"/>
  <c r="Z41" i="50" s="1"/>
  <c r="T41" i="50"/>
  <c r="AC41" i="50" s="1"/>
  <c r="S41" i="50"/>
  <c r="AB41" i="50" s="1"/>
  <c r="R29" i="50"/>
  <c r="AA29" i="50" s="1"/>
  <c r="S48" i="50"/>
  <c r="AB48" i="50" s="1"/>
  <c r="W51" i="50"/>
  <c r="AF51" i="50" s="1"/>
  <c r="U13" i="50"/>
  <c r="AD13" i="50" s="1"/>
  <c r="T68" i="50"/>
  <c r="AC68" i="50" s="1"/>
  <c r="D25" i="50"/>
  <c r="D32" i="50"/>
  <c r="Q53" i="50"/>
  <c r="Z53" i="50" s="1"/>
  <c r="P58" i="50"/>
  <c r="Y58" i="50" s="1"/>
  <c r="S61" i="50"/>
  <c r="AB61" i="50" s="1"/>
  <c r="R57" i="50"/>
  <c r="AA57" i="50" s="1"/>
  <c r="D13" i="50"/>
  <c r="T29" i="50"/>
  <c r="AC29" i="50" s="1"/>
  <c r="P25" i="50"/>
  <c r="Y25" i="50" s="1"/>
  <c r="D48" i="50"/>
  <c r="Q25" i="50"/>
  <c r="Z25" i="50" s="1"/>
  <c r="V22" i="50"/>
  <c r="AE22" i="50" s="1"/>
  <c r="V53" i="50"/>
  <c r="AE53" i="50" s="1"/>
  <c r="T69" i="50"/>
  <c r="AC69" i="50" s="1"/>
  <c r="V61" i="50"/>
  <c r="AE61" i="50" s="1"/>
  <c r="V66" i="50"/>
  <c r="AE66" i="50" s="1"/>
  <c r="P48" i="50"/>
  <c r="Y48" i="50" s="1"/>
  <c r="S51" i="50"/>
  <c r="AB51" i="50" s="1"/>
  <c r="V5" i="50"/>
  <c r="AE5" i="50" s="1"/>
  <c r="T44" i="50"/>
  <c r="AC44" i="50" s="1"/>
  <c r="V10" i="50"/>
  <c r="AE10" i="50" s="1"/>
  <c r="Q13" i="50"/>
  <c r="Z13" i="50" s="1"/>
  <c r="V29" i="50"/>
  <c r="AE29" i="50" s="1"/>
  <c r="P68" i="50"/>
  <c r="Y68" i="50" s="1"/>
  <c r="R25" i="50"/>
  <c r="AA25" i="50" s="1"/>
  <c r="T32" i="50"/>
  <c r="AC32" i="50" s="1"/>
  <c r="W21" i="50"/>
  <c r="AF21" i="50" s="1"/>
  <c r="W65" i="50"/>
  <c r="AF65" i="50" s="1"/>
  <c r="R52" i="50"/>
  <c r="AA52" i="50" s="1"/>
  <c r="V58" i="50"/>
  <c r="AE58" i="50" s="1"/>
  <c r="V69" i="50"/>
  <c r="AE69" i="50" s="1"/>
  <c r="V9" i="50"/>
  <c r="AE9" i="50" s="1"/>
  <c r="S57" i="50"/>
  <c r="AB57" i="50" s="1"/>
  <c r="P13" i="50"/>
  <c r="Y13" i="50" s="1"/>
  <c r="U29" i="50"/>
  <c r="AD29" i="50" s="1"/>
  <c r="D68" i="50"/>
  <c r="Q48" i="50"/>
  <c r="Z48" i="50" s="1"/>
  <c r="T51" i="50"/>
  <c r="AC51" i="50" s="1"/>
  <c r="U44" i="50"/>
  <c r="AD44" i="50" s="1"/>
  <c r="R13" i="50"/>
  <c r="AA13" i="50" s="1"/>
  <c r="Q68" i="50"/>
  <c r="Z68" i="50" s="1"/>
  <c r="W32" i="50"/>
  <c r="AF32" i="50" s="1"/>
  <c r="D65" i="50"/>
  <c r="S52" i="50"/>
  <c r="AB52" i="50" s="1"/>
  <c r="T57" i="50"/>
  <c r="AC57" i="50" s="1"/>
  <c r="T10" i="50"/>
  <c r="AC10" i="50" s="1"/>
  <c r="P32" i="50"/>
  <c r="Y32" i="50" s="1"/>
  <c r="U10" i="50"/>
  <c r="AD10" i="50" s="1"/>
  <c r="S67" i="50"/>
  <c r="AB67" i="50" s="1"/>
  <c r="R48" i="50"/>
  <c r="AA48" i="50" s="1"/>
  <c r="U51" i="50"/>
  <c r="AD51" i="50" s="1"/>
  <c r="P50" i="50"/>
  <c r="Y50" i="50" s="1"/>
  <c r="V63" i="50"/>
  <c r="AE63" i="50" s="1"/>
  <c r="V44" i="50"/>
  <c r="AE44" i="50" s="1"/>
  <c r="T13" i="50"/>
  <c r="AC13" i="50" s="1"/>
  <c r="R68" i="50"/>
  <c r="AA68" i="50" s="1"/>
  <c r="P12" i="50"/>
  <c r="Y12" i="50" s="1"/>
  <c r="P21" i="50"/>
  <c r="Y21" i="50" s="1"/>
  <c r="P65" i="50"/>
  <c r="Y65" i="50" s="1"/>
  <c r="Q19" i="50"/>
  <c r="Z19" i="50" s="1"/>
  <c r="D20" i="50"/>
  <c r="U57" i="50"/>
  <c r="AD57" i="50" s="1"/>
  <c r="U6" i="50"/>
  <c r="T6" i="50"/>
  <c r="R6" i="50"/>
  <c r="P6" i="50"/>
  <c r="D6" i="50"/>
  <c r="S6" i="50"/>
  <c r="V6" i="50"/>
  <c r="Q6" i="50"/>
  <c r="W6" i="50"/>
  <c r="U33" i="50"/>
  <c r="AD33" i="50" s="1"/>
  <c r="D33" i="50"/>
  <c r="W33" i="50"/>
  <c r="AF33" i="50" s="1"/>
  <c r="R33" i="50"/>
  <c r="AA33" i="50" s="1"/>
  <c r="V33" i="50"/>
  <c r="AE33" i="50" s="1"/>
  <c r="T33" i="50"/>
  <c r="AC33" i="50" s="1"/>
  <c r="S33" i="50"/>
  <c r="AB33" i="50" s="1"/>
  <c r="Q33" i="50"/>
  <c r="Z33" i="50" s="1"/>
  <c r="P33" i="50"/>
  <c r="Y33" i="50" s="1"/>
  <c r="W15" i="50"/>
  <c r="AF15" i="50" s="1"/>
  <c r="V15" i="50"/>
  <c r="AE15" i="50" s="1"/>
  <c r="R15" i="50"/>
  <c r="AA15" i="50" s="1"/>
  <c r="Q15" i="50"/>
  <c r="Z15" i="50" s="1"/>
  <c r="U15" i="50"/>
  <c r="AD15" i="50" s="1"/>
  <c r="T15" i="50"/>
  <c r="AC15" i="50" s="1"/>
  <c r="S15" i="50"/>
  <c r="AB15" i="50" s="1"/>
  <c r="P15" i="50"/>
  <c r="Y15" i="50" s="1"/>
  <c r="U7" i="50"/>
  <c r="AD7" i="50" s="1"/>
  <c r="Q7" i="50"/>
  <c r="Z7" i="50" s="1"/>
  <c r="P7" i="50"/>
  <c r="Y7" i="50" s="1"/>
  <c r="D7" i="50"/>
  <c r="W7" i="50"/>
  <c r="AF7" i="50" s="1"/>
  <c r="T7" i="50"/>
  <c r="AC7" i="50" s="1"/>
  <c r="S7" i="50"/>
  <c r="AB7" i="50" s="1"/>
  <c r="V7" i="50"/>
  <c r="AE7" i="50" s="1"/>
  <c r="R7" i="50"/>
  <c r="AA7" i="50" s="1"/>
  <c r="R30" i="50"/>
  <c r="AA30" i="50" s="1"/>
  <c r="S30" i="50"/>
  <c r="AB30" i="50" s="1"/>
  <c r="Q30" i="50"/>
  <c r="Z30" i="50" s="1"/>
  <c r="P30" i="50"/>
  <c r="Y30" i="50" s="1"/>
  <c r="T30" i="50"/>
  <c r="AC30" i="50" s="1"/>
  <c r="W30" i="50"/>
  <c r="AF30" i="50" s="1"/>
  <c r="V30" i="50"/>
  <c r="AE30" i="50" s="1"/>
  <c r="U30" i="50"/>
  <c r="AD30" i="50" s="1"/>
  <c r="D30" i="50"/>
  <c r="W45" i="50"/>
  <c r="AF45" i="50" s="1"/>
  <c r="D45" i="50"/>
  <c r="R45" i="50"/>
  <c r="AA45" i="50" s="1"/>
  <c r="Q45" i="50"/>
  <c r="Z45" i="50" s="1"/>
  <c r="P45" i="50"/>
  <c r="Y45" i="50" s="1"/>
  <c r="V45" i="50"/>
  <c r="AE45" i="50" s="1"/>
  <c r="U45" i="50"/>
  <c r="AD45" i="50" s="1"/>
  <c r="T45" i="50"/>
  <c r="AC45" i="50" s="1"/>
  <c r="S45" i="50"/>
  <c r="AB45" i="50" s="1"/>
  <c r="S18" i="50"/>
  <c r="AB18" i="50" s="1"/>
  <c r="T18" i="50"/>
  <c r="AC18" i="50" s="1"/>
  <c r="R18" i="50"/>
  <c r="AA18" i="50" s="1"/>
  <c r="W18" i="50"/>
  <c r="AF18" i="50" s="1"/>
  <c r="U18" i="50"/>
  <c r="AD18" i="50" s="1"/>
  <c r="V18" i="50"/>
  <c r="AE18" i="50" s="1"/>
  <c r="Q18" i="50"/>
  <c r="Z18" i="50" s="1"/>
  <c r="P18" i="50"/>
  <c r="Y18" i="50" s="1"/>
  <c r="D18" i="50"/>
  <c r="D63" i="50"/>
  <c r="T66" i="50"/>
  <c r="AC66" i="50" s="1"/>
  <c r="R67" i="50"/>
  <c r="AA67" i="50" s="1"/>
  <c r="D49" i="50"/>
  <c r="V54" i="50"/>
  <c r="AE54" i="50" s="1"/>
  <c r="T47" i="50"/>
  <c r="AC47" i="50" s="1"/>
  <c r="U5" i="50"/>
  <c r="AD5" i="50" s="1"/>
  <c r="U63" i="50"/>
  <c r="AD63" i="50" s="1"/>
  <c r="R44" i="50"/>
  <c r="AA44" i="50" s="1"/>
  <c r="S10" i="50"/>
  <c r="AB10" i="50" s="1"/>
  <c r="D59" i="50"/>
  <c r="Q29" i="50"/>
  <c r="Z29" i="50" s="1"/>
  <c r="U28" i="50"/>
  <c r="AD28" i="50" s="1"/>
  <c r="T28" i="50"/>
  <c r="AC28" i="50" s="1"/>
  <c r="S28" i="50"/>
  <c r="AB28" i="50" s="1"/>
  <c r="W28" i="50"/>
  <c r="AF28" i="50" s="1"/>
  <c r="D28" i="50"/>
  <c r="V28" i="50"/>
  <c r="AE28" i="50" s="1"/>
  <c r="R28" i="50"/>
  <c r="AA28" i="50" s="1"/>
  <c r="Q31" i="50"/>
  <c r="Z31" i="50" s="1"/>
  <c r="T31" i="50"/>
  <c r="AC31" i="50" s="1"/>
  <c r="S31" i="50"/>
  <c r="AB31" i="50" s="1"/>
  <c r="V31" i="50"/>
  <c r="AE31" i="50" s="1"/>
  <c r="U31" i="50"/>
  <c r="AD31" i="50" s="1"/>
  <c r="R31" i="50"/>
  <c r="AA31" i="50" s="1"/>
  <c r="P31" i="50"/>
  <c r="Y31" i="50" s="1"/>
  <c r="W31" i="50"/>
  <c r="AF31" i="50" s="1"/>
  <c r="S60" i="50"/>
  <c r="AB60" i="50" s="1"/>
  <c r="R60" i="50"/>
  <c r="AA60" i="50" s="1"/>
  <c r="Q60" i="50"/>
  <c r="Z60" i="50" s="1"/>
  <c r="U60" i="50"/>
  <c r="AD60" i="50" s="1"/>
  <c r="W60" i="50"/>
  <c r="AF60" i="50" s="1"/>
  <c r="D60" i="50"/>
  <c r="V60" i="50"/>
  <c r="AE60" i="50" s="1"/>
  <c r="T60" i="50"/>
  <c r="AC60" i="50" s="1"/>
  <c r="U11" i="50"/>
  <c r="AD11" i="50" s="1"/>
  <c r="V11" i="50"/>
  <c r="AE11" i="50" s="1"/>
  <c r="Q11" i="50"/>
  <c r="Z11" i="50" s="1"/>
  <c r="P11" i="50"/>
  <c r="Y11" i="50" s="1"/>
  <c r="D11" i="50"/>
  <c r="R11" i="50"/>
  <c r="AA11" i="50" s="1"/>
  <c r="D31" i="50"/>
  <c r="P60" i="50"/>
  <c r="Y60" i="50" s="1"/>
  <c r="S11" i="50"/>
  <c r="AB11" i="50" s="1"/>
  <c r="R14" i="50"/>
  <c r="AA14" i="50" s="1"/>
  <c r="V14" i="50"/>
  <c r="AE14" i="50" s="1"/>
  <c r="U14" i="50"/>
  <c r="AD14" i="50" s="1"/>
  <c r="T14" i="50"/>
  <c r="AC14" i="50" s="1"/>
  <c r="D14" i="50"/>
  <c r="W14" i="50"/>
  <c r="AF14" i="50" s="1"/>
  <c r="S14" i="50"/>
  <c r="AB14" i="50" s="1"/>
  <c r="P43" i="50"/>
  <c r="Y43" i="50" s="1"/>
  <c r="T27" i="50"/>
  <c r="AC27" i="50" s="1"/>
  <c r="S27" i="50"/>
  <c r="AB27" i="50" s="1"/>
  <c r="R27" i="50"/>
  <c r="AA27" i="50" s="1"/>
  <c r="V27" i="50"/>
  <c r="AE27" i="50" s="1"/>
  <c r="Q27" i="50"/>
  <c r="Z27" i="50" s="1"/>
  <c r="P27" i="50"/>
  <c r="Y27" i="50" s="1"/>
  <c r="D27" i="50"/>
  <c r="W27" i="50"/>
  <c r="AF27" i="50" s="1"/>
  <c r="W54" i="50"/>
  <c r="AF54" i="50" s="1"/>
  <c r="D66" i="50"/>
  <c r="P5" i="50"/>
  <c r="Y5" i="50" s="1"/>
  <c r="W10" i="50"/>
  <c r="AF10" i="50" s="1"/>
  <c r="U36" i="50"/>
  <c r="AD36" i="50" s="1"/>
  <c r="S36" i="50"/>
  <c r="AB36" i="50" s="1"/>
  <c r="Q36" i="50"/>
  <c r="Z36" i="50" s="1"/>
  <c r="P14" i="50"/>
  <c r="Y14" i="50" s="1"/>
  <c r="Q66" i="50"/>
  <c r="Z66" i="50" s="1"/>
  <c r="D67" i="50"/>
  <c r="W67" i="50"/>
  <c r="AF67" i="50" s="1"/>
  <c r="W48" i="50"/>
  <c r="AF48" i="50" s="1"/>
  <c r="U49" i="50"/>
  <c r="AD49" i="50" s="1"/>
  <c r="U50" i="50"/>
  <c r="AD50" i="50" s="1"/>
  <c r="S54" i="50"/>
  <c r="AB54" i="50" s="1"/>
  <c r="Q47" i="50"/>
  <c r="Z47" i="50" s="1"/>
  <c r="Q5" i="50"/>
  <c r="Z5" i="50" s="1"/>
  <c r="R63" i="50"/>
  <c r="AA63" i="50" s="1"/>
  <c r="D44" i="50"/>
  <c r="D10" i="50"/>
  <c r="V13" i="50"/>
  <c r="AE13" i="50" s="1"/>
  <c r="T59" i="50"/>
  <c r="AC59" i="50" s="1"/>
  <c r="D36" i="50"/>
  <c r="W11" i="50"/>
  <c r="AF11" i="50" s="1"/>
  <c r="Q14" i="50"/>
  <c r="Z14" i="50" s="1"/>
  <c r="U27" i="50"/>
  <c r="AD27" i="50" s="1"/>
  <c r="W47" i="50"/>
  <c r="AF47" i="50" s="1"/>
  <c r="W5" i="50"/>
  <c r="AF5" i="50" s="1"/>
  <c r="W66" i="50"/>
  <c r="AF66" i="50" s="1"/>
  <c r="Q54" i="50"/>
  <c r="Z54" i="50" s="1"/>
  <c r="D5" i="50"/>
  <c r="P66" i="50"/>
  <c r="Y66" i="50" s="1"/>
  <c r="V67" i="50"/>
  <c r="AE67" i="50" s="1"/>
  <c r="P47" i="50"/>
  <c r="Y47" i="50" s="1"/>
  <c r="P63" i="50"/>
  <c r="Y63" i="50" s="1"/>
  <c r="W44" i="50"/>
  <c r="AF44" i="50" s="1"/>
  <c r="R66" i="50"/>
  <c r="AA66" i="50" s="1"/>
  <c r="P67" i="50"/>
  <c r="Y67" i="50" s="1"/>
  <c r="V49" i="50"/>
  <c r="AE49" i="50" s="1"/>
  <c r="V50" i="50"/>
  <c r="AE50" i="50" s="1"/>
  <c r="T54" i="50"/>
  <c r="AC54" i="50" s="1"/>
  <c r="R47" i="50"/>
  <c r="AA47" i="50" s="1"/>
  <c r="R5" i="50"/>
  <c r="AA5" i="50" s="1"/>
  <c r="S63" i="50"/>
  <c r="AB63" i="50" s="1"/>
  <c r="P44" i="50"/>
  <c r="Y44" i="50" s="1"/>
  <c r="P10" i="50"/>
  <c r="Y10" i="50" s="1"/>
  <c r="W13" i="50"/>
  <c r="AF13" i="50" s="1"/>
  <c r="V59" i="50"/>
  <c r="AE59" i="50" s="1"/>
  <c r="P29" i="50"/>
  <c r="Y29" i="50" s="1"/>
  <c r="S29" i="50"/>
  <c r="AB29" i="50" s="1"/>
  <c r="P36" i="50"/>
  <c r="Y36" i="50" s="1"/>
  <c r="Q43" i="50"/>
  <c r="Z43" i="50" s="1"/>
  <c r="W56" i="50"/>
  <c r="AF56" i="50" s="1"/>
  <c r="V56" i="50"/>
  <c r="AE56" i="50" s="1"/>
  <c r="U56" i="50"/>
  <c r="AD56" i="50" s="1"/>
  <c r="Q56" i="50"/>
  <c r="Z56" i="50" s="1"/>
  <c r="T56" i="50"/>
  <c r="AC56" i="50" s="1"/>
  <c r="S56" i="50"/>
  <c r="AB56" i="50" s="1"/>
  <c r="R56" i="50"/>
  <c r="AA56" i="50" s="1"/>
  <c r="P56" i="50"/>
  <c r="Y56" i="50" s="1"/>
  <c r="D54" i="50"/>
  <c r="D47" i="50"/>
  <c r="R54" i="50"/>
  <c r="AA54" i="50" s="1"/>
  <c r="T11" i="50"/>
  <c r="AC11" i="50" s="1"/>
  <c r="W49" i="50"/>
  <c r="AF49" i="50" s="1"/>
  <c r="W50" i="50"/>
  <c r="AF50" i="50" s="1"/>
  <c r="U54" i="50"/>
  <c r="AD54" i="50" s="1"/>
  <c r="S47" i="50"/>
  <c r="AB47" i="50" s="1"/>
  <c r="T5" i="50"/>
  <c r="AC5" i="50" s="1"/>
  <c r="T63" i="50"/>
  <c r="AC63" i="50" s="1"/>
  <c r="Q44" i="50"/>
  <c r="Z44" i="50" s="1"/>
  <c r="R10" i="50"/>
  <c r="AA10" i="50" s="1"/>
  <c r="D15" i="50"/>
  <c r="W59" i="50"/>
  <c r="AF59" i="50" s="1"/>
  <c r="D29" i="50"/>
  <c r="R36" i="50"/>
  <c r="AA36" i="50" s="1"/>
  <c r="T4" i="50"/>
  <c r="AC4" i="50" s="1"/>
  <c r="V4" i="50"/>
  <c r="AE4" i="50" s="1"/>
  <c r="U4" i="50"/>
  <c r="AD4" i="50" s="1"/>
  <c r="S4" i="50"/>
  <c r="AB4" i="50" s="1"/>
  <c r="D4" i="50"/>
  <c r="W4" i="50"/>
  <c r="AF4" i="50" s="1"/>
  <c r="R4" i="50"/>
  <c r="AA4" i="50" s="1"/>
  <c r="P64" i="50"/>
  <c r="Y64" i="50" s="1"/>
  <c r="V64" i="50"/>
  <c r="AE64" i="50" s="1"/>
  <c r="U64" i="50"/>
  <c r="AD64" i="50" s="1"/>
  <c r="T64" i="50"/>
  <c r="AC64" i="50" s="1"/>
  <c r="D64" i="50"/>
  <c r="W64" i="50"/>
  <c r="AF64" i="50" s="1"/>
  <c r="S64" i="50"/>
  <c r="AB64" i="50" s="1"/>
  <c r="W25" i="50"/>
  <c r="AF25" i="50" s="1"/>
  <c r="R38" i="50"/>
  <c r="AA38" i="50" s="1"/>
  <c r="Q38" i="50"/>
  <c r="Z38" i="50" s="1"/>
  <c r="P38" i="50"/>
  <c r="Y38" i="50" s="1"/>
  <c r="T38" i="50"/>
  <c r="AC38" i="50" s="1"/>
  <c r="P40" i="50"/>
  <c r="Y40" i="50" s="1"/>
  <c r="R40" i="50"/>
  <c r="AA40" i="50" s="1"/>
  <c r="Q40" i="50"/>
  <c r="Z40" i="50" s="1"/>
  <c r="D40" i="50"/>
  <c r="T40" i="50"/>
  <c r="AC40" i="50" s="1"/>
  <c r="Q35" i="50"/>
  <c r="Z35" i="50" s="1"/>
  <c r="P35" i="50"/>
  <c r="Y35" i="50" s="1"/>
  <c r="W35" i="50"/>
  <c r="AF35" i="50" s="1"/>
  <c r="D35" i="50"/>
  <c r="S35" i="50"/>
  <c r="AB35" i="50" s="1"/>
  <c r="V35" i="50"/>
  <c r="AE35" i="50" s="1"/>
  <c r="U35" i="50"/>
  <c r="AD35" i="50" s="1"/>
  <c r="S9" i="50"/>
  <c r="AB9" i="50" s="1"/>
  <c r="R9" i="50"/>
  <c r="AA9" i="50" s="1"/>
  <c r="Q9" i="50"/>
  <c r="Z9" i="50" s="1"/>
  <c r="U9" i="50"/>
  <c r="AD9" i="50" s="1"/>
  <c r="W9" i="50"/>
  <c r="AF9" i="50" s="1"/>
  <c r="D9" i="50"/>
  <c r="V41" i="50"/>
  <c r="AE41" i="50" s="1"/>
  <c r="T42" i="50"/>
  <c r="AC42" i="50" s="1"/>
  <c r="U68" i="50"/>
  <c r="AD68" i="50" s="1"/>
  <c r="U16" i="50"/>
  <c r="AD16" i="50" s="1"/>
  <c r="V62" i="50"/>
  <c r="AE62" i="50" s="1"/>
  <c r="V37" i="50"/>
  <c r="AE37" i="50" s="1"/>
  <c r="U24" i="50"/>
  <c r="AD24" i="50" s="1"/>
  <c r="S25" i="50"/>
  <c r="AB25" i="50" s="1"/>
  <c r="V32" i="50"/>
  <c r="AE32" i="50" s="1"/>
  <c r="S32" i="50"/>
  <c r="AB32" i="50" s="1"/>
  <c r="R32" i="50"/>
  <c r="AA32" i="50" s="1"/>
  <c r="U32" i="50"/>
  <c r="AD32" i="50" s="1"/>
  <c r="W41" i="50"/>
  <c r="AF41" i="50" s="1"/>
  <c r="W62" i="50"/>
  <c r="AF62" i="50" s="1"/>
  <c r="W37" i="50"/>
  <c r="AF37" i="50" s="1"/>
  <c r="V24" i="50"/>
  <c r="AE24" i="50" s="1"/>
  <c r="T25" i="50"/>
  <c r="AC25" i="50" s="1"/>
  <c r="T22" i="50"/>
  <c r="AC22" i="50" s="1"/>
  <c r="Q22" i="50"/>
  <c r="Z22" i="50" s="1"/>
  <c r="P22" i="50"/>
  <c r="Y22" i="50" s="1"/>
  <c r="D22" i="50"/>
  <c r="S22" i="50"/>
  <c r="AB22" i="50" s="1"/>
  <c r="P39" i="50"/>
  <c r="Y39" i="50" s="1"/>
  <c r="W39" i="50"/>
  <c r="AF39" i="50" s="1"/>
  <c r="V39" i="50"/>
  <c r="AE39" i="50" s="1"/>
  <c r="R39" i="50"/>
  <c r="AA39" i="50" s="1"/>
  <c r="S26" i="50"/>
  <c r="AB26" i="50" s="1"/>
  <c r="R26" i="50"/>
  <c r="AA26" i="50" s="1"/>
  <c r="Q26" i="50"/>
  <c r="Z26" i="50" s="1"/>
  <c r="U26" i="50"/>
  <c r="AD26" i="50" s="1"/>
  <c r="V26" i="50"/>
  <c r="AE26" i="50" s="1"/>
  <c r="T26" i="50"/>
  <c r="AC26" i="50" s="1"/>
  <c r="P26" i="50"/>
  <c r="Y26" i="50" s="1"/>
  <c r="D41" i="50"/>
  <c r="W42" i="50"/>
  <c r="AF42" i="50" s="1"/>
  <c r="W68" i="50"/>
  <c r="AF68" i="50" s="1"/>
  <c r="W16" i="50"/>
  <c r="AF16" i="50" s="1"/>
  <c r="W17" i="50"/>
  <c r="AF17" i="50" s="1"/>
  <c r="D17" i="50"/>
  <c r="D62" i="50"/>
  <c r="D37" i="50"/>
  <c r="W24" i="50"/>
  <c r="AF24" i="50" s="1"/>
  <c r="V25" i="50"/>
  <c r="AE25" i="50" s="1"/>
  <c r="W12" i="50"/>
  <c r="AF12" i="50" s="1"/>
  <c r="D12" i="50"/>
  <c r="U12" i="50"/>
  <c r="AD12" i="50" s="1"/>
  <c r="D38" i="50"/>
  <c r="R22" i="50"/>
  <c r="AA22" i="50" s="1"/>
  <c r="D26" i="50"/>
  <c r="S46" i="50"/>
  <c r="AB46" i="50" s="1"/>
  <c r="R46" i="50"/>
  <c r="AA46" i="50" s="1"/>
  <c r="Q46" i="50"/>
  <c r="Z46" i="50" s="1"/>
  <c r="D57" i="50"/>
  <c r="U53" i="50"/>
  <c r="AD53" i="50" s="1"/>
  <c r="T53" i="50"/>
  <c r="AC53" i="50" s="1"/>
  <c r="S53" i="50"/>
  <c r="AB53" i="50" s="1"/>
  <c r="U46" i="50"/>
  <c r="AD46" i="50" s="1"/>
  <c r="W52" i="50"/>
  <c r="AF52" i="50" s="1"/>
  <c r="V52" i="50"/>
  <c r="AE52" i="50" s="1"/>
  <c r="U52" i="50"/>
  <c r="AD52" i="50" s="1"/>
  <c r="Q52" i="50"/>
  <c r="Z52" i="50" s="1"/>
  <c r="U34" i="50"/>
  <c r="AD34" i="50" s="1"/>
  <c r="T34" i="50"/>
  <c r="AC34" i="50" s="1"/>
  <c r="S34" i="50"/>
  <c r="AB34" i="50" s="1"/>
  <c r="W34" i="50"/>
  <c r="AF34" i="50" s="1"/>
  <c r="D34" i="50"/>
  <c r="W55" i="50"/>
  <c r="AF55" i="50" s="1"/>
  <c r="V55" i="50"/>
  <c r="AE55" i="50" s="1"/>
  <c r="U55" i="50"/>
  <c r="AD55" i="50" s="1"/>
  <c r="Q55" i="50"/>
  <c r="Z55" i="50" s="1"/>
  <c r="D53" i="50"/>
  <c r="V46" i="50"/>
  <c r="AE46" i="50" s="1"/>
  <c r="P34" i="50"/>
  <c r="Y34" i="50" s="1"/>
  <c r="S69" i="50"/>
  <c r="AB69" i="50" s="1"/>
  <c r="R69" i="50"/>
  <c r="AA69" i="50" s="1"/>
  <c r="Q69" i="50"/>
  <c r="Z69" i="50" s="1"/>
  <c r="U69" i="50"/>
  <c r="AD69" i="50" s="1"/>
  <c r="R61" i="50"/>
  <c r="AA61" i="50" s="1"/>
  <c r="Q61" i="50"/>
  <c r="Z61" i="50" s="1"/>
  <c r="P61" i="50"/>
  <c r="Y61" i="50" s="1"/>
  <c r="T61" i="50"/>
  <c r="AC61" i="50" s="1"/>
  <c r="D39" i="50"/>
  <c r="P53" i="50"/>
  <c r="Y53" i="50" s="1"/>
  <c r="W46" i="50"/>
  <c r="AF46" i="50" s="1"/>
  <c r="P52" i="50"/>
  <c r="Y52" i="50" s="1"/>
  <c r="U58" i="50"/>
  <c r="AD58" i="50" s="1"/>
  <c r="T58" i="50"/>
  <c r="AC58" i="50" s="1"/>
  <c r="S58" i="50"/>
  <c r="AB58" i="50" s="1"/>
  <c r="W58" i="50"/>
  <c r="AF58" i="50" s="1"/>
  <c r="D58" i="50"/>
  <c r="Q34" i="50"/>
  <c r="Z34" i="50" s="1"/>
  <c r="D69" i="50"/>
  <c r="P55" i="50"/>
  <c r="Y55" i="50" s="1"/>
  <c r="U8" i="50"/>
  <c r="AD8" i="50" s="1"/>
  <c r="T8" i="50"/>
  <c r="AC8" i="50" s="1"/>
  <c r="S8" i="50"/>
  <c r="AB8" i="50" s="1"/>
  <c r="W8" i="50"/>
  <c r="AF8" i="50" s="1"/>
  <c r="D8" i="50"/>
  <c r="D61" i="50"/>
  <c r="S23" i="50"/>
  <c r="AB23" i="50" s="1"/>
  <c r="R23" i="50"/>
  <c r="AA23" i="50" s="1"/>
  <c r="Q23" i="50"/>
  <c r="Z23" i="50" s="1"/>
  <c r="U23" i="50"/>
  <c r="AD23" i="50" s="1"/>
  <c r="D3" i="50"/>
  <c r="V3" i="50"/>
  <c r="AE3" i="50" s="1"/>
  <c r="V19" i="50"/>
  <c r="AE19" i="50" s="1"/>
  <c r="V57" i="50"/>
  <c r="AE57" i="50" s="1"/>
  <c r="R3" i="50"/>
  <c r="AA3" i="50" s="1"/>
  <c r="D19" i="50"/>
  <c r="W19" i="50"/>
  <c r="AF19" i="50" s="1"/>
  <c r="U20" i="50"/>
  <c r="AD20" i="50" s="1"/>
  <c r="W57" i="50"/>
  <c r="AF57" i="50" s="1"/>
  <c r="S3" i="50"/>
  <c r="AB3" i="50" s="1"/>
  <c r="D52" i="50"/>
  <c r="D56" i="50"/>
  <c r="D55" i="50"/>
  <c r="S43" i="50" l="1"/>
  <c r="AB43" i="50" s="1"/>
  <c r="V43" i="50"/>
  <c r="AE43" i="50" s="1"/>
  <c r="U43" i="50"/>
  <c r="AD43" i="50" s="1"/>
  <c r="D43" i="50"/>
  <c r="T43" i="50"/>
  <c r="AC43" i="50" s="1"/>
  <c r="R43" i="50"/>
  <c r="AA43" i="50" s="1"/>
  <c r="AE6" i="50"/>
  <c r="AB6" i="50"/>
  <c r="Y6" i="50"/>
  <c r="AA6" i="50"/>
  <c r="AC6" i="50"/>
  <c r="AF6" i="50"/>
  <c r="AD6" i="50"/>
  <c r="Z6" i="50"/>
  <c r="B28" i="46" l="1"/>
  <c r="F81" i="49"/>
  <c r="F68" i="49"/>
  <c r="F41" i="49"/>
  <c r="D87" i="48"/>
  <c r="E86" i="48"/>
  <c r="E85" i="48"/>
  <c r="E84" i="48"/>
  <c r="E83" i="48"/>
  <c r="E82" i="48"/>
  <c r="G81" i="48"/>
  <c r="E81" i="48"/>
  <c r="E80" i="48"/>
  <c r="G75" i="48"/>
  <c r="G72" i="48"/>
  <c r="E69" i="48"/>
  <c r="G68" i="48"/>
  <c r="E68" i="48"/>
  <c r="E67" i="48"/>
  <c r="E66" i="48"/>
  <c r="E65" i="48"/>
  <c r="E64" i="48"/>
  <c r="E63" i="48"/>
  <c r="E62" i="48"/>
  <c r="E61" i="48"/>
  <c r="E60" i="48"/>
  <c r="E59" i="48"/>
  <c r="E58" i="48"/>
  <c r="E57" i="48"/>
  <c r="E56" i="48"/>
  <c r="E55" i="48"/>
  <c r="E54" i="48"/>
  <c r="E53" i="48"/>
  <c r="E52" i="48"/>
  <c r="E51" i="48"/>
  <c r="E50" i="48"/>
  <c r="G41" i="48"/>
  <c r="E40" i="48"/>
  <c r="E37" i="48"/>
  <c r="E33" i="48"/>
  <c r="E28" i="48"/>
  <c r="E23" i="48"/>
  <c r="E20" i="48"/>
  <c r="E15" i="48"/>
  <c r="E9" i="48"/>
  <c r="E8" i="48"/>
  <c r="E7" i="48"/>
  <c r="E6" i="48"/>
  <c r="E5" i="48"/>
  <c r="E4" i="48"/>
  <c r="E3" i="48"/>
  <c r="I9" i="48" l="1"/>
  <c r="I85" i="48"/>
  <c r="I86" i="48"/>
  <c r="I84" i="48"/>
  <c r="I80" i="48"/>
  <c r="I67" i="48"/>
  <c r="I61" i="48"/>
  <c r="I83" i="48"/>
  <c r="I66" i="48"/>
  <c r="I62" i="48"/>
  <c r="I37" i="48"/>
  <c r="I63" i="48"/>
  <c r="I68" i="48"/>
  <c r="I81" i="48"/>
  <c r="I69" i="48"/>
  <c r="I82" i="48"/>
  <c r="I33" i="48"/>
  <c r="I52" i="48"/>
  <c r="I64" i="48"/>
  <c r="I15" i="48"/>
  <c r="I40" i="48"/>
  <c r="I28" i="48"/>
  <c r="I53" i="48"/>
  <c r="I60" i="48"/>
  <c r="I65" i="48"/>
  <c r="I4" i="48"/>
  <c r="I8" i="48"/>
  <c r="I56" i="48"/>
  <c r="I5" i="48"/>
  <c r="I50" i="48"/>
  <c r="I57" i="48"/>
  <c r="I6" i="48"/>
  <c r="I20" i="48"/>
  <c r="I23" i="48"/>
  <c r="I51" i="48"/>
  <c r="I54" i="48"/>
  <c r="I58" i="48"/>
  <c r="I3" i="48"/>
  <c r="I7" i="48"/>
  <c r="I55" i="48"/>
  <c r="I59" i="48"/>
  <c r="B41" i="46" l="1"/>
  <c r="B42" i="46" l="1"/>
  <c r="B36" i="46"/>
  <c r="B15" i="46"/>
  <c r="B25" i="46"/>
  <c r="B40" i="46"/>
  <c r="B3" i="46"/>
  <c r="B37" i="46"/>
  <c r="B27" i="46"/>
  <c r="B14" i="46"/>
  <c r="B31" i="46"/>
  <c r="B5" i="46"/>
  <c r="B17" i="46"/>
  <c r="B38" i="46"/>
  <c r="B20" i="46"/>
  <c r="B35" i="46"/>
  <c r="B23" i="46"/>
  <c r="B29" i="46"/>
  <c r="B9" i="46"/>
  <c r="B11" i="46"/>
  <c r="B19" i="46"/>
  <c r="B22" i="46"/>
  <c r="B39" i="46"/>
  <c r="B7" i="46"/>
  <c r="B4" i="46"/>
  <c r="B12" i="46"/>
  <c r="B34" i="46"/>
  <c r="B10" i="46"/>
  <c r="B32" i="46"/>
  <c r="B6" i="46"/>
  <c r="B24" i="46"/>
  <c r="B18" i="46"/>
  <c r="P44" i="5" l="1"/>
  <c r="O28" i="5"/>
  <c r="P45" i="5"/>
  <c r="E88" i="49" s="1"/>
  <c r="F2" i="54" l="1"/>
  <c r="F4" i="54"/>
  <c r="E2" i="54"/>
  <c r="E4" i="54" s="1"/>
  <c r="G2" i="54"/>
  <c r="B4" i="54"/>
  <c r="F65" i="51"/>
  <c r="F65" i="48"/>
  <c r="G65" i="48" s="1"/>
  <c r="D65" i="49"/>
  <c r="F65" i="49" s="1"/>
  <c r="B29" i="2"/>
  <c r="B29" i="3"/>
  <c r="L45" i="5"/>
  <c r="F15" i="58" l="1"/>
  <c r="B15" i="58"/>
  <c r="G15" i="58"/>
  <c r="C15" i="58"/>
  <c r="D15" i="58"/>
  <c r="I15" i="58"/>
  <c r="H15" i="58"/>
  <c r="E15" i="58"/>
  <c r="D17" i="58"/>
  <c r="E17" i="58"/>
  <c r="I17" i="58"/>
  <c r="C17" i="58"/>
  <c r="F17" i="58"/>
  <c r="G17" i="58"/>
  <c r="B17" i="58"/>
  <c r="H17" i="58"/>
  <c r="G4" i="54"/>
  <c r="O36" i="5"/>
  <c r="O8" i="5"/>
  <c r="F9" i="51" l="1"/>
  <c r="F10" i="51"/>
  <c r="D9" i="49"/>
  <c r="F10" i="48"/>
  <c r="G10" i="48" s="1"/>
  <c r="D10" i="49"/>
  <c r="F10" i="49" s="1"/>
  <c r="F9" i="48"/>
  <c r="G9" i="48" s="1"/>
  <c r="B9" i="2"/>
  <c r="H9" i="2" s="1"/>
  <c r="F9" i="3" s="1"/>
  <c r="B37" i="2"/>
  <c r="H37" i="2" s="1"/>
  <c r="F37" i="3" s="1"/>
  <c r="B9" i="3"/>
  <c r="B37" i="3"/>
  <c r="F3" i="14"/>
  <c r="G3" i="14"/>
  <c r="H3" i="14"/>
  <c r="I3" i="14"/>
  <c r="J3" i="14"/>
  <c r="K3" i="14"/>
  <c r="L3" i="14"/>
  <c r="M3" i="14"/>
  <c r="N3" i="14"/>
  <c r="O3" i="14"/>
  <c r="P3" i="14"/>
  <c r="Q3" i="14"/>
  <c r="R3" i="14"/>
  <c r="S3" i="14"/>
  <c r="T3" i="14"/>
  <c r="U3" i="14"/>
  <c r="E3" i="14"/>
  <c r="F3" i="24"/>
  <c r="G3" i="24"/>
  <c r="H3" i="24"/>
  <c r="I3" i="24"/>
  <c r="J3" i="24"/>
  <c r="K3" i="24"/>
  <c r="L3" i="24"/>
  <c r="M3" i="24"/>
  <c r="N3" i="24"/>
  <c r="O3" i="24"/>
  <c r="P3" i="24"/>
  <c r="Q3" i="24"/>
  <c r="R3" i="24"/>
  <c r="S3" i="24"/>
  <c r="T3" i="24"/>
  <c r="U3" i="24"/>
  <c r="E3" i="24"/>
  <c r="F3" i="23"/>
  <c r="G3" i="23"/>
  <c r="H3" i="23"/>
  <c r="I3" i="23"/>
  <c r="J3" i="23"/>
  <c r="K3" i="23"/>
  <c r="L3" i="23"/>
  <c r="M3" i="23"/>
  <c r="N3" i="23"/>
  <c r="O3" i="23"/>
  <c r="P3" i="23"/>
  <c r="Q3" i="23"/>
  <c r="R3" i="23"/>
  <c r="S3" i="23"/>
  <c r="T3" i="23"/>
  <c r="U3" i="23"/>
  <c r="E3" i="23"/>
  <c r="F3" i="22"/>
  <c r="G3" i="22"/>
  <c r="H3" i="22"/>
  <c r="I3" i="22"/>
  <c r="J3" i="22"/>
  <c r="K3" i="22"/>
  <c r="L3" i="22"/>
  <c r="M3" i="22"/>
  <c r="N3" i="22"/>
  <c r="O3" i="22"/>
  <c r="P3" i="22"/>
  <c r="Q3" i="22"/>
  <c r="R3" i="22"/>
  <c r="S3" i="22"/>
  <c r="T3" i="22"/>
  <c r="U3" i="22"/>
  <c r="E3" i="22"/>
  <c r="F3" i="21"/>
  <c r="G3" i="21"/>
  <c r="H3" i="21"/>
  <c r="I3" i="21"/>
  <c r="J3" i="21"/>
  <c r="K3" i="21"/>
  <c r="L3" i="21"/>
  <c r="M3" i="21"/>
  <c r="N3" i="21"/>
  <c r="O3" i="21"/>
  <c r="P3" i="21"/>
  <c r="Q3" i="21"/>
  <c r="R3" i="21"/>
  <c r="S3" i="21"/>
  <c r="T3" i="21"/>
  <c r="U3" i="21"/>
  <c r="E3" i="21"/>
  <c r="F3" i="20"/>
  <c r="G3" i="20"/>
  <c r="H3" i="20"/>
  <c r="I3" i="20"/>
  <c r="J3" i="20"/>
  <c r="K3" i="20"/>
  <c r="L3" i="20"/>
  <c r="M3" i="20"/>
  <c r="N3" i="20"/>
  <c r="O3" i="20"/>
  <c r="P3" i="20"/>
  <c r="Q3" i="20"/>
  <c r="R3" i="20"/>
  <c r="S3" i="20"/>
  <c r="T3" i="20"/>
  <c r="U3" i="20"/>
  <c r="E3" i="20"/>
  <c r="F3" i="19"/>
  <c r="G3" i="19"/>
  <c r="H3" i="19"/>
  <c r="I3" i="19"/>
  <c r="J3" i="19"/>
  <c r="K3" i="19"/>
  <c r="L3" i="19"/>
  <c r="M3" i="19"/>
  <c r="N3" i="19"/>
  <c r="O3" i="19"/>
  <c r="P3" i="19"/>
  <c r="Q3" i="19"/>
  <c r="R3" i="19"/>
  <c r="S3" i="19"/>
  <c r="T3" i="19"/>
  <c r="U3" i="19"/>
  <c r="E3" i="19"/>
  <c r="J3" i="18"/>
  <c r="K3" i="18"/>
  <c r="L3" i="18"/>
  <c r="M3" i="18"/>
  <c r="N3" i="18"/>
  <c r="O3" i="18"/>
  <c r="P3" i="18"/>
  <c r="Q3" i="18"/>
  <c r="R3" i="18"/>
  <c r="S3" i="18"/>
  <c r="T3" i="18"/>
  <c r="U3" i="18"/>
  <c r="F3" i="18"/>
  <c r="G3" i="18"/>
  <c r="H3" i="18"/>
  <c r="I3" i="18"/>
  <c r="E3" i="18"/>
  <c r="F3" i="17"/>
  <c r="G3" i="17"/>
  <c r="H3" i="17"/>
  <c r="I3" i="17"/>
  <c r="J3" i="17"/>
  <c r="K3" i="17"/>
  <c r="L3" i="17"/>
  <c r="M3" i="17"/>
  <c r="N3" i="17"/>
  <c r="O3" i="17"/>
  <c r="P3" i="17"/>
  <c r="Q3" i="17"/>
  <c r="R3" i="17"/>
  <c r="S3" i="17"/>
  <c r="T3" i="17"/>
  <c r="U3" i="17"/>
  <c r="E3" i="17"/>
  <c r="F3" i="16"/>
  <c r="G3" i="16"/>
  <c r="H3" i="16"/>
  <c r="I3" i="16"/>
  <c r="J3" i="16"/>
  <c r="K3" i="16"/>
  <c r="L3" i="16"/>
  <c r="M3" i="16"/>
  <c r="N3" i="16"/>
  <c r="O3" i="16"/>
  <c r="P3" i="16"/>
  <c r="Q3" i="16"/>
  <c r="R3" i="16"/>
  <c r="S3" i="16"/>
  <c r="T3" i="16"/>
  <c r="U3" i="16"/>
  <c r="E3" i="16"/>
  <c r="H3" i="13"/>
  <c r="I3" i="13"/>
  <c r="J3" i="13"/>
  <c r="K3" i="13"/>
  <c r="L3" i="13"/>
  <c r="M3" i="13"/>
  <c r="N3" i="13"/>
  <c r="O3" i="13"/>
  <c r="P3" i="13"/>
  <c r="Q3" i="13"/>
  <c r="R3" i="13"/>
  <c r="S3" i="13"/>
  <c r="T3" i="13"/>
  <c r="U3" i="13"/>
  <c r="G3" i="13"/>
  <c r="E3" i="13"/>
  <c r="F3" i="13"/>
  <c r="L3" i="6"/>
  <c r="M3" i="6"/>
  <c r="N3" i="6"/>
  <c r="O3" i="6"/>
  <c r="P3" i="6"/>
  <c r="Q3" i="6"/>
  <c r="R3" i="6"/>
  <c r="S3" i="6"/>
  <c r="T3" i="6"/>
  <c r="U3" i="6"/>
  <c r="F3" i="6"/>
  <c r="G3" i="6"/>
  <c r="H3" i="6"/>
  <c r="I3" i="6"/>
  <c r="J3" i="6"/>
  <c r="K3" i="6"/>
  <c r="E3" i="6"/>
  <c r="T3" i="2"/>
  <c r="U3" i="2"/>
  <c r="N3" i="2"/>
  <c r="O3" i="2"/>
  <c r="P3" i="2"/>
  <c r="Q3" i="2"/>
  <c r="R3" i="2"/>
  <c r="S3" i="2"/>
  <c r="K3" i="2"/>
  <c r="L3" i="2"/>
  <c r="M3" i="2"/>
  <c r="I3" i="2"/>
  <c r="J3" i="2"/>
  <c r="H3" i="2"/>
  <c r="F3" i="3" s="1"/>
  <c r="E3" i="2"/>
  <c r="C3" i="3" s="1"/>
  <c r="G3" i="2"/>
  <c r="E3" i="3" s="1"/>
  <c r="F3" i="2"/>
  <c r="D3" i="3" s="1"/>
  <c r="U7" i="24"/>
  <c r="T7" i="24"/>
  <c r="S7" i="24"/>
  <c r="R7" i="24"/>
  <c r="Q7" i="24"/>
  <c r="P7" i="24"/>
  <c r="O7" i="24"/>
  <c r="N7" i="24"/>
  <c r="M7" i="24"/>
  <c r="L7" i="24"/>
  <c r="K7" i="24"/>
  <c r="J7" i="24"/>
  <c r="I7" i="24"/>
  <c r="H7" i="24"/>
  <c r="G7" i="24"/>
  <c r="F7" i="24"/>
  <c r="E7" i="24"/>
  <c r="U6" i="24"/>
  <c r="T6" i="24"/>
  <c r="S6" i="24"/>
  <c r="R6" i="24"/>
  <c r="Q6" i="24"/>
  <c r="P6" i="24"/>
  <c r="O6" i="24"/>
  <c r="N6" i="24"/>
  <c r="M6" i="24"/>
  <c r="L6" i="24"/>
  <c r="K6" i="24"/>
  <c r="J6" i="24"/>
  <c r="I6" i="24"/>
  <c r="H6" i="24"/>
  <c r="G6" i="24"/>
  <c r="F6" i="24"/>
  <c r="E6" i="24"/>
  <c r="U5" i="24"/>
  <c r="T5" i="24"/>
  <c r="E13" i="30" s="1"/>
  <c r="S5" i="24"/>
  <c r="R5" i="24"/>
  <c r="Q5" i="24"/>
  <c r="P5" i="24"/>
  <c r="E13" i="29" s="1"/>
  <c r="O5" i="24"/>
  <c r="N5" i="24"/>
  <c r="M5" i="24"/>
  <c r="E13" i="33" s="1"/>
  <c r="L5" i="24"/>
  <c r="E13" i="28" s="1"/>
  <c r="K5" i="24"/>
  <c r="E13" i="32" s="1"/>
  <c r="J5" i="24"/>
  <c r="I5" i="24"/>
  <c r="H5" i="24"/>
  <c r="E13" i="27" s="1"/>
  <c r="G5" i="24"/>
  <c r="E13" i="35" s="1"/>
  <c r="F5" i="24"/>
  <c r="E13" i="34" s="1"/>
  <c r="E5" i="24"/>
  <c r="E13" i="26" s="1"/>
  <c r="U4" i="24"/>
  <c r="T4" i="24"/>
  <c r="S4" i="24"/>
  <c r="R4" i="24"/>
  <c r="Q4" i="24"/>
  <c r="P4" i="24"/>
  <c r="O4" i="24"/>
  <c r="N4" i="24"/>
  <c r="M4" i="24"/>
  <c r="L4" i="24"/>
  <c r="K4" i="24"/>
  <c r="J4" i="24"/>
  <c r="I4" i="24"/>
  <c r="H4" i="24"/>
  <c r="G4" i="24"/>
  <c r="F4" i="24"/>
  <c r="E4" i="24"/>
  <c r="U7" i="23"/>
  <c r="T7" i="23"/>
  <c r="S7" i="23"/>
  <c r="R7" i="23"/>
  <c r="Q7" i="23"/>
  <c r="P7" i="23"/>
  <c r="O7" i="23"/>
  <c r="N7" i="23"/>
  <c r="M7" i="23"/>
  <c r="L7" i="23"/>
  <c r="K7" i="23"/>
  <c r="J7" i="23"/>
  <c r="I7" i="23"/>
  <c r="H7" i="23"/>
  <c r="G7" i="23"/>
  <c r="F7" i="23"/>
  <c r="E7" i="23"/>
  <c r="U6" i="23"/>
  <c r="T6" i="23"/>
  <c r="S6" i="23"/>
  <c r="R6" i="23"/>
  <c r="Q6" i="23"/>
  <c r="P6" i="23"/>
  <c r="O6" i="23"/>
  <c r="N6" i="23"/>
  <c r="M6" i="23"/>
  <c r="L6" i="23"/>
  <c r="K6" i="23"/>
  <c r="J6" i="23"/>
  <c r="I6" i="23"/>
  <c r="H6" i="23"/>
  <c r="G6" i="23"/>
  <c r="F6" i="23"/>
  <c r="E6" i="23"/>
  <c r="U5" i="23"/>
  <c r="T5" i="23"/>
  <c r="E12" i="30" s="1"/>
  <c r="S5" i="23"/>
  <c r="R5" i="23"/>
  <c r="Q5" i="23"/>
  <c r="P5" i="23"/>
  <c r="E12" i="29" s="1"/>
  <c r="O5" i="23"/>
  <c r="N5" i="23"/>
  <c r="M5" i="23"/>
  <c r="E12" i="33" s="1"/>
  <c r="L5" i="23"/>
  <c r="E12" i="28" s="1"/>
  <c r="K5" i="23"/>
  <c r="E12" i="32" s="1"/>
  <c r="J5" i="23"/>
  <c r="I5" i="23"/>
  <c r="H5" i="23"/>
  <c r="E12" i="27" s="1"/>
  <c r="G5" i="23"/>
  <c r="E12" i="35" s="1"/>
  <c r="F5" i="23"/>
  <c r="E12" i="34" s="1"/>
  <c r="E5" i="23"/>
  <c r="E12" i="26" s="1"/>
  <c r="U4" i="23"/>
  <c r="T4" i="23"/>
  <c r="S4" i="23"/>
  <c r="R4" i="23"/>
  <c r="Q4" i="23"/>
  <c r="P4" i="23"/>
  <c r="O4" i="23"/>
  <c r="N4" i="23"/>
  <c r="M4" i="23"/>
  <c r="L4" i="23"/>
  <c r="K4" i="23"/>
  <c r="J4" i="23"/>
  <c r="I4" i="23"/>
  <c r="H4" i="23"/>
  <c r="G4" i="23"/>
  <c r="F4" i="23"/>
  <c r="E4" i="23"/>
  <c r="U7" i="22"/>
  <c r="T7" i="22"/>
  <c r="S7" i="22"/>
  <c r="R7" i="22"/>
  <c r="Q7" i="22"/>
  <c r="P7" i="22"/>
  <c r="O7" i="22"/>
  <c r="N7" i="22"/>
  <c r="M7" i="22"/>
  <c r="L7" i="22"/>
  <c r="K7" i="22"/>
  <c r="J7" i="22"/>
  <c r="I7" i="22"/>
  <c r="H7" i="22"/>
  <c r="G7" i="22"/>
  <c r="F7" i="22"/>
  <c r="E7" i="22"/>
  <c r="U6" i="22"/>
  <c r="T6" i="22"/>
  <c r="S6" i="22"/>
  <c r="R6" i="22"/>
  <c r="Q6" i="22"/>
  <c r="P6" i="22"/>
  <c r="O6" i="22"/>
  <c r="N6" i="22"/>
  <c r="M6" i="22"/>
  <c r="L6" i="22"/>
  <c r="K6" i="22"/>
  <c r="J6" i="22"/>
  <c r="I6" i="22"/>
  <c r="H6" i="22"/>
  <c r="G6" i="22"/>
  <c r="F6" i="22"/>
  <c r="E6" i="22"/>
  <c r="U5" i="22"/>
  <c r="T5" i="22"/>
  <c r="E11" i="30" s="1"/>
  <c r="S5" i="22"/>
  <c r="R5" i="22"/>
  <c r="Q5" i="22"/>
  <c r="P5" i="22"/>
  <c r="E11" i="29" s="1"/>
  <c r="O5" i="22"/>
  <c r="N5" i="22"/>
  <c r="M5" i="22"/>
  <c r="E11" i="33" s="1"/>
  <c r="L5" i="22"/>
  <c r="E11" i="28" s="1"/>
  <c r="K5" i="22"/>
  <c r="E11" i="32" s="1"/>
  <c r="J5" i="22"/>
  <c r="I5" i="22"/>
  <c r="H5" i="22"/>
  <c r="E11" i="27" s="1"/>
  <c r="G5" i="22"/>
  <c r="E11" i="35" s="1"/>
  <c r="F5" i="22"/>
  <c r="E11" i="34" s="1"/>
  <c r="E5" i="22"/>
  <c r="E11" i="26" s="1"/>
  <c r="U4" i="22"/>
  <c r="T4" i="22"/>
  <c r="S4" i="22"/>
  <c r="R4" i="22"/>
  <c r="Q4" i="22"/>
  <c r="P4" i="22"/>
  <c r="O4" i="22"/>
  <c r="N4" i="22"/>
  <c r="M4" i="22"/>
  <c r="L4" i="22"/>
  <c r="K4" i="22"/>
  <c r="J4" i="22"/>
  <c r="I4" i="22"/>
  <c r="H4" i="22"/>
  <c r="G4" i="22"/>
  <c r="F4" i="22"/>
  <c r="E4" i="22"/>
  <c r="U7" i="21"/>
  <c r="T7" i="21"/>
  <c r="S7" i="21"/>
  <c r="R7" i="21"/>
  <c r="Q7" i="21"/>
  <c r="P7" i="21"/>
  <c r="O7" i="21"/>
  <c r="N7" i="21"/>
  <c r="M7" i="21"/>
  <c r="L7" i="21"/>
  <c r="K7" i="21"/>
  <c r="J7" i="21"/>
  <c r="I7" i="21"/>
  <c r="H7" i="21"/>
  <c r="G7" i="21"/>
  <c r="F7" i="21"/>
  <c r="E7" i="21"/>
  <c r="U6" i="21"/>
  <c r="T6" i="21"/>
  <c r="S6" i="21"/>
  <c r="R6" i="21"/>
  <c r="Q6" i="21"/>
  <c r="P6" i="21"/>
  <c r="O6" i="21"/>
  <c r="N6" i="21"/>
  <c r="M6" i="21"/>
  <c r="L6" i="21"/>
  <c r="K6" i="21"/>
  <c r="J6" i="21"/>
  <c r="I6" i="21"/>
  <c r="H6" i="21"/>
  <c r="G6" i="21"/>
  <c r="F6" i="21"/>
  <c r="E6" i="21"/>
  <c r="U5" i="21"/>
  <c r="T5" i="21"/>
  <c r="E10" i="30" s="1"/>
  <c r="S5" i="21"/>
  <c r="R5" i="21"/>
  <c r="Q5" i="21"/>
  <c r="P5" i="21"/>
  <c r="E10" i="29" s="1"/>
  <c r="O5" i="21"/>
  <c r="N5" i="21"/>
  <c r="M5" i="21"/>
  <c r="E10" i="33" s="1"/>
  <c r="L5" i="21"/>
  <c r="E10" i="28" s="1"/>
  <c r="K5" i="21"/>
  <c r="E10" i="32" s="1"/>
  <c r="J5" i="21"/>
  <c r="I5" i="21"/>
  <c r="H5" i="21"/>
  <c r="E10" i="27" s="1"/>
  <c r="G5" i="21"/>
  <c r="E10" i="35" s="1"/>
  <c r="F5" i="21"/>
  <c r="E10" i="34" s="1"/>
  <c r="E5" i="21"/>
  <c r="E10" i="26" s="1"/>
  <c r="U4" i="21"/>
  <c r="T4" i="21"/>
  <c r="S4" i="21"/>
  <c r="R4" i="21"/>
  <c r="Q4" i="21"/>
  <c r="P4" i="21"/>
  <c r="O4" i="21"/>
  <c r="N4" i="21"/>
  <c r="M4" i="21"/>
  <c r="L4" i="21"/>
  <c r="K4" i="21"/>
  <c r="J4" i="21"/>
  <c r="I4" i="21"/>
  <c r="H4" i="21"/>
  <c r="G4" i="21"/>
  <c r="F4" i="21"/>
  <c r="E4" i="21"/>
  <c r="U7" i="20"/>
  <c r="T7" i="20"/>
  <c r="S7" i="20"/>
  <c r="R7" i="20"/>
  <c r="Q7" i="20"/>
  <c r="P7" i="20"/>
  <c r="O7" i="20"/>
  <c r="N7" i="20"/>
  <c r="M7" i="20"/>
  <c r="L7" i="20"/>
  <c r="K7" i="20"/>
  <c r="J7" i="20"/>
  <c r="I7" i="20"/>
  <c r="H7" i="20"/>
  <c r="G7" i="20"/>
  <c r="F7" i="20"/>
  <c r="E7" i="20"/>
  <c r="U6" i="20"/>
  <c r="T6" i="20"/>
  <c r="S6" i="20"/>
  <c r="R6" i="20"/>
  <c r="Q6" i="20"/>
  <c r="P6" i="20"/>
  <c r="O6" i="20"/>
  <c r="N6" i="20"/>
  <c r="M6" i="20"/>
  <c r="L6" i="20"/>
  <c r="K6" i="20"/>
  <c r="J6" i="20"/>
  <c r="I6" i="20"/>
  <c r="H6" i="20"/>
  <c r="G6" i="20"/>
  <c r="F6" i="20"/>
  <c r="E6" i="20"/>
  <c r="U5" i="20"/>
  <c r="T5" i="20"/>
  <c r="E9" i="30" s="1"/>
  <c r="S5" i="20"/>
  <c r="R5" i="20"/>
  <c r="Q5" i="20"/>
  <c r="P5" i="20"/>
  <c r="E9" i="29" s="1"/>
  <c r="O5" i="20"/>
  <c r="N5" i="20"/>
  <c r="M5" i="20"/>
  <c r="E9" i="33" s="1"/>
  <c r="L5" i="20"/>
  <c r="E9" i="28" s="1"/>
  <c r="K5" i="20"/>
  <c r="E9" i="32" s="1"/>
  <c r="J5" i="20"/>
  <c r="I5" i="20"/>
  <c r="H5" i="20"/>
  <c r="E9" i="27" s="1"/>
  <c r="G5" i="20"/>
  <c r="E9" i="35" s="1"/>
  <c r="F5" i="20"/>
  <c r="E9" i="34" s="1"/>
  <c r="E5" i="20"/>
  <c r="E9" i="26" s="1"/>
  <c r="U4" i="20"/>
  <c r="T4" i="20"/>
  <c r="S4" i="20"/>
  <c r="R4" i="20"/>
  <c r="Q4" i="20"/>
  <c r="P4" i="20"/>
  <c r="O4" i="20"/>
  <c r="N4" i="20"/>
  <c r="M4" i="20"/>
  <c r="L4" i="20"/>
  <c r="K4" i="20"/>
  <c r="J4" i="20"/>
  <c r="I4" i="20"/>
  <c r="H4" i="20"/>
  <c r="G4" i="20"/>
  <c r="F4" i="20"/>
  <c r="E4" i="20"/>
  <c r="U7" i="19"/>
  <c r="T7" i="19"/>
  <c r="S7" i="19"/>
  <c r="R7" i="19"/>
  <c r="Q7" i="19"/>
  <c r="P7" i="19"/>
  <c r="O7" i="19"/>
  <c r="N7" i="19"/>
  <c r="M7" i="19"/>
  <c r="L7" i="19"/>
  <c r="K7" i="19"/>
  <c r="J7" i="19"/>
  <c r="I7" i="19"/>
  <c r="H7" i="19"/>
  <c r="G7" i="19"/>
  <c r="F7" i="19"/>
  <c r="E7" i="19"/>
  <c r="U6" i="19"/>
  <c r="T6" i="19"/>
  <c r="S6" i="19"/>
  <c r="R6" i="19"/>
  <c r="Q6" i="19"/>
  <c r="P6" i="19"/>
  <c r="O6" i="19"/>
  <c r="N6" i="19"/>
  <c r="M6" i="19"/>
  <c r="L6" i="19"/>
  <c r="K6" i="19"/>
  <c r="J6" i="19"/>
  <c r="I6" i="19"/>
  <c r="H6" i="19"/>
  <c r="G6" i="19"/>
  <c r="F6" i="19"/>
  <c r="E6" i="19"/>
  <c r="U5" i="19"/>
  <c r="T5" i="19"/>
  <c r="E8" i="30" s="1"/>
  <c r="S5" i="19"/>
  <c r="R5" i="19"/>
  <c r="Q5" i="19"/>
  <c r="P5" i="19"/>
  <c r="E8" i="29" s="1"/>
  <c r="O5" i="19"/>
  <c r="N5" i="19"/>
  <c r="M5" i="19"/>
  <c r="E8" i="33" s="1"/>
  <c r="L5" i="19"/>
  <c r="E8" i="28" s="1"/>
  <c r="K5" i="19"/>
  <c r="E8" i="32" s="1"/>
  <c r="J5" i="19"/>
  <c r="I5" i="19"/>
  <c r="H5" i="19"/>
  <c r="E8" i="27" s="1"/>
  <c r="G5" i="19"/>
  <c r="E8" i="35" s="1"/>
  <c r="F5" i="19"/>
  <c r="E8" i="34" s="1"/>
  <c r="E5" i="19"/>
  <c r="E8" i="26" s="1"/>
  <c r="U4" i="19"/>
  <c r="T4" i="19"/>
  <c r="S4" i="19"/>
  <c r="R4" i="19"/>
  <c r="Q4" i="19"/>
  <c r="P4" i="19"/>
  <c r="O4" i="19"/>
  <c r="N4" i="19"/>
  <c r="M4" i="19"/>
  <c r="L4" i="19"/>
  <c r="K4" i="19"/>
  <c r="J4" i="19"/>
  <c r="I4" i="19"/>
  <c r="H4" i="19"/>
  <c r="G4" i="19"/>
  <c r="F4" i="19"/>
  <c r="E4" i="19"/>
  <c r="U7" i="18"/>
  <c r="T7" i="18"/>
  <c r="S7" i="18"/>
  <c r="R7" i="18"/>
  <c r="Q7" i="18"/>
  <c r="P7" i="18"/>
  <c r="O7" i="18"/>
  <c r="N7" i="18"/>
  <c r="M7" i="18"/>
  <c r="L7" i="18"/>
  <c r="K7" i="18"/>
  <c r="J7" i="18"/>
  <c r="I7" i="18"/>
  <c r="H7" i="18"/>
  <c r="G7" i="18"/>
  <c r="F7" i="18"/>
  <c r="E7" i="18"/>
  <c r="U6" i="18"/>
  <c r="T6" i="18"/>
  <c r="S6" i="18"/>
  <c r="R6" i="18"/>
  <c r="Q6" i="18"/>
  <c r="P6" i="18"/>
  <c r="O6" i="18"/>
  <c r="N6" i="18"/>
  <c r="M6" i="18"/>
  <c r="L6" i="18"/>
  <c r="K6" i="18"/>
  <c r="J6" i="18"/>
  <c r="I6" i="18"/>
  <c r="H6" i="18"/>
  <c r="G6" i="18"/>
  <c r="F6" i="18"/>
  <c r="E6" i="18"/>
  <c r="U5" i="18"/>
  <c r="T5" i="18"/>
  <c r="E7" i="30" s="1"/>
  <c r="S5" i="18"/>
  <c r="R5" i="18"/>
  <c r="Q5" i="18"/>
  <c r="P5" i="18"/>
  <c r="E7" i="29" s="1"/>
  <c r="O5" i="18"/>
  <c r="N5" i="18"/>
  <c r="M5" i="18"/>
  <c r="E7" i="33" s="1"/>
  <c r="L5" i="18"/>
  <c r="E7" i="28" s="1"/>
  <c r="K5" i="18"/>
  <c r="E7" i="32" s="1"/>
  <c r="J5" i="18"/>
  <c r="I5" i="18"/>
  <c r="H5" i="18"/>
  <c r="E7" i="27" s="1"/>
  <c r="G5" i="18"/>
  <c r="E7" i="35" s="1"/>
  <c r="F5" i="18"/>
  <c r="E7" i="34" s="1"/>
  <c r="E5" i="18"/>
  <c r="E7" i="26" s="1"/>
  <c r="U4" i="18"/>
  <c r="T4" i="18"/>
  <c r="S4" i="18"/>
  <c r="R4" i="18"/>
  <c r="Q4" i="18"/>
  <c r="P4" i="18"/>
  <c r="O4" i="18"/>
  <c r="N4" i="18"/>
  <c r="M4" i="18"/>
  <c r="L4" i="18"/>
  <c r="K4" i="18"/>
  <c r="J4" i="18"/>
  <c r="I4" i="18"/>
  <c r="H4" i="18"/>
  <c r="G4" i="18"/>
  <c r="F4" i="18"/>
  <c r="E4" i="18"/>
  <c r="U7" i="17"/>
  <c r="T7" i="17"/>
  <c r="S7" i="17"/>
  <c r="R7" i="17"/>
  <c r="Q7" i="17"/>
  <c r="P7" i="17"/>
  <c r="O7" i="17"/>
  <c r="N7" i="17"/>
  <c r="M7" i="17"/>
  <c r="L7" i="17"/>
  <c r="K7" i="17"/>
  <c r="J7" i="17"/>
  <c r="I7" i="17"/>
  <c r="H7" i="17"/>
  <c r="G7" i="17"/>
  <c r="F7" i="17"/>
  <c r="E7" i="17"/>
  <c r="U6" i="17"/>
  <c r="T6" i="17"/>
  <c r="S6" i="17"/>
  <c r="R6" i="17"/>
  <c r="Q6" i="17"/>
  <c r="P6" i="17"/>
  <c r="O6" i="17"/>
  <c r="N6" i="17"/>
  <c r="M6" i="17"/>
  <c r="L6" i="17"/>
  <c r="K6" i="17"/>
  <c r="J6" i="17"/>
  <c r="I6" i="17"/>
  <c r="H6" i="17"/>
  <c r="G6" i="17"/>
  <c r="F6" i="17"/>
  <c r="E6" i="17"/>
  <c r="U5" i="17"/>
  <c r="T5" i="17"/>
  <c r="E6" i="30" s="1"/>
  <c r="S5" i="17"/>
  <c r="R5" i="17"/>
  <c r="Q5" i="17"/>
  <c r="P5" i="17"/>
  <c r="E6" i="29" s="1"/>
  <c r="O5" i="17"/>
  <c r="N5" i="17"/>
  <c r="M5" i="17"/>
  <c r="E6" i="33" s="1"/>
  <c r="L5" i="17"/>
  <c r="E6" i="28" s="1"/>
  <c r="K5" i="17"/>
  <c r="E6" i="32" s="1"/>
  <c r="J5" i="17"/>
  <c r="I5" i="17"/>
  <c r="H5" i="17"/>
  <c r="E6" i="27" s="1"/>
  <c r="G5" i="17"/>
  <c r="E6" i="35" s="1"/>
  <c r="F5" i="17"/>
  <c r="E6" i="34" s="1"/>
  <c r="E5" i="17"/>
  <c r="E6" i="26" s="1"/>
  <c r="U4" i="17"/>
  <c r="T4" i="17"/>
  <c r="S4" i="17"/>
  <c r="R4" i="17"/>
  <c r="Q4" i="17"/>
  <c r="P4" i="17"/>
  <c r="O4" i="17"/>
  <c r="N4" i="17"/>
  <c r="M4" i="17"/>
  <c r="L4" i="17"/>
  <c r="K4" i="17"/>
  <c r="J4" i="17"/>
  <c r="I4" i="17"/>
  <c r="H4" i="17"/>
  <c r="G4" i="17"/>
  <c r="F4" i="17"/>
  <c r="E4" i="17"/>
  <c r="U7" i="16"/>
  <c r="T7" i="16"/>
  <c r="S7" i="16"/>
  <c r="R7" i="16"/>
  <c r="Q7" i="16"/>
  <c r="P7" i="16"/>
  <c r="O7" i="16"/>
  <c r="N7" i="16"/>
  <c r="M7" i="16"/>
  <c r="L7" i="16"/>
  <c r="K7" i="16"/>
  <c r="J7" i="16"/>
  <c r="I7" i="16"/>
  <c r="H7" i="16"/>
  <c r="G7" i="16"/>
  <c r="F7" i="16"/>
  <c r="E7" i="16"/>
  <c r="U6" i="16"/>
  <c r="T6" i="16"/>
  <c r="S6" i="16"/>
  <c r="R6" i="16"/>
  <c r="Q6" i="16"/>
  <c r="P6" i="16"/>
  <c r="O6" i="16"/>
  <c r="N6" i="16"/>
  <c r="M6" i="16"/>
  <c r="L6" i="16"/>
  <c r="K6" i="16"/>
  <c r="J6" i="16"/>
  <c r="I6" i="16"/>
  <c r="H6" i="16"/>
  <c r="G6" i="16"/>
  <c r="F6" i="16"/>
  <c r="E6" i="16"/>
  <c r="U5" i="16"/>
  <c r="T5" i="16"/>
  <c r="E5" i="30" s="1"/>
  <c r="S5" i="16"/>
  <c r="R5" i="16"/>
  <c r="Q5" i="16"/>
  <c r="P5" i="16"/>
  <c r="E5" i="29" s="1"/>
  <c r="O5" i="16"/>
  <c r="N5" i="16"/>
  <c r="M5" i="16"/>
  <c r="E5" i="33" s="1"/>
  <c r="L5" i="16"/>
  <c r="E5" i="28" s="1"/>
  <c r="K5" i="16"/>
  <c r="E5" i="32" s="1"/>
  <c r="J5" i="16"/>
  <c r="I5" i="16"/>
  <c r="H5" i="16"/>
  <c r="E5" i="27" s="1"/>
  <c r="G5" i="16"/>
  <c r="E5" i="35" s="1"/>
  <c r="F5" i="16"/>
  <c r="E5" i="34" s="1"/>
  <c r="E5" i="16"/>
  <c r="E5" i="26" s="1"/>
  <c r="U4" i="16"/>
  <c r="T4" i="16"/>
  <c r="S4" i="16"/>
  <c r="R4" i="16"/>
  <c r="Q4" i="16"/>
  <c r="P4" i="16"/>
  <c r="O4" i="16"/>
  <c r="N4" i="16"/>
  <c r="M4" i="16"/>
  <c r="L4" i="16"/>
  <c r="K4" i="16"/>
  <c r="J4" i="16"/>
  <c r="I4" i="16"/>
  <c r="H4" i="16"/>
  <c r="G4" i="16"/>
  <c r="F4" i="16"/>
  <c r="E4" i="16"/>
  <c r="U7" i="14"/>
  <c r="T7" i="14"/>
  <c r="S7" i="14"/>
  <c r="R7" i="14"/>
  <c r="Q7" i="14"/>
  <c r="P7" i="14"/>
  <c r="O7" i="14"/>
  <c r="N7" i="14"/>
  <c r="M7" i="14"/>
  <c r="L7" i="14"/>
  <c r="K7" i="14"/>
  <c r="J7" i="14"/>
  <c r="I7" i="14"/>
  <c r="H7" i="14"/>
  <c r="G7" i="14"/>
  <c r="F7" i="14"/>
  <c r="E7" i="14"/>
  <c r="U6" i="14"/>
  <c r="T6" i="14"/>
  <c r="S6" i="14"/>
  <c r="R6" i="14"/>
  <c r="Q6" i="14"/>
  <c r="P6" i="14"/>
  <c r="O6" i="14"/>
  <c r="N6" i="14"/>
  <c r="M6" i="14"/>
  <c r="L6" i="14"/>
  <c r="K6" i="14"/>
  <c r="J6" i="14"/>
  <c r="I6" i="14"/>
  <c r="H6" i="14"/>
  <c r="G6" i="14"/>
  <c r="F6" i="14"/>
  <c r="E6" i="14"/>
  <c r="U5" i="14"/>
  <c r="T5" i="14"/>
  <c r="E4" i="30" s="1"/>
  <c r="S5" i="14"/>
  <c r="R5" i="14"/>
  <c r="Q5" i="14"/>
  <c r="P5" i="14"/>
  <c r="E4" i="29" s="1"/>
  <c r="O5" i="14"/>
  <c r="N5" i="14"/>
  <c r="M5" i="14"/>
  <c r="E4" i="33" s="1"/>
  <c r="L5" i="14"/>
  <c r="E4" i="28" s="1"/>
  <c r="K5" i="14"/>
  <c r="E4" i="32" s="1"/>
  <c r="J5" i="14"/>
  <c r="I5" i="14"/>
  <c r="H5" i="14"/>
  <c r="E4" i="27" s="1"/>
  <c r="G5" i="14"/>
  <c r="E4" i="35" s="1"/>
  <c r="F5" i="14"/>
  <c r="E4" i="34" s="1"/>
  <c r="E5" i="14"/>
  <c r="E4" i="26" s="1"/>
  <c r="U4" i="14"/>
  <c r="T4" i="14"/>
  <c r="S4" i="14"/>
  <c r="R4" i="14"/>
  <c r="Q4" i="14"/>
  <c r="P4" i="14"/>
  <c r="O4" i="14"/>
  <c r="N4" i="14"/>
  <c r="M4" i="14"/>
  <c r="L4" i="14"/>
  <c r="K4" i="14"/>
  <c r="J4" i="14"/>
  <c r="I4" i="14"/>
  <c r="H4" i="14"/>
  <c r="G4" i="14"/>
  <c r="F4" i="14"/>
  <c r="E4" i="14"/>
  <c r="U7" i="13"/>
  <c r="T7" i="13"/>
  <c r="S7" i="13"/>
  <c r="R7" i="13"/>
  <c r="Q7" i="13"/>
  <c r="P7" i="13"/>
  <c r="O7" i="13"/>
  <c r="N7" i="13"/>
  <c r="M7" i="13"/>
  <c r="L7" i="13"/>
  <c r="K7" i="13"/>
  <c r="J7" i="13"/>
  <c r="I7" i="13"/>
  <c r="H7" i="13"/>
  <c r="G7" i="13"/>
  <c r="F7" i="13"/>
  <c r="E7" i="13"/>
  <c r="U6" i="13"/>
  <c r="T6" i="13"/>
  <c r="S6" i="13"/>
  <c r="R6" i="13"/>
  <c r="Q6" i="13"/>
  <c r="P6" i="13"/>
  <c r="O6" i="13"/>
  <c r="N6" i="13"/>
  <c r="M6" i="13"/>
  <c r="L6" i="13"/>
  <c r="K6" i="13"/>
  <c r="J6" i="13"/>
  <c r="I6" i="13"/>
  <c r="H6" i="13"/>
  <c r="G6" i="13"/>
  <c r="F6" i="13"/>
  <c r="E6" i="13"/>
  <c r="U5" i="13"/>
  <c r="T5" i="13"/>
  <c r="E3" i="30" s="1"/>
  <c r="S5" i="13"/>
  <c r="R5" i="13"/>
  <c r="Q5" i="13"/>
  <c r="P5" i="13"/>
  <c r="E3" i="29" s="1"/>
  <c r="O5" i="13"/>
  <c r="N5" i="13"/>
  <c r="M5" i="13"/>
  <c r="E3" i="33" s="1"/>
  <c r="L5" i="13"/>
  <c r="E3" i="28" s="1"/>
  <c r="K5" i="13"/>
  <c r="E3" i="32" s="1"/>
  <c r="J5" i="13"/>
  <c r="I5" i="13"/>
  <c r="H5" i="13"/>
  <c r="E3" i="27" s="1"/>
  <c r="G5" i="13"/>
  <c r="E3" i="35" s="1"/>
  <c r="F5" i="13"/>
  <c r="E3" i="34" s="1"/>
  <c r="E5" i="13"/>
  <c r="E3" i="26" s="1"/>
  <c r="U4" i="13"/>
  <c r="T4" i="13"/>
  <c r="S4" i="13"/>
  <c r="R4" i="13"/>
  <c r="Q4" i="13"/>
  <c r="P4" i="13"/>
  <c r="O4" i="13"/>
  <c r="N4" i="13"/>
  <c r="M4" i="13"/>
  <c r="L4" i="13"/>
  <c r="K4" i="13"/>
  <c r="J4" i="13"/>
  <c r="I4" i="13"/>
  <c r="H4" i="13"/>
  <c r="G4" i="13"/>
  <c r="F4" i="13"/>
  <c r="E4" i="13"/>
  <c r="E4" i="6"/>
  <c r="F4" i="6"/>
  <c r="G4" i="6"/>
  <c r="H4" i="6"/>
  <c r="I4" i="6"/>
  <c r="J4" i="6"/>
  <c r="K4" i="6"/>
  <c r="L4" i="6"/>
  <c r="M4" i="6"/>
  <c r="N4" i="6"/>
  <c r="O4" i="6"/>
  <c r="P4" i="6"/>
  <c r="Q4" i="6"/>
  <c r="R4" i="6"/>
  <c r="S4" i="6"/>
  <c r="T4" i="6"/>
  <c r="U4" i="6"/>
  <c r="E5" i="6"/>
  <c r="E2" i="26" s="1"/>
  <c r="F5" i="6"/>
  <c r="E2" i="34" s="1"/>
  <c r="G5" i="6"/>
  <c r="E2" i="35" s="1"/>
  <c r="H5" i="6"/>
  <c r="E2" i="27" s="1"/>
  <c r="I5" i="6"/>
  <c r="J5" i="6"/>
  <c r="K5" i="6"/>
  <c r="E2" i="32" s="1"/>
  <c r="L5" i="6"/>
  <c r="E2" i="28" s="1"/>
  <c r="M5" i="6"/>
  <c r="E2" i="33" s="1"/>
  <c r="N5" i="6"/>
  <c r="O5" i="6"/>
  <c r="P5" i="6"/>
  <c r="E2" i="29" s="1"/>
  <c r="Q5" i="6"/>
  <c r="R5" i="6"/>
  <c r="S5" i="6"/>
  <c r="T5" i="6"/>
  <c r="E2" i="30" s="1"/>
  <c r="U5" i="6"/>
  <c r="E6" i="6"/>
  <c r="F6" i="6"/>
  <c r="G6" i="6"/>
  <c r="H6" i="6"/>
  <c r="I6" i="6"/>
  <c r="J6" i="6"/>
  <c r="K6" i="6"/>
  <c r="L6" i="6"/>
  <c r="M6" i="6"/>
  <c r="N6" i="6"/>
  <c r="O6" i="6"/>
  <c r="P6" i="6"/>
  <c r="Q6" i="6"/>
  <c r="R6" i="6"/>
  <c r="S6" i="6"/>
  <c r="T6" i="6"/>
  <c r="U6" i="6"/>
  <c r="E7" i="6"/>
  <c r="F7" i="6"/>
  <c r="G7" i="6"/>
  <c r="H7" i="6"/>
  <c r="I7" i="6"/>
  <c r="J7" i="6"/>
  <c r="K7" i="6"/>
  <c r="L7" i="6"/>
  <c r="M7" i="6"/>
  <c r="N7" i="6"/>
  <c r="O7" i="6"/>
  <c r="P7" i="6"/>
  <c r="Q7" i="6"/>
  <c r="R7" i="6"/>
  <c r="S7" i="6"/>
  <c r="T7" i="6"/>
  <c r="U7" i="6"/>
  <c r="A44" i="24"/>
  <c r="A43" i="24"/>
  <c r="A42" i="24"/>
  <c r="A41" i="24"/>
  <c r="A40" i="24"/>
  <c r="A39" i="24"/>
  <c r="A38" i="24"/>
  <c r="A36" i="24"/>
  <c r="A35" i="24"/>
  <c r="A34" i="24"/>
  <c r="A33" i="24"/>
  <c r="A32" i="24"/>
  <c r="A31" i="24"/>
  <c r="A30" i="24"/>
  <c r="A29" i="24"/>
  <c r="A28" i="24"/>
  <c r="A27" i="24"/>
  <c r="A26" i="24"/>
  <c r="A25" i="24"/>
  <c r="A24" i="24"/>
  <c r="A23" i="24"/>
  <c r="A22" i="24"/>
  <c r="A20" i="24"/>
  <c r="A19" i="24"/>
  <c r="A18" i="24"/>
  <c r="A17" i="24"/>
  <c r="A16" i="24"/>
  <c r="A15" i="24"/>
  <c r="A14" i="24"/>
  <c r="A13" i="24"/>
  <c r="A12" i="24"/>
  <c r="A11" i="24"/>
  <c r="A10" i="24"/>
  <c r="A9" i="24"/>
  <c r="A8" i="24"/>
  <c r="A7" i="24"/>
  <c r="A6" i="24"/>
  <c r="A5" i="24"/>
  <c r="A4" i="24"/>
  <c r="A3" i="24"/>
  <c r="D1" i="24"/>
  <c r="A44" i="23"/>
  <c r="A43" i="23"/>
  <c r="A42" i="23"/>
  <c r="A41" i="23"/>
  <c r="A40" i="23"/>
  <c r="A39" i="23"/>
  <c r="A38" i="23"/>
  <c r="A36" i="23"/>
  <c r="A35" i="23"/>
  <c r="A34" i="23"/>
  <c r="A33" i="23"/>
  <c r="A32" i="23"/>
  <c r="A31" i="23"/>
  <c r="A30" i="23"/>
  <c r="A29" i="23"/>
  <c r="A28" i="23"/>
  <c r="A27" i="23"/>
  <c r="A26" i="23"/>
  <c r="A25" i="23"/>
  <c r="A24" i="23"/>
  <c r="A23" i="23"/>
  <c r="A22" i="23"/>
  <c r="A20" i="23"/>
  <c r="A19" i="23"/>
  <c r="A18" i="23"/>
  <c r="A17" i="23"/>
  <c r="A16" i="23"/>
  <c r="A15" i="23"/>
  <c r="A14" i="23"/>
  <c r="A13" i="23"/>
  <c r="A12" i="23"/>
  <c r="A11" i="23"/>
  <c r="A10" i="23"/>
  <c r="A9" i="23"/>
  <c r="A8" i="23"/>
  <c r="A7" i="23"/>
  <c r="A6" i="23"/>
  <c r="A5" i="23"/>
  <c r="A4" i="23"/>
  <c r="A3" i="23"/>
  <c r="D1" i="23"/>
  <c r="A44" i="22"/>
  <c r="A43" i="22"/>
  <c r="A42" i="22"/>
  <c r="A41" i="22"/>
  <c r="A40" i="22"/>
  <c r="A39" i="22"/>
  <c r="A38" i="22"/>
  <c r="A36" i="22"/>
  <c r="A35" i="22"/>
  <c r="A34" i="22"/>
  <c r="A33" i="22"/>
  <c r="A32" i="22"/>
  <c r="A31" i="22"/>
  <c r="A30" i="22"/>
  <c r="A29" i="22"/>
  <c r="A28" i="22"/>
  <c r="A27" i="22"/>
  <c r="A26" i="22"/>
  <c r="A25" i="22"/>
  <c r="A24" i="22"/>
  <c r="A23" i="22"/>
  <c r="A22" i="22"/>
  <c r="A20" i="22"/>
  <c r="A19" i="22"/>
  <c r="A18" i="22"/>
  <c r="A17" i="22"/>
  <c r="A16" i="22"/>
  <c r="A15" i="22"/>
  <c r="A14" i="22"/>
  <c r="A13" i="22"/>
  <c r="A12" i="22"/>
  <c r="A11" i="22"/>
  <c r="A10" i="22"/>
  <c r="A9" i="22"/>
  <c r="A8" i="22"/>
  <c r="A7" i="22"/>
  <c r="A6" i="22"/>
  <c r="A5" i="22"/>
  <c r="A4" i="22"/>
  <c r="A3" i="22"/>
  <c r="D1" i="22"/>
  <c r="A44" i="21"/>
  <c r="A43" i="21"/>
  <c r="A42" i="21"/>
  <c r="A41" i="21"/>
  <c r="A40" i="21"/>
  <c r="A39" i="21"/>
  <c r="A38" i="21"/>
  <c r="A36" i="21"/>
  <c r="A35" i="21"/>
  <c r="A34" i="21"/>
  <c r="A33" i="21"/>
  <c r="A32" i="21"/>
  <c r="A31" i="21"/>
  <c r="A30" i="21"/>
  <c r="A29" i="21"/>
  <c r="A28" i="21"/>
  <c r="A27" i="21"/>
  <c r="A26" i="21"/>
  <c r="A25" i="21"/>
  <c r="A24" i="21"/>
  <c r="A23" i="21"/>
  <c r="A22" i="21"/>
  <c r="A20" i="21"/>
  <c r="A19" i="21"/>
  <c r="A18" i="21"/>
  <c r="A17" i="21"/>
  <c r="A16" i="21"/>
  <c r="A15" i="21"/>
  <c r="A14" i="21"/>
  <c r="A13" i="21"/>
  <c r="A12" i="21"/>
  <c r="A11" i="21"/>
  <c r="A10" i="21"/>
  <c r="A9" i="21"/>
  <c r="A8" i="21"/>
  <c r="A7" i="21"/>
  <c r="A6" i="21"/>
  <c r="A5" i="21"/>
  <c r="A4" i="21"/>
  <c r="A3" i="21"/>
  <c r="D1" i="21"/>
  <c r="A44" i="20"/>
  <c r="A43" i="20"/>
  <c r="A42" i="20"/>
  <c r="A41" i="20"/>
  <c r="A40" i="20"/>
  <c r="A39" i="20"/>
  <c r="A38" i="20"/>
  <c r="A36" i="20"/>
  <c r="A35" i="20"/>
  <c r="A34" i="20"/>
  <c r="A33" i="20"/>
  <c r="A32" i="20"/>
  <c r="A31" i="20"/>
  <c r="A30" i="20"/>
  <c r="A29" i="20"/>
  <c r="A28" i="20"/>
  <c r="A27" i="20"/>
  <c r="A26" i="20"/>
  <c r="A25" i="20"/>
  <c r="A24" i="20"/>
  <c r="A23" i="20"/>
  <c r="A22" i="20"/>
  <c r="A20" i="20"/>
  <c r="A19" i="20"/>
  <c r="A18" i="20"/>
  <c r="A17" i="20"/>
  <c r="A16" i="20"/>
  <c r="A15" i="20"/>
  <c r="A14" i="20"/>
  <c r="A13" i="20"/>
  <c r="A12" i="20"/>
  <c r="A11" i="20"/>
  <c r="A10" i="20"/>
  <c r="A9" i="20"/>
  <c r="A8" i="20"/>
  <c r="A7" i="20"/>
  <c r="A6" i="20"/>
  <c r="A5" i="20"/>
  <c r="A4" i="20"/>
  <c r="A3" i="20"/>
  <c r="D1" i="20"/>
  <c r="A44" i="19"/>
  <c r="A43" i="19"/>
  <c r="A42" i="19"/>
  <c r="A41" i="19"/>
  <c r="A40" i="19"/>
  <c r="A39" i="19"/>
  <c r="A38" i="19"/>
  <c r="A36" i="19"/>
  <c r="A35" i="19"/>
  <c r="A34" i="19"/>
  <c r="A33" i="19"/>
  <c r="A32" i="19"/>
  <c r="A31" i="19"/>
  <c r="A30" i="19"/>
  <c r="A29" i="19"/>
  <c r="A28" i="19"/>
  <c r="A27" i="19"/>
  <c r="A26" i="19"/>
  <c r="A25" i="19"/>
  <c r="A24" i="19"/>
  <c r="A23" i="19"/>
  <c r="A22" i="19"/>
  <c r="A20" i="19"/>
  <c r="A19" i="19"/>
  <c r="A18" i="19"/>
  <c r="A17" i="19"/>
  <c r="A16" i="19"/>
  <c r="A15" i="19"/>
  <c r="A14" i="19"/>
  <c r="A13" i="19"/>
  <c r="A12" i="19"/>
  <c r="A11" i="19"/>
  <c r="A10" i="19"/>
  <c r="A9" i="19"/>
  <c r="A8" i="19"/>
  <c r="A7" i="19"/>
  <c r="A6" i="19"/>
  <c r="A5" i="19"/>
  <c r="A4" i="19"/>
  <c r="A3" i="19"/>
  <c r="D1" i="19"/>
  <c r="A44" i="18"/>
  <c r="A43" i="18"/>
  <c r="A42" i="18"/>
  <c r="A41" i="18"/>
  <c r="A40" i="18"/>
  <c r="A39" i="18"/>
  <c r="A38" i="18"/>
  <c r="A36" i="18"/>
  <c r="A35" i="18"/>
  <c r="A34" i="18"/>
  <c r="A33" i="18"/>
  <c r="A32" i="18"/>
  <c r="A31" i="18"/>
  <c r="A30" i="18"/>
  <c r="A29" i="18"/>
  <c r="A28" i="18"/>
  <c r="A27" i="18"/>
  <c r="A26" i="18"/>
  <c r="A25" i="18"/>
  <c r="A24" i="18"/>
  <c r="A23" i="18"/>
  <c r="A22" i="18"/>
  <c r="A20" i="18"/>
  <c r="A19" i="18"/>
  <c r="A18" i="18"/>
  <c r="A17" i="18"/>
  <c r="A16" i="18"/>
  <c r="A15" i="18"/>
  <c r="A14" i="18"/>
  <c r="A13" i="18"/>
  <c r="A12" i="18"/>
  <c r="A11" i="18"/>
  <c r="A10" i="18"/>
  <c r="A9" i="18"/>
  <c r="A8" i="18"/>
  <c r="A7" i="18"/>
  <c r="A6" i="18"/>
  <c r="A5" i="18"/>
  <c r="A4" i="18"/>
  <c r="A3" i="18"/>
  <c r="D1" i="18"/>
  <c r="A44" i="17"/>
  <c r="A43" i="17"/>
  <c r="A42" i="17"/>
  <c r="A41" i="17"/>
  <c r="A40" i="17"/>
  <c r="A39" i="17"/>
  <c r="A38" i="17"/>
  <c r="A36" i="17"/>
  <c r="A35" i="17"/>
  <c r="A34" i="17"/>
  <c r="A33" i="17"/>
  <c r="A32" i="17"/>
  <c r="A31" i="17"/>
  <c r="A30" i="17"/>
  <c r="A29" i="17"/>
  <c r="A28" i="17"/>
  <c r="A27" i="17"/>
  <c r="A26" i="17"/>
  <c r="A25" i="17"/>
  <c r="A24" i="17"/>
  <c r="A23" i="17"/>
  <c r="A22" i="17"/>
  <c r="A20" i="17"/>
  <c r="A19" i="17"/>
  <c r="A18" i="17"/>
  <c r="A17" i="17"/>
  <c r="A16" i="17"/>
  <c r="A15" i="17"/>
  <c r="A14" i="17"/>
  <c r="A13" i="17"/>
  <c r="A12" i="17"/>
  <c r="A11" i="17"/>
  <c r="A10" i="17"/>
  <c r="A9" i="17"/>
  <c r="A8" i="17"/>
  <c r="A7" i="17"/>
  <c r="A6" i="17"/>
  <c r="A5" i="17"/>
  <c r="A4" i="17"/>
  <c r="A3" i="17"/>
  <c r="D1" i="17"/>
  <c r="A44" i="16"/>
  <c r="A43" i="16"/>
  <c r="A42" i="16"/>
  <c r="A41" i="16"/>
  <c r="A40" i="16"/>
  <c r="A39" i="16"/>
  <c r="A38" i="16"/>
  <c r="A36" i="16"/>
  <c r="A35" i="16"/>
  <c r="A34" i="16"/>
  <c r="A33" i="16"/>
  <c r="A32" i="16"/>
  <c r="A31" i="16"/>
  <c r="A30" i="16"/>
  <c r="A29" i="16"/>
  <c r="A28" i="16"/>
  <c r="A27" i="16"/>
  <c r="A26" i="16"/>
  <c r="A25" i="16"/>
  <c r="A24" i="16"/>
  <c r="A23" i="16"/>
  <c r="A22" i="16"/>
  <c r="A20" i="16"/>
  <c r="A19" i="16"/>
  <c r="A18" i="16"/>
  <c r="A17" i="16"/>
  <c r="A16" i="16"/>
  <c r="A15" i="16"/>
  <c r="A14" i="16"/>
  <c r="A13" i="16"/>
  <c r="A12" i="16"/>
  <c r="A11" i="16"/>
  <c r="A10" i="16"/>
  <c r="A9" i="16"/>
  <c r="A8" i="16"/>
  <c r="A7" i="16"/>
  <c r="A6" i="16"/>
  <c r="A5" i="16"/>
  <c r="A4" i="16"/>
  <c r="A3" i="16"/>
  <c r="D1" i="16"/>
  <c r="A44" i="14"/>
  <c r="A43" i="14"/>
  <c r="A42" i="14"/>
  <c r="A41" i="14"/>
  <c r="A40" i="14"/>
  <c r="A39" i="14"/>
  <c r="A38" i="14"/>
  <c r="A36" i="14"/>
  <c r="A35" i="14"/>
  <c r="A34" i="14"/>
  <c r="A33" i="14"/>
  <c r="A32" i="14"/>
  <c r="A31" i="14"/>
  <c r="A30" i="14"/>
  <c r="A29" i="14"/>
  <c r="A28" i="14"/>
  <c r="A27" i="14"/>
  <c r="A26" i="14"/>
  <c r="A25" i="14"/>
  <c r="A24" i="14"/>
  <c r="A23" i="14"/>
  <c r="A22" i="14"/>
  <c r="A20" i="14"/>
  <c r="A19" i="14"/>
  <c r="A18" i="14"/>
  <c r="A17" i="14"/>
  <c r="A16" i="14"/>
  <c r="A15" i="14"/>
  <c r="A14" i="14"/>
  <c r="A13" i="14"/>
  <c r="A12" i="14"/>
  <c r="A11" i="14"/>
  <c r="A10" i="14"/>
  <c r="A9" i="14"/>
  <c r="A8" i="14"/>
  <c r="A7" i="14"/>
  <c r="A6" i="14"/>
  <c r="A5" i="14"/>
  <c r="A4" i="14"/>
  <c r="A3" i="14"/>
  <c r="D1" i="14"/>
  <c r="A44" i="13"/>
  <c r="A43" i="13"/>
  <c r="A42" i="13"/>
  <c r="A41" i="13"/>
  <c r="A40" i="13"/>
  <c r="A39" i="13"/>
  <c r="A38" i="13"/>
  <c r="A36" i="13"/>
  <c r="A35" i="13"/>
  <c r="A34" i="13"/>
  <c r="A33" i="13"/>
  <c r="A32" i="13"/>
  <c r="A31" i="13"/>
  <c r="A30" i="13"/>
  <c r="A29" i="13"/>
  <c r="A28" i="13"/>
  <c r="A27" i="13"/>
  <c r="A26" i="13"/>
  <c r="A25" i="13"/>
  <c r="A24" i="13"/>
  <c r="A23" i="13"/>
  <c r="A22" i="13"/>
  <c r="A20" i="13"/>
  <c r="A19" i="13"/>
  <c r="A18" i="13"/>
  <c r="A17" i="13"/>
  <c r="A16" i="13"/>
  <c r="A15" i="13"/>
  <c r="A14" i="13"/>
  <c r="A13" i="13"/>
  <c r="A12" i="13"/>
  <c r="A11" i="13"/>
  <c r="A10" i="13"/>
  <c r="A9" i="13"/>
  <c r="A8" i="13"/>
  <c r="A7" i="13"/>
  <c r="A6" i="13"/>
  <c r="A5" i="13"/>
  <c r="A4" i="13"/>
  <c r="A3" i="13"/>
  <c r="D1" i="13"/>
  <c r="A4" i="6"/>
  <c r="A5" i="6"/>
  <c r="A6" i="6"/>
  <c r="A7" i="6"/>
  <c r="A8" i="6"/>
  <c r="A9" i="6"/>
  <c r="A10" i="6"/>
  <c r="A11" i="6"/>
  <c r="A12" i="6"/>
  <c r="A13" i="6"/>
  <c r="A14" i="6"/>
  <c r="A15" i="6"/>
  <c r="A16" i="6"/>
  <c r="A17" i="6"/>
  <c r="A18" i="6"/>
  <c r="A19" i="6"/>
  <c r="A20" i="6"/>
  <c r="A22" i="6"/>
  <c r="A23" i="6"/>
  <c r="A24" i="6"/>
  <c r="A25" i="6"/>
  <c r="A26" i="6"/>
  <c r="A27" i="6"/>
  <c r="A28" i="6"/>
  <c r="A29" i="6"/>
  <c r="A30" i="6"/>
  <c r="A31" i="6"/>
  <c r="A32" i="6"/>
  <c r="A33" i="6"/>
  <c r="A34" i="6"/>
  <c r="A35" i="6"/>
  <c r="A36" i="6"/>
  <c r="A38" i="6"/>
  <c r="A39" i="6"/>
  <c r="A40" i="6"/>
  <c r="A41" i="6"/>
  <c r="A42" i="6"/>
  <c r="A43" i="6"/>
  <c r="A44" i="6"/>
  <c r="A3" i="6"/>
  <c r="D1" i="6"/>
  <c r="N45" i="5"/>
  <c r="M45" i="5"/>
  <c r="K45" i="5"/>
  <c r="J45" i="5"/>
  <c r="I45" i="5"/>
  <c r="H45" i="5"/>
  <c r="G45" i="5"/>
  <c r="F45" i="5"/>
  <c r="E45" i="5"/>
  <c r="D45" i="5"/>
  <c r="C45" i="5"/>
  <c r="N44" i="5"/>
  <c r="L44" i="5"/>
  <c r="K44" i="5"/>
  <c r="J44" i="5"/>
  <c r="I44" i="5"/>
  <c r="H44" i="5"/>
  <c r="G44" i="5"/>
  <c r="F44" i="5"/>
  <c r="E44" i="5"/>
  <c r="D44" i="5"/>
  <c r="C44" i="5"/>
  <c r="O43" i="5"/>
  <c r="O42" i="5"/>
  <c r="O41" i="5"/>
  <c r="O40" i="5"/>
  <c r="O39" i="5"/>
  <c r="O38" i="5"/>
  <c r="O35" i="5"/>
  <c r="O34" i="5"/>
  <c r="O33" i="5"/>
  <c r="O32" i="5"/>
  <c r="O31" i="5"/>
  <c r="O30" i="5"/>
  <c r="O29" i="5"/>
  <c r="O27" i="5"/>
  <c r="O26" i="5"/>
  <c r="O25" i="5"/>
  <c r="O24" i="5"/>
  <c r="O23" i="5"/>
  <c r="O22" i="5"/>
  <c r="O21" i="5"/>
  <c r="O20" i="5"/>
  <c r="O19" i="5"/>
  <c r="O18" i="5"/>
  <c r="O17" i="5"/>
  <c r="O16" i="5"/>
  <c r="O15" i="5"/>
  <c r="O14" i="5"/>
  <c r="O13" i="5"/>
  <c r="O12" i="5"/>
  <c r="O11" i="5"/>
  <c r="O10" i="5"/>
  <c r="O9" i="5"/>
  <c r="O7" i="5"/>
  <c r="J29" i="2"/>
  <c r="H29" i="3" s="1"/>
  <c r="J38" i="2"/>
  <c r="H38" i="3" s="1"/>
  <c r="J4" i="2"/>
  <c r="H4" i="3" s="1"/>
  <c r="J5" i="2"/>
  <c r="H5" i="3" s="1"/>
  <c r="J6" i="2"/>
  <c r="H6" i="3" s="1"/>
  <c r="J7" i="2"/>
  <c r="H7" i="3" s="1"/>
  <c r="U38" i="2"/>
  <c r="S38" i="3" s="1"/>
  <c r="U29" i="2"/>
  <c r="S29" i="3" s="1"/>
  <c r="U4" i="2"/>
  <c r="S4" i="3" s="1"/>
  <c r="U5" i="2"/>
  <c r="S5" i="3" s="1"/>
  <c r="U6" i="2"/>
  <c r="S6" i="3" s="1"/>
  <c r="U7" i="2"/>
  <c r="S7" i="3" s="1"/>
  <c r="T38" i="2"/>
  <c r="R38" i="3" s="1"/>
  <c r="T4" i="2"/>
  <c r="R4" i="3" s="1"/>
  <c r="T5" i="2"/>
  <c r="R5" i="3" s="1"/>
  <c r="T6" i="2"/>
  <c r="R6" i="3" s="1"/>
  <c r="T7" i="2"/>
  <c r="R7" i="3" s="1"/>
  <c r="T29" i="2"/>
  <c r="R29" i="3" s="1"/>
  <c r="S38" i="2"/>
  <c r="Q38" i="3" s="1"/>
  <c r="S4" i="2"/>
  <c r="Q4" i="3" s="1"/>
  <c r="S5" i="2"/>
  <c r="Q5" i="3" s="1"/>
  <c r="S6" i="2"/>
  <c r="Q6" i="3" s="1"/>
  <c r="S7" i="2"/>
  <c r="Q7" i="3" s="1"/>
  <c r="S29" i="2"/>
  <c r="Q29" i="3" s="1"/>
  <c r="R38" i="2"/>
  <c r="P38" i="3" s="1"/>
  <c r="R29" i="2"/>
  <c r="P29" i="3" s="1"/>
  <c r="R4" i="2"/>
  <c r="P4" i="3" s="1"/>
  <c r="R5" i="2"/>
  <c r="P5" i="3" s="1"/>
  <c r="R6" i="2"/>
  <c r="P6" i="3" s="1"/>
  <c r="R7" i="2"/>
  <c r="P7" i="3" s="1"/>
  <c r="Q38" i="2"/>
  <c r="O38" i="3" s="1"/>
  <c r="Q29" i="2"/>
  <c r="O29" i="3" s="1"/>
  <c r="Q4" i="2"/>
  <c r="O4" i="3" s="1"/>
  <c r="Q5" i="2"/>
  <c r="O5" i="3" s="1"/>
  <c r="Q6" i="2"/>
  <c r="O6" i="3" s="1"/>
  <c r="Q7" i="2"/>
  <c r="O7" i="3" s="1"/>
  <c r="P38" i="2"/>
  <c r="N38" i="3" s="1"/>
  <c r="P29" i="2"/>
  <c r="N29" i="3" s="1"/>
  <c r="P4" i="2"/>
  <c r="N4" i="3" s="1"/>
  <c r="P5" i="2"/>
  <c r="N5" i="3" s="1"/>
  <c r="P6" i="2"/>
  <c r="N6" i="3" s="1"/>
  <c r="P7" i="2"/>
  <c r="N7" i="3" s="1"/>
  <c r="O38" i="2"/>
  <c r="M38" i="3" s="1"/>
  <c r="O29" i="2"/>
  <c r="M29" i="3" s="1"/>
  <c r="O4" i="2"/>
  <c r="M4" i="3" s="1"/>
  <c r="O5" i="2"/>
  <c r="M5" i="3" s="1"/>
  <c r="O6" i="2"/>
  <c r="M6" i="3" s="1"/>
  <c r="O7" i="2"/>
  <c r="M7" i="3" s="1"/>
  <c r="N38" i="2"/>
  <c r="L38" i="3" s="1"/>
  <c r="N29" i="2"/>
  <c r="L29" i="3" s="1"/>
  <c r="N4" i="2"/>
  <c r="L4" i="3" s="1"/>
  <c r="N5" i="2"/>
  <c r="L5" i="3" s="1"/>
  <c r="N6" i="2"/>
  <c r="L6" i="3" s="1"/>
  <c r="N7" i="2"/>
  <c r="L7" i="3" s="1"/>
  <c r="M38" i="2"/>
  <c r="K38" i="3" s="1"/>
  <c r="M4" i="2"/>
  <c r="K4" i="3" s="1"/>
  <c r="M5" i="2"/>
  <c r="K5" i="3" s="1"/>
  <c r="M6" i="2"/>
  <c r="K6" i="3" s="1"/>
  <c r="M7" i="2"/>
  <c r="K7" i="3" s="1"/>
  <c r="M29" i="2"/>
  <c r="K29" i="3" s="1"/>
  <c r="L38" i="2"/>
  <c r="J38" i="3" s="1"/>
  <c r="L29" i="2"/>
  <c r="J29" i="3" s="1"/>
  <c r="L4" i="2"/>
  <c r="J4" i="3" s="1"/>
  <c r="L5" i="2"/>
  <c r="J5" i="3" s="1"/>
  <c r="L6" i="2"/>
  <c r="J6" i="3" s="1"/>
  <c r="L7" i="2"/>
  <c r="J7" i="3" s="1"/>
  <c r="K4" i="2"/>
  <c r="I4" i="3" s="1"/>
  <c r="K5" i="2"/>
  <c r="I5" i="3" s="1"/>
  <c r="K6" i="2"/>
  <c r="I6" i="3" s="1"/>
  <c r="K7" i="2"/>
  <c r="I7" i="3" s="1"/>
  <c r="K29" i="2"/>
  <c r="I29" i="3" s="1"/>
  <c r="K38" i="2"/>
  <c r="I38" i="3" s="1"/>
  <c r="I38" i="2"/>
  <c r="G38" i="3" s="1"/>
  <c r="I4" i="2"/>
  <c r="G4" i="3" s="1"/>
  <c r="I5" i="2"/>
  <c r="G5" i="3" s="1"/>
  <c r="I6" i="2"/>
  <c r="G6" i="3" s="1"/>
  <c r="I7" i="2"/>
  <c r="G7" i="3" s="1"/>
  <c r="I29" i="2"/>
  <c r="G29" i="3" s="1"/>
  <c r="H5" i="2"/>
  <c r="F5" i="3" s="1"/>
  <c r="H6" i="2"/>
  <c r="F6" i="3" s="1"/>
  <c r="H7" i="2"/>
  <c r="F7" i="3" s="1"/>
  <c r="H29" i="2"/>
  <c r="F29" i="3" s="1"/>
  <c r="H38" i="2"/>
  <c r="F38" i="3" s="1"/>
  <c r="H4" i="2"/>
  <c r="F4" i="3" s="1"/>
  <c r="G4" i="2"/>
  <c r="E4" i="3" s="1"/>
  <c r="G5" i="2"/>
  <c r="E5" i="3" s="1"/>
  <c r="G6" i="2"/>
  <c r="E6" i="3" s="1"/>
  <c r="G7" i="2"/>
  <c r="E7" i="3" s="1"/>
  <c r="G29" i="2"/>
  <c r="E29" i="3" s="1"/>
  <c r="G38" i="2"/>
  <c r="E38" i="3" s="1"/>
  <c r="F29" i="2"/>
  <c r="D29" i="3" s="1"/>
  <c r="F38" i="2"/>
  <c r="D38" i="3" s="1"/>
  <c r="F4" i="2"/>
  <c r="D4" i="3" s="1"/>
  <c r="F5" i="2"/>
  <c r="D5" i="3" s="1"/>
  <c r="F6" i="2"/>
  <c r="D6" i="3" s="1"/>
  <c r="F7" i="2"/>
  <c r="D7" i="3" s="1"/>
  <c r="E29" i="2"/>
  <c r="C29" i="3" s="1"/>
  <c r="E38" i="2"/>
  <c r="C38" i="3" s="1"/>
  <c r="E4" i="2"/>
  <c r="C4" i="3" s="1"/>
  <c r="E5" i="2"/>
  <c r="C5" i="3" s="1"/>
  <c r="E6" i="2"/>
  <c r="C6" i="3" s="1"/>
  <c r="E7" i="2"/>
  <c r="C7" i="3" s="1"/>
  <c r="U9" i="2" l="1"/>
  <c r="S9" i="3" s="1"/>
  <c r="F84" i="51"/>
  <c r="F76" i="51"/>
  <c r="F74" i="51"/>
  <c r="F78" i="51"/>
  <c r="F67" i="51"/>
  <c r="F80" i="51"/>
  <c r="F70" i="51"/>
  <c r="F85" i="51"/>
  <c r="F86" i="51"/>
  <c r="F44" i="51"/>
  <c r="F69" i="51"/>
  <c r="F53" i="51"/>
  <c r="F60" i="51"/>
  <c r="F82" i="51"/>
  <c r="F83" i="51"/>
  <c r="F73" i="51"/>
  <c r="F77" i="51"/>
  <c r="F79" i="51"/>
  <c r="F63" i="51"/>
  <c r="F71" i="51"/>
  <c r="F40" i="51"/>
  <c r="F37" i="51"/>
  <c r="F35" i="51"/>
  <c r="F28" i="51"/>
  <c r="F26" i="51"/>
  <c r="F25" i="51"/>
  <c r="F22" i="51"/>
  <c r="F20" i="51"/>
  <c r="F14" i="51"/>
  <c r="F13" i="51"/>
  <c r="F12" i="51"/>
  <c r="O9" i="2"/>
  <c r="M9" i="3" s="1"/>
  <c r="N9" i="2"/>
  <c r="L9" i="3" s="1"/>
  <c r="P9" i="2"/>
  <c r="N9" i="3" s="1"/>
  <c r="J9" i="2"/>
  <c r="H9" i="3" s="1"/>
  <c r="L9" i="2"/>
  <c r="J9" i="3" s="1"/>
  <c r="R9" i="2"/>
  <c r="P9" i="3" s="1"/>
  <c r="Q9" i="2"/>
  <c r="O9" i="3" s="1"/>
  <c r="L37" i="2"/>
  <c r="J37" i="3" s="1"/>
  <c r="O37" i="2"/>
  <c r="M37" i="3" s="1"/>
  <c r="S37" i="2"/>
  <c r="Q37" i="3" s="1"/>
  <c r="S9" i="2"/>
  <c r="Q9" i="3" s="1"/>
  <c r="M37" i="2"/>
  <c r="K37" i="3" s="1"/>
  <c r="R37" i="2"/>
  <c r="P37" i="3" s="1"/>
  <c r="P37" i="2"/>
  <c r="N37" i="3" s="1"/>
  <c r="T9" i="2"/>
  <c r="R9" i="3" s="1"/>
  <c r="N37" i="2"/>
  <c r="L37" i="3" s="1"/>
  <c r="Q37" i="2"/>
  <c r="O37" i="3" s="1"/>
  <c r="M9" i="2"/>
  <c r="K9" i="3" s="1"/>
  <c r="U37" i="2"/>
  <c r="S37" i="3" s="1"/>
  <c r="D73" i="49"/>
  <c r="F73" i="49" s="1"/>
  <c r="D77" i="49"/>
  <c r="F77" i="49" s="1"/>
  <c r="D79" i="49"/>
  <c r="F79" i="49" s="1"/>
  <c r="D63" i="49"/>
  <c r="F63" i="49" s="1"/>
  <c r="D78" i="49"/>
  <c r="F78" i="49" s="1"/>
  <c r="D26" i="49"/>
  <c r="F26" i="49" s="1"/>
  <c r="D35" i="49"/>
  <c r="F35" i="49" s="1"/>
  <c r="D83" i="49"/>
  <c r="F83" i="49" s="1"/>
  <c r="D67" i="49"/>
  <c r="F67" i="49" s="1"/>
  <c r="D40" i="49"/>
  <c r="F40" i="49" s="1"/>
  <c r="D71" i="49"/>
  <c r="F71" i="49" s="1"/>
  <c r="D74" i="49"/>
  <c r="F74" i="49" s="1"/>
  <c r="D28" i="49"/>
  <c r="F28" i="49" s="1"/>
  <c r="D84" i="49"/>
  <c r="F84" i="49" s="1"/>
  <c r="D25" i="49"/>
  <c r="F25" i="49" s="1"/>
  <c r="D80" i="49"/>
  <c r="F80" i="49" s="1"/>
  <c r="D53" i="49"/>
  <c r="F53" i="49" s="1"/>
  <c r="D22" i="49"/>
  <c r="F22" i="49" s="1"/>
  <c r="D12" i="49"/>
  <c r="F12" i="49" s="1"/>
  <c r="D13" i="49"/>
  <c r="F13" i="49" s="1"/>
  <c r="D70" i="49"/>
  <c r="F70" i="49" s="1"/>
  <c r="D85" i="49"/>
  <c r="F85" i="49" s="1"/>
  <c r="D60" i="49"/>
  <c r="F60" i="49" s="1"/>
  <c r="D82" i="49"/>
  <c r="F82" i="49" s="1"/>
  <c r="D76" i="49"/>
  <c r="F76" i="49" s="1"/>
  <c r="D86" i="49"/>
  <c r="F86" i="49" s="1"/>
  <c r="D44" i="49"/>
  <c r="F44" i="49" s="1"/>
  <c r="D69" i="49"/>
  <c r="F69" i="49" s="1"/>
  <c r="F37" i="48"/>
  <c r="G37" i="48" s="1"/>
  <c r="D37" i="49"/>
  <c r="F37" i="49" s="1"/>
  <c r="F20" i="48"/>
  <c r="G20" i="48" s="1"/>
  <c r="D20" i="49"/>
  <c r="F20" i="49" s="1"/>
  <c r="F14" i="48"/>
  <c r="G14" i="48" s="1"/>
  <c r="D14" i="49"/>
  <c r="F14" i="49" s="1"/>
  <c r="I9" i="2"/>
  <c r="G9" i="3" s="1"/>
  <c r="I37" i="2"/>
  <c r="G37" i="3" s="1"/>
  <c r="E37" i="2"/>
  <c r="C37" i="3" s="1"/>
  <c r="F37" i="2"/>
  <c r="D37" i="3" s="1"/>
  <c r="F9" i="2"/>
  <c r="D9" i="3" s="1"/>
  <c r="K9" i="2"/>
  <c r="I9" i="3" s="1"/>
  <c r="K37" i="2"/>
  <c r="I37" i="3" s="1"/>
  <c r="E9" i="2"/>
  <c r="C9" i="3" s="1"/>
  <c r="G9" i="2"/>
  <c r="E9" i="3" s="1"/>
  <c r="T37" i="2"/>
  <c r="R37" i="3" s="1"/>
  <c r="J37" i="2"/>
  <c r="H37" i="3" s="1"/>
  <c r="F9" i="49"/>
  <c r="F86" i="48"/>
  <c r="G86" i="48" s="1"/>
  <c r="F85" i="48"/>
  <c r="G85" i="48" s="1"/>
  <c r="F84" i="48"/>
  <c r="G84" i="48" s="1"/>
  <c r="F83" i="48"/>
  <c r="G83" i="48" s="1"/>
  <c r="F82" i="48"/>
  <c r="G82" i="48" s="1"/>
  <c r="F80" i="48"/>
  <c r="G80" i="48" s="1"/>
  <c r="F79" i="48"/>
  <c r="G79" i="48" s="1"/>
  <c r="F78" i="48"/>
  <c r="G78" i="48" s="1"/>
  <c r="F77" i="48"/>
  <c r="G77" i="48" s="1"/>
  <c r="F76" i="48"/>
  <c r="G76" i="48" s="1"/>
  <c r="F74" i="48"/>
  <c r="G74" i="48" s="1"/>
  <c r="F73" i="48"/>
  <c r="G73" i="48" s="1"/>
  <c r="F71" i="48"/>
  <c r="G71" i="48" s="1"/>
  <c r="F70" i="48"/>
  <c r="G70" i="48" s="1"/>
  <c r="F69" i="48"/>
  <c r="G69" i="48" s="1"/>
  <c r="F67" i="48"/>
  <c r="G67" i="48" s="1"/>
  <c r="F63" i="48"/>
  <c r="G63" i="48" s="1"/>
  <c r="F60" i="48"/>
  <c r="G60" i="48" s="1"/>
  <c r="F53" i="48"/>
  <c r="G53" i="48" s="1"/>
  <c r="F44" i="48"/>
  <c r="G44" i="48" s="1"/>
  <c r="G37" i="2"/>
  <c r="E37" i="3" s="1"/>
  <c r="F40" i="48"/>
  <c r="G40" i="48" s="1"/>
  <c r="F35" i="48"/>
  <c r="G35" i="48" s="1"/>
  <c r="F28" i="48"/>
  <c r="G28" i="48" s="1"/>
  <c r="F26" i="48"/>
  <c r="G26" i="48" s="1"/>
  <c r="F25" i="48"/>
  <c r="G25" i="48" s="1"/>
  <c r="F22" i="48"/>
  <c r="G22" i="48" s="1"/>
  <c r="F13" i="48"/>
  <c r="G13" i="48" s="1"/>
  <c r="F12" i="48"/>
  <c r="B8" i="2"/>
  <c r="S8" i="2" s="1"/>
  <c r="Q8" i="3" s="1"/>
  <c r="B42" i="2"/>
  <c r="B20" i="2"/>
  <c r="J20" i="2" s="1"/>
  <c r="H20" i="3" s="1"/>
  <c r="B12" i="2"/>
  <c r="Q12" i="2" s="1"/>
  <c r="O12" i="3" s="1"/>
  <c r="B13" i="2"/>
  <c r="L13" i="2" s="1"/>
  <c r="J13" i="3" s="1"/>
  <c r="B14" i="2"/>
  <c r="G14" i="2" s="1"/>
  <c r="E14" i="3" s="1"/>
  <c r="B41" i="2"/>
  <c r="P41" i="2" s="1"/>
  <c r="N41" i="3" s="1"/>
  <c r="B16" i="2"/>
  <c r="U16" i="2" s="1"/>
  <c r="S16" i="3" s="1"/>
  <c r="B24" i="2"/>
  <c r="T24" i="2" s="1"/>
  <c r="R24" i="3" s="1"/>
  <c r="B33" i="2"/>
  <c r="F33" i="2" s="1"/>
  <c r="D33" i="3" s="1"/>
  <c r="B43" i="2"/>
  <c r="E43" i="2" s="1"/>
  <c r="C43" i="3" s="1"/>
  <c r="B21" i="2"/>
  <c r="L21" i="2" s="1"/>
  <c r="J21" i="3" s="1"/>
  <c r="B40" i="2"/>
  <c r="M40" i="2" s="1"/>
  <c r="K40" i="3" s="1"/>
  <c r="B17" i="2"/>
  <c r="U17" i="2" s="1"/>
  <c r="S17" i="3" s="1"/>
  <c r="B25" i="2"/>
  <c r="F25" i="2" s="1"/>
  <c r="D25" i="3" s="1"/>
  <c r="B34" i="2"/>
  <c r="H34" i="2" s="1"/>
  <c r="F34" i="3" s="1"/>
  <c r="B44" i="2"/>
  <c r="R44" i="2" s="1"/>
  <c r="P44" i="3" s="1"/>
  <c r="B39" i="2"/>
  <c r="U39" i="2" s="1"/>
  <c r="S39" i="3" s="1"/>
  <c r="B22" i="2"/>
  <c r="L22" i="2" s="1"/>
  <c r="J22" i="3" s="1"/>
  <c r="B31" i="2"/>
  <c r="G31" i="2" s="1"/>
  <c r="E31" i="3" s="1"/>
  <c r="B15" i="2"/>
  <c r="Q15" i="2" s="1"/>
  <c r="O15" i="3" s="1"/>
  <c r="B32" i="2"/>
  <c r="E32" i="2" s="1"/>
  <c r="C32" i="3" s="1"/>
  <c r="B10" i="2"/>
  <c r="P10" i="2" s="1"/>
  <c r="N10" i="3" s="1"/>
  <c r="B18" i="2"/>
  <c r="R18" i="2" s="1"/>
  <c r="P18" i="3" s="1"/>
  <c r="B26" i="2"/>
  <c r="N26" i="2" s="1"/>
  <c r="L26" i="3" s="1"/>
  <c r="B35" i="2"/>
  <c r="S35" i="2" s="1"/>
  <c r="Q35" i="3" s="1"/>
  <c r="B28" i="2"/>
  <c r="I28" i="2" s="1"/>
  <c r="G28" i="3" s="1"/>
  <c r="B30" i="2"/>
  <c r="E30" i="2" s="1"/>
  <c r="C30" i="3" s="1"/>
  <c r="B23" i="2"/>
  <c r="J23" i="2" s="1"/>
  <c r="H23" i="3" s="1"/>
  <c r="B11" i="2"/>
  <c r="H11" i="2" s="1"/>
  <c r="F11" i="3" s="1"/>
  <c r="B19" i="2"/>
  <c r="E19" i="2" s="1"/>
  <c r="C19" i="3" s="1"/>
  <c r="B27" i="2"/>
  <c r="Q27" i="2" s="1"/>
  <c r="O27" i="3" s="1"/>
  <c r="B36" i="2"/>
  <c r="U36" i="2" s="1"/>
  <c r="S36" i="3" s="1"/>
  <c r="B42" i="3"/>
  <c r="B20" i="3"/>
  <c r="B16" i="3"/>
  <c r="B24" i="3"/>
  <c r="B33" i="3"/>
  <c r="B43" i="3"/>
  <c r="B8" i="3"/>
  <c r="B17" i="3"/>
  <c r="B25" i="3"/>
  <c r="B34" i="3"/>
  <c r="B44" i="3"/>
  <c r="B10" i="3"/>
  <c r="B18" i="3"/>
  <c r="B26" i="3"/>
  <c r="B35" i="3"/>
  <c r="B11" i="3"/>
  <c r="B19" i="3"/>
  <c r="B27" i="3"/>
  <c r="B36" i="3"/>
  <c r="B12" i="3"/>
  <c r="B28" i="3"/>
  <c r="B39" i="3"/>
  <c r="B13" i="3"/>
  <c r="B21" i="3"/>
  <c r="B30" i="3"/>
  <c r="B40" i="3"/>
  <c r="B14" i="3"/>
  <c r="B22" i="3"/>
  <c r="B31" i="3"/>
  <c r="B41" i="3"/>
  <c r="B15" i="3"/>
  <c r="B23" i="3"/>
  <c r="B32" i="3"/>
  <c r="D10" i="24" a="1"/>
  <c r="D10" i="24" s="1"/>
  <c r="G8" i="34"/>
  <c r="G5" i="26"/>
  <c r="G13" i="33"/>
  <c r="G5" i="27"/>
  <c r="G5" i="29"/>
  <c r="G10" i="28"/>
  <c r="G10" i="30"/>
  <c r="G13" i="27"/>
  <c r="D10" i="17" a="1"/>
  <c r="D10" i="17" s="1"/>
  <c r="Z10" i="17" s="1"/>
  <c r="G6" i="27"/>
  <c r="G4" i="26"/>
  <c r="G4" i="33"/>
  <c r="D21" i="17" a="1"/>
  <c r="D21" i="17" s="1"/>
  <c r="Z21" i="17" s="1"/>
  <c r="G6" i="26"/>
  <c r="O44" i="5"/>
  <c r="G8" i="29"/>
  <c r="G5" i="33"/>
  <c r="G7" i="34"/>
  <c r="G9" i="26"/>
  <c r="G3" i="35"/>
  <c r="G6" i="32"/>
  <c r="G11" i="35"/>
  <c r="I3" i="3"/>
  <c r="H3" i="3"/>
  <c r="G3" i="3"/>
  <c r="G2" i="32"/>
  <c r="G13" i="26"/>
  <c r="G3" i="27"/>
  <c r="G3" i="29"/>
  <c r="G4" i="32"/>
  <c r="G5" i="34"/>
  <c r="G7" i="28"/>
  <c r="G7" i="30"/>
  <c r="G8" i="35"/>
  <c r="G10" i="26"/>
  <c r="G10" i="33"/>
  <c r="G11" i="27"/>
  <c r="G11" i="29"/>
  <c r="G7" i="26"/>
  <c r="G12" i="29"/>
  <c r="G8" i="26"/>
  <c r="G9" i="27"/>
  <c r="G9" i="29"/>
  <c r="G13" i="28"/>
  <c r="G3" i="26"/>
  <c r="G3" i="33"/>
  <c r="G4" i="27"/>
  <c r="G4" i="29"/>
  <c r="G5" i="32"/>
  <c r="G6" i="34"/>
  <c r="G8" i="28"/>
  <c r="G8" i="30"/>
  <c r="G9" i="35"/>
  <c r="G11" i="26"/>
  <c r="G11" i="33"/>
  <c r="G12" i="27"/>
  <c r="G13" i="32"/>
  <c r="G2" i="33"/>
  <c r="G2" i="26"/>
  <c r="G6" i="29"/>
  <c r="G7" i="32"/>
  <c r="G13" i="30"/>
  <c r="G12" i="32"/>
  <c r="G13" i="34"/>
  <c r="G2" i="35"/>
  <c r="G10" i="34"/>
  <c r="G13" i="35"/>
  <c r="G9" i="28"/>
  <c r="G9" i="30"/>
  <c r="G10" i="35"/>
  <c r="G12" i="26"/>
  <c r="G12" i="33"/>
  <c r="G13" i="29"/>
  <c r="G3" i="32"/>
  <c r="G4" i="34"/>
  <c r="G6" i="28"/>
  <c r="G6" i="30"/>
  <c r="G7" i="35"/>
  <c r="G9" i="33"/>
  <c r="G10" i="27"/>
  <c r="G10" i="29"/>
  <c r="G11" i="32"/>
  <c r="G12" i="34"/>
  <c r="D43" i="18" a="1"/>
  <c r="D43" i="18" s="1"/>
  <c r="E15" i="26"/>
  <c r="E14" i="26"/>
  <c r="E14" i="29"/>
  <c r="E14" i="27"/>
  <c r="E15" i="29"/>
  <c r="G2" i="34"/>
  <c r="G3" i="34"/>
  <c r="E15" i="33"/>
  <c r="G5" i="28"/>
  <c r="G5" i="30"/>
  <c r="G6" i="35"/>
  <c r="G8" i="33"/>
  <c r="G10" i="32"/>
  <c r="G11" i="34"/>
  <c r="E14" i="34"/>
  <c r="E15" i="34"/>
  <c r="G2" i="30"/>
  <c r="G2" i="28"/>
  <c r="E14" i="28"/>
  <c r="G4" i="28"/>
  <c r="G4" i="30"/>
  <c r="G5" i="35"/>
  <c r="G7" i="33"/>
  <c r="G8" i="27"/>
  <c r="G9" i="32"/>
  <c r="E14" i="35"/>
  <c r="G12" i="28"/>
  <c r="G12" i="30"/>
  <c r="E14" i="30"/>
  <c r="E15" i="32"/>
  <c r="G2" i="29"/>
  <c r="G2" i="27"/>
  <c r="E14" i="33"/>
  <c r="G3" i="28"/>
  <c r="G3" i="30"/>
  <c r="G4" i="35"/>
  <c r="G6" i="33"/>
  <c r="G7" i="27"/>
  <c r="G7" i="29"/>
  <c r="G8" i="32"/>
  <c r="G9" i="34"/>
  <c r="G11" i="28"/>
  <c r="G11" i="30"/>
  <c r="G12" i="35"/>
  <c r="E15" i="35"/>
  <c r="E14" i="32"/>
  <c r="E15" i="28"/>
  <c r="E15" i="27"/>
  <c r="E15" i="30"/>
  <c r="D33" i="23" a="1"/>
  <c r="D33" i="23" s="1"/>
  <c r="D23" i="24" a="1"/>
  <c r="D23" i="24" s="1"/>
  <c r="D39" i="24" a="1"/>
  <c r="D39" i="24" s="1"/>
  <c r="D13" i="21" a="1"/>
  <c r="D13" i="21" s="1"/>
  <c r="D8" i="22" a="1"/>
  <c r="D8" i="22" s="1"/>
  <c r="D12" i="24" a="1"/>
  <c r="D12" i="24" s="1"/>
  <c r="D20" i="24" a="1"/>
  <c r="D20" i="24" s="1"/>
  <c r="D28" i="24" a="1"/>
  <c r="D28" i="24" s="1"/>
  <c r="D36" i="24" a="1"/>
  <c r="D36" i="24" s="1"/>
  <c r="D17" i="24" a="1"/>
  <c r="D17" i="24" s="1"/>
  <c r="D25" i="24" a="1"/>
  <c r="D25" i="24" s="1"/>
  <c r="D33" i="24" a="1"/>
  <c r="D33" i="24" s="1"/>
  <c r="D41" i="24" a="1"/>
  <c r="D41" i="24" s="1"/>
  <c r="D43" i="24" a="1"/>
  <c r="D43" i="24" s="1"/>
  <c r="D15" i="24" a="1"/>
  <c r="D15" i="24" s="1"/>
  <c r="D9" i="24" a="1"/>
  <c r="D9" i="24" s="1"/>
  <c r="D11" i="24" a="1"/>
  <c r="D11" i="24" s="1"/>
  <c r="D14" i="24" a="1"/>
  <c r="D14" i="24" s="1"/>
  <c r="D22" i="24" a="1"/>
  <c r="D22" i="24" s="1"/>
  <c r="D30" i="24" a="1"/>
  <c r="D30" i="24" s="1"/>
  <c r="D38" i="24" a="1"/>
  <c r="D38" i="24" s="1"/>
  <c r="D19" i="24" a="1"/>
  <c r="D19" i="24" s="1"/>
  <c r="D27" i="24" a="1"/>
  <c r="D27" i="24" s="1"/>
  <c r="D35" i="24" a="1"/>
  <c r="D35" i="24" s="1"/>
  <c r="D31" i="24" a="1"/>
  <c r="D31" i="24" s="1"/>
  <c r="D16" i="24" a="1"/>
  <c r="D16" i="24" s="1"/>
  <c r="D24" i="24" a="1"/>
  <c r="D24" i="24" s="1"/>
  <c r="D32" i="24" a="1"/>
  <c r="D32" i="24" s="1"/>
  <c r="D40" i="24" a="1"/>
  <c r="D40" i="24" s="1"/>
  <c r="D44" i="24" a="1"/>
  <c r="D44" i="24" s="1"/>
  <c r="D13" i="24" a="1"/>
  <c r="D13" i="24" s="1"/>
  <c r="D21" i="24" a="1"/>
  <c r="D21" i="24" s="1"/>
  <c r="D29" i="24" a="1"/>
  <c r="D29" i="24" s="1"/>
  <c r="D37" i="24" a="1"/>
  <c r="D37" i="24" s="1"/>
  <c r="D8" i="24" a="1"/>
  <c r="D8" i="24" s="1"/>
  <c r="D18" i="24" a="1"/>
  <c r="D18" i="24" s="1"/>
  <c r="D26" i="24" a="1"/>
  <c r="D26" i="24" s="1"/>
  <c r="D34" i="24" a="1"/>
  <c r="D34" i="24" s="1"/>
  <c r="D42" i="24" a="1"/>
  <c r="D42" i="24" s="1"/>
  <c r="D8" i="23" a="1"/>
  <c r="D8" i="23" s="1"/>
  <c r="D29" i="23" a="1"/>
  <c r="D29" i="23" s="1"/>
  <c r="D37" i="23" a="1"/>
  <c r="D37" i="23" s="1"/>
  <c r="D15" i="23" a="1"/>
  <c r="D15" i="23" s="1"/>
  <c r="D23" i="23" a="1"/>
  <c r="D23" i="23" s="1"/>
  <c r="D9" i="23" a="1"/>
  <c r="D9" i="23" s="1"/>
  <c r="D31" i="23" a="1"/>
  <c r="D31" i="23" s="1"/>
  <c r="D39" i="23" a="1"/>
  <c r="D39" i="23" s="1"/>
  <c r="D10" i="23" a="1"/>
  <c r="D10" i="23" s="1"/>
  <c r="D25" i="23" a="1"/>
  <c r="D25" i="23" s="1"/>
  <c r="D26" i="23" a="1"/>
  <c r="D26" i="23" s="1"/>
  <c r="D41" i="23" a="1"/>
  <c r="D41" i="23" s="1"/>
  <c r="D11" i="23" a="1"/>
  <c r="D11" i="23" s="1"/>
  <c r="D19" i="23" a="1"/>
  <c r="D19" i="23" s="1"/>
  <c r="D42" i="23" a="1"/>
  <c r="D42" i="23" s="1"/>
  <c r="D27" i="23" a="1"/>
  <c r="D27" i="23" s="1"/>
  <c r="D35" i="23" a="1"/>
  <c r="D35" i="23" s="1"/>
  <c r="D43" i="23" a="1"/>
  <c r="D43" i="23" s="1"/>
  <c r="D13" i="23" a="1"/>
  <c r="D13" i="23" s="1"/>
  <c r="D21" i="23" a="1"/>
  <c r="D21" i="23" s="1"/>
  <c r="D33" i="22" a="1"/>
  <c r="D33" i="22" s="1"/>
  <c r="D24" i="23" a="1"/>
  <c r="D24" i="23" s="1"/>
  <c r="D40" i="23" a="1"/>
  <c r="D40" i="23" s="1"/>
  <c r="D22" i="23" a="1"/>
  <c r="D22" i="23" s="1"/>
  <c r="D38" i="23" a="1"/>
  <c r="D38" i="23" s="1"/>
  <c r="D20" i="23" a="1"/>
  <c r="D20" i="23" s="1"/>
  <c r="D36" i="23" a="1"/>
  <c r="D36" i="23" s="1"/>
  <c r="D44" i="23" a="1"/>
  <c r="D44" i="23" s="1"/>
  <c r="D18" i="23" a="1"/>
  <c r="D18" i="23" s="1"/>
  <c r="D34" i="23" a="1"/>
  <c r="D34" i="23" s="1"/>
  <c r="D16" i="23" a="1"/>
  <c r="D16" i="23" s="1"/>
  <c r="D17" i="23" a="1"/>
  <c r="D17" i="23" s="1"/>
  <c r="D32" i="23" a="1"/>
  <c r="D32" i="23" s="1"/>
  <c r="D22" i="22" a="1"/>
  <c r="D22" i="22" s="1"/>
  <c r="D14" i="23" a="1"/>
  <c r="D14" i="23" s="1"/>
  <c r="D30" i="23" a="1"/>
  <c r="D30" i="23" s="1"/>
  <c r="D12" i="23" a="1"/>
  <c r="D12" i="23" s="1"/>
  <c r="D28" i="23" a="1"/>
  <c r="D28" i="23" s="1"/>
  <c r="D11" i="22" a="1"/>
  <c r="D11" i="22" s="1"/>
  <c r="D25" i="22" a="1"/>
  <c r="D25" i="22" s="1"/>
  <c r="D26" i="22" a="1"/>
  <c r="D26" i="22" s="1"/>
  <c r="D38" i="22" a="1"/>
  <c r="D38" i="22" s="1"/>
  <c r="D14" i="22" a="1"/>
  <c r="D14" i="22" s="1"/>
  <c r="D34" i="22" a="1"/>
  <c r="D34" i="22" s="1"/>
  <c r="D41" i="22" a="1"/>
  <c r="D41" i="22" s="1"/>
  <c r="D9" i="22" a="1"/>
  <c r="D9" i="22" s="1"/>
  <c r="D17" i="22" a="1"/>
  <c r="D17" i="22" s="1"/>
  <c r="D43" i="22" a="1"/>
  <c r="D43" i="22" s="1"/>
  <c r="D10" i="22" a="1"/>
  <c r="D10" i="22" s="1"/>
  <c r="D18" i="22" a="1"/>
  <c r="D18" i="22" s="1"/>
  <c r="D30" i="22" a="1"/>
  <c r="D30" i="22" s="1"/>
  <c r="D15" i="22" a="1"/>
  <c r="D15" i="22" s="1"/>
  <c r="D23" i="22" a="1"/>
  <c r="D23" i="22" s="1"/>
  <c r="D31" i="22" a="1"/>
  <c r="D31" i="22" s="1"/>
  <c r="D39" i="22" a="1"/>
  <c r="D39" i="22" s="1"/>
  <c r="D12" i="22" a="1"/>
  <c r="D12" i="22" s="1"/>
  <c r="D20" i="22" a="1"/>
  <c r="D20" i="22" s="1"/>
  <c r="D28" i="22" a="1"/>
  <c r="D28" i="22" s="1"/>
  <c r="D36" i="22" a="1"/>
  <c r="D36" i="22" s="1"/>
  <c r="D19" i="22" a="1"/>
  <c r="D19" i="22" s="1"/>
  <c r="D27" i="22" a="1"/>
  <c r="D27" i="22" s="1"/>
  <c r="D35" i="22" a="1"/>
  <c r="D35" i="22" s="1"/>
  <c r="D16" i="22" a="1"/>
  <c r="D16" i="22" s="1"/>
  <c r="D24" i="22" a="1"/>
  <c r="D24" i="22" s="1"/>
  <c r="D32" i="22" a="1"/>
  <c r="D32" i="22" s="1"/>
  <c r="D40" i="22" a="1"/>
  <c r="D40" i="22" s="1"/>
  <c r="D44" i="22" a="1"/>
  <c r="D44" i="22" s="1"/>
  <c r="D13" i="22" a="1"/>
  <c r="D13" i="22" s="1"/>
  <c r="D21" i="22" a="1"/>
  <c r="D21" i="22" s="1"/>
  <c r="D29" i="22" a="1"/>
  <c r="D29" i="22" s="1"/>
  <c r="D37" i="22" a="1"/>
  <c r="D37" i="22" s="1"/>
  <c r="D42" i="22" a="1"/>
  <c r="D42" i="22" s="1"/>
  <c r="D8" i="21" a="1"/>
  <c r="D8" i="21" s="1"/>
  <c r="D29" i="21" a="1"/>
  <c r="D29" i="21" s="1"/>
  <c r="D37" i="21" a="1"/>
  <c r="D37" i="21" s="1"/>
  <c r="D15" i="21" a="1"/>
  <c r="D15" i="21" s="1"/>
  <c r="D23" i="21" a="1"/>
  <c r="D23" i="21" s="1"/>
  <c r="D9" i="21" a="1"/>
  <c r="D9" i="21" s="1"/>
  <c r="D24" i="21" a="1"/>
  <c r="D24" i="21" s="1"/>
  <c r="D31" i="21" a="1"/>
  <c r="D31" i="21" s="1"/>
  <c r="D39" i="21" a="1"/>
  <c r="D39" i="21" s="1"/>
  <c r="D10" i="21" a="1"/>
  <c r="D10" i="21" s="1"/>
  <c r="D25" i="21" a="1"/>
  <c r="D25" i="21" s="1"/>
  <c r="D40" i="21" a="1"/>
  <c r="D40" i="21" s="1"/>
  <c r="D26" i="21" a="1"/>
  <c r="D26" i="21" s="1"/>
  <c r="D41" i="21" a="1"/>
  <c r="D41" i="21" s="1"/>
  <c r="D11" i="21" a="1"/>
  <c r="D11" i="21" s="1"/>
  <c r="D19" i="21" a="1"/>
  <c r="D19" i="21" s="1"/>
  <c r="D42" i="21" a="1"/>
  <c r="D42" i="21" s="1"/>
  <c r="D27" i="21" a="1"/>
  <c r="D27" i="21" s="1"/>
  <c r="D35" i="21" a="1"/>
  <c r="D35" i="21" s="1"/>
  <c r="D43" i="21" a="1"/>
  <c r="D43" i="21" s="1"/>
  <c r="D21" i="21" a="1"/>
  <c r="D21" i="21" s="1"/>
  <c r="D22" i="21" a="1"/>
  <c r="D22" i="21" s="1"/>
  <c r="D38" i="21" a="1"/>
  <c r="D38" i="21" s="1"/>
  <c r="D20" i="21" a="1"/>
  <c r="D20" i="21" s="1"/>
  <c r="D36" i="21" a="1"/>
  <c r="D36" i="21" s="1"/>
  <c r="D44" i="21" a="1"/>
  <c r="D44" i="21" s="1"/>
  <c r="D18" i="21" a="1"/>
  <c r="D18" i="21" s="1"/>
  <c r="D34" i="21" a="1"/>
  <c r="D34" i="21" s="1"/>
  <c r="D16" i="21" a="1"/>
  <c r="D16" i="21" s="1"/>
  <c r="D17" i="21" a="1"/>
  <c r="D17" i="21" s="1"/>
  <c r="D32" i="21" a="1"/>
  <c r="D32" i="21" s="1"/>
  <c r="D33" i="21" a="1"/>
  <c r="D33" i="21" s="1"/>
  <c r="D14" i="21" a="1"/>
  <c r="D14" i="21" s="1"/>
  <c r="D30" i="21" a="1"/>
  <c r="D30" i="21" s="1"/>
  <c r="D12" i="21" a="1"/>
  <c r="D12" i="21" s="1"/>
  <c r="D28" i="21" a="1"/>
  <c r="D28" i="21" s="1"/>
  <c r="D8" i="20" a="1"/>
  <c r="D8" i="20" s="1"/>
  <c r="D13" i="20" a="1"/>
  <c r="D13" i="20" s="1"/>
  <c r="D21" i="20" a="1"/>
  <c r="D21" i="20" s="1"/>
  <c r="D29" i="20" a="1"/>
  <c r="D29" i="20" s="1"/>
  <c r="D37" i="20" a="1"/>
  <c r="D37" i="20" s="1"/>
  <c r="D15" i="20" a="1"/>
  <c r="D15" i="20" s="1"/>
  <c r="D23" i="20" a="1"/>
  <c r="D23" i="20" s="1"/>
  <c r="D31" i="20" a="1"/>
  <c r="D31" i="20" s="1"/>
  <c r="D39" i="20" a="1"/>
  <c r="D39" i="20" s="1"/>
  <c r="D9" i="20" a="1"/>
  <c r="D9" i="20" s="1"/>
  <c r="D10" i="20" a="1"/>
  <c r="D10" i="20" s="1"/>
  <c r="D17" i="20" a="1"/>
  <c r="D17" i="20" s="1"/>
  <c r="D25" i="20" a="1"/>
  <c r="D25" i="20" s="1"/>
  <c r="D33" i="20" a="1"/>
  <c r="D33" i="20" s="1"/>
  <c r="D41" i="20" a="1"/>
  <c r="D41" i="20" s="1"/>
  <c r="D11" i="20" a="1"/>
  <c r="D11" i="20" s="1"/>
  <c r="D19" i="20" a="1"/>
  <c r="D19" i="20" s="1"/>
  <c r="D27" i="20" a="1"/>
  <c r="D27" i="20" s="1"/>
  <c r="D35" i="20" a="1"/>
  <c r="D35" i="20" s="1"/>
  <c r="D43" i="20" a="1"/>
  <c r="D43" i="20" s="1"/>
  <c r="D17" i="18" a="1"/>
  <c r="D17" i="18" s="1"/>
  <c r="D14" i="20" a="1"/>
  <c r="D14" i="20" s="1"/>
  <c r="D18" i="20" a="1"/>
  <c r="D18" i="20" s="1"/>
  <c r="D22" i="20" a="1"/>
  <c r="D22" i="20" s="1"/>
  <c r="D26" i="20" a="1"/>
  <c r="D26" i="20" s="1"/>
  <c r="D30" i="20" a="1"/>
  <c r="D30" i="20" s="1"/>
  <c r="D34" i="20" a="1"/>
  <c r="D34" i="20" s="1"/>
  <c r="D38" i="20" a="1"/>
  <c r="D38" i="20" s="1"/>
  <c r="D42" i="20" a="1"/>
  <c r="D42" i="20" s="1"/>
  <c r="D37" i="19" a="1"/>
  <c r="D37" i="19" s="1"/>
  <c r="D12" i="20" a="1"/>
  <c r="D12" i="20" s="1"/>
  <c r="D16" i="20" a="1"/>
  <c r="D16" i="20" s="1"/>
  <c r="D20" i="20" a="1"/>
  <c r="D20" i="20" s="1"/>
  <c r="D24" i="20" a="1"/>
  <c r="D24" i="20" s="1"/>
  <c r="D28" i="20" a="1"/>
  <c r="D28" i="20" s="1"/>
  <c r="D32" i="20" a="1"/>
  <c r="D32" i="20" s="1"/>
  <c r="D36" i="20" a="1"/>
  <c r="D36" i="20" s="1"/>
  <c r="D40" i="20" a="1"/>
  <c r="D40" i="20" s="1"/>
  <c r="D44" i="20" a="1"/>
  <c r="D44" i="20" s="1"/>
  <c r="D13" i="19" a="1"/>
  <c r="D13" i="19" s="1"/>
  <c r="D21" i="19" a="1"/>
  <c r="D21" i="19" s="1"/>
  <c r="D29" i="19" a="1"/>
  <c r="D29" i="19" s="1"/>
  <c r="D14" i="19" a="1"/>
  <c r="D14" i="19" s="1"/>
  <c r="D22" i="19" a="1"/>
  <c r="D22" i="19" s="1"/>
  <c r="D30" i="19" a="1"/>
  <c r="D30" i="19" s="1"/>
  <c r="D39" i="19" a="1"/>
  <c r="D39" i="19" s="1"/>
  <c r="D8" i="19" a="1"/>
  <c r="D8" i="19" s="1"/>
  <c r="D32" i="19" a="1"/>
  <c r="D32" i="19" s="1"/>
  <c r="D9" i="19" a="1"/>
  <c r="D9" i="19" s="1"/>
  <c r="D41" i="19" a="1"/>
  <c r="D41" i="19" s="1"/>
  <c r="D34" i="19" a="1"/>
  <c r="D34" i="19" s="1"/>
  <c r="D11" i="19" a="1"/>
  <c r="D11" i="19" s="1"/>
  <c r="D12" i="19" a="1"/>
  <c r="D12" i="19" s="1"/>
  <c r="D36" i="19" a="1"/>
  <c r="D36" i="19" s="1"/>
  <c r="D27" i="19" a="1"/>
  <c r="D27" i="19" s="1"/>
  <c r="D15" i="19" a="1"/>
  <c r="D15" i="19" s="1"/>
  <c r="D24" i="19" a="1"/>
  <c r="D24" i="19" s="1"/>
  <c r="D31" i="19" a="1"/>
  <c r="D31" i="19" s="1"/>
  <c r="D17" i="19" a="1"/>
  <c r="D17" i="19" s="1"/>
  <c r="D26" i="19" a="1"/>
  <c r="D26" i="19" s="1"/>
  <c r="D35" i="19" a="1"/>
  <c r="D35" i="19" s="1"/>
  <c r="D44" i="19" a="1"/>
  <c r="D44" i="19" s="1"/>
  <c r="D19" i="19" a="1"/>
  <c r="D19" i="19" s="1"/>
  <c r="D28" i="19" a="1"/>
  <c r="D28" i="19" s="1"/>
  <c r="D42" i="19" a="1"/>
  <c r="D42" i="19" s="1"/>
  <c r="D43" i="19" a="1"/>
  <c r="D43" i="19" s="1"/>
  <c r="D40" i="19" a="1"/>
  <c r="D40" i="19" s="1"/>
  <c r="D16" i="19" a="1"/>
  <c r="D16" i="19" s="1"/>
  <c r="D23" i="19" a="1"/>
  <c r="D23" i="19" s="1"/>
  <c r="D38" i="19" a="1"/>
  <c r="D38" i="19" s="1"/>
  <c r="D20" i="19" a="1"/>
  <c r="D20" i="19" s="1"/>
  <c r="D10" i="19" a="1"/>
  <c r="D10" i="19" s="1"/>
  <c r="D18" i="19" a="1"/>
  <c r="D18" i="19" s="1"/>
  <c r="D25" i="19" a="1"/>
  <c r="D25" i="19" s="1"/>
  <c r="D33" i="19" a="1"/>
  <c r="D33" i="19" s="1"/>
  <c r="D15" i="18" a="1"/>
  <c r="D15" i="18" s="1"/>
  <c r="D25" i="18" a="1"/>
  <c r="D25" i="18" s="1"/>
  <c r="D37" i="18" a="1"/>
  <c r="D37" i="18" s="1"/>
  <c r="D10" i="18" a="1"/>
  <c r="D10" i="18" s="1"/>
  <c r="D26" i="18" a="1"/>
  <c r="D26" i="18" s="1"/>
  <c r="D31" i="18" a="1"/>
  <c r="D31" i="18" s="1"/>
  <c r="D21" i="18" a="1"/>
  <c r="D21" i="18" s="1"/>
  <c r="D39" i="18" a="1"/>
  <c r="D39" i="18" s="1"/>
  <c r="D11" i="18" a="1"/>
  <c r="D11" i="18" s="1"/>
  <c r="D18" i="18" a="1"/>
  <c r="D18" i="18" s="1"/>
  <c r="D33" i="18" a="1"/>
  <c r="D33" i="18" s="1"/>
  <c r="D27" i="18" a="1"/>
  <c r="D27" i="18" s="1"/>
  <c r="D34" i="18" a="1"/>
  <c r="D34" i="18" s="1"/>
  <c r="D41" i="18" a="1"/>
  <c r="D41" i="18" s="1"/>
  <c r="D8" i="18" a="1"/>
  <c r="D8" i="18" s="1"/>
  <c r="D19" i="18" a="1"/>
  <c r="D19" i="18" s="1"/>
  <c r="D20" i="18" a="1"/>
  <c r="D20" i="18" s="1"/>
  <c r="D23" i="18" a="1"/>
  <c r="D23" i="18" s="1"/>
  <c r="D35" i="18" a="1"/>
  <c r="D35" i="18" s="1"/>
  <c r="D9" i="18" a="1"/>
  <c r="D9" i="18" s="1"/>
  <c r="D13" i="17" a="1"/>
  <c r="D13" i="17" s="1"/>
  <c r="Z13" i="17" s="1"/>
  <c r="D16" i="18" a="1"/>
  <c r="D16" i="18" s="1"/>
  <c r="D32" i="18" a="1"/>
  <c r="D32" i="18" s="1"/>
  <c r="D14" i="18" a="1"/>
  <c r="D14" i="18" s="1"/>
  <c r="D30" i="18" a="1"/>
  <c r="D30" i="18" s="1"/>
  <c r="D12" i="18" a="1"/>
  <c r="D12" i="18" s="1"/>
  <c r="D13" i="18" a="1"/>
  <c r="D13" i="18" s="1"/>
  <c r="D28" i="18" a="1"/>
  <c r="D28" i="18" s="1"/>
  <c r="D29" i="18" a="1"/>
  <c r="D29" i="18" s="1"/>
  <c r="D44" i="18" a="1"/>
  <c r="D44" i="18" s="1"/>
  <c r="D42" i="18" a="1"/>
  <c r="D42" i="18" s="1"/>
  <c r="D24" i="18" a="1"/>
  <c r="D24" i="18" s="1"/>
  <c r="D40" i="18" a="1"/>
  <c r="D40" i="18" s="1"/>
  <c r="D22" i="18" a="1"/>
  <c r="D22" i="18" s="1"/>
  <c r="D38" i="18" a="1"/>
  <c r="D38" i="18" s="1"/>
  <c r="D36" i="18" a="1"/>
  <c r="D36" i="18" s="1"/>
  <c r="D14" i="17" a="1"/>
  <c r="D14" i="17" s="1"/>
  <c r="Z14" i="17" s="1"/>
  <c r="D15" i="17" a="1"/>
  <c r="D15" i="17" s="1"/>
  <c r="Z15" i="17" s="1"/>
  <c r="D8" i="17" a="1"/>
  <c r="D8" i="17" s="1"/>
  <c r="Z8" i="17" s="1"/>
  <c r="D12" i="17" a="1"/>
  <c r="D12" i="17" s="1"/>
  <c r="Z12" i="17" s="1"/>
  <c r="D9" i="17" a="1"/>
  <c r="D9" i="17" s="1"/>
  <c r="Z9" i="17" s="1"/>
  <c r="D22" i="17" a="1"/>
  <c r="D22" i="17" s="1"/>
  <c r="Z22" i="17" s="1"/>
  <c r="D29" i="17" a="1"/>
  <c r="D29" i="17" s="1"/>
  <c r="Z29" i="17" s="1"/>
  <c r="D36" i="17" a="1"/>
  <c r="D36" i="17" s="1"/>
  <c r="Z36" i="17" s="1"/>
  <c r="D16" i="17" a="1"/>
  <c r="D16" i="17" s="1"/>
  <c r="Z16" i="17" s="1"/>
  <c r="D28" i="17" a="1"/>
  <c r="D28" i="17" s="1"/>
  <c r="Z28" i="17" s="1"/>
  <c r="D33" i="17" a="1"/>
  <c r="D33" i="17" s="1"/>
  <c r="Z33" i="17" s="1"/>
  <c r="D41" i="17" a="1"/>
  <c r="D41" i="17" s="1"/>
  <c r="Z41" i="17" s="1"/>
  <c r="D35" i="17" a="1"/>
  <c r="D35" i="17" s="1"/>
  <c r="Z35" i="17" s="1"/>
  <c r="D25" i="17" a="1"/>
  <c r="D25" i="17" s="1"/>
  <c r="Z25" i="17" s="1"/>
  <c r="D44" i="17" a="1"/>
  <c r="D44" i="17" s="1"/>
  <c r="Z44" i="17" s="1"/>
  <c r="D20" i="17" a="1"/>
  <c r="D20" i="17" s="1"/>
  <c r="Z20" i="17" s="1"/>
  <c r="D32" i="17" a="1"/>
  <c r="D32" i="17" s="1"/>
  <c r="Z32" i="17" s="1"/>
  <c r="D11" i="17" a="1"/>
  <c r="D11" i="17" s="1"/>
  <c r="Z11" i="17" s="1"/>
  <c r="D18" i="17" a="1"/>
  <c r="D18" i="17" s="1"/>
  <c r="Z18" i="17" s="1"/>
  <c r="D23" i="17" a="1"/>
  <c r="D23" i="17" s="1"/>
  <c r="Z23" i="17" s="1"/>
  <c r="D26" i="17" a="1"/>
  <c r="D26" i="17" s="1"/>
  <c r="Z26" i="17" s="1"/>
  <c r="D39" i="17" a="1"/>
  <c r="D39" i="17" s="1"/>
  <c r="Z39" i="17" s="1"/>
  <c r="D42" i="17" a="1"/>
  <c r="D42" i="17" s="1"/>
  <c r="Z42" i="17" s="1"/>
  <c r="D27" i="17" a="1"/>
  <c r="D27" i="17" s="1"/>
  <c r="Z27" i="17" s="1"/>
  <c r="D30" i="17" a="1"/>
  <c r="D30" i="17" s="1"/>
  <c r="Z30" i="17" s="1"/>
  <c r="D9" i="16" a="1"/>
  <c r="D9" i="16" s="1"/>
  <c r="D17" i="17" a="1"/>
  <c r="D17" i="17" s="1"/>
  <c r="Z17" i="17" s="1"/>
  <c r="D24" i="17" a="1"/>
  <c r="D24" i="17" s="1"/>
  <c r="Z24" i="17" s="1"/>
  <c r="D37" i="17" a="1"/>
  <c r="D37" i="17" s="1"/>
  <c r="Z37" i="17" s="1"/>
  <c r="D40" i="17" a="1"/>
  <c r="D40" i="17" s="1"/>
  <c r="Z40" i="17" s="1"/>
  <c r="D43" i="17" a="1"/>
  <c r="D43" i="17" s="1"/>
  <c r="Z43" i="17" s="1"/>
  <c r="D19" i="17" a="1"/>
  <c r="D19" i="17" s="1"/>
  <c r="Z19" i="17" s="1"/>
  <c r="D31" i="17" a="1"/>
  <c r="D31" i="17" s="1"/>
  <c r="Z31" i="17" s="1"/>
  <c r="D34" i="17" a="1"/>
  <c r="D34" i="17" s="1"/>
  <c r="Z34" i="17" s="1"/>
  <c r="D38" i="17" a="1"/>
  <c r="D38" i="17" s="1"/>
  <c r="Z38" i="17" s="1"/>
  <c r="D8" i="16" a="1"/>
  <c r="D8" i="16" s="1"/>
  <c r="D23" i="16" a="1"/>
  <c r="D23" i="16" s="1"/>
  <c r="D39" i="16" a="1"/>
  <c r="D39" i="16" s="1"/>
  <c r="D24" i="16" a="1"/>
  <c r="D24" i="16" s="1"/>
  <c r="D40" i="16" a="1"/>
  <c r="D40" i="16" s="1"/>
  <c r="D25" i="16" a="1"/>
  <c r="D25" i="16" s="1"/>
  <c r="D41" i="16" a="1"/>
  <c r="D41" i="16" s="1"/>
  <c r="D10" i="16" a="1"/>
  <c r="D10" i="16" s="1"/>
  <c r="D26" i="16" a="1"/>
  <c r="D26" i="16" s="1"/>
  <c r="D42" i="16" a="1"/>
  <c r="D42" i="16" s="1"/>
  <c r="D21" i="16" a="1"/>
  <c r="D21" i="16" s="1"/>
  <c r="D22" i="16" a="1"/>
  <c r="D22" i="16" s="1"/>
  <c r="D37" i="16" a="1"/>
  <c r="D37" i="16" s="1"/>
  <c r="D38" i="16" a="1"/>
  <c r="D38" i="16" s="1"/>
  <c r="D38" i="13" a="1"/>
  <c r="D38" i="13" s="1"/>
  <c r="D19" i="16" a="1"/>
  <c r="D19" i="16" s="1"/>
  <c r="D20" i="16" a="1"/>
  <c r="D20" i="16" s="1"/>
  <c r="D35" i="16" a="1"/>
  <c r="D35" i="16" s="1"/>
  <c r="D36" i="16" a="1"/>
  <c r="D36" i="16" s="1"/>
  <c r="D44" i="16" a="1"/>
  <c r="D44" i="16" s="1"/>
  <c r="D34" i="6" a="1"/>
  <c r="D34" i="6" s="1"/>
  <c r="D15" i="13" a="1"/>
  <c r="D15" i="13" s="1"/>
  <c r="D17" i="16" a="1"/>
  <c r="D17" i="16" s="1"/>
  <c r="D18" i="16" a="1"/>
  <c r="D18" i="16" s="1"/>
  <c r="D33" i="16" a="1"/>
  <c r="D33" i="16" s="1"/>
  <c r="D34" i="16" a="1"/>
  <c r="D34" i="16" s="1"/>
  <c r="D15" i="16" a="1"/>
  <c r="D15" i="16" s="1"/>
  <c r="D16" i="16" a="1"/>
  <c r="D16" i="16" s="1"/>
  <c r="D31" i="16" a="1"/>
  <c r="D31" i="16" s="1"/>
  <c r="D32" i="16" a="1"/>
  <c r="D32" i="16" s="1"/>
  <c r="D43" i="16" a="1"/>
  <c r="D43" i="16" s="1"/>
  <c r="D9" i="13" a="1"/>
  <c r="D9" i="13" s="1"/>
  <c r="D13" i="16" a="1"/>
  <c r="D13" i="16" s="1"/>
  <c r="D14" i="16" a="1"/>
  <c r="D14" i="16" s="1"/>
  <c r="D29" i="16" a="1"/>
  <c r="D29" i="16" s="1"/>
  <c r="D30" i="16" a="1"/>
  <c r="D30" i="16" s="1"/>
  <c r="D43" i="13" a="1"/>
  <c r="D43" i="13" s="1"/>
  <c r="D11" i="16" a="1"/>
  <c r="D11" i="16" s="1"/>
  <c r="D12" i="16" a="1"/>
  <c r="D12" i="16" s="1"/>
  <c r="D27" i="16" a="1"/>
  <c r="D27" i="16" s="1"/>
  <c r="D28" i="16" a="1"/>
  <c r="D28" i="16" s="1"/>
  <c r="D37" i="14" a="1"/>
  <c r="D37" i="14" s="1"/>
  <c r="D14" i="14" a="1"/>
  <c r="D14" i="14" s="1"/>
  <c r="D22" i="14" a="1"/>
  <c r="D22" i="14" s="1"/>
  <c r="D30" i="14" a="1"/>
  <c r="D30" i="14" s="1"/>
  <c r="D38" i="14" a="1"/>
  <c r="D38" i="14" s="1"/>
  <c r="D39" i="14" a="1"/>
  <c r="D39" i="14" s="1"/>
  <c r="D9" i="14" a="1"/>
  <c r="D9" i="14" s="1"/>
  <c r="D40" i="14" a="1"/>
  <c r="D40" i="14" s="1"/>
  <c r="D18" i="14" a="1"/>
  <c r="D18" i="14" s="1"/>
  <c r="D26" i="14" a="1"/>
  <c r="D26" i="14" s="1"/>
  <c r="D34" i="14" a="1"/>
  <c r="D34" i="14" s="1"/>
  <c r="D43" i="14" a="1"/>
  <c r="D43" i="14" s="1"/>
  <c r="D33" i="14" a="1"/>
  <c r="D33" i="14" s="1"/>
  <c r="D29" i="14" a="1"/>
  <c r="D29" i="14" s="1"/>
  <c r="D25" i="14" a="1"/>
  <c r="D25" i="14" s="1"/>
  <c r="D21" i="14" a="1"/>
  <c r="D21" i="14" s="1"/>
  <c r="D17" i="14" a="1"/>
  <c r="D17" i="14" s="1"/>
  <c r="D13" i="14" a="1"/>
  <c r="D13" i="14" s="1"/>
  <c r="D10" i="14" a="1"/>
  <c r="D10" i="14" s="1"/>
  <c r="D8" i="14" a="1"/>
  <c r="D8" i="14" s="1"/>
  <c r="D44" i="14" a="1"/>
  <c r="D44" i="14" s="1"/>
  <c r="D42" i="14" a="1"/>
  <c r="D42" i="14" s="1"/>
  <c r="D41" i="14" a="1"/>
  <c r="D41" i="14" s="1"/>
  <c r="D11" i="14" a="1"/>
  <c r="D11" i="14" s="1"/>
  <c r="D15" i="14" a="1"/>
  <c r="D15" i="14" s="1"/>
  <c r="D19" i="14" a="1"/>
  <c r="D19" i="14" s="1"/>
  <c r="D23" i="14" a="1"/>
  <c r="D23" i="14" s="1"/>
  <c r="D27" i="14" a="1"/>
  <c r="D27" i="14" s="1"/>
  <c r="D31" i="14" a="1"/>
  <c r="D31" i="14" s="1"/>
  <c r="D35" i="14" a="1"/>
  <c r="D35" i="14" s="1"/>
  <c r="D12" i="14" a="1"/>
  <c r="D12" i="14" s="1"/>
  <c r="D16" i="14" a="1"/>
  <c r="D16" i="14" s="1"/>
  <c r="D20" i="14" a="1"/>
  <c r="D20" i="14" s="1"/>
  <c r="D24" i="14" a="1"/>
  <c r="D24" i="14" s="1"/>
  <c r="D28" i="14" a="1"/>
  <c r="D28" i="14" s="1"/>
  <c r="D32" i="14" a="1"/>
  <c r="D32" i="14" s="1"/>
  <c r="D36" i="14" a="1"/>
  <c r="D36" i="14" s="1"/>
  <c r="D23" i="13" a="1"/>
  <c r="D23" i="13" s="1"/>
  <c r="D39" i="13" a="1"/>
  <c r="D39" i="13" s="1"/>
  <c r="D10" i="13" a="1"/>
  <c r="D10" i="13" s="1"/>
  <c r="D25" i="13" a="1"/>
  <c r="D25" i="13" s="1"/>
  <c r="D33" i="13" a="1"/>
  <c r="D33" i="13" s="1"/>
  <c r="D11" i="13" a="1"/>
  <c r="D11" i="13" s="1"/>
  <c r="D19" i="13" a="1"/>
  <c r="D19" i="13" s="1"/>
  <c r="D41" i="13" a="1"/>
  <c r="D41" i="13" s="1"/>
  <c r="D35" i="13" a="1"/>
  <c r="D35" i="13" s="1"/>
  <c r="D21" i="13" a="1"/>
  <c r="D21" i="13" s="1"/>
  <c r="D8" i="13" a="1"/>
  <c r="D8" i="13" s="1"/>
  <c r="D22" i="13" a="1"/>
  <c r="D22" i="13" s="1"/>
  <c r="D29" i="13" a="1"/>
  <c r="D29" i="13" s="1"/>
  <c r="D37" i="13" a="1"/>
  <c r="D37" i="13" s="1"/>
  <c r="D13" i="13" a="1"/>
  <c r="D13" i="13" s="1"/>
  <c r="D26" i="13" a="1"/>
  <c r="D26" i="13" s="1"/>
  <c r="D27" i="13" a="1"/>
  <c r="D27" i="13" s="1"/>
  <c r="D42" i="13" a="1"/>
  <c r="D42" i="13" s="1"/>
  <c r="D14" i="13" a="1"/>
  <c r="D14" i="13" s="1"/>
  <c r="D24" i="13" a="1"/>
  <c r="D24" i="13" s="1"/>
  <c r="D40" i="13" a="1"/>
  <c r="D40" i="13" s="1"/>
  <c r="D20" i="13" a="1"/>
  <c r="D20" i="13" s="1"/>
  <c r="D18" i="13" a="1"/>
  <c r="D18" i="13" s="1"/>
  <c r="D34" i="13" a="1"/>
  <c r="D34" i="13" s="1"/>
  <c r="D36" i="13" a="1"/>
  <c r="D36" i="13" s="1"/>
  <c r="D44" i="13" a="1"/>
  <c r="D44" i="13" s="1"/>
  <c r="D12" i="13" a="1"/>
  <c r="D12" i="13" s="1"/>
  <c r="D16" i="13" a="1"/>
  <c r="D16" i="13" s="1"/>
  <c r="D17" i="13" a="1"/>
  <c r="D17" i="13" s="1"/>
  <c r="D32" i="13" a="1"/>
  <c r="D32" i="13" s="1"/>
  <c r="D30" i="13" a="1"/>
  <c r="D30" i="13" s="1"/>
  <c r="D31" i="13" a="1"/>
  <c r="D31" i="13" s="1"/>
  <c r="D28" i="13" a="1"/>
  <c r="D28" i="13" s="1"/>
  <c r="D16" i="6" a="1"/>
  <c r="D16" i="6" s="1"/>
  <c r="D14" i="6" a="1"/>
  <c r="D14" i="6" s="1"/>
  <c r="D11" i="6" a="1"/>
  <c r="D11" i="6" s="1"/>
  <c r="D30" i="6" a="1"/>
  <c r="D30" i="6" s="1"/>
  <c r="D25" i="6" a="1"/>
  <c r="D25" i="6" s="1"/>
  <c r="D23" i="6" a="1"/>
  <c r="D23" i="6" s="1"/>
  <c r="D20" i="6" a="1"/>
  <c r="D20" i="6" s="1"/>
  <c r="D37" i="6" a="1"/>
  <c r="D37" i="6" s="1"/>
  <c r="D17" i="6" a="1"/>
  <c r="D17" i="6" s="1"/>
  <c r="D12" i="6" a="1"/>
  <c r="D12" i="6" s="1"/>
  <c r="D32" i="6" a="1"/>
  <c r="D32" i="6" s="1"/>
  <c r="D26" i="6" a="1"/>
  <c r="D26" i="6" s="1"/>
  <c r="D21" i="6" a="1"/>
  <c r="D21" i="6" s="1"/>
  <c r="D43" i="6" a="1"/>
  <c r="D43" i="6" s="1"/>
  <c r="D38" i="6" a="1"/>
  <c r="D38" i="6" s="1"/>
  <c r="D31" i="6" a="1"/>
  <c r="D31" i="6" s="1"/>
  <c r="D42" i="6" a="1"/>
  <c r="D42" i="6" s="1"/>
  <c r="D10" i="6" a="1"/>
  <c r="D10" i="6" s="1"/>
  <c r="D19" i="6" a="1"/>
  <c r="D19" i="6" s="1"/>
  <c r="D41" i="6" a="1"/>
  <c r="D41" i="6" s="1"/>
  <c r="D15" i="6" a="1"/>
  <c r="D15" i="6" s="1"/>
  <c r="D9" i="6" a="1"/>
  <c r="D9" i="6" s="1"/>
  <c r="D29" i="6" a="1"/>
  <c r="D29" i="6" s="1"/>
  <c r="D24" i="6" a="1"/>
  <c r="D24" i="6" s="1"/>
  <c r="D18" i="6" a="1"/>
  <c r="D18" i="6" s="1"/>
  <c r="D36" i="6" a="1"/>
  <c r="D36" i="6" s="1"/>
  <c r="D40" i="6" a="1"/>
  <c r="D40" i="6" s="1"/>
  <c r="D13" i="6" a="1"/>
  <c r="D13" i="6" s="1"/>
  <c r="D33" i="6" a="1"/>
  <c r="D33" i="6" s="1"/>
  <c r="D28" i="6" a="1"/>
  <c r="D28" i="6" s="1"/>
  <c r="D22" i="6" a="1"/>
  <c r="D22" i="6" s="1"/>
  <c r="D44" i="6" a="1"/>
  <c r="D44" i="6" s="1"/>
  <c r="D35" i="6" a="1"/>
  <c r="D35" i="6" s="1"/>
  <c r="D8" i="6" a="1"/>
  <c r="D8" i="6" s="1"/>
  <c r="D27" i="6" a="1"/>
  <c r="D27" i="6" s="1"/>
  <c r="D39" i="6" a="1"/>
  <c r="D39" i="6" s="1"/>
  <c r="O45" i="5"/>
  <c r="F10" i="6" l="1"/>
  <c r="X10" i="6"/>
  <c r="V10" i="6"/>
  <c r="Z10" i="6"/>
  <c r="Y10" i="6"/>
  <c r="W10" i="6"/>
  <c r="Q39" i="18"/>
  <c r="X39" i="18"/>
  <c r="W39" i="18"/>
  <c r="V39" i="18"/>
  <c r="Y39" i="18"/>
  <c r="Z39" i="18"/>
  <c r="Y12" i="24"/>
  <c r="X12" i="24"/>
  <c r="W12" i="24"/>
  <c r="V12" i="24"/>
  <c r="Z12" i="24"/>
  <c r="O12" i="6"/>
  <c r="V12" i="6"/>
  <c r="Z12" i="6"/>
  <c r="Y12" i="6"/>
  <c r="X12" i="6"/>
  <c r="W12" i="6"/>
  <c r="V33" i="19"/>
  <c r="X33" i="19"/>
  <c r="Z33" i="19"/>
  <c r="Y33" i="19"/>
  <c r="W33" i="19"/>
  <c r="G42" i="23"/>
  <c r="Z42" i="23"/>
  <c r="Y42" i="23"/>
  <c r="X42" i="23"/>
  <c r="W42" i="23"/>
  <c r="V42" i="23"/>
  <c r="P9" i="14"/>
  <c r="Z9" i="14"/>
  <c r="Y9" i="14"/>
  <c r="X9" i="14"/>
  <c r="W9" i="14"/>
  <c r="V9" i="14"/>
  <c r="H9" i="20"/>
  <c r="Y9" i="20"/>
  <c r="X9" i="20"/>
  <c r="W9" i="20"/>
  <c r="Z9" i="20"/>
  <c r="V9" i="20"/>
  <c r="N9" i="22"/>
  <c r="W9" i="22"/>
  <c r="V9" i="22"/>
  <c r="X9" i="22"/>
  <c r="Z9" i="22"/>
  <c r="Y9" i="22"/>
  <c r="Z40" i="24"/>
  <c r="V40" i="24"/>
  <c r="X40" i="24"/>
  <c r="W40" i="24"/>
  <c r="Y40" i="24"/>
  <c r="V8" i="6"/>
  <c r="Z8" i="6"/>
  <c r="Y8" i="6"/>
  <c r="X8" i="6"/>
  <c r="W8" i="6"/>
  <c r="Y12" i="13"/>
  <c r="X12" i="13"/>
  <c r="W12" i="13"/>
  <c r="Z12" i="13"/>
  <c r="V12" i="13"/>
  <c r="Z11" i="14"/>
  <c r="W11" i="14"/>
  <c r="Y11" i="14"/>
  <c r="V11" i="14"/>
  <c r="X11" i="14"/>
  <c r="Z13" i="16"/>
  <c r="Y13" i="16"/>
  <c r="X13" i="16"/>
  <c r="V13" i="16"/>
  <c r="W13" i="16"/>
  <c r="W14" i="18"/>
  <c r="V14" i="18"/>
  <c r="X14" i="18"/>
  <c r="Y14" i="18"/>
  <c r="Z14" i="18"/>
  <c r="P14" i="19"/>
  <c r="Z14" i="19"/>
  <c r="Y14" i="19"/>
  <c r="V14" i="19"/>
  <c r="X14" i="19"/>
  <c r="W14" i="19"/>
  <c r="Z34" i="20"/>
  <c r="Y34" i="20"/>
  <c r="X34" i="20"/>
  <c r="V34" i="20"/>
  <c r="W34" i="20"/>
  <c r="Z38" i="21"/>
  <c r="Y38" i="21"/>
  <c r="X38" i="21"/>
  <c r="W38" i="21"/>
  <c r="V38" i="21"/>
  <c r="Z37" i="22"/>
  <c r="Y37" i="22"/>
  <c r="X37" i="22"/>
  <c r="W37" i="22"/>
  <c r="V37" i="22"/>
  <c r="M11" i="22"/>
  <c r="Y11" i="22"/>
  <c r="X11" i="22"/>
  <c r="W11" i="22"/>
  <c r="V11" i="22"/>
  <c r="Z11" i="22"/>
  <c r="W34" i="24"/>
  <c r="V34" i="24"/>
  <c r="X34" i="24"/>
  <c r="Z34" i="24"/>
  <c r="Y34" i="24"/>
  <c r="Y44" i="13"/>
  <c r="X44" i="13"/>
  <c r="Z44" i="13"/>
  <c r="W44" i="13"/>
  <c r="V44" i="13"/>
  <c r="Z12" i="14"/>
  <c r="W12" i="14"/>
  <c r="Y12" i="14"/>
  <c r="V12" i="14"/>
  <c r="X12" i="14"/>
  <c r="Y27" i="16"/>
  <c r="X27" i="16"/>
  <c r="W27" i="16"/>
  <c r="Z27" i="16"/>
  <c r="V27" i="16"/>
  <c r="Z46" i="17"/>
  <c r="Z47" i="17" s="1"/>
  <c r="H21" i="18"/>
  <c r="V21" i="18"/>
  <c r="Z21" i="18"/>
  <c r="W21" i="18"/>
  <c r="Y21" i="18"/>
  <c r="X21" i="18"/>
  <c r="X24" i="20"/>
  <c r="W24" i="20"/>
  <c r="V24" i="20"/>
  <c r="Z24" i="20"/>
  <c r="Y24" i="20"/>
  <c r="Y17" i="21"/>
  <c r="V17" i="21"/>
  <c r="X17" i="21"/>
  <c r="Z17" i="21"/>
  <c r="W17" i="21"/>
  <c r="Z22" i="21"/>
  <c r="X22" i="21"/>
  <c r="V22" i="21"/>
  <c r="Y22" i="21"/>
  <c r="W22" i="21"/>
  <c r="Y35" i="22"/>
  <c r="X35" i="22"/>
  <c r="W35" i="22"/>
  <c r="V35" i="22"/>
  <c r="Z35" i="22"/>
  <c r="Z31" i="22"/>
  <c r="V31" i="22"/>
  <c r="Y31" i="22"/>
  <c r="X31" i="22"/>
  <c r="W31" i="22"/>
  <c r="Z28" i="23"/>
  <c r="W28" i="23"/>
  <c r="V28" i="23"/>
  <c r="X28" i="23"/>
  <c r="Y28" i="23"/>
  <c r="Z34" i="23"/>
  <c r="Y34" i="23"/>
  <c r="X34" i="23"/>
  <c r="V34" i="23"/>
  <c r="W34" i="23"/>
  <c r="Y24" i="23"/>
  <c r="X24" i="23"/>
  <c r="W24" i="23"/>
  <c r="V24" i="23"/>
  <c r="Z24" i="23"/>
  <c r="I19" i="23"/>
  <c r="Z19" i="23"/>
  <c r="Y19" i="23"/>
  <c r="X19" i="23"/>
  <c r="W19" i="23"/>
  <c r="V19" i="23"/>
  <c r="H9" i="23"/>
  <c r="Z9" i="23"/>
  <c r="Y9" i="23"/>
  <c r="X9" i="23"/>
  <c r="W9" i="23"/>
  <c r="V9" i="23"/>
  <c r="W26" i="24"/>
  <c r="V26" i="24"/>
  <c r="X26" i="24"/>
  <c r="Y26" i="24"/>
  <c r="Z26" i="24"/>
  <c r="Z38" i="24"/>
  <c r="Y38" i="24"/>
  <c r="X38" i="24"/>
  <c r="W38" i="24"/>
  <c r="V38" i="24"/>
  <c r="V41" i="24"/>
  <c r="W41" i="24"/>
  <c r="X41" i="24"/>
  <c r="Z41" i="24"/>
  <c r="Y41" i="24"/>
  <c r="Q8" i="22"/>
  <c r="V8" i="22"/>
  <c r="Z8" i="22"/>
  <c r="W8" i="22"/>
  <c r="X8" i="22"/>
  <c r="Y8" i="22"/>
  <c r="T44" i="6"/>
  <c r="V44" i="6"/>
  <c r="Z44" i="6"/>
  <c r="Y44" i="6"/>
  <c r="X44" i="6"/>
  <c r="W44" i="6"/>
  <c r="Z24" i="6"/>
  <c r="Y24" i="6"/>
  <c r="V24" i="6"/>
  <c r="X24" i="6"/>
  <c r="W24" i="6"/>
  <c r="S31" i="6"/>
  <c r="Y31" i="6"/>
  <c r="X31" i="6"/>
  <c r="W31" i="6"/>
  <c r="V31" i="6"/>
  <c r="Z31" i="6"/>
  <c r="H37" i="6"/>
  <c r="F2" i="27" s="1"/>
  <c r="W37" i="6"/>
  <c r="Z37" i="6"/>
  <c r="V37" i="6"/>
  <c r="Y37" i="6"/>
  <c r="X37" i="6"/>
  <c r="Y28" i="13"/>
  <c r="X28" i="13"/>
  <c r="W28" i="13"/>
  <c r="Z28" i="13"/>
  <c r="V28" i="13"/>
  <c r="Y36" i="13"/>
  <c r="X36" i="13"/>
  <c r="W36" i="13"/>
  <c r="V36" i="13"/>
  <c r="Z36" i="13"/>
  <c r="X27" i="13"/>
  <c r="W27" i="13"/>
  <c r="Z27" i="13"/>
  <c r="V27" i="13"/>
  <c r="Y27" i="13"/>
  <c r="I35" i="13"/>
  <c r="X35" i="13"/>
  <c r="Z35" i="13"/>
  <c r="Y35" i="13"/>
  <c r="W35" i="13"/>
  <c r="V35" i="13"/>
  <c r="S23" i="13"/>
  <c r="Z23" i="13"/>
  <c r="W23" i="13"/>
  <c r="Y23" i="13"/>
  <c r="V23" i="13"/>
  <c r="X23" i="13"/>
  <c r="Z35" i="14"/>
  <c r="Y35" i="14"/>
  <c r="X35" i="14"/>
  <c r="W35" i="14"/>
  <c r="V35" i="14"/>
  <c r="Z42" i="14"/>
  <c r="Y42" i="14"/>
  <c r="V42" i="14"/>
  <c r="W42" i="14"/>
  <c r="X42" i="14"/>
  <c r="V29" i="14"/>
  <c r="X29" i="14"/>
  <c r="Z29" i="14"/>
  <c r="Y29" i="14"/>
  <c r="W29" i="14"/>
  <c r="U39" i="14"/>
  <c r="X39" i="14"/>
  <c r="W39" i="14"/>
  <c r="V39" i="14"/>
  <c r="Z39" i="14"/>
  <c r="Y39" i="14"/>
  <c r="Y12" i="16"/>
  <c r="X12" i="16"/>
  <c r="Z12" i="16"/>
  <c r="W12" i="16"/>
  <c r="V12" i="16"/>
  <c r="Y43" i="16"/>
  <c r="X43" i="16"/>
  <c r="W43" i="16"/>
  <c r="V43" i="16"/>
  <c r="Z43" i="16"/>
  <c r="W17" i="16"/>
  <c r="V17" i="16"/>
  <c r="Y17" i="16"/>
  <c r="Z17" i="16"/>
  <c r="X17" i="16"/>
  <c r="R38" i="13"/>
  <c r="Z38" i="13"/>
  <c r="Y38" i="13"/>
  <c r="X38" i="13"/>
  <c r="V38" i="13"/>
  <c r="W38" i="13"/>
  <c r="M41" i="16"/>
  <c r="W41" i="16"/>
  <c r="V41" i="16"/>
  <c r="Y41" i="16"/>
  <c r="Z41" i="16"/>
  <c r="X41" i="16"/>
  <c r="I9" i="16"/>
  <c r="W9" i="16"/>
  <c r="V9" i="16"/>
  <c r="Z9" i="16"/>
  <c r="X9" i="16"/>
  <c r="Y9" i="16"/>
  <c r="W44" i="18"/>
  <c r="Y44" i="18"/>
  <c r="Z44" i="18"/>
  <c r="V44" i="18"/>
  <c r="X44" i="18"/>
  <c r="Y16" i="18"/>
  <c r="X16" i="18"/>
  <c r="W16" i="18"/>
  <c r="V16" i="18"/>
  <c r="Z16" i="18"/>
  <c r="G41" i="18"/>
  <c r="Z41" i="18"/>
  <c r="Y41" i="18"/>
  <c r="X41" i="18"/>
  <c r="V41" i="18"/>
  <c r="W41" i="18"/>
  <c r="P31" i="18"/>
  <c r="X31" i="18"/>
  <c r="W31" i="18"/>
  <c r="V31" i="18"/>
  <c r="Z31" i="18"/>
  <c r="Y31" i="18"/>
  <c r="W18" i="19"/>
  <c r="V18" i="19"/>
  <c r="X18" i="19"/>
  <c r="Y18" i="19"/>
  <c r="Z18" i="19"/>
  <c r="W42" i="19"/>
  <c r="V42" i="19"/>
  <c r="Y42" i="19"/>
  <c r="Z42" i="19"/>
  <c r="X42" i="19"/>
  <c r="Z24" i="19"/>
  <c r="V24" i="19"/>
  <c r="X24" i="19"/>
  <c r="Y24" i="19"/>
  <c r="W24" i="19"/>
  <c r="O9" i="19"/>
  <c r="V9" i="19"/>
  <c r="Z9" i="19"/>
  <c r="X9" i="19"/>
  <c r="Y9" i="19"/>
  <c r="W9" i="19"/>
  <c r="I21" i="19"/>
  <c r="Z21" i="19"/>
  <c r="Y21" i="19"/>
  <c r="X21" i="19"/>
  <c r="W21" i="19"/>
  <c r="V21" i="19"/>
  <c r="Z20" i="20"/>
  <c r="X20" i="20"/>
  <c r="Y20" i="20"/>
  <c r="V20" i="20"/>
  <c r="W20" i="20"/>
  <c r="Z26" i="20"/>
  <c r="Y26" i="20"/>
  <c r="X26" i="20"/>
  <c r="V26" i="20"/>
  <c r="W26" i="20"/>
  <c r="Q19" i="20"/>
  <c r="Z19" i="20"/>
  <c r="Y19" i="20"/>
  <c r="W19" i="20"/>
  <c r="V19" i="20"/>
  <c r="X19" i="20"/>
  <c r="Q39" i="20"/>
  <c r="W39" i="20"/>
  <c r="V39" i="20"/>
  <c r="Z39" i="20"/>
  <c r="Y39" i="20"/>
  <c r="X39" i="20"/>
  <c r="U8" i="20"/>
  <c r="X8" i="20"/>
  <c r="W8" i="20"/>
  <c r="V8" i="20"/>
  <c r="Y8" i="20"/>
  <c r="Z8" i="20"/>
  <c r="X16" i="21"/>
  <c r="Y16" i="21"/>
  <c r="Z16" i="21"/>
  <c r="W16" i="21"/>
  <c r="V16" i="21"/>
  <c r="I21" i="21"/>
  <c r="Z21" i="21"/>
  <c r="X21" i="21"/>
  <c r="W21" i="21"/>
  <c r="V21" i="21"/>
  <c r="Y21" i="21"/>
  <c r="N26" i="21"/>
  <c r="Z26" i="21"/>
  <c r="Y26" i="21"/>
  <c r="V26" i="21"/>
  <c r="X26" i="21"/>
  <c r="W26" i="21"/>
  <c r="Q23" i="21"/>
  <c r="Z23" i="21"/>
  <c r="W23" i="21"/>
  <c r="V23" i="21"/>
  <c r="Y23" i="21"/>
  <c r="X23" i="21"/>
  <c r="Z21" i="22"/>
  <c r="Y21" i="22"/>
  <c r="X21" i="22"/>
  <c r="W21" i="22"/>
  <c r="V21" i="22"/>
  <c r="Y27" i="22"/>
  <c r="X27" i="22"/>
  <c r="W27" i="22"/>
  <c r="V27" i="22"/>
  <c r="Z27" i="22"/>
  <c r="Z23" i="22"/>
  <c r="W23" i="22"/>
  <c r="X23" i="22"/>
  <c r="V23" i="22"/>
  <c r="Y23" i="22"/>
  <c r="P41" i="22"/>
  <c r="W41" i="22"/>
  <c r="V41" i="22"/>
  <c r="Y41" i="22"/>
  <c r="Z41" i="22"/>
  <c r="X41" i="22"/>
  <c r="Z12" i="23"/>
  <c r="W12" i="23"/>
  <c r="V12" i="23"/>
  <c r="Y12" i="23"/>
  <c r="X12" i="23"/>
  <c r="Z18" i="23"/>
  <c r="Y18" i="23"/>
  <c r="X18" i="23"/>
  <c r="W18" i="23"/>
  <c r="V18" i="23"/>
  <c r="H33" i="22"/>
  <c r="W33" i="22"/>
  <c r="V33" i="22"/>
  <c r="X33" i="22"/>
  <c r="Y33" i="22"/>
  <c r="Z33" i="22"/>
  <c r="R11" i="23"/>
  <c r="Z11" i="23"/>
  <c r="Y11" i="23"/>
  <c r="W11" i="23"/>
  <c r="V11" i="23"/>
  <c r="X11" i="23"/>
  <c r="M23" i="23"/>
  <c r="X23" i="23"/>
  <c r="W23" i="23"/>
  <c r="V23" i="23"/>
  <c r="Z23" i="23"/>
  <c r="Y23" i="23"/>
  <c r="W18" i="24"/>
  <c r="V18" i="24"/>
  <c r="X18" i="24"/>
  <c r="Z18" i="24"/>
  <c r="Y18" i="24"/>
  <c r="Z32" i="24"/>
  <c r="V32" i="24"/>
  <c r="W32" i="24"/>
  <c r="X32" i="24"/>
  <c r="Y32" i="24"/>
  <c r="Z30" i="24"/>
  <c r="Y30" i="24"/>
  <c r="X30" i="24"/>
  <c r="W30" i="24"/>
  <c r="V30" i="24"/>
  <c r="V33" i="24"/>
  <c r="W33" i="24"/>
  <c r="Z33" i="24"/>
  <c r="X33" i="24"/>
  <c r="Y33" i="24"/>
  <c r="M13" i="21"/>
  <c r="Z13" i="21"/>
  <c r="Y13" i="21"/>
  <c r="X13" i="21"/>
  <c r="W13" i="21"/>
  <c r="V13" i="21"/>
  <c r="X43" i="24"/>
  <c r="W43" i="24"/>
  <c r="V43" i="24"/>
  <c r="Y43" i="24"/>
  <c r="Z43" i="24"/>
  <c r="Y19" i="16"/>
  <c r="X19" i="16"/>
  <c r="W19" i="16"/>
  <c r="V19" i="16"/>
  <c r="Z19" i="16"/>
  <c r="O41" i="19"/>
  <c r="V41" i="19"/>
  <c r="W41" i="19"/>
  <c r="Y41" i="19"/>
  <c r="Z41" i="19"/>
  <c r="X41" i="19"/>
  <c r="U39" i="24"/>
  <c r="Z39" i="24"/>
  <c r="Y39" i="24"/>
  <c r="X39" i="24"/>
  <c r="W39" i="24"/>
  <c r="V39" i="24"/>
  <c r="Y8" i="13"/>
  <c r="V8" i="13"/>
  <c r="X8" i="13"/>
  <c r="W8" i="13"/>
  <c r="Z8" i="13"/>
  <c r="W40" i="19"/>
  <c r="Y40" i="19"/>
  <c r="V40" i="19"/>
  <c r="Z40" i="19"/>
  <c r="X40" i="19"/>
  <c r="X19" i="24"/>
  <c r="W19" i="24"/>
  <c r="V19" i="24"/>
  <c r="Y19" i="24"/>
  <c r="Z19" i="24"/>
  <c r="U29" i="19"/>
  <c r="Y29" i="19"/>
  <c r="X29" i="19"/>
  <c r="W29" i="19"/>
  <c r="Z29" i="19"/>
  <c r="V29" i="19"/>
  <c r="N13" i="19"/>
  <c r="Y13" i="19"/>
  <c r="X13" i="19"/>
  <c r="V13" i="19"/>
  <c r="Z13" i="19"/>
  <c r="W13" i="19"/>
  <c r="Q34" i="22"/>
  <c r="X34" i="22"/>
  <c r="W34" i="22"/>
  <c r="V34" i="22"/>
  <c r="Y34" i="22"/>
  <c r="Z34" i="22"/>
  <c r="X19" i="19"/>
  <c r="W19" i="19"/>
  <c r="V19" i="19"/>
  <c r="Y19" i="19"/>
  <c r="Z19" i="19"/>
  <c r="Z37" i="24"/>
  <c r="Y37" i="24"/>
  <c r="X37" i="24"/>
  <c r="W37" i="24"/>
  <c r="V37" i="24"/>
  <c r="Z14" i="13"/>
  <c r="Y14" i="13"/>
  <c r="V14" i="13"/>
  <c r="W14" i="13"/>
  <c r="X14" i="13"/>
  <c r="E21" i="14"/>
  <c r="V21" i="14"/>
  <c r="Y21" i="14"/>
  <c r="X21" i="14"/>
  <c r="Z21" i="14"/>
  <c r="W21" i="14"/>
  <c r="Y20" i="16"/>
  <c r="X20" i="16"/>
  <c r="Z20" i="16"/>
  <c r="W20" i="16"/>
  <c r="V20" i="16"/>
  <c r="V17" i="19"/>
  <c r="W17" i="19"/>
  <c r="Z17" i="19"/>
  <c r="Y17" i="19"/>
  <c r="X17" i="19"/>
  <c r="G21" i="20"/>
  <c r="V21" i="20"/>
  <c r="X21" i="20"/>
  <c r="W21" i="20"/>
  <c r="Z21" i="20"/>
  <c r="Y21" i="20"/>
  <c r="J24" i="21"/>
  <c r="Y24" i="21"/>
  <c r="Z24" i="21"/>
  <c r="W24" i="21"/>
  <c r="V24" i="21"/>
  <c r="X24" i="21"/>
  <c r="U17" i="22"/>
  <c r="W17" i="22"/>
  <c r="V17" i="22"/>
  <c r="X17" i="22"/>
  <c r="Y17" i="22"/>
  <c r="Z17" i="22"/>
  <c r="Q31" i="23"/>
  <c r="X31" i="23"/>
  <c r="W31" i="23"/>
  <c r="V31" i="23"/>
  <c r="Y31" i="23"/>
  <c r="Z31" i="23"/>
  <c r="Z16" i="6"/>
  <c r="Y16" i="6"/>
  <c r="X16" i="6"/>
  <c r="V16" i="6"/>
  <c r="W16" i="6"/>
  <c r="S39" i="13"/>
  <c r="Z39" i="13"/>
  <c r="Y39" i="13"/>
  <c r="V39" i="13"/>
  <c r="X39" i="13"/>
  <c r="W39" i="13"/>
  <c r="R9" i="13"/>
  <c r="W9" i="13"/>
  <c r="V9" i="13"/>
  <c r="X9" i="13"/>
  <c r="Z9" i="13"/>
  <c r="Y9" i="13"/>
  <c r="Y32" i="18"/>
  <c r="X32" i="18"/>
  <c r="W32" i="18"/>
  <c r="Z32" i="18"/>
  <c r="V32" i="18"/>
  <c r="X43" i="19"/>
  <c r="W43" i="19"/>
  <c r="V43" i="19"/>
  <c r="Z43" i="19"/>
  <c r="Y43" i="19"/>
  <c r="V30" i="20"/>
  <c r="W30" i="20"/>
  <c r="X30" i="20"/>
  <c r="Y30" i="20"/>
  <c r="Z30" i="20"/>
  <c r="Q41" i="21"/>
  <c r="X41" i="21"/>
  <c r="V41" i="21"/>
  <c r="W41" i="21"/>
  <c r="Y41" i="21"/>
  <c r="Z41" i="21"/>
  <c r="O22" i="6"/>
  <c r="X22" i="6"/>
  <c r="W22" i="6"/>
  <c r="V22" i="6"/>
  <c r="Z22" i="6"/>
  <c r="Y22" i="6"/>
  <c r="Z34" i="13"/>
  <c r="Y34" i="13"/>
  <c r="X34" i="13"/>
  <c r="W34" i="13"/>
  <c r="V34" i="13"/>
  <c r="W36" i="14"/>
  <c r="Y36" i="14"/>
  <c r="X36" i="14"/>
  <c r="Z36" i="14"/>
  <c r="V36" i="14"/>
  <c r="Z33" i="14"/>
  <c r="Y33" i="14"/>
  <c r="X33" i="14"/>
  <c r="W33" i="14"/>
  <c r="V33" i="14"/>
  <c r="V32" i="16"/>
  <c r="W32" i="16"/>
  <c r="X32" i="16"/>
  <c r="Y32" i="16"/>
  <c r="Z32" i="16"/>
  <c r="I25" i="16"/>
  <c r="W25" i="16"/>
  <c r="V25" i="16"/>
  <c r="Y25" i="16"/>
  <c r="Z25" i="16"/>
  <c r="X25" i="16"/>
  <c r="F34" i="18"/>
  <c r="D7" i="34" s="1"/>
  <c r="Z34" i="18"/>
  <c r="Y34" i="18"/>
  <c r="W34" i="18"/>
  <c r="V34" i="18"/>
  <c r="X34" i="18"/>
  <c r="Y28" i="19"/>
  <c r="X28" i="19"/>
  <c r="W28" i="19"/>
  <c r="Z28" i="19"/>
  <c r="V28" i="19"/>
  <c r="V22" i="20"/>
  <c r="Y22" i="20"/>
  <c r="X22" i="20"/>
  <c r="W22" i="20"/>
  <c r="Z22" i="20"/>
  <c r="Z28" i="21"/>
  <c r="Y28" i="21"/>
  <c r="X28" i="21"/>
  <c r="W28" i="21"/>
  <c r="V28" i="21"/>
  <c r="O40" i="21"/>
  <c r="Z40" i="21"/>
  <c r="Y40" i="21"/>
  <c r="V40" i="21"/>
  <c r="W40" i="21"/>
  <c r="X40" i="21"/>
  <c r="Z15" i="22"/>
  <c r="V15" i="22"/>
  <c r="Y15" i="22"/>
  <c r="X15" i="22"/>
  <c r="W15" i="22"/>
  <c r="M21" i="23"/>
  <c r="V21" i="23"/>
  <c r="X21" i="23"/>
  <c r="Y21" i="23"/>
  <c r="W21" i="23"/>
  <c r="Z21" i="23"/>
  <c r="Z8" i="24"/>
  <c r="V8" i="24"/>
  <c r="Y8" i="24"/>
  <c r="X8" i="24"/>
  <c r="W8" i="24"/>
  <c r="Z22" i="24"/>
  <c r="Y22" i="24"/>
  <c r="X22" i="24"/>
  <c r="V22" i="24"/>
  <c r="W22" i="24"/>
  <c r="P9" i="6"/>
  <c r="W9" i="6"/>
  <c r="Z9" i="6"/>
  <c r="Y9" i="6"/>
  <c r="V9" i="6"/>
  <c r="X9" i="6"/>
  <c r="Z13" i="13"/>
  <c r="Y13" i="13"/>
  <c r="X13" i="13"/>
  <c r="V13" i="13"/>
  <c r="W13" i="13"/>
  <c r="M43" i="14"/>
  <c r="Z43" i="14"/>
  <c r="X43" i="14"/>
  <c r="Y43" i="14"/>
  <c r="V43" i="14"/>
  <c r="W43" i="14"/>
  <c r="U34" i="6"/>
  <c r="W34" i="6"/>
  <c r="Z34" i="6"/>
  <c r="X34" i="6"/>
  <c r="Y34" i="6"/>
  <c r="V34" i="6"/>
  <c r="V36" i="18"/>
  <c r="Z36" i="18"/>
  <c r="W36" i="18"/>
  <c r="Y36" i="18"/>
  <c r="X36" i="18"/>
  <c r="U27" i="18"/>
  <c r="Z27" i="18"/>
  <c r="X27" i="18"/>
  <c r="V27" i="18"/>
  <c r="W27" i="18"/>
  <c r="Y27" i="18"/>
  <c r="Z8" i="19"/>
  <c r="X8" i="19"/>
  <c r="Y8" i="19"/>
  <c r="W8" i="19"/>
  <c r="V8" i="19"/>
  <c r="Z18" i="20"/>
  <c r="Y18" i="20"/>
  <c r="X18" i="20"/>
  <c r="W18" i="20"/>
  <c r="V18" i="20"/>
  <c r="Z18" i="21"/>
  <c r="Y18" i="21"/>
  <c r="V18" i="21"/>
  <c r="X18" i="21"/>
  <c r="W18" i="21"/>
  <c r="H37" i="21"/>
  <c r="F10" i="27" s="1"/>
  <c r="Z37" i="21"/>
  <c r="Y37" i="21"/>
  <c r="X37" i="21"/>
  <c r="W37" i="21"/>
  <c r="V37" i="21"/>
  <c r="Y36" i="22"/>
  <c r="X36" i="22"/>
  <c r="W36" i="22"/>
  <c r="V36" i="22"/>
  <c r="Z36" i="22"/>
  <c r="E30" i="22"/>
  <c r="Z30" i="22"/>
  <c r="Y30" i="22"/>
  <c r="V30" i="22"/>
  <c r="X30" i="22"/>
  <c r="W30" i="22"/>
  <c r="Z36" i="23"/>
  <c r="Y36" i="23"/>
  <c r="V36" i="23"/>
  <c r="W36" i="23"/>
  <c r="X36" i="23"/>
  <c r="U13" i="23"/>
  <c r="V13" i="23"/>
  <c r="Z13" i="23"/>
  <c r="Y13" i="23"/>
  <c r="W13" i="23"/>
  <c r="X13" i="23"/>
  <c r="Z26" i="23"/>
  <c r="Y26" i="23"/>
  <c r="X26" i="23"/>
  <c r="W26" i="23"/>
  <c r="V26" i="23"/>
  <c r="V37" i="23"/>
  <c r="X37" i="23"/>
  <c r="Y37" i="23"/>
  <c r="Z37" i="23"/>
  <c r="W37" i="23"/>
  <c r="Z16" i="24"/>
  <c r="V16" i="24"/>
  <c r="X16" i="24"/>
  <c r="W16" i="24"/>
  <c r="Y16" i="24"/>
  <c r="Z14" i="24"/>
  <c r="Y14" i="24"/>
  <c r="X14" i="24"/>
  <c r="W14" i="24"/>
  <c r="V14" i="24"/>
  <c r="V17" i="24"/>
  <c r="W17" i="24"/>
  <c r="X17" i="24"/>
  <c r="Z17" i="24"/>
  <c r="Y17" i="24"/>
  <c r="R23" i="24"/>
  <c r="Z23" i="24"/>
  <c r="Y23" i="24"/>
  <c r="X23" i="24"/>
  <c r="W23" i="24"/>
  <c r="V23" i="24"/>
  <c r="E33" i="6"/>
  <c r="Z33" i="6"/>
  <c r="Y33" i="6"/>
  <c r="X33" i="6"/>
  <c r="W33" i="6"/>
  <c r="V33" i="6"/>
  <c r="E15" i="6"/>
  <c r="Y15" i="6"/>
  <c r="X15" i="6"/>
  <c r="W15" i="6"/>
  <c r="V15" i="6"/>
  <c r="Z15" i="6"/>
  <c r="M21" i="6"/>
  <c r="W21" i="6"/>
  <c r="V21" i="6"/>
  <c r="Z21" i="6"/>
  <c r="Y21" i="6"/>
  <c r="X21" i="6"/>
  <c r="V25" i="6"/>
  <c r="Z25" i="6"/>
  <c r="Y25" i="6"/>
  <c r="W25" i="6"/>
  <c r="X25" i="6"/>
  <c r="Y32" i="13"/>
  <c r="V32" i="13"/>
  <c r="X32" i="13"/>
  <c r="Z32" i="13"/>
  <c r="W32" i="13"/>
  <c r="Y20" i="13"/>
  <c r="X20" i="13"/>
  <c r="W20" i="13"/>
  <c r="Z20" i="13"/>
  <c r="V20" i="13"/>
  <c r="U37" i="13"/>
  <c r="Z37" i="13"/>
  <c r="Y37" i="13"/>
  <c r="X37" i="13"/>
  <c r="W37" i="13"/>
  <c r="V37" i="13"/>
  <c r="P11" i="13"/>
  <c r="X11" i="13"/>
  <c r="W11" i="13"/>
  <c r="V11" i="13"/>
  <c r="Y11" i="13"/>
  <c r="Z11" i="13"/>
  <c r="V28" i="14"/>
  <c r="Z28" i="14"/>
  <c r="W28" i="14"/>
  <c r="X28" i="14"/>
  <c r="Y28" i="14"/>
  <c r="X23" i="14"/>
  <c r="W23" i="14"/>
  <c r="V23" i="14"/>
  <c r="Z23" i="14"/>
  <c r="Y23" i="14"/>
  <c r="Z10" i="14"/>
  <c r="Y10" i="14"/>
  <c r="X10" i="14"/>
  <c r="W10" i="14"/>
  <c r="V10" i="14"/>
  <c r="R34" i="14"/>
  <c r="Z34" i="14"/>
  <c r="Y34" i="14"/>
  <c r="X34" i="14"/>
  <c r="W34" i="14"/>
  <c r="V34" i="14"/>
  <c r="R22" i="14"/>
  <c r="W22" i="14"/>
  <c r="V22" i="14"/>
  <c r="Y22" i="14"/>
  <c r="Z22" i="14"/>
  <c r="X22" i="14"/>
  <c r="Z30" i="16"/>
  <c r="V30" i="16"/>
  <c r="Y30" i="16"/>
  <c r="W30" i="16"/>
  <c r="X30" i="16"/>
  <c r="V16" i="16"/>
  <c r="Y16" i="16"/>
  <c r="Z16" i="16"/>
  <c r="X16" i="16"/>
  <c r="W16" i="16"/>
  <c r="Y44" i="16"/>
  <c r="X44" i="16"/>
  <c r="V44" i="16"/>
  <c r="W44" i="16"/>
  <c r="Z44" i="16"/>
  <c r="Z22" i="16"/>
  <c r="X22" i="16"/>
  <c r="W22" i="16"/>
  <c r="Y22" i="16"/>
  <c r="V22" i="16"/>
  <c r="P24" i="16"/>
  <c r="V24" i="16"/>
  <c r="Z24" i="16"/>
  <c r="X24" i="16"/>
  <c r="Y24" i="16"/>
  <c r="W24" i="16"/>
  <c r="W38" i="18"/>
  <c r="V38" i="18"/>
  <c r="X38" i="18"/>
  <c r="Z38" i="18"/>
  <c r="Y38" i="18"/>
  <c r="V13" i="18"/>
  <c r="X13" i="18"/>
  <c r="Z13" i="18"/>
  <c r="W13" i="18"/>
  <c r="Y13" i="18"/>
  <c r="J35" i="18"/>
  <c r="Z35" i="18"/>
  <c r="W35" i="18"/>
  <c r="Y35" i="18"/>
  <c r="X35" i="18"/>
  <c r="V35" i="18"/>
  <c r="G33" i="18"/>
  <c r="Z33" i="18"/>
  <c r="Y33" i="18"/>
  <c r="X33" i="18"/>
  <c r="W33" i="18"/>
  <c r="V33" i="18"/>
  <c r="H37" i="18"/>
  <c r="F7" i="27" s="1"/>
  <c r="V37" i="18"/>
  <c r="X37" i="18"/>
  <c r="Z37" i="18"/>
  <c r="W37" i="18"/>
  <c r="Y37" i="18"/>
  <c r="Z38" i="19"/>
  <c r="Y38" i="19"/>
  <c r="V38" i="19"/>
  <c r="X38" i="19"/>
  <c r="W38" i="19"/>
  <c r="Y44" i="19"/>
  <c r="X44" i="19"/>
  <c r="W44" i="19"/>
  <c r="Z44" i="19"/>
  <c r="V44" i="19"/>
  <c r="T36" i="19"/>
  <c r="Y36" i="19"/>
  <c r="Z36" i="19"/>
  <c r="X36" i="19"/>
  <c r="W36" i="19"/>
  <c r="V36" i="19"/>
  <c r="O39" i="19"/>
  <c r="Z39" i="19"/>
  <c r="Y39" i="19"/>
  <c r="V39" i="19"/>
  <c r="X39" i="19"/>
  <c r="W39" i="19"/>
  <c r="X40" i="20"/>
  <c r="W40" i="20"/>
  <c r="V40" i="20"/>
  <c r="Z40" i="20"/>
  <c r="Y40" i="20"/>
  <c r="Q37" i="19"/>
  <c r="Y37" i="19"/>
  <c r="Z37" i="19"/>
  <c r="X37" i="19"/>
  <c r="W37" i="19"/>
  <c r="V37" i="19"/>
  <c r="V14" i="20"/>
  <c r="W14" i="20"/>
  <c r="Z14" i="20"/>
  <c r="X14" i="20"/>
  <c r="Y14" i="20"/>
  <c r="P33" i="20"/>
  <c r="Y33" i="20"/>
  <c r="X33" i="20"/>
  <c r="W33" i="20"/>
  <c r="Z33" i="20"/>
  <c r="V33" i="20"/>
  <c r="G15" i="20"/>
  <c r="W15" i="20"/>
  <c r="V15" i="20"/>
  <c r="Z15" i="20"/>
  <c r="Y15" i="20"/>
  <c r="X15" i="20"/>
  <c r="Y30" i="21"/>
  <c r="X30" i="21"/>
  <c r="W30" i="21"/>
  <c r="Z30" i="21"/>
  <c r="V30" i="21"/>
  <c r="Z44" i="21"/>
  <c r="X44" i="21"/>
  <c r="W44" i="21"/>
  <c r="V44" i="21"/>
  <c r="Y44" i="21"/>
  <c r="J27" i="21"/>
  <c r="Z27" i="21"/>
  <c r="Y27" i="21"/>
  <c r="W27" i="21"/>
  <c r="V27" i="21"/>
  <c r="X27" i="21"/>
  <c r="T10" i="21"/>
  <c r="Z10" i="21"/>
  <c r="Y10" i="21"/>
  <c r="V10" i="21"/>
  <c r="W10" i="21"/>
  <c r="X10" i="21"/>
  <c r="I29" i="21"/>
  <c r="Z29" i="21"/>
  <c r="Y29" i="21"/>
  <c r="X29" i="21"/>
  <c r="W29" i="21"/>
  <c r="V29" i="21"/>
  <c r="V40" i="22"/>
  <c r="Z40" i="22"/>
  <c r="W40" i="22"/>
  <c r="X40" i="22"/>
  <c r="Y40" i="22"/>
  <c r="Y28" i="22"/>
  <c r="X28" i="22"/>
  <c r="W28" i="22"/>
  <c r="Z28" i="22"/>
  <c r="V28" i="22"/>
  <c r="T18" i="22"/>
  <c r="X18" i="22"/>
  <c r="W18" i="22"/>
  <c r="V18" i="22"/>
  <c r="Y18" i="22"/>
  <c r="Z18" i="22"/>
  <c r="T38" i="22"/>
  <c r="Z38" i="22"/>
  <c r="Y38" i="22"/>
  <c r="X38" i="22"/>
  <c r="W38" i="22"/>
  <c r="V38" i="22"/>
  <c r="U22" i="22"/>
  <c r="Z22" i="22"/>
  <c r="Y22" i="22"/>
  <c r="X22" i="22"/>
  <c r="W22" i="22"/>
  <c r="V22" i="22"/>
  <c r="Z20" i="23"/>
  <c r="Y20" i="23"/>
  <c r="W20" i="23"/>
  <c r="X20" i="23"/>
  <c r="V20" i="23"/>
  <c r="P43" i="23"/>
  <c r="Z43" i="23"/>
  <c r="Y43" i="23"/>
  <c r="W43" i="23"/>
  <c r="V43" i="23"/>
  <c r="X43" i="23"/>
  <c r="U25" i="23"/>
  <c r="Z25" i="23"/>
  <c r="Y25" i="23"/>
  <c r="X25" i="23"/>
  <c r="W25" i="23"/>
  <c r="V25" i="23"/>
  <c r="H29" i="23"/>
  <c r="V29" i="23"/>
  <c r="Z29" i="23"/>
  <c r="W29" i="23"/>
  <c r="X29" i="23"/>
  <c r="Y29" i="23"/>
  <c r="Z29" i="24"/>
  <c r="Y29" i="24"/>
  <c r="X29" i="24"/>
  <c r="W29" i="24"/>
  <c r="V29" i="24"/>
  <c r="Z31" i="24"/>
  <c r="Y31" i="24"/>
  <c r="V31" i="24"/>
  <c r="X31" i="24"/>
  <c r="W31" i="24"/>
  <c r="X11" i="24"/>
  <c r="W11" i="24"/>
  <c r="V11" i="24"/>
  <c r="Y11" i="24"/>
  <c r="Z11" i="24"/>
  <c r="Y36" i="24"/>
  <c r="X36" i="24"/>
  <c r="W36" i="24"/>
  <c r="V36" i="24"/>
  <c r="Z36" i="24"/>
  <c r="M33" i="23"/>
  <c r="Z33" i="23"/>
  <c r="Y33" i="23"/>
  <c r="X33" i="23"/>
  <c r="W33" i="23"/>
  <c r="V33" i="23"/>
  <c r="O14" i="6"/>
  <c r="X14" i="6"/>
  <c r="W14" i="6"/>
  <c r="Z14" i="6"/>
  <c r="V14" i="6"/>
  <c r="Y14" i="6"/>
  <c r="Y16" i="14"/>
  <c r="X16" i="14"/>
  <c r="W16" i="14"/>
  <c r="Z16" i="14"/>
  <c r="V16" i="14"/>
  <c r="Y28" i="16"/>
  <c r="X28" i="16"/>
  <c r="Z28" i="16"/>
  <c r="W28" i="16"/>
  <c r="V28" i="16"/>
  <c r="R26" i="16"/>
  <c r="X26" i="16"/>
  <c r="W26" i="16"/>
  <c r="V26" i="16"/>
  <c r="Y26" i="16"/>
  <c r="Z26" i="16"/>
  <c r="V8" i="16"/>
  <c r="X8" i="16"/>
  <c r="W8" i="16"/>
  <c r="Z8" i="16"/>
  <c r="Y8" i="16"/>
  <c r="Y24" i="18"/>
  <c r="X24" i="18"/>
  <c r="W24" i="18"/>
  <c r="Z24" i="18"/>
  <c r="V24" i="18"/>
  <c r="E34" i="19"/>
  <c r="D8" i="26" s="1"/>
  <c r="W34" i="19"/>
  <c r="V34" i="19"/>
  <c r="X34" i="19"/>
  <c r="Z34" i="19"/>
  <c r="Y34" i="19"/>
  <c r="U35" i="20"/>
  <c r="Z35" i="20"/>
  <c r="Y35" i="20"/>
  <c r="V35" i="20"/>
  <c r="X35" i="20"/>
  <c r="W35" i="20"/>
  <c r="Z32" i="21"/>
  <c r="V32" i="21"/>
  <c r="X32" i="21"/>
  <c r="W32" i="21"/>
  <c r="Y32" i="21"/>
  <c r="V16" i="22"/>
  <c r="Z16" i="22"/>
  <c r="Y16" i="22"/>
  <c r="W16" i="22"/>
  <c r="X16" i="22"/>
  <c r="Y40" i="23"/>
  <c r="X40" i="23"/>
  <c r="W40" i="23"/>
  <c r="V40" i="23"/>
  <c r="Z40" i="23"/>
  <c r="H35" i="6"/>
  <c r="X35" i="6"/>
  <c r="Z35" i="6"/>
  <c r="Y35" i="6"/>
  <c r="W35" i="6"/>
  <c r="V35" i="6"/>
  <c r="U42" i="6"/>
  <c r="Z42" i="6"/>
  <c r="Y42" i="6"/>
  <c r="X42" i="6"/>
  <c r="W42" i="6"/>
  <c r="V42" i="6"/>
  <c r="G21" i="13"/>
  <c r="Z21" i="13"/>
  <c r="Y21" i="13"/>
  <c r="X21" i="13"/>
  <c r="W21" i="13"/>
  <c r="V21" i="13"/>
  <c r="Z41" i="14"/>
  <c r="Y41" i="14"/>
  <c r="X41" i="14"/>
  <c r="V41" i="14"/>
  <c r="W41" i="14"/>
  <c r="X18" i="16"/>
  <c r="W18" i="16"/>
  <c r="V18" i="16"/>
  <c r="Y18" i="16"/>
  <c r="Z18" i="16"/>
  <c r="Z42" i="18"/>
  <c r="Y42" i="18"/>
  <c r="X42" i="18"/>
  <c r="V42" i="18"/>
  <c r="W42" i="18"/>
  <c r="V25" i="19"/>
  <c r="Z25" i="19"/>
  <c r="Y25" i="19"/>
  <c r="X25" i="19"/>
  <c r="W25" i="19"/>
  <c r="H27" i="20"/>
  <c r="Z27" i="20"/>
  <c r="Y27" i="20"/>
  <c r="W27" i="20"/>
  <c r="V27" i="20"/>
  <c r="X27" i="20"/>
  <c r="G9" i="21"/>
  <c r="Y9" i="21"/>
  <c r="W9" i="21"/>
  <c r="Z9" i="21"/>
  <c r="V9" i="21"/>
  <c r="X9" i="21"/>
  <c r="I38" i="6"/>
  <c r="X38" i="6"/>
  <c r="W38" i="6"/>
  <c r="Z38" i="6"/>
  <c r="V38" i="6"/>
  <c r="Y38" i="6"/>
  <c r="Z31" i="13"/>
  <c r="X31" i="13"/>
  <c r="W31" i="13"/>
  <c r="V31" i="13"/>
  <c r="Y31" i="13"/>
  <c r="U41" i="13"/>
  <c r="V41" i="13"/>
  <c r="X41" i="13"/>
  <c r="W41" i="13"/>
  <c r="Y41" i="13"/>
  <c r="Z41" i="13"/>
  <c r="X44" i="14"/>
  <c r="W44" i="14"/>
  <c r="Y44" i="14"/>
  <c r="Z44" i="14"/>
  <c r="V44" i="14"/>
  <c r="Y11" i="16"/>
  <c r="X11" i="16"/>
  <c r="W11" i="16"/>
  <c r="Z11" i="16"/>
  <c r="V11" i="16"/>
  <c r="Z38" i="16"/>
  <c r="X38" i="16"/>
  <c r="V38" i="16"/>
  <c r="Y38" i="16"/>
  <c r="W38" i="16"/>
  <c r="V29" i="18"/>
  <c r="Y29" i="18"/>
  <c r="X29" i="18"/>
  <c r="Z29" i="18"/>
  <c r="W29" i="18"/>
  <c r="Z10" i="19"/>
  <c r="W10" i="19"/>
  <c r="V10" i="19"/>
  <c r="X10" i="19"/>
  <c r="Y10" i="19"/>
  <c r="U32" i="19"/>
  <c r="Z32" i="19"/>
  <c r="X32" i="19"/>
  <c r="W32" i="19"/>
  <c r="Y32" i="19"/>
  <c r="V32" i="19"/>
  <c r="Q11" i="20"/>
  <c r="Z11" i="20"/>
  <c r="Y11" i="20"/>
  <c r="V11" i="20"/>
  <c r="X11" i="20"/>
  <c r="W11" i="20"/>
  <c r="Z34" i="21"/>
  <c r="V34" i="21"/>
  <c r="Y34" i="21"/>
  <c r="W34" i="21"/>
  <c r="X34" i="21"/>
  <c r="U15" i="21"/>
  <c r="Y15" i="21"/>
  <c r="X15" i="21"/>
  <c r="W15" i="21"/>
  <c r="V15" i="21"/>
  <c r="Z15" i="21"/>
  <c r="Y19" i="22"/>
  <c r="X19" i="22"/>
  <c r="W19" i="22"/>
  <c r="V19" i="22"/>
  <c r="Z19" i="22"/>
  <c r="Z44" i="23"/>
  <c r="W44" i="23"/>
  <c r="V44" i="23"/>
  <c r="X44" i="23"/>
  <c r="Y44" i="23"/>
  <c r="I15" i="23"/>
  <c r="X15" i="23"/>
  <c r="W15" i="23"/>
  <c r="V15" i="23"/>
  <c r="Y15" i="23"/>
  <c r="Z15" i="23"/>
  <c r="V25" i="24"/>
  <c r="W25" i="24"/>
  <c r="Y25" i="24"/>
  <c r="Z25" i="24"/>
  <c r="X25" i="24"/>
  <c r="T43" i="6"/>
  <c r="Y43" i="6"/>
  <c r="X43" i="6"/>
  <c r="W43" i="6"/>
  <c r="Z43" i="6"/>
  <c r="V43" i="6"/>
  <c r="Z30" i="13"/>
  <c r="Y30" i="13"/>
  <c r="W30" i="13"/>
  <c r="V30" i="13"/>
  <c r="X30" i="13"/>
  <c r="U19" i="13"/>
  <c r="X19" i="13"/>
  <c r="W19" i="13"/>
  <c r="Y19" i="13"/>
  <c r="V19" i="13"/>
  <c r="Z19" i="13"/>
  <c r="Z27" i="14"/>
  <c r="W27" i="14"/>
  <c r="Y27" i="14"/>
  <c r="X27" i="14"/>
  <c r="V27" i="14"/>
  <c r="R30" i="14"/>
  <c r="W30" i="14"/>
  <c r="V30" i="14"/>
  <c r="X30" i="14"/>
  <c r="Y30" i="14"/>
  <c r="Z30" i="14"/>
  <c r="Z31" i="16"/>
  <c r="W31" i="16"/>
  <c r="V31" i="16"/>
  <c r="Y31" i="16"/>
  <c r="X31" i="16"/>
  <c r="J40" i="16"/>
  <c r="V40" i="16"/>
  <c r="Y40" i="16"/>
  <c r="Z40" i="16"/>
  <c r="X40" i="16"/>
  <c r="W40" i="16"/>
  <c r="X28" i="18"/>
  <c r="V28" i="18"/>
  <c r="Z28" i="18"/>
  <c r="W28" i="18"/>
  <c r="Y28" i="18"/>
  <c r="O10" i="18"/>
  <c r="Z10" i="18"/>
  <c r="Y10" i="18"/>
  <c r="W10" i="18"/>
  <c r="X10" i="18"/>
  <c r="V10" i="18"/>
  <c r="X27" i="19"/>
  <c r="W27" i="19"/>
  <c r="V27" i="19"/>
  <c r="Y27" i="19"/>
  <c r="Z27" i="19"/>
  <c r="Z12" i="20"/>
  <c r="Y12" i="20"/>
  <c r="V12" i="20"/>
  <c r="X12" i="20"/>
  <c r="W12" i="20"/>
  <c r="I23" i="20"/>
  <c r="W23" i="20"/>
  <c r="V23" i="20"/>
  <c r="Y23" i="20"/>
  <c r="X23" i="20"/>
  <c r="Z23" i="20"/>
  <c r="G35" i="21"/>
  <c r="Z35" i="21"/>
  <c r="W35" i="21"/>
  <c r="V35" i="21"/>
  <c r="Y35" i="21"/>
  <c r="X35" i="21"/>
  <c r="K14" i="22"/>
  <c r="Z14" i="22"/>
  <c r="Y14" i="22"/>
  <c r="V14" i="22"/>
  <c r="X14" i="22"/>
  <c r="W14" i="22"/>
  <c r="K39" i="6"/>
  <c r="Y39" i="6"/>
  <c r="X39" i="6"/>
  <c r="W39" i="6"/>
  <c r="V39" i="6"/>
  <c r="Z39" i="6"/>
  <c r="U13" i="6"/>
  <c r="W13" i="6"/>
  <c r="Z13" i="6"/>
  <c r="V13" i="6"/>
  <c r="Y13" i="6"/>
  <c r="X13" i="6"/>
  <c r="K41" i="6"/>
  <c r="Z41" i="6"/>
  <c r="W41" i="6"/>
  <c r="V41" i="6"/>
  <c r="Y41" i="6"/>
  <c r="X41" i="6"/>
  <c r="X26" i="6"/>
  <c r="W26" i="6"/>
  <c r="Z26" i="6"/>
  <c r="Y26" i="6"/>
  <c r="V26" i="6"/>
  <c r="P30" i="6"/>
  <c r="X30" i="6"/>
  <c r="W30" i="6"/>
  <c r="V30" i="6"/>
  <c r="Z30" i="6"/>
  <c r="Y30" i="6"/>
  <c r="V17" i="13"/>
  <c r="Y17" i="13"/>
  <c r="X17" i="13"/>
  <c r="W17" i="13"/>
  <c r="Z17" i="13"/>
  <c r="X40" i="13"/>
  <c r="W40" i="13"/>
  <c r="Y40" i="13"/>
  <c r="V40" i="13"/>
  <c r="Z40" i="13"/>
  <c r="Q29" i="13"/>
  <c r="Z29" i="13"/>
  <c r="Y29" i="13"/>
  <c r="X29" i="13"/>
  <c r="V29" i="13"/>
  <c r="W29" i="13"/>
  <c r="Q33" i="13"/>
  <c r="Y33" i="13"/>
  <c r="W33" i="13"/>
  <c r="V33" i="13"/>
  <c r="X33" i="13"/>
  <c r="Z33" i="13"/>
  <c r="Y24" i="14"/>
  <c r="X24" i="14"/>
  <c r="W24" i="14"/>
  <c r="Z24" i="14"/>
  <c r="V24" i="14"/>
  <c r="Z19" i="14"/>
  <c r="X19" i="14"/>
  <c r="W19" i="14"/>
  <c r="V19" i="14"/>
  <c r="Y19" i="14"/>
  <c r="V13" i="14"/>
  <c r="Z13" i="14"/>
  <c r="W13" i="14"/>
  <c r="Y13" i="14"/>
  <c r="X13" i="14"/>
  <c r="T26" i="14"/>
  <c r="Z26" i="14"/>
  <c r="Y26" i="14"/>
  <c r="W26" i="14"/>
  <c r="V26" i="14"/>
  <c r="X26" i="14"/>
  <c r="R14" i="14"/>
  <c r="W14" i="14"/>
  <c r="V14" i="14"/>
  <c r="Z14" i="14"/>
  <c r="X14" i="14"/>
  <c r="Y14" i="14"/>
  <c r="Z29" i="16"/>
  <c r="Y29" i="16"/>
  <c r="V29" i="16"/>
  <c r="W29" i="16"/>
  <c r="X29" i="16"/>
  <c r="Z15" i="16"/>
  <c r="V15" i="16"/>
  <c r="Y15" i="16"/>
  <c r="X15" i="16"/>
  <c r="W15" i="16"/>
  <c r="Y36" i="16"/>
  <c r="X36" i="16"/>
  <c r="Z36" i="16"/>
  <c r="W36" i="16"/>
  <c r="V36" i="16"/>
  <c r="Z21" i="16"/>
  <c r="Y21" i="16"/>
  <c r="W21" i="16"/>
  <c r="V21" i="16"/>
  <c r="X21" i="16"/>
  <c r="M39" i="16"/>
  <c r="Z39" i="16"/>
  <c r="Y39" i="16"/>
  <c r="X39" i="16"/>
  <c r="W39" i="16"/>
  <c r="V39" i="16"/>
  <c r="W22" i="18"/>
  <c r="V22" i="18"/>
  <c r="Z22" i="18"/>
  <c r="Y22" i="18"/>
  <c r="X22" i="18"/>
  <c r="X12" i="18"/>
  <c r="V12" i="18"/>
  <c r="Z12" i="18"/>
  <c r="W12" i="18"/>
  <c r="Y12" i="18"/>
  <c r="I23" i="18"/>
  <c r="X23" i="18"/>
  <c r="W23" i="18"/>
  <c r="V23" i="18"/>
  <c r="Z23" i="18"/>
  <c r="Y23" i="18"/>
  <c r="G18" i="18"/>
  <c r="Z18" i="18"/>
  <c r="Y18" i="18"/>
  <c r="X18" i="18"/>
  <c r="V18" i="18"/>
  <c r="W18" i="18"/>
  <c r="M25" i="18"/>
  <c r="Z25" i="18"/>
  <c r="Y25" i="18"/>
  <c r="X25" i="18"/>
  <c r="V25" i="18"/>
  <c r="W25" i="18"/>
  <c r="Z23" i="19"/>
  <c r="X23" i="19"/>
  <c r="V23" i="19"/>
  <c r="Y23" i="19"/>
  <c r="W23" i="19"/>
  <c r="Z35" i="19"/>
  <c r="X35" i="19"/>
  <c r="W35" i="19"/>
  <c r="V35" i="19"/>
  <c r="Y35" i="19"/>
  <c r="J12" i="19"/>
  <c r="Y12" i="19"/>
  <c r="X12" i="19"/>
  <c r="Z12" i="19"/>
  <c r="W12" i="19"/>
  <c r="V12" i="19"/>
  <c r="H30" i="19"/>
  <c r="Z30" i="19"/>
  <c r="Y30" i="19"/>
  <c r="W30" i="19"/>
  <c r="V30" i="19"/>
  <c r="X30" i="19"/>
  <c r="Z36" i="20"/>
  <c r="Y36" i="20"/>
  <c r="V36" i="20"/>
  <c r="X36" i="20"/>
  <c r="W36" i="20"/>
  <c r="Z42" i="20"/>
  <c r="Y42" i="20"/>
  <c r="X42" i="20"/>
  <c r="W42" i="20"/>
  <c r="V42" i="20"/>
  <c r="Q17" i="18"/>
  <c r="Z17" i="18"/>
  <c r="Y17" i="18"/>
  <c r="X17" i="18"/>
  <c r="V17" i="18"/>
  <c r="W17" i="18"/>
  <c r="I25" i="20"/>
  <c r="Y25" i="20"/>
  <c r="X25" i="20"/>
  <c r="W25" i="20"/>
  <c r="Z25" i="20"/>
  <c r="V25" i="20"/>
  <c r="Q37" i="20"/>
  <c r="Y37" i="20"/>
  <c r="V37" i="20"/>
  <c r="Z37" i="20"/>
  <c r="X37" i="20"/>
  <c r="W37" i="20"/>
  <c r="Y14" i="21"/>
  <c r="X14" i="21"/>
  <c r="Z14" i="21"/>
  <c r="W14" i="21"/>
  <c r="V14" i="21"/>
  <c r="Z36" i="21"/>
  <c r="Y36" i="21"/>
  <c r="X36" i="21"/>
  <c r="W36" i="21"/>
  <c r="V36" i="21"/>
  <c r="E42" i="21"/>
  <c r="Z42" i="21"/>
  <c r="V42" i="21"/>
  <c r="X42" i="21"/>
  <c r="W42" i="21"/>
  <c r="Y42" i="21"/>
  <c r="G39" i="21"/>
  <c r="Z39" i="21"/>
  <c r="Y39" i="21"/>
  <c r="W39" i="21"/>
  <c r="X39" i="21"/>
  <c r="V39" i="21"/>
  <c r="T8" i="21"/>
  <c r="Y8" i="21"/>
  <c r="Z8" i="21"/>
  <c r="V8" i="21"/>
  <c r="W8" i="21"/>
  <c r="X8" i="21"/>
  <c r="V32" i="22"/>
  <c r="Z32" i="22"/>
  <c r="Y32" i="22"/>
  <c r="X32" i="22"/>
  <c r="W32" i="22"/>
  <c r="Y20" i="22"/>
  <c r="X20" i="22"/>
  <c r="W20" i="22"/>
  <c r="V20" i="22"/>
  <c r="Z20" i="22"/>
  <c r="I10" i="22"/>
  <c r="X10" i="22"/>
  <c r="W10" i="22"/>
  <c r="V10" i="22"/>
  <c r="Z10" i="22"/>
  <c r="Y10" i="22"/>
  <c r="S26" i="22"/>
  <c r="X26" i="22"/>
  <c r="W26" i="22"/>
  <c r="V26" i="22"/>
  <c r="Z26" i="22"/>
  <c r="Y26" i="22"/>
  <c r="Y32" i="23"/>
  <c r="X32" i="23"/>
  <c r="W32" i="23"/>
  <c r="V32" i="23"/>
  <c r="Z32" i="23"/>
  <c r="W38" i="23"/>
  <c r="V38" i="23"/>
  <c r="X38" i="23"/>
  <c r="Z38" i="23"/>
  <c r="Y38" i="23"/>
  <c r="O35" i="23"/>
  <c r="Z35" i="23"/>
  <c r="Y35" i="23"/>
  <c r="V35" i="23"/>
  <c r="X35" i="23"/>
  <c r="W35" i="23"/>
  <c r="F10" i="23"/>
  <c r="Z10" i="23"/>
  <c r="Y10" i="23"/>
  <c r="X10" i="23"/>
  <c r="W10" i="23"/>
  <c r="V10" i="23"/>
  <c r="T8" i="23"/>
  <c r="Y8" i="23"/>
  <c r="X8" i="23"/>
  <c r="W8" i="23"/>
  <c r="V8" i="23"/>
  <c r="Z8" i="23"/>
  <c r="Z21" i="24"/>
  <c r="Y21" i="24"/>
  <c r="X21" i="24"/>
  <c r="W21" i="24"/>
  <c r="V21" i="24"/>
  <c r="X35" i="24"/>
  <c r="W35" i="24"/>
  <c r="V35" i="24"/>
  <c r="Y35" i="24"/>
  <c r="Z35" i="24"/>
  <c r="V9" i="24"/>
  <c r="W9" i="24"/>
  <c r="Y9" i="24"/>
  <c r="X9" i="24"/>
  <c r="Z9" i="24"/>
  <c r="Y28" i="24"/>
  <c r="X28" i="24"/>
  <c r="W28" i="24"/>
  <c r="V28" i="24"/>
  <c r="Z28" i="24"/>
  <c r="H36" i="6"/>
  <c r="V36" i="6"/>
  <c r="Y36" i="6"/>
  <c r="X36" i="6"/>
  <c r="Z36" i="6"/>
  <c r="W36" i="6"/>
  <c r="F10" i="13"/>
  <c r="W10" i="13"/>
  <c r="Z10" i="13"/>
  <c r="V10" i="13"/>
  <c r="Y10" i="13"/>
  <c r="X10" i="13"/>
  <c r="P40" i="14"/>
  <c r="Y40" i="14"/>
  <c r="X40" i="14"/>
  <c r="W40" i="14"/>
  <c r="Z40" i="14"/>
  <c r="V40" i="14"/>
  <c r="W33" i="16"/>
  <c r="V33" i="16"/>
  <c r="X33" i="16"/>
  <c r="Z33" i="16"/>
  <c r="Y33" i="16"/>
  <c r="J19" i="18"/>
  <c r="Z19" i="18"/>
  <c r="W19" i="18"/>
  <c r="Y19" i="18"/>
  <c r="V19" i="18"/>
  <c r="X19" i="18"/>
  <c r="Z28" i="20"/>
  <c r="W28" i="20"/>
  <c r="Y28" i="20"/>
  <c r="V28" i="20"/>
  <c r="X28" i="20"/>
  <c r="J10" i="20"/>
  <c r="Z10" i="20"/>
  <c r="Y10" i="20"/>
  <c r="X10" i="20"/>
  <c r="V10" i="20"/>
  <c r="W10" i="20"/>
  <c r="R11" i="21"/>
  <c r="Z11" i="21"/>
  <c r="Y11" i="21"/>
  <c r="W11" i="21"/>
  <c r="V11" i="21"/>
  <c r="X11" i="21"/>
  <c r="Z39" i="22"/>
  <c r="W39" i="22"/>
  <c r="X39" i="22"/>
  <c r="Y39" i="22"/>
  <c r="V39" i="22"/>
  <c r="Y16" i="23"/>
  <c r="X16" i="23"/>
  <c r="W16" i="23"/>
  <c r="V16" i="23"/>
  <c r="Z16" i="23"/>
  <c r="Y44" i="24"/>
  <c r="X44" i="24"/>
  <c r="W44" i="24"/>
  <c r="V44" i="24"/>
  <c r="Z44" i="24"/>
  <c r="X18" i="6"/>
  <c r="W18" i="6"/>
  <c r="Z18" i="6"/>
  <c r="Y18" i="6"/>
  <c r="V18" i="6"/>
  <c r="O17" i="6"/>
  <c r="W17" i="6"/>
  <c r="Z17" i="6"/>
  <c r="V17" i="6"/>
  <c r="Y17" i="6"/>
  <c r="X17" i="6"/>
  <c r="W42" i="13"/>
  <c r="Z42" i="13"/>
  <c r="Y42" i="13"/>
  <c r="V42" i="13"/>
  <c r="X42" i="13"/>
  <c r="Z25" i="14"/>
  <c r="Y25" i="14"/>
  <c r="X25" i="14"/>
  <c r="W25" i="14"/>
  <c r="V25" i="14"/>
  <c r="N10" i="16"/>
  <c r="X10" i="16"/>
  <c r="W10" i="16"/>
  <c r="V10" i="16"/>
  <c r="Z10" i="16"/>
  <c r="Y10" i="16"/>
  <c r="G8" i="18"/>
  <c r="Y8" i="18"/>
  <c r="X8" i="18"/>
  <c r="W8" i="18"/>
  <c r="Z8" i="18"/>
  <c r="V8" i="18"/>
  <c r="Z31" i="19"/>
  <c r="W31" i="19"/>
  <c r="Y31" i="19"/>
  <c r="V31" i="19"/>
  <c r="X31" i="19"/>
  <c r="H13" i="20"/>
  <c r="Z13" i="20"/>
  <c r="Y13" i="20"/>
  <c r="X13" i="20"/>
  <c r="W13" i="20"/>
  <c r="V13" i="20"/>
  <c r="Z29" i="22"/>
  <c r="Y29" i="22"/>
  <c r="X29" i="22"/>
  <c r="W29" i="22"/>
  <c r="V29" i="22"/>
  <c r="W29" i="6"/>
  <c r="V29" i="6"/>
  <c r="Y29" i="6"/>
  <c r="Z29" i="6"/>
  <c r="X29" i="6"/>
  <c r="V20" i="6"/>
  <c r="X20" i="6"/>
  <c r="Z20" i="6"/>
  <c r="Y20" i="6"/>
  <c r="W20" i="6"/>
  <c r="X26" i="13"/>
  <c r="W26" i="13"/>
  <c r="Y26" i="13"/>
  <c r="Z26" i="13"/>
  <c r="V26" i="13"/>
  <c r="X31" i="14"/>
  <c r="W31" i="14"/>
  <c r="V31" i="14"/>
  <c r="Y31" i="14"/>
  <c r="Z31" i="14"/>
  <c r="Q38" i="14"/>
  <c r="W38" i="14"/>
  <c r="V38" i="14"/>
  <c r="Z38" i="14"/>
  <c r="Y38" i="14"/>
  <c r="X38" i="14"/>
  <c r="P15" i="13"/>
  <c r="Z15" i="13"/>
  <c r="X15" i="13"/>
  <c r="Y15" i="13"/>
  <c r="V15" i="13"/>
  <c r="W15" i="13"/>
  <c r="K26" i="18"/>
  <c r="Z26" i="18"/>
  <c r="Y26" i="18"/>
  <c r="X26" i="18"/>
  <c r="V26" i="18"/>
  <c r="W26" i="18"/>
  <c r="Z15" i="19"/>
  <c r="W15" i="19"/>
  <c r="Y15" i="19"/>
  <c r="V15" i="19"/>
  <c r="X15" i="19"/>
  <c r="X16" i="20"/>
  <c r="W16" i="20"/>
  <c r="V16" i="20"/>
  <c r="Z16" i="20"/>
  <c r="Y16" i="20"/>
  <c r="Q31" i="20"/>
  <c r="W31" i="20"/>
  <c r="V31" i="20"/>
  <c r="X31" i="20"/>
  <c r="Z31" i="20"/>
  <c r="Y31" i="20"/>
  <c r="H43" i="21"/>
  <c r="Z43" i="21"/>
  <c r="W43" i="21"/>
  <c r="V43" i="21"/>
  <c r="X43" i="21"/>
  <c r="Y43" i="21"/>
  <c r="Z13" i="22"/>
  <c r="Y13" i="22"/>
  <c r="X13" i="22"/>
  <c r="W13" i="22"/>
  <c r="V13" i="22"/>
  <c r="W30" i="23"/>
  <c r="V30" i="23"/>
  <c r="Z30" i="23"/>
  <c r="Y30" i="23"/>
  <c r="X30" i="23"/>
  <c r="G41" i="23"/>
  <c r="Z41" i="23"/>
  <c r="Y41" i="23"/>
  <c r="X41" i="23"/>
  <c r="W41" i="23"/>
  <c r="V41" i="23"/>
  <c r="Z24" i="24"/>
  <c r="V24" i="24"/>
  <c r="Y24" i="24"/>
  <c r="W24" i="24"/>
  <c r="X24" i="24"/>
  <c r="V28" i="6"/>
  <c r="Z28" i="6"/>
  <c r="Y28" i="6"/>
  <c r="X28" i="6"/>
  <c r="W28" i="6"/>
  <c r="Y23" i="6"/>
  <c r="X23" i="6"/>
  <c r="W23" i="6"/>
  <c r="V23" i="6"/>
  <c r="Z23" i="6"/>
  <c r="W18" i="13"/>
  <c r="V18" i="13"/>
  <c r="Y18" i="13"/>
  <c r="X18" i="13"/>
  <c r="Z18" i="13"/>
  <c r="Y32" i="14"/>
  <c r="X32" i="14"/>
  <c r="W32" i="14"/>
  <c r="V32" i="14"/>
  <c r="Z32" i="14"/>
  <c r="Y8" i="14"/>
  <c r="X8" i="14"/>
  <c r="W8" i="14"/>
  <c r="Z8" i="14"/>
  <c r="V8" i="14"/>
  <c r="N43" i="13"/>
  <c r="X43" i="13"/>
  <c r="Z43" i="13"/>
  <c r="W43" i="13"/>
  <c r="V43" i="13"/>
  <c r="Y43" i="13"/>
  <c r="Z37" i="16"/>
  <c r="Y37" i="16"/>
  <c r="X37" i="16"/>
  <c r="W37" i="16"/>
  <c r="V37" i="16"/>
  <c r="T9" i="18"/>
  <c r="Z9" i="18"/>
  <c r="Y9" i="18"/>
  <c r="X9" i="18"/>
  <c r="W9" i="18"/>
  <c r="V9" i="18"/>
  <c r="Y20" i="19"/>
  <c r="X20" i="19"/>
  <c r="W20" i="19"/>
  <c r="V20" i="19"/>
  <c r="Z20" i="19"/>
  <c r="Z44" i="20"/>
  <c r="W44" i="20"/>
  <c r="Y44" i="20"/>
  <c r="V44" i="20"/>
  <c r="X44" i="20"/>
  <c r="O41" i="20"/>
  <c r="Y41" i="20"/>
  <c r="X41" i="20"/>
  <c r="W41" i="20"/>
  <c r="V41" i="20"/>
  <c r="Z41" i="20"/>
  <c r="Z12" i="21"/>
  <c r="Y12" i="21"/>
  <c r="X12" i="21"/>
  <c r="W12" i="21"/>
  <c r="V12" i="21"/>
  <c r="H25" i="21"/>
  <c r="Y25" i="21"/>
  <c r="W25" i="21"/>
  <c r="Z25" i="21"/>
  <c r="V25" i="21"/>
  <c r="X25" i="21"/>
  <c r="Y44" i="22"/>
  <c r="X44" i="22"/>
  <c r="W44" i="22"/>
  <c r="Z44" i="22"/>
  <c r="V44" i="22"/>
  <c r="W14" i="23"/>
  <c r="V14" i="23"/>
  <c r="Z14" i="23"/>
  <c r="X14" i="23"/>
  <c r="Y14" i="23"/>
  <c r="Y27" i="6"/>
  <c r="X27" i="6"/>
  <c r="W27" i="6"/>
  <c r="Z27" i="6"/>
  <c r="V27" i="6"/>
  <c r="M40" i="6"/>
  <c r="Z40" i="6"/>
  <c r="V40" i="6"/>
  <c r="Y40" i="6"/>
  <c r="X40" i="6"/>
  <c r="W40" i="6"/>
  <c r="Y19" i="6"/>
  <c r="W19" i="6"/>
  <c r="X19" i="6"/>
  <c r="Z19" i="6"/>
  <c r="V19" i="6"/>
  <c r="L32" i="6"/>
  <c r="Z32" i="6"/>
  <c r="Y32" i="6"/>
  <c r="X32" i="6"/>
  <c r="W32" i="6"/>
  <c r="V32" i="6"/>
  <c r="I11" i="6"/>
  <c r="Z11" i="6"/>
  <c r="W11" i="6"/>
  <c r="Y11" i="6"/>
  <c r="X11" i="6"/>
  <c r="V11" i="6"/>
  <c r="X16" i="13"/>
  <c r="W16" i="13"/>
  <c r="Z16" i="13"/>
  <c r="Y16" i="13"/>
  <c r="V16" i="13"/>
  <c r="Z24" i="13"/>
  <c r="X24" i="13"/>
  <c r="V24" i="13"/>
  <c r="Y24" i="13"/>
  <c r="W24" i="13"/>
  <c r="R22" i="13"/>
  <c r="Z22" i="13"/>
  <c r="Y22" i="13"/>
  <c r="X22" i="13"/>
  <c r="W22" i="13"/>
  <c r="V22" i="13"/>
  <c r="I25" i="13"/>
  <c r="V25" i="13"/>
  <c r="Z25" i="13"/>
  <c r="Y25" i="13"/>
  <c r="W25" i="13"/>
  <c r="X25" i="13"/>
  <c r="X20" i="14"/>
  <c r="V20" i="14"/>
  <c r="W20" i="14"/>
  <c r="Y20" i="14"/>
  <c r="Z20" i="14"/>
  <c r="X15" i="14"/>
  <c r="W15" i="14"/>
  <c r="V15" i="14"/>
  <c r="Z15" i="14"/>
  <c r="Y15" i="14"/>
  <c r="Z17" i="14"/>
  <c r="Y17" i="14"/>
  <c r="X17" i="14"/>
  <c r="V17" i="14"/>
  <c r="W17" i="14"/>
  <c r="R18" i="14"/>
  <c r="Z18" i="14"/>
  <c r="Y18" i="14"/>
  <c r="X18" i="14"/>
  <c r="W18" i="14"/>
  <c r="V18" i="14"/>
  <c r="I37" i="14"/>
  <c r="V37" i="14"/>
  <c r="Z37" i="14"/>
  <c r="Y37" i="14"/>
  <c r="W37" i="14"/>
  <c r="X37" i="14"/>
  <c r="Z14" i="16"/>
  <c r="Y14" i="16"/>
  <c r="X14" i="16"/>
  <c r="W14" i="16"/>
  <c r="V14" i="16"/>
  <c r="X34" i="16"/>
  <c r="W34" i="16"/>
  <c r="V34" i="16"/>
  <c r="Z34" i="16"/>
  <c r="Y34" i="16"/>
  <c r="Y35" i="16"/>
  <c r="X35" i="16"/>
  <c r="W35" i="16"/>
  <c r="Z35" i="16"/>
  <c r="V35" i="16"/>
  <c r="R42" i="16"/>
  <c r="X42" i="16"/>
  <c r="W42" i="16"/>
  <c r="V42" i="16"/>
  <c r="Y42" i="16"/>
  <c r="Z42" i="16"/>
  <c r="O23" i="16"/>
  <c r="Z23" i="16"/>
  <c r="X23" i="16"/>
  <c r="W23" i="16"/>
  <c r="V23" i="16"/>
  <c r="Y23" i="16"/>
  <c r="Y40" i="18"/>
  <c r="X40" i="18"/>
  <c r="W40" i="18"/>
  <c r="V40" i="18"/>
  <c r="Z40" i="18"/>
  <c r="W30" i="18"/>
  <c r="V30" i="18"/>
  <c r="Y30" i="18"/>
  <c r="X30" i="18"/>
  <c r="Z30" i="18"/>
  <c r="J20" i="18"/>
  <c r="Z20" i="18"/>
  <c r="W20" i="18"/>
  <c r="Y20" i="18"/>
  <c r="X20" i="18"/>
  <c r="V20" i="18"/>
  <c r="U11" i="18"/>
  <c r="Z11" i="18"/>
  <c r="V11" i="18"/>
  <c r="W11" i="18"/>
  <c r="Y11" i="18"/>
  <c r="X11" i="18"/>
  <c r="G15" i="18"/>
  <c r="X15" i="18"/>
  <c r="W15" i="18"/>
  <c r="V15" i="18"/>
  <c r="Y15" i="18"/>
  <c r="Z15" i="18"/>
  <c r="Z16" i="19"/>
  <c r="W16" i="19"/>
  <c r="Y16" i="19"/>
  <c r="V16" i="19"/>
  <c r="X16" i="19"/>
  <c r="W26" i="19"/>
  <c r="V26" i="19"/>
  <c r="Z26" i="19"/>
  <c r="Y26" i="19"/>
  <c r="X26" i="19"/>
  <c r="L11" i="19"/>
  <c r="X11" i="19"/>
  <c r="Z11" i="19"/>
  <c r="W11" i="19"/>
  <c r="V11" i="19"/>
  <c r="Y11" i="19"/>
  <c r="L22" i="19"/>
  <c r="Z22" i="19"/>
  <c r="Y22" i="19"/>
  <c r="X22" i="19"/>
  <c r="W22" i="19"/>
  <c r="V22" i="19"/>
  <c r="X32" i="20"/>
  <c r="W32" i="20"/>
  <c r="V32" i="20"/>
  <c r="Y32" i="20"/>
  <c r="Z32" i="20"/>
  <c r="V38" i="20"/>
  <c r="Z38" i="20"/>
  <c r="Y38" i="20"/>
  <c r="W38" i="20"/>
  <c r="X38" i="20"/>
  <c r="O43" i="20"/>
  <c r="Z43" i="20"/>
  <c r="Y43" i="20"/>
  <c r="W43" i="20"/>
  <c r="V43" i="20"/>
  <c r="X43" i="20"/>
  <c r="G17" i="20"/>
  <c r="Y17" i="20"/>
  <c r="X17" i="20"/>
  <c r="W17" i="20"/>
  <c r="Z17" i="20"/>
  <c r="V17" i="20"/>
  <c r="H29" i="20"/>
  <c r="W29" i="20"/>
  <c r="Z29" i="20"/>
  <c r="X29" i="20"/>
  <c r="Y29" i="20"/>
  <c r="V29" i="20"/>
  <c r="Z33" i="21"/>
  <c r="V33" i="21"/>
  <c r="X33" i="21"/>
  <c r="W33" i="21"/>
  <c r="Y33" i="21"/>
  <c r="Z20" i="21"/>
  <c r="Y20" i="21"/>
  <c r="X20" i="21"/>
  <c r="W20" i="21"/>
  <c r="V20" i="21"/>
  <c r="M19" i="21"/>
  <c r="Z19" i="21"/>
  <c r="Y19" i="21"/>
  <c r="W19" i="21"/>
  <c r="V19" i="21"/>
  <c r="X19" i="21"/>
  <c r="M31" i="21"/>
  <c r="Z31" i="21"/>
  <c r="V31" i="21"/>
  <c r="X31" i="21"/>
  <c r="W31" i="21"/>
  <c r="Y31" i="21"/>
  <c r="X42" i="22"/>
  <c r="W42" i="22"/>
  <c r="V42" i="22"/>
  <c r="Y42" i="22"/>
  <c r="Z42" i="22"/>
  <c r="V24" i="22"/>
  <c r="Z24" i="22"/>
  <c r="W24" i="22"/>
  <c r="Y24" i="22"/>
  <c r="X24" i="22"/>
  <c r="Y12" i="22"/>
  <c r="X12" i="22"/>
  <c r="W12" i="22"/>
  <c r="Z12" i="22"/>
  <c r="V12" i="22"/>
  <c r="R43" i="22"/>
  <c r="Y43" i="22"/>
  <c r="X43" i="22"/>
  <c r="W43" i="22"/>
  <c r="V43" i="22"/>
  <c r="Z43" i="22"/>
  <c r="R25" i="22"/>
  <c r="W25" i="22"/>
  <c r="V25" i="22"/>
  <c r="X25" i="22"/>
  <c r="Y25" i="22"/>
  <c r="Z25" i="22"/>
  <c r="Z17" i="23"/>
  <c r="Y17" i="23"/>
  <c r="X17" i="23"/>
  <c r="W17" i="23"/>
  <c r="V17" i="23"/>
  <c r="W22" i="23"/>
  <c r="V22" i="23"/>
  <c r="X22" i="23"/>
  <c r="Y22" i="23"/>
  <c r="Z22" i="23"/>
  <c r="R27" i="23"/>
  <c r="Z27" i="23"/>
  <c r="Y27" i="23"/>
  <c r="W27" i="23"/>
  <c r="V27" i="23"/>
  <c r="X27" i="23"/>
  <c r="Q39" i="23"/>
  <c r="X39" i="23"/>
  <c r="W39" i="23"/>
  <c r="V39" i="23"/>
  <c r="Y39" i="23"/>
  <c r="Z39" i="23"/>
  <c r="W42" i="24"/>
  <c r="V42" i="24"/>
  <c r="X42" i="24"/>
  <c r="Y42" i="24"/>
  <c r="Z42" i="24"/>
  <c r="Z13" i="24"/>
  <c r="Y13" i="24"/>
  <c r="X13" i="24"/>
  <c r="W13" i="24"/>
  <c r="V13" i="24"/>
  <c r="X27" i="24"/>
  <c r="W27" i="24"/>
  <c r="V27" i="24"/>
  <c r="Y27" i="24"/>
  <c r="Z27" i="24"/>
  <c r="Z15" i="24"/>
  <c r="Y15" i="24"/>
  <c r="W15" i="24"/>
  <c r="V15" i="24"/>
  <c r="X15" i="24"/>
  <c r="Y20" i="24"/>
  <c r="X20" i="24"/>
  <c r="W20" i="24"/>
  <c r="V20" i="24"/>
  <c r="Z20" i="24"/>
  <c r="U43" i="18"/>
  <c r="Z43" i="18"/>
  <c r="Y43" i="18"/>
  <c r="X43" i="18"/>
  <c r="W43" i="18"/>
  <c r="V43" i="18"/>
  <c r="I10" i="24"/>
  <c r="W10" i="24"/>
  <c r="V10" i="24"/>
  <c r="X10" i="24"/>
  <c r="Z10" i="24"/>
  <c r="Y10" i="24"/>
  <c r="M12" i="17"/>
  <c r="Y12" i="17"/>
  <c r="X12" i="17"/>
  <c r="W12" i="17"/>
  <c r="V12" i="17"/>
  <c r="V17" i="17"/>
  <c r="Y17" i="17"/>
  <c r="W17" i="17"/>
  <c r="X17" i="17"/>
  <c r="Y28" i="17"/>
  <c r="X28" i="17"/>
  <c r="W28" i="17"/>
  <c r="V28" i="17"/>
  <c r="V31" i="17"/>
  <c r="Y31" i="17"/>
  <c r="X31" i="17"/>
  <c r="W31" i="17"/>
  <c r="O14" i="17"/>
  <c r="Y14" i="17"/>
  <c r="V14" i="17"/>
  <c r="X14" i="17"/>
  <c r="W14" i="17"/>
  <c r="X19" i="17"/>
  <c r="Y19" i="17"/>
  <c r="W19" i="17"/>
  <c r="V19" i="17"/>
  <c r="Y20" i="17"/>
  <c r="X20" i="17"/>
  <c r="W20" i="17"/>
  <c r="V20" i="17"/>
  <c r="Y36" i="17"/>
  <c r="X36" i="17"/>
  <c r="W36" i="17"/>
  <c r="V36" i="17"/>
  <c r="V41" i="17"/>
  <c r="Y41" i="17"/>
  <c r="W41" i="17"/>
  <c r="X41" i="17"/>
  <c r="V38" i="17"/>
  <c r="Y38" i="17"/>
  <c r="X38" i="17"/>
  <c r="W38" i="17"/>
  <c r="V8" i="17"/>
  <c r="X8" i="17"/>
  <c r="Y8" i="17"/>
  <c r="W8" i="17"/>
  <c r="U15" i="17"/>
  <c r="W15" i="17"/>
  <c r="V15" i="17"/>
  <c r="Y15" i="17"/>
  <c r="X15" i="17"/>
  <c r="Y21" i="17"/>
  <c r="X21" i="17"/>
  <c r="W21" i="17"/>
  <c r="V21" i="17"/>
  <c r="W32" i="17"/>
  <c r="V32" i="17"/>
  <c r="X32" i="17"/>
  <c r="Y32" i="17"/>
  <c r="X27" i="17"/>
  <c r="W27" i="17"/>
  <c r="V27" i="17"/>
  <c r="Y27" i="17"/>
  <c r="X43" i="17"/>
  <c r="W43" i="17"/>
  <c r="V43" i="17"/>
  <c r="Y43" i="17"/>
  <c r="W42" i="17"/>
  <c r="Y42" i="17"/>
  <c r="X42" i="17"/>
  <c r="V42" i="17"/>
  <c r="E44" i="17"/>
  <c r="Y44" i="17"/>
  <c r="X44" i="17"/>
  <c r="W44" i="17"/>
  <c r="V44" i="17"/>
  <c r="Y29" i="17"/>
  <c r="X29" i="17"/>
  <c r="W29" i="17"/>
  <c r="V29" i="17"/>
  <c r="W23" i="17"/>
  <c r="Y23" i="17"/>
  <c r="X23" i="17"/>
  <c r="V23" i="17"/>
  <c r="W18" i="17"/>
  <c r="Y18" i="17"/>
  <c r="V18" i="17"/>
  <c r="X18" i="17"/>
  <c r="X11" i="17"/>
  <c r="W11" i="17"/>
  <c r="V11" i="17"/>
  <c r="Y11" i="17"/>
  <c r="Y30" i="17"/>
  <c r="V30" i="17"/>
  <c r="X30" i="17"/>
  <c r="W30" i="17"/>
  <c r="Q13" i="17"/>
  <c r="Y13" i="17"/>
  <c r="X13" i="17"/>
  <c r="W13" i="17"/>
  <c r="V13" i="17"/>
  <c r="V40" i="17"/>
  <c r="Y40" i="17"/>
  <c r="X40" i="17"/>
  <c r="W40" i="17"/>
  <c r="W39" i="17"/>
  <c r="V39" i="17"/>
  <c r="X39" i="17"/>
  <c r="Y39" i="17"/>
  <c r="V25" i="17"/>
  <c r="X25" i="17"/>
  <c r="Y25" i="17"/>
  <c r="W25" i="17"/>
  <c r="W22" i="17"/>
  <c r="Y22" i="17"/>
  <c r="X22" i="17"/>
  <c r="V22" i="17"/>
  <c r="R10" i="17"/>
  <c r="W10" i="17"/>
  <c r="X10" i="17"/>
  <c r="V10" i="17"/>
  <c r="Y10" i="17"/>
  <c r="X24" i="17"/>
  <c r="W24" i="17"/>
  <c r="Y24" i="17"/>
  <c r="V24" i="17"/>
  <c r="V33" i="17"/>
  <c r="X33" i="17"/>
  <c r="W33" i="17"/>
  <c r="Y33" i="17"/>
  <c r="W34" i="17"/>
  <c r="V34" i="17"/>
  <c r="Y34" i="17"/>
  <c r="X34" i="17"/>
  <c r="X16" i="17"/>
  <c r="W16" i="17"/>
  <c r="V16" i="17"/>
  <c r="Y16" i="17"/>
  <c r="Y37" i="17"/>
  <c r="X37" i="17"/>
  <c r="W37" i="17"/>
  <c r="V37" i="17"/>
  <c r="W26" i="17"/>
  <c r="V26" i="17"/>
  <c r="X26" i="17"/>
  <c r="Y26" i="17"/>
  <c r="X35" i="17"/>
  <c r="W35" i="17"/>
  <c r="Y35" i="17"/>
  <c r="V35" i="17"/>
  <c r="V9" i="17"/>
  <c r="X9" i="17"/>
  <c r="W9" i="17"/>
  <c r="Y9" i="17"/>
  <c r="B46" i="2"/>
  <c r="B45" i="2"/>
  <c r="F87" i="51"/>
  <c r="H88" i="51" s="1"/>
  <c r="D87" i="49"/>
  <c r="F88" i="49"/>
  <c r="G12" i="48"/>
  <c r="F87" i="48"/>
  <c r="L10" i="24"/>
  <c r="J12" i="2"/>
  <c r="H12" i="3" s="1"/>
  <c r="K12" i="2"/>
  <c r="I12" i="3" s="1"/>
  <c r="S21" i="2"/>
  <c r="Q21" i="3" s="1"/>
  <c r="O43" i="2"/>
  <c r="M43" i="3" s="1"/>
  <c r="N12" i="2"/>
  <c r="L12" i="3" s="1"/>
  <c r="U35" i="2"/>
  <c r="S35" i="3" s="1"/>
  <c r="F20" i="2"/>
  <c r="D20" i="3" s="1"/>
  <c r="L20" i="2"/>
  <c r="J20" i="3" s="1"/>
  <c r="G12" i="2"/>
  <c r="E12" i="3" s="1"/>
  <c r="H12" i="2"/>
  <c r="F12" i="3" s="1"/>
  <c r="S12" i="2"/>
  <c r="Q12" i="3" s="1"/>
  <c r="P35" i="2"/>
  <c r="N35" i="3" s="1"/>
  <c r="M20" i="2"/>
  <c r="K20" i="3" s="1"/>
  <c r="S20" i="2"/>
  <c r="Q20" i="3" s="1"/>
  <c r="R22" i="2"/>
  <c r="P22" i="3" s="1"/>
  <c r="K20" i="2"/>
  <c r="I20" i="3" s="1"/>
  <c r="N20" i="2"/>
  <c r="L20" i="3" s="1"/>
  <c r="Q20" i="2"/>
  <c r="O20" i="3" s="1"/>
  <c r="F43" i="2"/>
  <c r="D43" i="3" s="1"/>
  <c r="H39" i="2"/>
  <c r="F39" i="3" s="1"/>
  <c r="Q43" i="2"/>
  <c r="O43" i="3" s="1"/>
  <c r="I43" i="2"/>
  <c r="G43" i="3" s="1"/>
  <c r="H35" i="2"/>
  <c r="F35" i="3" s="1"/>
  <c r="R20" i="2"/>
  <c r="P20" i="3" s="1"/>
  <c r="O39" i="2"/>
  <c r="M39" i="3" s="1"/>
  <c r="G43" i="2"/>
  <c r="E43" i="3" s="1"/>
  <c r="M8" i="2"/>
  <c r="K8" i="3" s="1"/>
  <c r="Q8" i="2"/>
  <c r="O8" i="3" s="1"/>
  <c r="F8" i="2"/>
  <c r="D8" i="3" s="1"/>
  <c r="N39" i="2"/>
  <c r="L39" i="3" s="1"/>
  <c r="F39" i="2"/>
  <c r="D39" i="3" s="1"/>
  <c r="S39" i="2"/>
  <c r="Q39" i="3" s="1"/>
  <c r="K43" i="2"/>
  <c r="I43" i="3" s="1"/>
  <c r="E39" i="2"/>
  <c r="C39" i="3" s="1"/>
  <c r="R43" i="2"/>
  <c r="P43" i="3" s="1"/>
  <c r="K39" i="2"/>
  <c r="I39" i="3" s="1"/>
  <c r="U43" i="2"/>
  <c r="S43" i="3" s="1"/>
  <c r="U20" i="2"/>
  <c r="S20" i="3" s="1"/>
  <c r="M39" i="2"/>
  <c r="K39" i="3" s="1"/>
  <c r="N8" i="2"/>
  <c r="L8" i="3" s="1"/>
  <c r="E22" i="2"/>
  <c r="C22" i="3" s="1"/>
  <c r="T39" i="2"/>
  <c r="R39" i="3" s="1"/>
  <c r="T43" i="2"/>
  <c r="R43" i="3" s="1"/>
  <c r="P43" i="2"/>
  <c r="N43" i="3" s="1"/>
  <c r="I39" i="2"/>
  <c r="G39" i="3" s="1"/>
  <c r="G39" i="2"/>
  <c r="E39" i="3" s="1"/>
  <c r="S43" i="2"/>
  <c r="Q43" i="3" s="1"/>
  <c r="J39" i="2"/>
  <c r="H39" i="3" s="1"/>
  <c r="I35" i="2"/>
  <c r="G35" i="3" s="1"/>
  <c r="N43" i="2"/>
  <c r="L43" i="3" s="1"/>
  <c r="H20" i="2"/>
  <c r="F20" i="3" s="1"/>
  <c r="Q39" i="2"/>
  <c r="O39" i="3" s="1"/>
  <c r="I20" i="2"/>
  <c r="G20" i="3" s="1"/>
  <c r="J43" i="2"/>
  <c r="H43" i="3" s="1"/>
  <c r="H33" i="2"/>
  <c r="F33" i="3" s="1"/>
  <c r="H43" i="2"/>
  <c r="F43" i="3" s="1"/>
  <c r="E20" i="2"/>
  <c r="C20" i="3" s="1"/>
  <c r="P20" i="2"/>
  <c r="N20" i="3" s="1"/>
  <c r="R26" i="2"/>
  <c r="P26" i="3" s="1"/>
  <c r="O20" i="2"/>
  <c r="M20" i="3" s="1"/>
  <c r="T20" i="2"/>
  <c r="R20" i="3" s="1"/>
  <c r="J21" i="2"/>
  <c r="H21" i="3" s="1"/>
  <c r="L43" i="2"/>
  <c r="J43" i="3" s="1"/>
  <c r="P39" i="2"/>
  <c r="N39" i="3" s="1"/>
  <c r="L39" i="2"/>
  <c r="J39" i="3" s="1"/>
  <c r="M43" i="2"/>
  <c r="K43" i="3" s="1"/>
  <c r="G20" i="2"/>
  <c r="E20" i="3" s="1"/>
  <c r="O13" i="2"/>
  <c r="M13" i="3" s="1"/>
  <c r="I22" i="2"/>
  <c r="G22" i="3" s="1"/>
  <c r="R21" i="2"/>
  <c r="P21" i="3" s="1"/>
  <c r="M12" i="2"/>
  <c r="K12" i="3" s="1"/>
  <c r="J22" i="2"/>
  <c r="H22" i="3" s="1"/>
  <c r="K21" i="2"/>
  <c r="I21" i="3" s="1"/>
  <c r="I15" i="2"/>
  <c r="G15" i="3" s="1"/>
  <c r="F12" i="2"/>
  <c r="D12" i="3" s="1"/>
  <c r="R12" i="2"/>
  <c r="P12" i="3" s="1"/>
  <c r="H22" i="2"/>
  <c r="F22" i="3" s="1"/>
  <c r="T12" i="2"/>
  <c r="R12" i="3" s="1"/>
  <c r="U12" i="2"/>
  <c r="S12" i="3" s="1"/>
  <c r="E12" i="2"/>
  <c r="C12" i="3" s="1"/>
  <c r="P28" i="2"/>
  <c r="N28" i="3" s="1"/>
  <c r="R39" i="2"/>
  <c r="P39" i="3" s="1"/>
  <c r="P12" i="2"/>
  <c r="N12" i="3" s="1"/>
  <c r="M22" i="2"/>
  <c r="K22" i="3" s="1"/>
  <c r="E13" i="2"/>
  <c r="C13" i="3" s="1"/>
  <c r="I12" i="2"/>
  <c r="G12" i="3" s="1"/>
  <c r="O12" i="2"/>
  <c r="M12" i="3" s="1"/>
  <c r="Q22" i="2"/>
  <c r="O22" i="3" s="1"/>
  <c r="I21" i="2"/>
  <c r="G21" i="3" s="1"/>
  <c r="K22" i="2"/>
  <c r="I22" i="3" s="1"/>
  <c r="L28" i="2"/>
  <c r="J28" i="3" s="1"/>
  <c r="L12" i="2"/>
  <c r="J12" i="3" s="1"/>
  <c r="F28" i="2"/>
  <c r="D28" i="3" s="1"/>
  <c r="G22" i="2"/>
  <c r="E22" i="3" s="1"/>
  <c r="M21" i="2"/>
  <c r="K21" i="3" s="1"/>
  <c r="E21" i="2"/>
  <c r="C21" i="3" s="1"/>
  <c r="R41" i="2"/>
  <c r="P41" i="3" s="1"/>
  <c r="E40" i="2"/>
  <c r="C40" i="3" s="1"/>
  <c r="E17" i="2"/>
  <c r="C17" i="3" s="1"/>
  <c r="T17" i="2"/>
  <c r="R17" i="3" s="1"/>
  <c r="M41" i="2"/>
  <c r="K41" i="3" s="1"/>
  <c r="M17" i="2"/>
  <c r="K17" i="3" s="1"/>
  <c r="G32" i="2"/>
  <c r="E32" i="3" s="1"/>
  <c r="T25" i="2"/>
  <c r="R25" i="3" s="1"/>
  <c r="P17" i="2"/>
  <c r="N17" i="3" s="1"/>
  <c r="T11" i="2"/>
  <c r="R11" i="3" s="1"/>
  <c r="U11" i="2"/>
  <c r="S11" i="3" s="1"/>
  <c r="M15" i="2"/>
  <c r="K15" i="3" s="1"/>
  <c r="I41" i="2"/>
  <c r="G41" i="3" s="1"/>
  <c r="G21" i="2"/>
  <c r="E21" i="3" s="1"/>
  <c r="H21" i="2"/>
  <c r="F21" i="3" s="1"/>
  <c r="Q36" i="2"/>
  <c r="O36" i="3" s="1"/>
  <c r="O27" i="2"/>
  <c r="M27" i="3" s="1"/>
  <c r="I17" i="2"/>
  <c r="G17" i="3" s="1"/>
  <c r="N17" i="2"/>
  <c r="L17" i="3" s="1"/>
  <c r="P33" i="2"/>
  <c r="N33" i="3" s="1"/>
  <c r="T41" i="2"/>
  <c r="R41" i="3" s="1"/>
  <c r="S33" i="2"/>
  <c r="Q33" i="3" s="1"/>
  <c r="I33" i="2"/>
  <c r="G33" i="3" s="1"/>
  <c r="E41" i="2"/>
  <c r="C41" i="3" s="1"/>
  <c r="U33" i="2"/>
  <c r="S33" i="3" s="1"/>
  <c r="K24" i="2"/>
  <c r="I24" i="3" s="1"/>
  <c r="E26" i="2"/>
  <c r="C26" i="3" s="1"/>
  <c r="S41" i="2"/>
  <c r="Q41" i="3" s="1"/>
  <c r="N41" i="2"/>
  <c r="L41" i="3" s="1"/>
  <c r="U27" i="2"/>
  <c r="S27" i="3" s="1"/>
  <c r="Q33" i="2"/>
  <c r="O33" i="3" s="1"/>
  <c r="O26" i="2"/>
  <c r="M26" i="3" s="1"/>
  <c r="J17" i="2"/>
  <c r="H17" i="3" s="1"/>
  <c r="O33" i="2"/>
  <c r="M33" i="3" s="1"/>
  <c r="Q17" i="2"/>
  <c r="O17" i="3" s="1"/>
  <c r="G17" i="2"/>
  <c r="E17" i="3" s="1"/>
  <c r="M10" i="2"/>
  <c r="K10" i="3" s="1"/>
  <c r="F17" i="2"/>
  <c r="D17" i="3" s="1"/>
  <c r="F41" i="2"/>
  <c r="D41" i="3" s="1"/>
  <c r="Q44" i="2"/>
  <c r="O44" i="3" s="1"/>
  <c r="J25" i="2"/>
  <c r="H25" i="3" s="1"/>
  <c r="N44" i="2"/>
  <c r="L44" i="3" s="1"/>
  <c r="K44" i="2"/>
  <c r="I44" i="3" s="1"/>
  <c r="I44" i="2"/>
  <c r="G44" i="3" s="1"/>
  <c r="G33" i="2"/>
  <c r="E33" i="3" s="1"/>
  <c r="O32" i="2"/>
  <c r="M32" i="3" s="1"/>
  <c r="T27" i="2"/>
  <c r="R27" i="3" s="1"/>
  <c r="R36" i="2"/>
  <c r="P36" i="3" s="1"/>
  <c r="L26" i="2"/>
  <c r="J26" i="3" s="1"/>
  <c r="P44" i="2"/>
  <c r="N44" i="3" s="1"/>
  <c r="P27" i="2"/>
  <c r="N27" i="3" s="1"/>
  <c r="E34" i="2"/>
  <c r="C34" i="3" s="1"/>
  <c r="G24" i="2"/>
  <c r="E24" i="3" s="1"/>
  <c r="F31" i="2"/>
  <c r="D31" i="3" s="1"/>
  <c r="I13" i="2"/>
  <c r="G13" i="3" s="1"/>
  <c r="Q31" i="2"/>
  <c r="O31" i="3" s="1"/>
  <c r="N11" i="2"/>
  <c r="L11" i="3" s="1"/>
  <c r="O18" i="2"/>
  <c r="M18" i="3" s="1"/>
  <c r="M25" i="2"/>
  <c r="K25" i="3" s="1"/>
  <c r="K11" i="2"/>
  <c r="I11" i="3" s="1"/>
  <c r="U40" i="2"/>
  <c r="S40" i="3" s="1"/>
  <c r="P30" i="2"/>
  <c r="N30" i="3" s="1"/>
  <c r="M11" i="2"/>
  <c r="K11" i="3" s="1"/>
  <c r="G19" i="2"/>
  <c r="E19" i="3" s="1"/>
  <c r="T16" i="2"/>
  <c r="R16" i="3" s="1"/>
  <c r="Q10" i="2"/>
  <c r="O10" i="3" s="1"/>
  <c r="H16" i="2"/>
  <c r="F16" i="3" s="1"/>
  <c r="T19" i="2"/>
  <c r="R19" i="3" s="1"/>
  <c r="I11" i="2"/>
  <c r="G11" i="3" s="1"/>
  <c r="P25" i="2"/>
  <c r="N25" i="3" s="1"/>
  <c r="E25" i="2"/>
  <c r="C25" i="3" s="1"/>
  <c r="R11" i="2"/>
  <c r="P11" i="3" s="1"/>
  <c r="G11" i="2"/>
  <c r="E11" i="3" s="1"/>
  <c r="M18" i="2"/>
  <c r="K18" i="3" s="1"/>
  <c r="K15" i="2"/>
  <c r="I15" i="3" s="1"/>
  <c r="N24" i="2"/>
  <c r="L24" i="3" s="1"/>
  <c r="M16" i="2"/>
  <c r="K16" i="3" s="1"/>
  <c r="O11" i="2"/>
  <c r="M11" i="3" s="1"/>
  <c r="E11" i="2"/>
  <c r="C11" i="3" s="1"/>
  <c r="P11" i="2"/>
  <c r="N11" i="3" s="1"/>
  <c r="T13" i="2"/>
  <c r="R13" i="3" s="1"/>
  <c r="M19" i="2"/>
  <c r="K19" i="3" s="1"/>
  <c r="P18" i="2"/>
  <c r="N18" i="3" s="1"/>
  <c r="S11" i="2"/>
  <c r="Q11" i="3" s="1"/>
  <c r="G16" i="2"/>
  <c r="E16" i="3" s="1"/>
  <c r="N34" i="2"/>
  <c r="L34" i="3" s="1"/>
  <c r="N19" i="2"/>
  <c r="L19" i="3" s="1"/>
  <c r="L18" i="2"/>
  <c r="J18" i="3" s="1"/>
  <c r="S15" i="2"/>
  <c r="Q15" i="3" s="1"/>
  <c r="R23" i="2"/>
  <c r="P23" i="3" s="1"/>
  <c r="S40" i="2"/>
  <c r="Q40" i="3" s="1"/>
  <c r="N16" i="2"/>
  <c r="L16" i="3" s="1"/>
  <c r="S10" i="2"/>
  <c r="Q10" i="3" s="1"/>
  <c r="I18" i="2"/>
  <c r="G18" i="3" s="1"/>
  <c r="P24" i="2"/>
  <c r="N24" i="3" s="1"/>
  <c r="O17" i="2"/>
  <c r="M17" i="3" s="1"/>
  <c r="T34" i="2"/>
  <c r="R34" i="3" s="1"/>
  <c r="L32" i="2"/>
  <c r="J32" i="3" s="1"/>
  <c r="I24" i="2"/>
  <c r="G24" i="3" s="1"/>
  <c r="K41" i="2"/>
  <c r="I41" i="3" s="1"/>
  <c r="O41" i="2"/>
  <c r="M41" i="3" s="1"/>
  <c r="S17" i="2"/>
  <c r="Q17" i="3" s="1"/>
  <c r="I25" i="2"/>
  <c r="G25" i="3" s="1"/>
  <c r="I34" i="2"/>
  <c r="G34" i="3" s="1"/>
  <c r="O34" i="2"/>
  <c r="M34" i="3" s="1"/>
  <c r="S19" i="2"/>
  <c r="Q19" i="3" s="1"/>
  <c r="I19" i="2"/>
  <c r="G19" i="3" s="1"/>
  <c r="L17" i="2"/>
  <c r="J17" i="3" s="1"/>
  <c r="K17" i="2"/>
  <c r="I17" i="3" s="1"/>
  <c r="R17" i="2"/>
  <c r="P17" i="3" s="1"/>
  <c r="J10" i="2"/>
  <c r="H10" i="3" s="1"/>
  <c r="L10" i="2"/>
  <c r="J10" i="3" s="1"/>
  <c r="L11" i="2"/>
  <c r="J11" i="3" s="1"/>
  <c r="H19" i="2"/>
  <c r="F19" i="3" s="1"/>
  <c r="T32" i="2"/>
  <c r="R32" i="3" s="1"/>
  <c r="M32" i="2"/>
  <c r="K32" i="3" s="1"/>
  <c r="U41" i="2"/>
  <c r="S41" i="3" s="1"/>
  <c r="L41" i="2"/>
  <c r="J41" i="3" s="1"/>
  <c r="S25" i="2"/>
  <c r="Q25" i="3" s="1"/>
  <c r="F11" i="2"/>
  <c r="D11" i="3" s="1"/>
  <c r="U19" i="2"/>
  <c r="S19" i="3" s="1"/>
  <c r="H17" i="2"/>
  <c r="F17" i="3" s="1"/>
  <c r="K25" i="2"/>
  <c r="I25" i="3" s="1"/>
  <c r="Q16" i="2"/>
  <c r="O16" i="3" s="1"/>
  <c r="F18" i="2"/>
  <c r="D18" i="3" s="1"/>
  <c r="K19" i="2"/>
  <c r="I19" i="3" s="1"/>
  <c r="Q11" i="2"/>
  <c r="O11" i="3" s="1"/>
  <c r="Q32" i="2"/>
  <c r="O32" i="3" s="1"/>
  <c r="I32" i="2"/>
  <c r="G32" i="3" s="1"/>
  <c r="T14" i="2"/>
  <c r="R14" i="3" s="1"/>
  <c r="H41" i="2"/>
  <c r="F41" i="3" s="1"/>
  <c r="F19" i="2"/>
  <c r="D19" i="3" s="1"/>
  <c r="T18" i="2"/>
  <c r="R18" i="3" s="1"/>
  <c r="I10" i="2"/>
  <c r="G10" i="3" s="1"/>
  <c r="H25" i="2"/>
  <c r="F25" i="3" s="1"/>
  <c r="Q18" i="2"/>
  <c r="O18" i="3" s="1"/>
  <c r="H10" i="2"/>
  <c r="F10" i="3" s="1"/>
  <c r="P16" i="2"/>
  <c r="N16" i="3" s="1"/>
  <c r="Q19" i="2"/>
  <c r="O19" i="3" s="1"/>
  <c r="J11" i="2"/>
  <c r="H11" i="3" s="1"/>
  <c r="I16" i="2"/>
  <c r="G16" i="3" s="1"/>
  <c r="F32" i="2"/>
  <c r="D32" i="3" s="1"/>
  <c r="J41" i="2"/>
  <c r="H41" i="3" s="1"/>
  <c r="Q41" i="2"/>
  <c r="O41" i="3" s="1"/>
  <c r="G41" i="2"/>
  <c r="E41" i="3" s="1"/>
  <c r="P14" i="2"/>
  <c r="N14" i="3" s="1"/>
  <c r="U34" i="2"/>
  <c r="S34" i="3" s="1"/>
  <c r="M35" i="2"/>
  <c r="K35" i="3" s="1"/>
  <c r="T10" i="2"/>
  <c r="R10" i="3" s="1"/>
  <c r="N25" i="2"/>
  <c r="L25" i="3" s="1"/>
  <c r="R25" i="2"/>
  <c r="P25" i="3" s="1"/>
  <c r="Q25" i="2"/>
  <c r="O25" i="3" s="1"/>
  <c r="S34" i="2"/>
  <c r="Q34" i="3" s="1"/>
  <c r="P34" i="2"/>
  <c r="N34" i="3" s="1"/>
  <c r="L16" i="2"/>
  <c r="J16" i="3" s="1"/>
  <c r="K10" i="2"/>
  <c r="I10" i="3" s="1"/>
  <c r="O28" i="2"/>
  <c r="M28" i="3" s="1"/>
  <c r="N35" i="2"/>
  <c r="L35" i="3" s="1"/>
  <c r="R28" i="2"/>
  <c r="P28" i="3" s="1"/>
  <c r="E35" i="2"/>
  <c r="C35" i="3" s="1"/>
  <c r="H28" i="2"/>
  <c r="F28" i="3" s="1"/>
  <c r="U15" i="2"/>
  <c r="S15" i="3" s="1"/>
  <c r="T15" i="2"/>
  <c r="R15" i="3" s="1"/>
  <c r="F10" i="2"/>
  <c r="D10" i="3" s="1"/>
  <c r="I23" i="2"/>
  <c r="G23" i="3" s="1"/>
  <c r="Q28" i="2"/>
  <c r="O28" i="3" s="1"/>
  <c r="G13" i="2"/>
  <c r="E13" i="3" s="1"/>
  <c r="J32" i="2"/>
  <c r="H32" i="3" s="1"/>
  <c r="T40" i="2"/>
  <c r="R40" i="3" s="1"/>
  <c r="G34" i="2"/>
  <c r="E34" i="3" s="1"/>
  <c r="R34" i="2"/>
  <c r="P34" i="3" s="1"/>
  <c r="G10" i="2"/>
  <c r="E10" i="3" s="1"/>
  <c r="K16" i="2"/>
  <c r="I16" i="3" s="1"/>
  <c r="O25" i="2"/>
  <c r="M25" i="3" s="1"/>
  <c r="O16" i="2"/>
  <c r="M16" i="3" s="1"/>
  <c r="I36" i="2"/>
  <c r="G36" i="3" s="1"/>
  <c r="F16" i="2"/>
  <c r="D16" i="3" s="1"/>
  <c r="U28" i="2"/>
  <c r="S28" i="3" s="1"/>
  <c r="L35" i="2"/>
  <c r="J35" i="3" s="1"/>
  <c r="O10" i="2"/>
  <c r="M10" i="3" s="1"/>
  <c r="N28" i="2"/>
  <c r="L28" i="3" s="1"/>
  <c r="K35" i="2"/>
  <c r="I35" i="3" s="1"/>
  <c r="T28" i="2"/>
  <c r="R28" i="3" s="1"/>
  <c r="E28" i="2"/>
  <c r="C28" i="3" s="1"/>
  <c r="P15" i="2"/>
  <c r="N15" i="3" s="1"/>
  <c r="P32" i="2"/>
  <c r="N32" i="3" s="1"/>
  <c r="U23" i="2"/>
  <c r="S23" i="3" s="1"/>
  <c r="S31" i="2"/>
  <c r="Q31" i="3" s="1"/>
  <c r="N32" i="2"/>
  <c r="L32" i="3" s="1"/>
  <c r="U32" i="2"/>
  <c r="S32" i="3" s="1"/>
  <c r="Q24" i="2"/>
  <c r="O24" i="3" s="1"/>
  <c r="R35" i="2"/>
  <c r="P35" i="3" s="1"/>
  <c r="E16" i="2"/>
  <c r="C16" i="3" s="1"/>
  <c r="R16" i="2"/>
  <c r="P16" i="3" s="1"/>
  <c r="F34" i="2"/>
  <c r="D34" i="3" s="1"/>
  <c r="E36" i="2"/>
  <c r="C36" i="3" s="1"/>
  <c r="O35" i="2"/>
  <c r="M35" i="3" s="1"/>
  <c r="Q35" i="2"/>
  <c r="O35" i="3" s="1"/>
  <c r="S32" i="2"/>
  <c r="Q32" i="3" s="1"/>
  <c r="K23" i="2"/>
  <c r="I23" i="3" s="1"/>
  <c r="S16" i="2"/>
  <c r="Q16" i="3" s="1"/>
  <c r="G35" i="2"/>
  <c r="E35" i="3" s="1"/>
  <c r="S24" i="2"/>
  <c r="Q24" i="3" s="1"/>
  <c r="S13" i="2"/>
  <c r="Q13" i="3" s="1"/>
  <c r="K40" i="2"/>
  <c r="I40" i="3" s="1"/>
  <c r="G23" i="2"/>
  <c r="E23" i="3" s="1"/>
  <c r="J35" i="2"/>
  <c r="H35" i="3" s="1"/>
  <c r="J8" i="2"/>
  <c r="H8" i="3" s="1"/>
  <c r="T35" i="2"/>
  <c r="R35" i="3" s="1"/>
  <c r="N10" i="2"/>
  <c r="L10" i="3" s="1"/>
  <c r="F35" i="2"/>
  <c r="D35" i="3" s="1"/>
  <c r="F36" i="2"/>
  <c r="D36" i="3" s="1"/>
  <c r="J16" i="2"/>
  <c r="H16" i="3" s="1"/>
  <c r="L25" i="2"/>
  <c r="J25" i="3" s="1"/>
  <c r="G25" i="2"/>
  <c r="E25" i="3" s="1"/>
  <c r="I8" i="2"/>
  <c r="G8" i="3" s="1"/>
  <c r="M28" i="2"/>
  <c r="K28" i="3" s="1"/>
  <c r="K32" i="2"/>
  <c r="I32" i="3" s="1"/>
  <c r="H23" i="2"/>
  <c r="F23" i="3" s="1"/>
  <c r="R32" i="2"/>
  <c r="P32" i="3" s="1"/>
  <c r="H32" i="2"/>
  <c r="F32" i="3" s="1"/>
  <c r="H13" i="2"/>
  <c r="F13" i="3" s="1"/>
  <c r="M30" i="2"/>
  <c r="K30" i="3" s="1"/>
  <c r="O30" i="2"/>
  <c r="M30" i="3" s="1"/>
  <c r="S30" i="2"/>
  <c r="Q30" i="3" s="1"/>
  <c r="N13" i="2"/>
  <c r="L13" i="3" s="1"/>
  <c r="I30" i="2"/>
  <c r="G30" i="3" s="1"/>
  <c r="U26" i="2"/>
  <c r="S26" i="3" s="1"/>
  <c r="P26" i="2"/>
  <c r="N26" i="3" s="1"/>
  <c r="E18" i="2"/>
  <c r="C18" i="3" s="1"/>
  <c r="T36" i="2"/>
  <c r="R36" i="3" s="1"/>
  <c r="J33" i="2"/>
  <c r="H33" i="3" s="1"/>
  <c r="G8" i="2"/>
  <c r="E8" i="3" s="1"/>
  <c r="T44" i="2"/>
  <c r="R44" i="3" s="1"/>
  <c r="Q26" i="2"/>
  <c r="O26" i="3" s="1"/>
  <c r="K33" i="2"/>
  <c r="I33" i="3" s="1"/>
  <c r="O44" i="2"/>
  <c r="M44" i="3" s="1"/>
  <c r="P36" i="2"/>
  <c r="N36" i="3" s="1"/>
  <c r="G27" i="2"/>
  <c r="E27" i="3" s="1"/>
  <c r="K27" i="2"/>
  <c r="I27" i="3" s="1"/>
  <c r="K36" i="2"/>
  <c r="I36" i="3" s="1"/>
  <c r="M23" i="2"/>
  <c r="K23" i="3" s="1"/>
  <c r="G15" i="2"/>
  <c r="E15" i="3" s="1"/>
  <c r="S23" i="2"/>
  <c r="Q23" i="3" s="1"/>
  <c r="I14" i="2"/>
  <c r="G14" i="3" s="1"/>
  <c r="H31" i="2"/>
  <c r="F31" i="3" s="1"/>
  <c r="T31" i="2"/>
  <c r="R31" i="3" s="1"/>
  <c r="F22" i="2"/>
  <c r="D22" i="3" s="1"/>
  <c r="U13" i="2"/>
  <c r="S13" i="3" s="1"/>
  <c r="U30" i="2"/>
  <c r="S30" i="3" s="1"/>
  <c r="I40" i="2"/>
  <c r="G40" i="3" s="1"/>
  <c r="F30" i="2"/>
  <c r="D30" i="3" s="1"/>
  <c r="L30" i="2"/>
  <c r="J30" i="3" s="1"/>
  <c r="O22" i="2"/>
  <c r="M22" i="3" s="1"/>
  <c r="F23" i="2"/>
  <c r="D23" i="3" s="1"/>
  <c r="I31" i="2"/>
  <c r="G31" i="3" s="1"/>
  <c r="K14" i="2"/>
  <c r="I14" i="3" s="1"/>
  <c r="M13" i="2"/>
  <c r="K13" i="3" s="1"/>
  <c r="L40" i="2"/>
  <c r="J40" i="3" s="1"/>
  <c r="J36" i="2"/>
  <c r="H36" i="3" s="1"/>
  <c r="L23" i="2"/>
  <c r="J23" i="3" s="1"/>
  <c r="J26" i="2"/>
  <c r="H26" i="3" s="1"/>
  <c r="J15" i="2"/>
  <c r="H15" i="3" s="1"/>
  <c r="U44" i="2"/>
  <c r="S44" i="3" s="1"/>
  <c r="U8" i="2"/>
  <c r="S8" i="3" s="1"/>
  <c r="R33" i="2"/>
  <c r="P33" i="3" s="1"/>
  <c r="J14" i="2"/>
  <c r="H14" i="3" s="1"/>
  <c r="J27" i="2"/>
  <c r="H27" i="3" s="1"/>
  <c r="T30" i="2"/>
  <c r="R30" i="3" s="1"/>
  <c r="J18" i="2"/>
  <c r="H18" i="3" s="1"/>
  <c r="K31" i="2"/>
  <c r="I31" i="3" s="1"/>
  <c r="J34" i="2"/>
  <c r="H34" i="3" s="1"/>
  <c r="J40" i="2"/>
  <c r="H40" i="3" s="1"/>
  <c r="J24" i="2"/>
  <c r="H24" i="3" s="1"/>
  <c r="J13" i="2"/>
  <c r="H13" i="3" s="1"/>
  <c r="G44" i="2"/>
  <c r="E44" i="3" s="1"/>
  <c r="T26" i="2"/>
  <c r="R26" i="3" s="1"/>
  <c r="I26" i="2"/>
  <c r="G26" i="3" s="1"/>
  <c r="P8" i="2"/>
  <c r="N8" i="3" s="1"/>
  <c r="N18" i="2"/>
  <c r="L18" i="3" s="1"/>
  <c r="M24" i="2"/>
  <c r="K24" i="3" s="1"/>
  <c r="R27" i="2"/>
  <c r="P27" i="3" s="1"/>
  <c r="L33" i="2"/>
  <c r="J33" i="3" s="1"/>
  <c r="H18" i="2"/>
  <c r="F18" i="3" s="1"/>
  <c r="K26" i="2"/>
  <c r="I26" i="3" s="1"/>
  <c r="S36" i="2"/>
  <c r="Q36" i="3" s="1"/>
  <c r="Q34" i="2"/>
  <c r="O34" i="3" s="1"/>
  <c r="H27" i="2"/>
  <c r="F27" i="3" s="1"/>
  <c r="R15" i="2"/>
  <c r="P15" i="3" s="1"/>
  <c r="P23" i="2"/>
  <c r="N23" i="3" s="1"/>
  <c r="E23" i="2"/>
  <c r="C23" i="3" s="1"/>
  <c r="N36" i="2"/>
  <c r="L36" i="3" s="1"/>
  <c r="J31" i="2"/>
  <c r="H31" i="3" s="1"/>
  <c r="E31" i="2"/>
  <c r="C31" i="3" s="1"/>
  <c r="Q30" i="2"/>
  <c r="O30" i="3" s="1"/>
  <c r="J30" i="2"/>
  <c r="H30" i="3" s="1"/>
  <c r="Q40" i="2"/>
  <c r="O40" i="3" s="1"/>
  <c r="H30" i="2"/>
  <c r="F30" i="3" s="1"/>
  <c r="M14" i="2"/>
  <c r="K14" i="3" s="1"/>
  <c r="F14" i="2"/>
  <c r="D14" i="3" s="1"/>
  <c r="N30" i="2"/>
  <c r="L30" i="3" s="1"/>
  <c r="P40" i="2"/>
  <c r="N40" i="3" s="1"/>
  <c r="N33" i="2"/>
  <c r="L33" i="3" s="1"/>
  <c r="U18" i="2"/>
  <c r="S18" i="3" s="1"/>
  <c r="S44" i="2"/>
  <c r="Q44" i="3" s="1"/>
  <c r="M44" i="2"/>
  <c r="K44" i="3" s="1"/>
  <c r="F27" i="2"/>
  <c r="D27" i="3" s="1"/>
  <c r="L34" i="2"/>
  <c r="J34" i="3" s="1"/>
  <c r="F24" i="2"/>
  <c r="D24" i="3" s="1"/>
  <c r="H8" i="2"/>
  <c r="F8" i="3" s="1"/>
  <c r="L44" i="2"/>
  <c r="J44" i="3" s="1"/>
  <c r="T33" i="2"/>
  <c r="R33" i="3" s="1"/>
  <c r="S27" i="2"/>
  <c r="Q27" i="3" s="1"/>
  <c r="L24" i="2"/>
  <c r="J24" i="3" s="1"/>
  <c r="I27" i="2"/>
  <c r="G27" i="3" s="1"/>
  <c r="E24" i="2"/>
  <c r="C24" i="3" s="1"/>
  <c r="E44" i="2"/>
  <c r="C44" i="3" s="1"/>
  <c r="R8" i="2"/>
  <c r="P8" i="3" s="1"/>
  <c r="O8" i="2"/>
  <c r="M8" i="3" s="1"/>
  <c r="L8" i="2"/>
  <c r="J8" i="3" s="1"/>
  <c r="H26" i="2"/>
  <c r="F26" i="3" s="1"/>
  <c r="E33" i="2"/>
  <c r="C33" i="3" s="1"/>
  <c r="L36" i="2"/>
  <c r="J36" i="3" s="1"/>
  <c r="R19" i="2"/>
  <c r="P19" i="3" s="1"/>
  <c r="G28" i="2"/>
  <c r="E28" i="3" s="1"/>
  <c r="R10" i="2"/>
  <c r="P10" i="3" s="1"/>
  <c r="H36" i="2"/>
  <c r="F36" i="3" s="1"/>
  <c r="T8" i="2"/>
  <c r="R8" i="3" s="1"/>
  <c r="G36" i="2"/>
  <c r="E36" i="3" s="1"/>
  <c r="M34" i="2"/>
  <c r="K34" i="3" s="1"/>
  <c r="E27" i="2"/>
  <c r="C27" i="3" s="1"/>
  <c r="L27" i="2"/>
  <c r="J27" i="3" s="1"/>
  <c r="E15" i="2"/>
  <c r="C15" i="3" s="1"/>
  <c r="N23" i="2"/>
  <c r="L23" i="3" s="1"/>
  <c r="F15" i="2"/>
  <c r="D15" i="3" s="1"/>
  <c r="N27" i="2"/>
  <c r="L27" i="3" s="1"/>
  <c r="S22" i="2"/>
  <c r="Q22" i="3" s="1"/>
  <c r="O31" i="2"/>
  <c r="M31" i="3" s="1"/>
  <c r="R31" i="2"/>
  <c r="P31" i="3" s="1"/>
  <c r="P31" i="2"/>
  <c r="N31" i="3" s="1"/>
  <c r="U31" i="2"/>
  <c r="S31" i="3" s="1"/>
  <c r="R40" i="2"/>
  <c r="P40" i="3" s="1"/>
  <c r="U14" i="2"/>
  <c r="S14" i="3" s="1"/>
  <c r="Q13" i="2"/>
  <c r="O13" i="3" s="1"/>
  <c r="P21" i="2"/>
  <c r="N21" i="3" s="1"/>
  <c r="G30" i="2"/>
  <c r="E30" i="3" s="1"/>
  <c r="F13" i="2"/>
  <c r="D13" i="3" s="1"/>
  <c r="G40" i="2"/>
  <c r="E40" i="3" s="1"/>
  <c r="H15" i="2"/>
  <c r="F15" i="3" s="1"/>
  <c r="E14" i="2"/>
  <c r="C14" i="3" s="1"/>
  <c r="H14" i="2"/>
  <c r="F14" i="3" s="1"/>
  <c r="N21" i="2"/>
  <c r="L21" i="3" s="1"/>
  <c r="O21" i="2"/>
  <c r="M21" i="3" s="1"/>
  <c r="J19" i="2"/>
  <c r="H19" i="3" s="1"/>
  <c r="J28" i="2"/>
  <c r="H28" i="3" s="1"/>
  <c r="U10" i="2"/>
  <c r="S10" i="3" s="1"/>
  <c r="U22" i="2"/>
  <c r="S22" i="3" s="1"/>
  <c r="U25" i="2"/>
  <c r="S25" i="3" s="1"/>
  <c r="U21" i="2"/>
  <c r="S21" i="3" s="1"/>
  <c r="K18" i="2"/>
  <c r="I18" i="3" s="1"/>
  <c r="M33" i="2"/>
  <c r="K33" i="3" s="1"/>
  <c r="S18" i="2"/>
  <c r="Q18" i="3" s="1"/>
  <c r="K34" i="2"/>
  <c r="I34" i="3" s="1"/>
  <c r="J44" i="2"/>
  <c r="H44" i="3" s="1"/>
  <c r="K8" i="2"/>
  <c r="I8" i="3" s="1"/>
  <c r="E8" i="2"/>
  <c r="C8" i="3" s="1"/>
  <c r="G18" i="2"/>
  <c r="E18" i="3" s="1"/>
  <c r="U24" i="2"/>
  <c r="S24" i="3" s="1"/>
  <c r="G26" i="2"/>
  <c r="E26" i="3" s="1"/>
  <c r="S28" i="2"/>
  <c r="Q28" i="3" s="1"/>
  <c r="K28" i="2"/>
  <c r="I28" i="3" s="1"/>
  <c r="M26" i="2"/>
  <c r="K26" i="3" s="1"/>
  <c r="P19" i="2"/>
  <c r="N19" i="3" s="1"/>
  <c r="N15" i="2"/>
  <c r="L15" i="3" s="1"/>
  <c r="O15" i="2"/>
  <c r="M15" i="3" s="1"/>
  <c r="L15" i="2"/>
  <c r="J15" i="3" s="1"/>
  <c r="O23" i="2"/>
  <c r="M23" i="3" s="1"/>
  <c r="Q23" i="2"/>
  <c r="O23" i="3" s="1"/>
  <c r="R14" i="2"/>
  <c r="P14" i="3" s="1"/>
  <c r="N31" i="2"/>
  <c r="L31" i="3" s="1"/>
  <c r="N14" i="2"/>
  <c r="L14" i="3" s="1"/>
  <c r="N22" i="2"/>
  <c r="L22" i="3" s="1"/>
  <c r="T22" i="2"/>
  <c r="R22" i="3" s="1"/>
  <c r="R13" i="2"/>
  <c r="P13" i="3" s="1"/>
  <c r="S14" i="2"/>
  <c r="Q14" i="3" s="1"/>
  <c r="K30" i="2"/>
  <c r="I30" i="3" s="1"/>
  <c r="P13" i="2"/>
  <c r="N13" i="3" s="1"/>
  <c r="F21" i="2"/>
  <c r="D21" i="3" s="1"/>
  <c r="T21" i="2"/>
  <c r="R21" i="3" s="1"/>
  <c r="F40" i="2"/>
  <c r="D40" i="3" s="1"/>
  <c r="T23" i="2"/>
  <c r="R23" i="3" s="1"/>
  <c r="P22" i="2"/>
  <c r="N22" i="3" s="1"/>
  <c r="L14" i="2"/>
  <c r="J14" i="3" s="1"/>
  <c r="O40" i="2"/>
  <c r="M40" i="3" s="1"/>
  <c r="M27" i="2"/>
  <c r="K27" i="3" s="1"/>
  <c r="F44" i="2"/>
  <c r="D44" i="3" s="1"/>
  <c r="H44" i="2"/>
  <c r="F44" i="3" s="1"/>
  <c r="S26" i="2"/>
  <c r="Q26" i="3" s="1"/>
  <c r="M36" i="2"/>
  <c r="K36" i="3" s="1"/>
  <c r="H24" i="2"/>
  <c r="F24" i="3" s="1"/>
  <c r="R24" i="2"/>
  <c r="P24" i="3" s="1"/>
  <c r="O24" i="2"/>
  <c r="M24" i="3" s="1"/>
  <c r="E10" i="2"/>
  <c r="C10" i="3" s="1"/>
  <c r="O36" i="2"/>
  <c r="M36" i="3" s="1"/>
  <c r="O19" i="2"/>
  <c r="M19" i="3" s="1"/>
  <c r="F26" i="2"/>
  <c r="D26" i="3" s="1"/>
  <c r="L19" i="2"/>
  <c r="J19" i="3" s="1"/>
  <c r="O14" i="2"/>
  <c r="M14" i="3" s="1"/>
  <c r="M31" i="2"/>
  <c r="K31" i="3" s="1"/>
  <c r="L31" i="2"/>
  <c r="J31" i="3" s="1"/>
  <c r="Q14" i="2"/>
  <c r="O14" i="3" s="1"/>
  <c r="R30" i="2"/>
  <c r="P30" i="3" s="1"/>
  <c r="N40" i="2"/>
  <c r="L40" i="3" s="1"/>
  <c r="H40" i="2"/>
  <c r="F40" i="3" s="1"/>
  <c r="Q21" i="2"/>
  <c r="O21" i="3" s="1"/>
  <c r="K13" i="2"/>
  <c r="I13" i="3" s="1"/>
  <c r="P10" i="24"/>
  <c r="G10" i="24"/>
  <c r="H10" i="24"/>
  <c r="N10" i="24"/>
  <c r="S10" i="24"/>
  <c r="E10" i="24"/>
  <c r="J10" i="24"/>
  <c r="T10" i="24"/>
  <c r="R10" i="24"/>
  <c r="F10" i="24"/>
  <c r="K10" i="24"/>
  <c r="K42" i="2"/>
  <c r="I42" i="3" s="1"/>
  <c r="G42" i="2"/>
  <c r="E42" i="3" s="1"/>
  <c r="M42" i="2"/>
  <c r="K42" i="3" s="1"/>
  <c r="H42" i="2"/>
  <c r="F42" i="3" s="1"/>
  <c r="J42" i="2"/>
  <c r="H42" i="3" s="1"/>
  <c r="P42" i="2"/>
  <c r="N42" i="3" s="1"/>
  <c r="S42" i="2"/>
  <c r="Q42" i="3" s="1"/>
  <c r="E42" i="2"/>
  <c r="C42" i="3" s="1"/>
  <c r="O42" i="2"/>
  <c r="M42" i="3" s="1"/>
  <c r="N42" i="2"/>
  <c r="L42" i="3" s="1"/>
  <c r="U42" i="2"/>
  <c r="S42" i="3" s="1"/>
  <c r="T42" i="2"/>
  <c r="R42" i="3" s="1"/>
  <c r="R42" i="2"/>
  <c r="P42" i="3" s="1"/>
  <c r="L42" i="2"/>
  <c r="J42" i="3" s="1"/>
  <c r="I42" i="2"/>
  <c r="G42" i="3" s="1"/>
  <c r="Q42" i="2"/>
  <c r="O42" i="3" s="1"/>
  <c r="F42" i="2"/>
  <c r="D42" i="3" s="1"/>
  <c r="O10" i="24"/>
  <c r="M10" i="24"/>
  <c r="Q10" i="24"/>
  <c r="U10" i="24"/>
  <c r="S10" i="17"/>
  <c r="F10" i="17"/>
  <c r="H10" i="17"/>
  <c r="N10" i="17"/>
  <c r="U10" i="17"/>
  <c r="I10" i="17"/>
  <c r="G10" i="17"/>
  <c r="T10" i="17"/>
  <c r="P10" i="17"/>
  <c r="E10" i="17"/>
  <c r="L10" i="17"/>
  <c r="Q10" i="17"/>
  <c r="M10" i="17"/>
  <c r="J10" i="17"/>
  <c r="K10" i="17"/>
  <c r="O10" i="17"/>
  <c r="H19" i="6"/>
  <c r="G19" i="6"/>
  <c r="K43" i="18"/>
  <c r="Q29" i="23"/>
  <c r="R43" i="23"/>
  <c r="O29" i="23"/>
  <c r="H43" i="23"/>
  <c r="N29" i="23"/>
  <c r="U29" i="23"/>
  <c r="K21" i="17"/>
  <c r="S21" i="17"/>
  <c r="L21" i="17"/>
  <c r="T21" i="17"/>
  <c r="E21" i="17"/>
  <c r="M21" i="17"/>
  <c r="U21" i="17"/>
  <c r="F21" i="17"/>
  <c r="N21" i="17"/>
  <c r="G21" i="17"/>
  <c r="O21" i="17"/>
  <c r="Q21" i="17"/>
  <c r="R21" i="17"/>
  <c r="H21" i="17"/>
  <c r="P21" i="17"/>
  <c r="I21" i="17"/>
  <c r="J21" i="17"/>
  <c r="O43" i="18"/>
  <c r="P43" i="18"/>
  <c r="I43" i="18"/>
  <c r="G43" i="23"/>
  <c r="N25" i="23"/>
  <c r="J43" i="18"/>
  <c r="O25" i="23"/>
  <c r="H43" i="18"/>
  <c r="L43" i="18"/>
  <c r="T43" i="18"/>
  <c r="Q43" i="23"/>
  <c r="S11" i="23"/>
  <c r="L33" i="22"/>
  <c r="E33" i="22"/>
  <c r="U8" i="22"/>
  <c r="K35" i="23"/>
  <c r="M8" i="22"/>
  <c r="F11" i="23"/>
  <c r="K23" i="23"/>
  <c r="G8" i="22"/>
  <c r="L23" i="23"/>
  <c r="P11" i="23"/>
  <c r="U23" i="23"/>
  <c r="E8" i="22"/>
  <c r="I11" i="23"/>
  <c r="F43" i="18"/>
  <c r="G43" i="18"/>
  <c r="S8" i="22"/>
  <c r="E43" i="18"/>
  <c r="Q43" i="18"/>
  <c r="U29" i="21"/>
  <c r="O8" i="22"/>
  <c r="K11" i="23"/>
  <c r="G23" i="23"/>
  <c r="M21" i="18"/>
  <c r="O43" i="22"/>
  <c r="P22" i="14"/>
  <c r="G21" i="18"/>
  <c r="P43" i="13"/>
  <c r="F14" i="14"/>
  <c r="R43" i="18"/>
  <c r="M43" i="18"/>
  <c r="N27" i="21"/>
  <c r="G29" i="21"/>
  <c r="O25" i="22"/>
  <c r="H8" i="22"/>
  <c r="U31" i="23"/>
  <c r="N43" i="18"/>
  <c r="I43" i="13"/>
  <c r="S43" i="18"/>
  <c r="U13" i="21"/>
  <c r="Q25" i="22"/>
  <c r="K8" i="22"/>
  <c r="R8" i="22"/>
  <c r="T43" i="13"/>
  <c r="U27" i="21"/>
  <c r="M29" i="21"/>
  <c r="N8" i="22"/>
  <c r="J8" i="22"/>
  <c r="H11" i="23"/>
  <c r="N11" i="23"/>
  <c r="G27" i="21"/>
  <c r="S27" i="21"/>
  <c r="J10" i="21"/>
  <c r="U10" i="21"/>
  <c r="M33" i="22"/>
  <c r="K29" i="21"/>
  <c r="N10" i="21"/>
  <c r="Q33" i="22"/>
  <c r="L8" i="22"/>
  <c r="P8" i="22"/>
  <c r="L11" i="23"/>
  <c r="M42" i="21"/>
  <c r="N29" i="21"/>
  <c r="N33" i="22"/>
  <c r="T8" i="22"/>
  <c r="I8" i="22"/>
  <c r="T11" i="23"/>
  <c r="L43" i="13"/>
  <c r="M27" i="21"/>
  <c r="R29" i="21"/>
  <c r="F8" i="22"/>
  <c r="O11" i="23"/>
  <c r="E10" i="23"/>
  <c r="P8" i="23"/>
  <c r="H10" i="6"/>
  <c r="J13" i="21"/>
  <c r="O8" i="23"/>
  <c r="G31" i="23"/>
  <c r="P29" i="20"/>
  <c r="S35" i="23"/>
  <c r="L10" i="23"/>
  <c r="J33" i="23"/>
  <c r="F23" i="13"/>
  <c r="O23" i="13"/>
  <c r="K21" i="13"/>
  <c r="S33" i="22"/>
  <c r="M39" i="13"/>
  <c r="R33" i="22"/>
  <c r="R8" i="23"/>
  <c r="N10" i="23"/>
  <c r="U33" i="23"/>
  <c r="K39" i="24"/>
  <c r="K39" i="13"/>
  <c r="Q39" i="13"/>
  <c r="K8" i="23"/>
  <c r="E39" i="13"/>
  <c r="T23" i="13"/>
  <c r="K21" i="20"/>
  <c r="O23" i="24"/>
  <c r="H43" i="13"/>
  <c r="I14" i="22"/>
  <c r="L42" i="23"/>
  <c r="H8" i="23"/>
  <c r="G10" i="23"/>
  <c r="R31" i="23"/>
  <c r="M23" i="24"/>
  <c r="U23" i="24"/>
  <c r="J23" i="24"/>
  <c r="L39" i="24"/>
  <c r="U19" i="20"/>
  <c r="G39" i="24"/>
  <c r="E43" i="13"/>
  <c r="F8" i="23"/>
  <c r="H35" i="23"/>
  <c r="H33" i="23"/>
  <c r="F39" i="24"/>
  <c r="O39" i="24"/>
  <c r="M43" i="13"/>
  <c r="N41" i="21"/>
  <c r="O42" i="23"/>
  <c r="J42" i="23"/>
  <c r="N8" i="23"/>
  <c r="P35" i="23"/>
  <c r="H10" i="23"/>
  <c r="O43" i="13"/>
  <c r="K42" i="23"/>
  <c r="I35" i="23"/>
  <c r="I10" i="23"/>
  <c r="E23" i="24"/>
  <c r="P29" i="21"/>
  <c r="J43" i="13"/>
  <c r="G43" i="13"/>
  <c r="M15" i="13"/>
  <c r="P30" i="14"/>
  <c r="J17" i="20"/>
  <c r="T27" i="21"/>
  <c r="F27" i="21"/>
  <c r="E29" i="21"/>
  <c r="G10" i="21"/>
  <c r="E25" i="22"/>
  <c r="E43" i="22"/>
  <c r="K33" i="22"/>
  <c r="P33" i="22"/>
  <c r="G11" i="23"/>
  <c r="J11" i="23"/>
  <c r="E19" i="23"/>
  <c r="R33" i="23"/>
  <c r="T23" i="24"/>
  <c r="Q23" i="24"/>
  <c r="T17" i="22"/>
  <c r="M17" i="22"/>
  <c r="O17" i="22"/>
  <c r="O34" i="6"/>
  <c r="K43" i="13"/>
  <c r="U43" i="13"/>
  <c r="Q43" i="13"/>
  <c r="K19" i="20"/>
  <c r="P27" i="21"/>
  <c r="J29" i="21"/>
  <c r="Q29" i="21"/>
  <c r="G26" i="22"/>
  <c r="G33" i="22"/>
  <c r="J17" i="22"/>
  <c r="J11" i="22"/>
  <c r="E11" i="23"/>
  <c r="Q11" i="23"/>
  <c r="T42" i="23"/>
  <c r="F21" i="23"/>
  <c r="P23" i="23"/>
  <c r="I31" i="23"/>
  <c r="K23" i="24"/>
  <c r="H23" i="24"/>
  <c r="P39" i="24"/>
  <c r="L43" i="20"/>
  <c r="R43" i="13"/>
  <c r="F43" i="13"/>
  <c r="J15" i="13"/>
  <c r="R27" i="21"/>
  <c r="K27" i="21"/>
  <c r="L29" i="21"/>
  <c r="E18" i="22"/>
  <c r="O33" i="22"/>
  <c r="H38" i="22"/>
  <c r="T11" i="22"/>
  <c r="M11" i="23"/>
  <c r="N42" i="23"/>
  <c r="L9" i="23"/>
  <c r="S23" i="24"/>
  <c r="P23" i="24"/>
  <c r="N39" i="24"/>
  <c r="O27" i="21"/>
  <c r="G8" i="21"/>
  <c r="S43" i="13"/>
  <c r="T15" i="13"/>
  <c r="S30" i="14"/>
  <c r="L41" i="20"/>
  <c r="T29" i="21"/>
  <c r="O10" i="21"/>
  <c r="L25" i="22"/>
  <c r="E38" i="22"/>
  <c r="U11" i="22"/>
  <c r="U11" i="23"/>
  <c r="J19" i="23"/>
  <c r="R9" i="23"/>
  <c r="L23" i="24"/>
  <c r="I23" i="24"/>
  <c r="E21" i="19"/>
  <c r="E9" i="19"/>
  <c r="U21" i="20"/>
  <c r="N13" i="21"/>
  <c r="G13" i="21"/>
  <c r="H25" i="23"/>
  <c r="S33" i="23"/>
  <c r="G33" i="23"/>
  <c r="K34" i="6"/>
  <c r="D2" i="32" s="1"/>
  <c r="I9" i="13"/>
  <c r="P21" i="18"/>
  <c r="M9" i="19"/>
  <c r="U21" i="19"/>
  <c r="H42" i="21"/>
  <c r="J8" i="21"/>
  <c r="R13" i="21"/>
  <c r="O13" i="21"/>
  <c r="S42" i="23"/>
  <c r="F42" i="23"/>
  <c r="K43" i="23"/>
  <c r="I43" i="23"/>
  <c r="J25" i="23"/>
  <c r="I25" i="23"/>
  <c r="I29" i="23"/>
  <c r="P31" i="23"/>
  <c r="F33" i="23"/>
  <c r="O33" i="23"/>
  <c r="S39" i="24"/>
  <c r="H39" i="24"/>
  <c r="R29" i="23"/>
  <c r="T39" i="24"/>
  <c r="I39" i="24"/>
  <c r="G14" i="34"/>
  <c r="S26" i="16"/>
  <c r="F9" i="19"/>
  <c r="H13" i="21"/>
  <c r="E9" i="13"/>
  <c r="S35" i="13"/>
  <c r="Q14" i="14"/>
  <c r="P8" i="18"/>
  <c r="H21" i="19"/>
  <c r="P13" i="20"/>
  <c r="H31" i="21"/>
  <c r="T13" i="21"/>
  <c r="I13" i="21"/>
  <c r="H42" i="23"/>
  <c r="M42" i="23"/>
  <c r="T43" i="23"/>
  <c r="T25" i="23"/>
  <c r="L29" i="23"/>
  <c r="S31" i="23"/>
  <c r="T33" i="23"/>
  <c r="I33" i="23"/>
  <c r="E39" i="24"/>
  <c r="Q39" i="24"/>
  <c r="T9" i="13"/>
  <c r="K21" i="19"/>
  <c r="L13" i="21"/>
  <c r="P13" i="21"/>
  <c r="L33" i="23"/>
  <c r="U9" i="13"/>
  <c r="N21" i="19"/>
  <c r="R35" i="20"/>
  <c r="I27" i="21"/>
  <c r="K10" i="21"/>
  <c r="F13" i="21"/>
  <c r="E13" i="21"/>
  <c r="Q13" i="21"/>
  <c r="L26" i="22"/>
  <c r="P42" i="23"/>
  <c r="U42" i="23"/>
  <c r="S8" i="23"/>
  <c r="M43" i="23"/>
  <c r="T35" i="23"/>
  <c r="M25" i="23"/>
  <c r="K10" i="23"/>
  <c r="T29" i="23"/>
  <c r="L31" i="23"/>
  <c r="N33" i="23"/>
  <c r="E33" i="23"/>
  <c r="Q33" i="23"/>
  <c r="N23" i="24"/>
  <c r="J39" i="24"/>
  <c r="F23" i="24"/>
  <c r="M39" i="24"/>
  <c r="L9" i="19"/>
  <c r="T21" i="19"/>
  <c r="H9" i="13"/>
  <c r="F8" i="18"/>
  <c r="S13" i="21"/>
  <c r="K9" i="13"/>
  <c r="F26" i="16"/>
  <c r="P10" i="20"/>
  <c r="H39" i="21"/>
  <c r="J43" i="23"/>
  <c r="R25" i="23"/>
  <c r="P33" i="23"/>
  <c r="O9" i="13"/>
  <c r="L21" i="18"/>
  <c r="J9" i="19"/>
  <c r="F21" i="19"/>
  <c r="O27" i="20"/>
  <c r="I39" i="20"/>
  <c r="L27" i="21"/>
  <c r="F29" i="21"/>
  <c r="H29" i="21"/>
  <c r="M10" i="21"/>
  <c r="K13" i="21"/>
  <c r="H18" i="22"/>
  <c r="Q42" i="23"/>
  <c r="F43" i="23"/>
  <c r="M35" i="23"/>
  <c r="G25" i="23"/>
  <c r="S10" i="23"/>
  <c r="E29" i="23"/>
  <c r="T31" i="23"/>
  <c r="K33" i="23"/>
  <c r="G23" i="24"/>
  <c r="R39" i="24"/>
  <c r="G14" i="26"/>
  <c r="F39" i="13"/>
  <c r="T39" i="13"/>
  <c r="I39" i="13"/>
  <c r="L9" i="13"/>
  <c r="G9" i="13"/>
  <c r="S15" i="13"/>
  <c r="H39" i="16"/>
  <c r="J39" i="13"/>
  <c r="U39" i="13"/>
  <c r="N21" i="13"/>
  <c r="G39" i="13"/>
  <c r="P9" i="13"/>
  <c r="M9" i="13"/>
  <c r="O21" i="13"/>
  <c r="H15" i="13"/>
  <c r="J9" i="13"/>
  <c r="S22" i="14"/>
  <c r="R39" i="13"/>
  <c r="O39" i="13"/>
  <c r="H39" i="13"/>
  <c r="Q9" i="13"/>
  <c r="F9" i="13"/>
  <c r="H21" i="13"/>
  <c r="S24" i="16"/>
  <c r="J12" i="6"/>
  <c r="N39" i="13"/>
  <c r="L39" i="13"/>
  <c r="P39" i="13"/>
  <c r="S9" i="13"/>
  <c r="N9" i="13"/>
  <c r="N15" i="13"/>
  <c r="K3" i="3"/>
  <c r="L3" i="3"/>
  <c r="J3" i="3"/>
  <c r="G14" i="32"/>
  <c r="G15" i="30"/>
  <c r="G14" i="28"/>
  <c r="G15" i="32"/>
  <c r="G15" i="26"/>
  <c r="G15" i="33"/>
  <c r="G14" i="33"/>
  <c r="G14" i="35"/>
  <c r="K13" i="19"/>
  <c r="F32" i="19"/>
  <c r="S22" i="22"/>
  <c r="K22" i="22"/>
  <c r="K11" i="6"/>
  <c r="K23" i="13"/>
  <c r="G23" i="13"/>
  <c r="Q15" i="13"/>
  <c r="E15" i="13"/>
  <c r="S14" i="14"/>
  <c r="F13" i="17"/>
  <c r="Q9" i="19"/>
  <c r="U9" i="19"/>
  <c r="L13" i="19"/>
  <c r="P32" i="19"/>
  <c r="O21" i="19"/>
  <c r="Q21" i="19"/>
  <c r="D46" i="19"/>
  <c r="D47" i="19" s="1"/>
  <c r="M37" i="20"/>
  <c r="F9" i="33" s="1"/>
  <c r="F42" i="21"/>
  <c r="H27" i="21"/>
  <c r="J42" i="21"/>
  <c r="S29" i="21"/>
  <c r="O29" i="21"/>
  <c r="H10" i="21"/>
  <c r="O15" i="21"/>
  <c r="O26" i="22"/>
  <c r="T26" i="22"/>
  <c r="R17" i="22"/>
  <c r="F17" i="22"/>
  <c r="F26" i="22"/>
  <c r="J33" i="22"/>
  <c r="U33" i="22"/>
  <c r="F33" i="22"/>
  <c r="I33" i="22"/>
  <c r="T33" i="22"/>
  <c r="Q17" i="22"/>
  <c r="I17" i="22"/>
  <c r="L17" i="22"/>
  <c r="G17" i="22"/>
  <c r="P11" i="22"/>
  <c r="E11" i="22"/>
  <c r="I11" i="22"/>
  <c r="N11" i="22"/>
  <c r="G11" i="22"/>
  <c r="F11" i="22"/>
  <c r="D46" i="24"/>
  <c r="D47" i="24" s="1"/>
  <c r="R23" i="13"/>
  <c r="I23" i="13"/>
  <c r="R15" i="13"/>
  <c r="U15" i="13"/>
  <c r="O14" i="14"/>
  <c r="D46" i="17"/>
  <c r="D47" i="17" s="1"/>
  <c r="R9" i="19"/>
  <c r="N9" i="19"/>
  <c r="E13" i="19"/>
  <c r="Q32" i="19"/>
  <c r="G21" i="19"/>
  <c r="U42" i="21"/>
  <c r="S39" i="21"/>
  <c r="P26" i="22"/>
  <c r="M26" i="22"/>
  <c r="N17" i="22"/>
  <c r="H17" i="22"/>
  <c r="H11" i="22"/>
  <c r="Q13" i="23"/>
  <c r="M13" i="23"/>
  <c r="K13" i="23"/>
  <c r="F13" i="23"/>
  <c r="K26" i="23"/>
  <c r="S26" i="23"/>
  <c r="J26" i="23"/>
  <c r="L26" i="23"/>
  <c r="Q37" i="23"/>
  <c r="M37" i="23"/>
  <c r="F12" i="33" s="1"/>
  <c r="F37" i="23"/>
  <c r="F12" i="34" s="1"/>
  <c r="I32" i="19"/>
  <c r="H26" i="22"/>
  <c r="E26" i="22"/>
  <c r="J22" i="22"/>
  <c r="F15" i="13"/>
  <c r="G15" i="13"/>
  <c r="D46" i="13"/>
  <c r="D47" i="13" s="1"/>
  <c r="H14" i="14"/>
  <c r="D46" i="14"/>
  <c r="D47" i="14" s="1"/>
  <c r="L23" i="16"/>
  <c r="N21" i="18"/>
  <c r="K9" i="19"/>
  <c r="G9" i="19"/>
  <c r="I13" i="19"/>
  <c r="E32" i="19"/>
  <c r="S21" i="19"/>
  <c r="S10" i="20"/>
  <c r="E27" i="21"/>
  <c r="Q27" i="21"/>
  <c r="P43" i="21"/>
  <c r="E10" i="21"/>
  <c r="N39" i="21"/>
  <c r="I26" i="22"/>
  <c r="U26" i="22"/>
  <c r="K17" i="22"/>
  <c r="Q11" i="22"/>
  <c r="T13" i="19"/>
  <c r="I15" i="13"/>
  <c r="O15" i="13"/>
  <c r="P14" i="14"/>
  <c r="D46" i="18"/>
  <c r="D47" i="18" s="1"/>
  <c r="S9" i="19"/>
  <c r="R13" i="19"/>
  <c r="J32" i="19"/>
  <c r="J21" i="19"/>
  <c r="L21" i="19"/>
  <c r="M39" i="21"/>
  <c r="Q26" i="22"/>
  <c r="R22" i="22"/>
  <c r="G22" i="22"/>
  <c r="S17" i="22"/>
  <c r="R11" i="22"/>
  <c r="L10" i="22"/>
  <c r="L8" i="16"/>
  <c r="D46" i="16"/>
  <c r="D47" i="16" s="1"/>
  <c r="G13" i="19"/>
  <c r="N32" i="19"/>
  <c r="Q8" i="21"/>
  <c r="D46" i="21"/>
  <c r="D47" i="21" s="1"/>
  <c r="K26" i="22"/>
  <c r="I22" i="22"/>
  <c r="D46" i="6"/>
  <c r="D47" i="6" s="1"/>
  <c r="K15" i="13"/>
  <c r="L15" i="13"/>
  <c r="M14" i="14"/>
  <c r="P26" i="16"/>
  <c r="U12" i="17"/>
  <c r="O18" i="18"/>
  <c r="S13" i="19"/>
  <c r="O32" i="19"/>
  <c r="D46" i="20"/>
  <c r="D47" i="20" s="1"/>
  <c r="N22" i="22"/>
  <c r="L22" i="22"/>
  <c r="E17" i="22"/>
  <c r="S11" i="22"/>
  <c r="N31" i="23"/>
  <c r="M31" i="23"/>
  <c r="D46" i="23"/>
  <c r="D47" i="23" s="1"/>
  <c r="G14" i="30"/>
  <c r="G15" i="27"/>
  <c r="G14" i="27"/>
  <c r="G15" i="28"/>
  <c r="G14" i="29"/>
  <c r="G15" i="29"/>
  <c r="G15" i="34"/>
  <c r="J31" i="23"/>
  <c r="O31" i="23"/>
  <c r="I42" i="23"/>
  <c r="E42" i="23"/>
  <c r="U43" i="23"/>
  <c r="L35" i="23"/>
  <c r="S25" i="23"/>
  <c r="P10" i="23"/>
  <c r="J29" i="23"/>
  <c r="P29" i="23"/>
  <c r="F31" i="23"/>
  <c r="H31" i="23"/>
  <c r="D46" i="22"/>
  <c r="D47" i="22" s="1"/>
  <c r="R42" i="23"/>
  <c r="K31" i="23"/>
  <c r="E31" i="23"/>
  <c r="G15" i="35"/>
  <c r="Q34" i="6"/>
  <c r="M34" i="6"/>
  <c r="D2" i="33" s="1"/>
  <c r="U35" i="13"/>
  <c r="Q39" i="16"/>
  <c r="J17" i="18"/>
  <c r="H41" i="20"/>
  <c r="O11" i="21"/>
  <c r="S14" i="22"/>
  <c r="Q10" i="22"/>
  <c r="L19" i="23"/>
  <c r="P24" i="21"/>
  <c r="T41" i="22"/>
  <c r="F34" i="6"/>
  <c r="D2" i="34" s="1"/>
  <c r="L34" i="6"/>
  <c r="D2" i="28" s="1"/>
  <c r="U17" i="18"/>
  <c r="R25" i="20"/>
  <c r="J23" i="20"/>
  <c r="O24" i="21"/>
  <c r="Q11" i="21"/>
  <c r="Q24" i="21"/>
  <c r="F30" i="22"/>
  <c r="M41" i="22"/>
  <c r="O19" i="23"/>
  <c r="S9" i="23"/>
  <c r="G11" i="21"/>
  <c r="N34" i="6"/>
  <c r="J34" i="6"/>
  <c r="R34" i="6"/>
  <c r="F39" i="16"/>
  <c r="Q25" i="20"/>
  <c r="K23" i="20"/>
  <c r="K24" i="21"/>
  <c r="F24" i="21"/>
  <c r="I41" i="22"/>
  <c r="P19" i="23"/>
  <c r="M9" i="23"/>
  <c r="J39" i="18"/>
  <c r="H34" i="6"/>
  <c r="D2" i="27" s="1"/>
  <c r="E34" i="6"/>
  <c r="D2" i="26" s="1"/>
  <c r="T34" i="6"/>
  <c r="D2" i="30" s="1"/>
  <c r="L39" i="16"/>
  <c r="M15" i="17"/>
  <c r="U12" i="19"/>
  <c r="E23" i="20"/>
  <c r="L11" i="21"/>
  <c r="S24" i="21"/>
  <c r="M27" i="23"/>
  <c r="Q19" i="23"/>
  <c r="K9" i="23"/>
  <c r="S34" i="6"/>
  <c r="P41" i="20"/>
  <c r="P11" i="21"/>
  <c r="P34" i="6"/>
  <c r="D2" i="29" s="1"/>
  <c r="I34" i="6"/>
  <c r="E39" i="16"/>
  <c r="Q19" i="18"/>
  <c r="M23" i="20"/>
  <c r="E11" i="21"/>
  <c r="T24" i="21"/>
  <c r="J11" i="21"/>
  <c r="P27" i="23"/>
  <c r="O9" i="23"/>
  <c r="M17" i="18"/>
  <c r="G34" i="6"/>
  <c r="D2" i="35" s="1"/>
  <c r="U39" i="16"/>
  <c r="K41" i="20"/>
  <c r="Q23" i="20"/>
  <c r="U11" i="21"/>
  <c r="N24" i="21"/>
  <c r="M24" i="21"/>
  <c r="K10" i="22"/>
  <c r="R19" i="23"/>
  <c r="P9" i="23"/>
  <c r="R8" i="13"/>
  <c r="G14" i="14"/>
  <c r="L14" i="14"/>
  <c r="G23" i="16"/>
  <c r="L13" i="17"/>
  <c r="M39" i="18"/>
  <c r="O34" i="19"/>
  <c r="H9" i="19"/>
  <c r="P9" i="19"/>
  <c r="P21" i="19"/>
  <c r="M21" i="19"/>
  <c r="H43" i="20"/>
  <c r="P27" i="20"/>
  <c r="O10" i="20"/>
  <c r="Q13" i="20"/>
  <c r="S37" i="20"/>
  <c r="Q8" i="20"/>
  <c r="S11" i="21"/>
  <c r="H11" i="21"/>
  <c r="L24" i="21"/>
  <c r="N11" i="21"/>
  <c r="F11" i="21"/>
  <c r="I43" i="21"/>
  <c r="R39" i="21"/>
  <c r="S37" i="21"/>
  <c r="P25" i="22"/>
  <c r="N41" i="22"/>
  <c r="F22" i="22"/>
  <c r="O22" i="22"/>
  <c r="T22" i="22"/>
  <c r="E41" i="22"/>
  <c r="P17" i="22"/>
  <c r="K11" i="22"/>
  <c r="O11" i="22"/>
  <c r="S27" i="23"/>
  <c r="U21" i="23"/>
  <c r="S43" i="23"/>
  <c r="N43" i="23"/>
  <c r="S19" i="23"/>
  <c r="M19" i="23"/>
  <c r="R41" i="23"/>
  <c r="O23" i="23"/>
  <c r="L25" i="23"/>
  <c r="P25" i="23"/>
  <c r="K29" i="23"/>
  <c r="M29" i="23"/>
  <c r="F39" i="23"/>
  <c r="U9" i="23"/>
  <c r="I9" i="23"/>
  <c r="K14" i="14"/>
  <c r="T14" i="14"/>
  <c r="Q8" i="16"/>
  <c r="G27" i="18"/>
  <c r="M34" i="19"/>
  <c r="D8" i="33" s="1"/>
  <c r="Q27" i="20"/>
  <c r="F29" i="20"/>
  <c r="N35" i="21"/>
  <c r="J25" i="21"/>
  <c r="L37" i="21"/>
  <c r="F10" i="28" s="1"/>
  <c r="M8" i="21"/>
  <c r="K43" i="22"/>
  <c r="H22" i="22"/>
  <c r="E22" i="22"/>
  <c r="N19" i="23"/>
  <c r="U19" i="23"/>
  <c r="O41" i="23"/>
  <c r="M39" i="23"/>
  <c r="F9" i="23"/>
  <c r="Q9" i="23"/>
  <c r="Q8" i="6"/>
  <c r="N14" i="14"/>
  <c r="E14" i="14"/>
  <c r="K18" i="18"/>
  <c r="F23" i="18"/>
  <c r="O41" i="18"/>
  <c r="K17" i="18"/>
  <c r="H8" i="18"/>
  <c r="I9" i="19"/>
  <c r="T9" i="19"/>
  <c r="R21" i="19"/>
  <c r="G35" i="20"/>
  <c r="E25" i="20"/>
  <c r="R13" i="20"/>
  <c r="L29" i="20"/>
  <c r="G9" i="20"/>
  <c r="U37" i="20"/>
  <c r="R24" i="21"/>
  <c r="T11" i="21"/>
  <c r="I11" i="21"/>
  <c r="H24" i="21"/>
  <c r="E24" i="21"/>
  <c r="Q42" i="21"/>
  <c r="J35" i="21"/>
  <c r="N25" i="21"/>
  <c r="R8" i="21"/>
  <c r="O39" i="21"/>
  <c r="M37" i="21"/>
  <c r="F10" i="33" s="1"/>
  <c r="L43" i="22"/>
  <c r="P22" i="22"/>
  <c r="M22" i="22"/>
  <c r="G41" i="22"/>
  <c r="L11" i="22"/>
  <c r="L43" i="23"/>
  <c r="O43" i="23"/>
  <c r="F19" i="23"/>
  <c r="G19" i="23"/>
  <c r="J23" i="23"/>
  <c r="F25" i="23"/>
  <c r="E25" i="23"/>
  <c r="Q25" i="23"/>
  <c r="F29" i="23"/>
  <c r="G29" i="23"/>
  <c r="N9" i="23"/>
  <c r="J9" i="23"/>
  <c r="U8" i="23"/>
  <c r="J37" i="21"/>
  <c r="T8" i="17"/>
  <c r="S18" i="18"/>
  <c r="L23" i="18"/>
  <c r="Q10" i="18"/>
  <c r="R8" i="19"/>
  <c r="J27" i="20"/>
  <c r="J13" i="20"/>
  <c r="P9" i="20"/>
  <c r="T35" i="21"/>
  <c r="L25" i="21"/>
  <c r="G37" i="21"/>
  <c r="F10" i="35" s="1"/>
  <c r="K34" i="22"/>
  <c r="D11" i="32" s="1"/>
  <c r="U14" i="14"/>
  <c r="F8" i="16"/>
  <c r="T18" i="18"/>
  <c r="E23" i="18"/>
  <c r="N25" i="18"/>
  <c r="R27" i="20"/>
  <c r="S17" i="20"/>
  <c r="L13" i="20"/>
  <c r="Q9" i="20"/>
  <c r="M11" i="21"/>
  <c r="I24" i="21"/>
  <c r="U24" i="21"/>
  <c r="G24" i="21"/>
  <c r="L42" i="21"/>
  <c r="M35" i="21"/>
  <c r="M25" i="21"/>
  <c r="U8" i="21"/>
  <c r="P37" i="21"/>
  <c r="F10" i="29" s="1"/>
  <c r="K25" i="22"/>
  <c r="N43" i="22"/>
  <c r="Q22" i="22"/>
  <c r="Q41" i="22"/>
  <c r="L27" i="23"/>
  <c r="K27" i="23"/>
  <c r="E43" i="23"/>
  <c r="K19" i="23"/>
  <c r="H19" i="23"/>
  <c r="N23" i="23"/>
  <c r="K25" i="23"/>
  <c r="K15" i="23"/>
  <c r="S29" i="23"/>
  <c r="T9" i="23"/>
  <c r="G9" i="23"/>
  <c r="Q23" i="18"/>
  <c r="E25" i="18"/>
  <c r="T27" i="20"/>
  <c r="E13" i="20"/>
  <c r="S9" i="20"/>
  <c r="O35" i="21"/>
  <c r="G25" i="21"/>
  <c r="E15" i="23"/>
  <c r="E9" i="20"/>
  <c r="N22" i="6"/>
  <c r="J14" i="14"/>
  <c r="I14" i="14"/>
  <c r="H26" i="16"/>
  <c r="J18" i="18"/>
  <c r="Q25" i="18"/>
  <c r="K12" i="19"/>
  <c r="N43" i="20"/>
  <c r="E27" i="20"/>
  <c r="O17" i="20"/>
  <c r="O13" i="20"/>
  <c r="L9" i="20"/>
  <c r="K11" i="21"/>
  <c r="I35" i="21"/>
  <c r="P25" i="21"/>
  <c r="P43" i="22"/>
  <c r="F25" i="22"/>
  <c r="T19" i="23"/>
  <c r="Q15" i="23"/>
  <c r="E9" i="23"/>
  <c r="Q33" i="24"/>
  <c r="I33" i="24"/>
  <c r="P33" i="24"/>
  <c r="H33" i="24"/>
  <c r="O33" i="24"/>
  <c r="G33" i="24"/>
  <c r="U33" i="24"/>
  <c r="M33" i="24"/>
  <c r="E33" i="24"/>
  <c r="T33" i="24"/>
  <c r="L33" i="24"/>
  <c r="S33" i="24"/>
  <c r="K33" i="24"/>
  <c r="R33" i="24"/>
  <c r="N33" i="24"/>
  <c r="J33" i="24"/>
  <c r="F33" i="24"/>
  <c r="P27" i="18"/>
  <c r="T37" i="20"/>
  <c r="F9" i="30" s="1"/>
  <c r="H41" i="23"/>
  <c r="M15" i="23"/>
  <c r="J37" i="23"/>
  <c r="Q25" i="24"/>
  <c r="I25" i="24"/>
  <c r="P25" i="24"/>
  <c r="H25" i="24"/>
  <c r="O25" i="24"/>
  <c r="G25" i="24"/>
  <c r="U25" i="24"/>
  <c r="M25" i="24"/>
  <c r="E25" i="24"/>
  <c r="T25" i="24"/>
  <c r="L25" i="24"/>
  <c r="S25" i="24"/>
  <c r="K25" i="24"/>
  <c r="R25" i="24"/>
  <c r="N25" i="24"/>
  <c r="J25" i="24"/>
  <c r="F25" i="24"/>
  <c r="P10" i="6"/>
  <c r="F35" i="13"/>
  <c r="Q27" i="18"/>
  <c r="N17" i="18"/>
  <c r="G17" i="18"/>
  <c r="E36" i="19"/>
  <c r="I12" i="19"/>
  <c r="G39" i="19"/>
  <c r="T25" i="20"/>
  <c r="U25" i="20"/>
  <c r="F37" i="20"/>
  <c r="F9" i="34" s="1"/>
  <c r="G37" i="20"/>
  <c r="F9" i="35" s="1"/>
  <c r="H40" i="21"/>
  <c r="G41" i="21"/>
  <c r="R10" i="21"/>
  <c r="F10" i="21"/>
  <c r="K23" i="21"/>
  <c r="U34" i="22"/>
  <c r="R41" i="22"/>
  <c r="G30" i="22"/>
  <c r="L14" i="22"/>
  <c r="U41" i="22"/>
  <c r="M10" i="22"/>
  <c r="R26" i="23"/>
  <c r="N26" i="23"/>
  <c r="G26" i="23"/>
  <c r="T26" i="23"/>
  <c r="K21" i="23"/>
  <c r="O21" i="23"/>
  <c r="N13" i="23"/>
  <c r="G13" i="23"/>
  <c r="G8" i="23"/>
  <c r="L8" i="23"/>
  <c r="R35" i="23"/>
  <c r="E35" i="23"/>
  <c r="Q35" i="23"/>
  <c r="L41" i="23"/>
  <c r="P41" i="23"/>
  <c r="R23" i="23"/>
  <c r="H23" i="23"/>
  <c r="Q10" i="23"/>
  <c r="T10" i="23"/>
  <c r="R15" i="23"/>
  <c r="U15" i="23"/>
  <c r="R37" i="23"/>
  <c r="G37" i="23"/>
  <c r="F12" i="35" s="1"/>
  <c r="U44" i="24"/>
  <c r="M44" i="24"/>
  <c r="E44" i="24"/>
  <c r="T44" i="24"/>
  <c r="L44" i="24"/>
  <c r="S44" i="24"/>
  <c r="K44" i="24"/>
  <c r="R44" i="24"/>
  <c r="J44" i="24"/>
  <c r="Q44" i="24"/>
  <c r="I44" i="24"/>
  <c r="P44" i="24"/>
  <c r="H44" i="24"/>
  <c r="O44" i="24"/>
  <c r="G44" i="24"/>
  <c r="N44" i="24"/>
  <c r="F44" i="24"/>
  <c r="Q27" i="24"/>
  <c r="I27" i="24"/>
  <c r="P27" i="24"/>
  <c r="H27" i="24"/>
  <c r="O27" i="24"/>
  <c r="G27" i="24"/>
  <c r="U27" i="24"/>
  <c r="M27" i="24"/>
  <c r="E27" i="24"/>
  <c r="T27" i="24"/>
  <c r="L27" i="24"/>
  <c r="S27" i="24"/>
  <c r="K27" i="24"/>
  <c r="N27" i="24"/>
  <c r="J27" i="24"/>
  <c r="F27" i="24"/>
  <c r="R27" i="24"/>
  <c r="Q11" i="24"/>
  <c r="I11" i="24"/>
  <c r="P11" i="24"/>
  <c r="H11" i="24"/>
  <c r="O11" i="24"/>
  <c r="U11" i="24"/>
  <c r="M11" i="24"/>
  <c r="E11" i="24"/>
  <c r="T11" i="24"/>
  <c r="L11" i="24"/>
  <c r="S11" i="24"/>
  <c r="K11" i="24"/>
  <c r="N11" i="24"/>
  <c r="J11" i="24"/>
  <c r="G11" i="24"/>
  <c r="F11" i="24"/>
  <c r="R11" i="24"/>
  <c r="S8" i="24"/>
  <c r="K8" i="24"/>
  <c r="R8" i="24"/>
  <c r="J8" i="24"/>
  <c r="T8" i="24"/>
  <c r="Q8" i="24"/>
  <c r="I8" i="24"/>
  <c r="P8" i="24"/>
  <c r="H8" i="24"/>
  <c r="O8" i="24"/>
  <c r="G8" i="24"/>
  <c r="N8" i="24"/>
  <c r="F8" i="24"/>
  <c r="L8" i="24"/>
  <c r="U8" i="24"/>
  <c r="M8" i="24"/>
  <c r="E8" i="24"/>
  <c r="N10" i="6"/>
  <c r="J10" i="18"/>
  <c r="S25" i="20"/>
  <c r="K26" i="21"/>
  <c r="G21" i="23"/>
  <c r="Q35" i="24"/>
  <c r="I35" i="24"/>
  <c r="P35" i="24"/>
  <c r="H35" i="24"/>
  <c r="O35" i="24"/>
  <c r="G35" i="24"/>
  <c r="U35" i="24"/>
  <c r="M35" i="24"/>
  <c r="E35" i="24"/>
  <c r="T35" i="24"/>
  <c r="L35" i="24"/>
  <c r="S35" i="24"/>
  <c r="K35" i="24"/>
  <c r="N35" i="24"/>
  <c r="R35" i="24"/>
  <c r="J35" i="24"/>
  <c r="F35" i="24"/>
  <c r="E8" i="6"/>
  <c r="T14" i="6"/>
  <c r="L35" i="13"/>
  <c r="K42" i="16"/>
  <c r="I14" i="17"/>
  <c r="G9" i="18"/>
  <c r="R33" i="18"/>
  <c r="R17" i="18"/>
  <c r="O17" i="18"/>
  <c r="N12" i="19"/>
  <c r="N30" i="19"/>
  <c r="F25" i="20"/>
  <c r="G25" i="20"/>
  <c r="J37" i="20"/>
  <c r="O37" i="20"/>
  <c r="Q40" i="21"/>
  <c r="F21" i="21"/>
  <c r="J15" i="21"/>
  <c r="R30" i="22"/>
  <c r="P30" i="22"/>
  <c r="U14" i="22"/>
  <c r="H26" i="23"/>
  <c r="E26" i="23"/>
  <c r="N21" i="23"/>
  <c r="H21" i="23"/>
  <c r="R13" i="23"/>
  <c r="O13" i="23"/>
  <c r="T41" i="23"/>
  <c r="I41" i="23"/>
  <c r="J15" i="23"/>
  <c r="G15" i="23"/>
  <c r="K37" i="23"/>
  <c r="F12" i="32" s="1"/>
  <c r="O37" i="23"/>
  <c r="U40" i="24"/>
  <c r="M40" i="24"/>
  <c r="E40" i="24"/>
  <c r="T40" i="24"/>
  <c r="L40" i="24"/>
  <c r="S40" i="24"/>
  <c r="K40" i="24"/>
  <c r="Q40" i="24"/>
  <c r="I40" i="24"/>
  <c r="P40" i="24"/>
  <c r="H40" i="24"/>
  <c r="O40" i="24"/>
  <c r="G40" i="24"/>
  <c r="J40" i="24"/>
  <c r="F40" i="24"/>
  <c r="N40" i="24"/>
  <c r="R40" i="24"/>
  <c r="Q19" i="24"/>
  <c r="I19" i="24"/>
  <c r="P19" i="24"/>
  <c r="H19" i="24"/>
  <c r="O19" i="24"/>
  <c r="G19" i="24"/>
  <c r="U19" i="24"/>
  <c r="M19" i="24"/>
  <c r="E19" i="24"/>
  <c r="T19" i="24"/>
  <c r="L19" i="24"/>
  <c r="S19" i="24"/>
  <c r="K19" i="24"/>
  <c r="N19" i="24"/>
  <c r="J19" i="24"/>
  <c r="F19" i="24"/>
  <c r="R19" i="24"/>
  <c r="O9" i="24"/>
  <c r="G9" i="24"/>
  <c r="N9" i="24"/>
  <c r="F9" i="24"/>
  <c r="P9" i="24"/>
  <c r="U9" i="24"/>
  <c r="M9" i="24"/>
  <c r="E9" i="24"/>
  <c r="T9" i="24"/>
  <c r="L9" i="24"/>
  <c r="S9" i="24"/>
  <c r="K9" i="24"/>
  <c r="R9" i="24"/>
  <c r="J9" i="24"/>
  <c r="H9" i="24"/>
  <c r="Q9" i="24"/>
  <c r="I9" i="24"/>
  <c r="Q17" i="24"/>
  <c r="I17" i="24"/>
  <c r="P17" i="24"/>
  <c r="H17" i="24"/>
  <c r="O17" i="24"/>
  <c r="G17" i="24"/>
  <c r="U17" i="24"/>
  <c r="M17" i="24"/>
  <c r="E17" i="24"/>
  <c r="T17" i="24"/>
  <c r="L17" i="24"/>
  <c r="S17" i="24"/>
  <c r="K17" i="24"/>
  <c r="R17" i="24"/>
  <c r="N17" i="24"/>
  <c r="J17" i="24"/>
  <c r="F17" i="24"/>
  <c r="U20" i="24"/>
  <c r="M20" i="24"/>
  <c r="E20" i="24"/>
  <c r="T20" i="24"/>
  <c r="L20" i="24"/>
  <c r="S20" i="24"/>
  <c r="K20" i="24"/>
  <c r="Q20" i="24"/>
  <c r="I20" i="24"/>
  <c r="P20" i="24"/>
  <c r="H20" i="24"/>
  <c r="O20" i="24"/>
  <c r="G20" i="24"/>
  <c r="R20" i="24"/>
  <c r="N20" i="24"/>
  <c r="J20" i="24"/>
  <c r="F20" i="24"/>
  <c r="J36" i="19"/>
  <c r="K39" i="19"/>
  <c r="Q15" i="21"/>
  <c r="U37" i="23"/>
  <c r="N8" i="6"/>
  <c r="G12" i="6"/>
  <c r="F36" i="6"/>
  <c r="R14" i="17"/>
  <c r="I9" i="18"/>
  <c r="E10" i="18"/>
  <c r="S17" i="18"/>
  <c r="H17" i="18"/>
  <c r="E12" i="19"/>
  <c r="T30" i="19"/>
  <c r="J25" i="20"/>
  <c r="O25" i="20"/>
  <c r="K37" i="20"/>
  <c r="F9" i="32" s="1"/>
  <c r="H37" i="20"/>
  <c r="F9" i="27" s="1"/>
  <c r="K40" i="21"/>
  <c r="J43" i="21"/>
  <c r="U21" i="21"/>
  <c r="P10" i="21"/>
  <c r="S10" i="21"/>
  <c r="R15" i="21"/>
  <c r="I30" i="22"/>
  <c r="K41" i="22"/>
  <c r="O41" i="22"/>
  <c r="T10" i="22"/>
  <c r="P26" i="23"/>
  <c r="M26" i="23"/>
  <c r="L21" i="23"/>
  <c r="P21" i="23"/>
  <c r="S13" i="23"/>
  <c r="H13" i="23"/>
  <c r="I8" i="23"/>
  <c r="E8" i="23"/>
  <c r="N35" i="23"/>
  <c r="U35" i="23"/>
  <c r="F41" i="23"/>
  <c r="E41" i="23"/>
  <c r="Q41" i="23"/>
  <c r="T23" i="23"/>
  <c r="I23" i="23"/>
  <c r="J10" i="23"/>
  <c r="M10" i="23"/>
  <c r="S15" i="23"/>
  <c r="O15" i="23"/>
  <c r="N37" i="23"/>
  <c r="H37" i="23"/>
  <c r="F12" i="27" s="1"/>
  <c r="U42" i="24"/>
  <c r="M42" i="24"/>
  <c r="E42" i="24"/>
  <c r="T42" i="24"/>
  <c r="L42" i="24"/>
  <c r="S42" i="24"/>
  <c r="K42" i="24"/>
  <c r="R42" i="24"/>
  <c r="J42" i="24"/>
  <c r="Q42" i="24"/>
  <c r="I42" i="24"/>
  <c r="P42" i="24"/>
  <c r="H42" i="24"/>
  <c r="O42" i="24"/>
  <c r="G42" i="24"/>
  <c r="F42" i="24"/>
  <c r="N42" i="24"/>
  <c r="U32" i="24"/>
  <c r="M32" i="24"/>
  <c r="E32" i="24"/>
  <c r="T32" i="24"/>
  <c r="L32" i="24"/>
  <c r="S32" i="24"/>
  <c r="K32" i="24"/>
  <c r="Q32" i="24"/>
  <c r="I32" i="24"/>
  <c r="P32" i="24"/>
  <c r="H32" i="24"/>
  <c r="O32" i="24"/>
  <c r="G32" i="24"/>
  <c r="J32" i="24"/>
  <c r="F32" i="24"/>
  <c r="N32" i="24"/>
  <c r="R32" i="24"/>
  <c r="Q15" i="24"/>
  <c r="I15" i="24"/>
  <c r="P15" i="24"/>
  <c r="H15" i="24"/>
  <c r="O15" i="24"/>
  <c r="G15" i="24"/>
  <c r="U15" i="24"/>
  <c r="M15" i="24"/>
  <c r="E15" i="24"/>
  <c r="T15" i="24"/>
  <c r="L15" i="24"/>
  <c r="S15" i="24"/>
  <c r="K15" i="24"/>
  <c r="R15" i="24"/>
  <c r="N15" i="24"/>
  <c r="J15" i="24"/>
  <c r="F15" i="24"/>
  <c r="P15" i="20"/>
  <c r="U22" i="24"/>
  <c r="M22" i="24"/>
  <c r="E22" i="24"/>
  <c r="T22" i="24"/>
  <c r="L22" i="24"/>
  <c r="S22" i="24"/>
  <c r="K22" i="24"/>
  <c r="Q22" i="24"/>
  <c r="I22" i="24"/>
  <c r="P22" i="24"/>
  <c r="H22" i="24"/>
  <c r="O22" i="24"/>
  <c r="G22" i="24"/>
  <c r="R22" i="24"/>
  <c r="N22" i="24"/>
  <c r="J22" i="24"/>
  <c r="F22" i="24"/>
  <c r="M25" i="20"/>
  <c r="N15" i="23"/>
  <c r="I10" i="6"/>
  <c r="E12" i="6"/>
  <c r="G35" i="13"/>
  <c r="R9" i="18"/>
  <c r="F10" i="18"/>
  <c r="L17" i="18"/>
  <c r="P17" i="18"/>
  <c r="O12" i="19"/>
  <c r="K37" i="19"/>
  <c r="F8" i="32" s="1"/>
  <c r="S30" i="19"/>
  <c r="S33" i="20"/>
  <c r="K25" i="20"/>
  <c r="H25" i="20"/>
  <c r="L37" i="20"/>
  <c r="F9" i="28" s="1"/>
  <c r="P37" i="20"/>
  <c r="F9" i="29" s="1"/>
  <c r="S40" i="21"/>
  <c r="E43" i="21"/>
  <c r="I10" i="21"/>
  <c r="L10" i="21"/>
  <c r="S15" i="21"/>
  <c r="F14" i="22"/>
  <c r="L30" i="22"/>
  <c r="S41" i="22"/>
  <c r="H41" i="22"/>
  <c r="N10" i="22"/>
  <c r="O26" i="23"/>
  <c r="I26" i="23"/>
  <c r="U26" i="23"/>
  <c r="T21" i="23"/>
  <c r="I21" i="23"/>
  <c r="L13" i="23"/>
  <c r="P13" i="23"/>
  <c r="Q8" i="23"/>
  <c r="M8" i="23"/>
  <c r="F35" i="23"/>
  <c r="G35" i="23"/>
  <c r="J41" i="23"/>
  <c r="M41" i="23"/>
  <c r="S23" i="23"/>
  <c r="E23" i="23"/>
  <c r="Q23" i="23"/>
  <c r="R10" i="23"/>
  <c r="U10" i="23"/>
  <c r="F15" i="23"/>
  <c r="H15" i="23"/>
  <c r="L37" i="23"/>
  <c r="F12" i="28" s="1"/>
  <c r="P37" i="23"/>
  <c r="F12" i="29" s="1"/>
  <c r="U34" i="24"/>
  <c r="M34" i="24"/>
  <c r="D13" i="33" s="1"/>
  <c r="E34" i="24"/>
  <c r="D13" i="26" s="1"/>
  <c r="T34" i="24"/>
  <c r="D13" i="30" s="1"/>
  <c r="L34" i="24"/>
  <c r="D13" i="28" s="1"/>
  <c r="S34" i="24"/>
  <c r="K34" i="24"/>
  <c r="D13" i="32" s="1"/>
  <c r="Q34" i="24"/>
  <c r="I34" i="24"/>
  <c r="P34" i="24"/>
  <c r="D13" i="29" s="1"/>
  <c r="H34" i="24"/>
  <c r="D13" i="27" s="1"/>
  <c r="O34" i="24"/>
  <c r="G34" i="24"/>
  <c r="D13" i="35" s="1"/>
  <c r="R34" i="24"/>
  <c r="F34" i="24"/>
  <c r="D13" i="34" s="1"/>
  <c r="N34" i="24"/>
  <c r="J34" i="24"/>
  <c r="U24" i="24"/>
  <c r="M24" i="24"/>
  <c r="E24" i="24"/>
  <c r="T24" i="24"/>
  <c r="L24" i="24"/>
  <c r="S24" i="24"/>
  <c r="K24" i="24"/>
  <c r="Q24" i="24"/>
  <c r="I24" i="24"/>
  <c r="P24" i="24"/>
  <c r="H24" i="24"/>
  <c r="O24" i="24"/>
  <c r="G24" i="24"/>
  <c r="J24" i="24"/>
  <c r="F24" i="24"/>
  <c r="N24" i="24"/>
  <c r="R24" i="24"/>
  <c r="U38" i="24"/>
  <c r="M38" i="24"/>
  <c r="E38" i="24"/>
  <c r="T38" i="24"/>
  <c r="L38" i="24"/>
  <c r="S38" i="24"/>
  <c r="K38" i="24"/>
  <c r="Q38" i="24"/>
  <c r="I38" i="24"/>
  <c r="P38" i="24"/>
  <c r="H38" i="24"/>
  <c r="O38" i="24"/>
  <c r="G38" i="24"/>
  <c r="R38" i="24"/>
  <c r="N38" i="24"/>
  <c r="J38" i="24"/>
  <c r="F38" i="24"/>
  <c r="Q43" i="24"/>
  <c r="I43" i="24"/>
  <c r="P43" i="24"/>
  <c r="H43" i="24"/>
  <c r="O43" i="24"/>
  <c r="G43" i="24"/>
  <c r="N43" i="24"/>
  <c r="F43" i="24"/>
  <c r="U43" i="24"/>
  <c r="M43" i="24"/>
  <c r="E43" i="24"/>
  <c r="T43" i="24"/>
  <c r="L43" i="24"/>
  <c r="S43" i="24"/>
  <c r="K43" i="24"/>
  <c r="R43" i="24"/>
  <c r="J43" i="24"/>
  <c r="U36" i="24"/>
  <c r="M36" i="24"/>
  <c r="E36" i="24"/>
  <c r="T36" i="24"/>
  <c r="L36" i="24"/>
  <c r="S36" i="24"/>
  <c r="K36" i="24"/>
  <c r="Q36" i="24"/>
  <c r="I36" i="24"/>
  <c r="P36" i="24"/>
  <c r="H36" i="24"/>
  <c r="O36" i="24"/>
  <c r="G36" i="24"/>
  <c r="R36" i="24"/>
  <c r="N36" i="24"/>
  <c r="J36" i="24"/>
  <c r="F36" i="24"/>
  <c r="N9" i="18"/>
  <c r="U14" i="24"/>
  <c r="M14" i="24"/>
  <c r="E14" i="24"/>
  <c r="T14" i="24"/>
  <c r="L14" i="24"/>
  <c r="S14" i="24"/>
  <c r="K14" i="24"/>
  <c r="Q14" i="24"/>
  <c r="I14" i="24"/>
  <c r="P14" i="24"/>
  <c r="H14" i="24"/>
  <c r="O14" i="24"/>
  <c r="G14" i="24"/>
  <c r="R14" i="24"/>
  <c r="N14" i="24"/>
  <c r="J14" i="24"/>
  <c r="F14" i="24"/>
  <c r="M10" i="6"/>
  <c r="Q12" i="6"/>
  <c r="P35" i="13"/>
  <c r="L27" i="18"/>
  <c r="S9" i="18"/>
  <c r="S10" i="18"/>
  <c r="T17" i="18"/>
  <c r="I17" i="18"/>
  <c r="G12" i="19"/>
  <c r="M37" i="19"/>
  <c r="F8" i="33" s="1"/>
  <c r="P30" i="19"/>
  <c r="N33" i="20"/>
  <c r="L25" i="20"/>
  <c r="P25" i="20"/>
  <c r="N37" i="20"/>
  <c r="I37" i="20"/>
  <c r="R40" i="21"/>
  <c r="E40" i="21"/>
  <c r="M43" i="21"/>
  <c r="Q10" i="21"/>
  <c r="E15" i="21"/>
  <c r="H34" i="22"/>
  <c r="D11" i="27" s="1"/>
  <c r="J41" i="22"/>
  <c r="F41" i="22"/>
  <c r="M30" i="22"/>
  <c r="L41" i="22"/>
  <c r="H10" i="22"/>
  <c r="Q26" i="23"/>
  <c r="S21" i="23"/>
  <c r="E21" i="23"/>
  <c r="Q21" i="23"/>
  <c r="T13" i="23"/>
  <c r="I13" i="23"/>
  <c r="J8" i="23"/>
  <c r="J35" i="23"/>
  <c r="K41" i="23"/>
  <c r="U41" i="23"/>
  <c r="F23" i="23"/>
  <c r="O10" i="23"/>
  <c r="L15" i="23"/>
  <c r="P15" i="23"/>
  <c r="T37" i="23"/>
  <c r="F12" i="30" s="1"/>
  <c r="I37" i="23"/>
  <c r="U26" i="24"/>
  <c r="M26" i="24"/>
  <c r="E26" i="24"/>
  <c r="T26" i="24"/>
  <c r="L26" i="24"/>
  <c r="S26" i="24"/>
  <c r="K26" i="24"/>
  <c r="Q26" i="24"/>
  <c r="I26" i="24"/>
  <c r="P26" i="24"/>
  <c r="H26" i="24"/>
  <c r="O26" i="24"/>
  <c r="G26" i="24"/>
  <c r="F26" i="24"/>
  <c r="R26" i="24"/>
  <c r="N26" i="24"/>
  <c r="J26" i="24"/>
  <c r="Q37" i="24"/>
  <c r="I37" i="24"/>
  <c r="P37" i="24"/>
  <c r="F13" i="29" s="1"/>
  <c r="H37" i="24"/>
  <c r="F13" i="27" s="1"/>
  <c r="O37" i="24"/>
  <c r="G37" i="24"/>
  <c r="F13" i="35" s="1"/>
  <c r="U37" i="24"/>
  <c r="M37" i="24"/>
  <c r="F13" i="33" s="1"/>
  <c r="E37" i="24"/>
  <c r="F13" i="26" s="1"/>
  <c r="T37" i="24"/>
  <c r="F13" i="30" s="1"/>
  <c r="L37" i="24"/>
  <c r="F13" i="28" s="1"/>
  <c r="S37" i="24"/>
  <c r="K37" i="24"/>
  <c r="F13" i="32" s="1"/>
  <c r="F37" i="24"/>
  <c r="F13" i="34" s="1"/>
  <c r="J37" i="24"/>
  <c r="R37" i="24"/>
  <c r="N37" i="24"/>
  <c r="U16" i="24"/>
  <c r="M16" i="24"/>
  <c r="E16" i="24"/>
  <c r="T16" i="24"/>
  <c r="L16" i="24"/>
  <c r="S16" i="24"/>
  <c r="K16" i="24"/>
  <c r="Q16" i="24"/>
  <c r="I16" i="24"/>
  <c r="P16" i="24"/>
  <c r="H16" i="24"/>
  <c r="O16" i="24"/>
  <c r="G16" i="24"/>
  <c r="J16" i="24"/>
  <c r="F16" i="24"/>
  <c r="N16" i="24"/>
  <c r="R16" i="24"/>
  <c r="U30" i="24"/>
  <c r="M30" i="24"/>
  <c r="E30" i="24"/>
  <c r="T30" i="24"/>
  <c r="L30" i="24"/>
  <c r="S30" i="24"/>
  <c r="K30" i="24"/>
  <c r="Q30" i="24"/>
  <c r="I30" i="24"/>
  <c r="P30" i="24"/>
  <c r="H30" i="24"/>
  <c r="O30" i="24"/>
  <c r="G30" i="24"/>
  <c r="R30" i="24"/>
  <c r="N30" i="24"/>
  <c r="J30" i="24"/>
  <c r="F30" i="24"/>
  <c r="Q41" i="24"/>
  <c r="I41" i="24"/>
  <c r="P41" i="24"/>
  <c r="H41" i="24"/>
  <c r="O41" i="24"/>
  <c r="G41" i="24"/>
  <c r="U41" i="24"/>
  <c r="M41" i="24"/>
  <c r="E41" i="24"/>
  <c r="T41" i="24"/>
  <c r="L41" i="24"/>
  <c r="S41" i="24"/>
  <c r="K41" i="24"/>
  <c r="R41" i="24"/>
  <c r="N41" i="24"/>
  <c r="J41" i="24"/>
  <c r="F41" i="24"/>
  <c r="U28" i="24"/>
  <c r="M28" i="24"/>
  <c r="E28" i="24"/>
  <c r="T28" i="24"/>
  <c r="L28" i="24"/>
  <c r="S28" i="24"/>
  <c r="K28" i="24"/>
  <c r="Q28" i="24"/>
  <c r="I28" i="24"/>
  <c r="P28" i="24"/>
  <c r="H28" i="24"/>
  <c r="O28" i="24"/>
  <c r="G28" i="24"/>
  <c r="R28" i="24"/>
  <c r="N28" i="24"/>
  <c r="J28" i="24"/>
  <c r="F28" i="24"/>
  <c r="O9" i="18"/>
  <c r="Q21" i="24"/>
  <c r="I21" i="24"/>
  <c r="P21" i="24"/>
  <c r="H21" i="24"/>
  <c r="O21" i="24"/>
  <c r="G21" i="24"/>
  <c r="U21" i="24"/>
  <c r="M21" i="24"/>
  <c r="E21" i="24"/>
  <c r="T21" i="24"/>
  <c r="L21" i="24"/>
  <c r="S21" i="24"/>
  <c r="K21" i="24"/>
  <c r="F21" i="24"/>
  <c r="J21" i="24"/>
  <c r="R21" i="24"/>
  <c r="N21" i="24"/>
  <c r="P12" i="6"/>
  <c r="E34" i="22"/>
  <c r="D11" i="26" s="1"/>
  <c r="J21" i="23"/>
  <c r="S41" i="23"/>
  <c r="Q13" i="24"/>
  <c r="I13" i="24"/>
  <c r="P13" i="24"/>
  <c r="H13" i="24"/>
  <c r="O13" i="24"/>
  <c r="G13" i="24"/>
  <c r="U13" i="24"/>
  <c r="M13" i="24"/>
  <c r="E13" i="24"/>
  <c r="T13" i="24"/>
  <c r="L13" i="24"/>
  <c r="S13" i="24"/>
  <c r="K13" i="24"/>
  <c r="F13" i="24"/>
  <c r="J13" i="24"/>
  <c r="R13" i="24"/>
  <c r="N13" i="24"/>
  <c r="U12" i="24"/>
  <c r="M12" i="24"/>
  <c r="E12" i="24"/>
  <c r="T12" i="24"/>
  <c r="L12" i="24"/>
  <c r="S12" i="24"/>
  <c r="K12" i="24"/>
  <c r="Q12" i="24"/>
  <c r="I12" i="24"/>
  <c r="P12" i="24"/>
  <c r="H12" i="24"/>
  <c r="O12" i="24"/>
  <c r="G12" i="24"/>
  <c r="R12" i="24"/>
  <c r="N12" i="24"/>
  <c r="J12" i="24"/>
  <c r="F12" i="24"/>
  <c r="Q10" i="6"/>
  <c r="F12" i="6"/>
  <c r="E27" i="18"/>
  <c r="E9" i="18"/>
  <c r="H10" i="18"/>
  <c r="F17" i="18"/>
  <c r="E17" i="18"/>
  <c r="T12" i="19"/>
  <c r="E30" i="19"/>
  <c r="I33" i="20"/>
  <c r="N25" i="20"/>
  <c r="T15" i="20"/>
  <c r="R37" i="20"/>
  <c r="E37" i="20"/>
  <c r="F9" i="26" s="1"/>
  <c r="N40" i="21"/>
  <c r="G43" i="21"/>
  <c r="G15" i="21"/>
  <c r="I34" i="22"/>
  <c r="U30" i="22"/>
  <c r="G14" i="22"/>
  <c r="P10" i="22"/>
  <c r="F26" i="23"/>
  <c r="R21" i="23"/>
  <c r="J13" i="23"/>
  <c r="E13" i="23"/>
  <c r="N41" i="23"/>
  <c r="T15" i="23"/>
  <c r="S37" i="23"/>
  <c r="E37" i="23"/>
  <c r="F12" i="26" s="1"/>
  <c r="U18" i="24"/>
  <c r="M18" i="24"/>
  <c r="E18" i="24"/>
  <c r="T18" i="24"/>
  <c r="L18" i="24"/>
  <c r="S18" i="24"/>
  <c r="K18" i="24"/>
  <c r="Q18" i="24"/>
  <c r="I18" i="24"/>
  <c r="P18" i="24"/>
  <c r="H18" i="24"/>
  <c r="O18" i="24"/>
  <c r="G18" i="24"/>
  <c r="F18" i="24"/>
  <c r="R18" i="24"/>
  <c r="N18" i="24"/>
  <c r="J18" i="24"/>
  <c r="Q29" i="24"/>
  <c r="I29" i="24"/>
  <c r="P29" i="24"/>
  <c r="H29" i="24"/>
  <c r="O29" i="24"/>
  <c r="G29" i="24"/>
  <c r="U29" i="24"/>
  <c r="M29" i="24"/>
  <c r="E29" i="24"/>
  <c r="T29" i="24"/>
  <c r="L29" i="24"/>
  <c r="S29" i="24"/>
  <c r="K29" i="24"/>
  <c r="F29" i="24"/>
  <c r="J29" i="24"/>
  <c r="R29" i="24"/>
  <c r="N29" i="24"/>
  <c r="Q31" i="24"/>
  <c r="I31" i="24"/>
  <c r="P31" i="24"/>
  <c r="H31" i="24"/>
  <c r="O31" i="24"/>
  <c r="G31" i="24"/>
  <c r="U31" i="24"/>
  <c r="M31" i="24"/>
  <c r="E31" i="24"/>
  <c r="T31" i="24"/>
  <c r="L31" i="24"/>
  <c r="S31" i="24"/>
  <c r="K31" i="24"/>
  <c r="R31" i="24"/>
  <c r="N31" i="24"/>
  <c r="J31" i="24"/>
  <c r="F31" i="24"/>
  <c r="T27" i="23"/>
  <c r="I27" i="23"/>
  <c r="J39" i="23"/>
  <c r="U39" i="23"/>
  <c r="E27" i="23"/>
  <c r="Q27" i="23"/>
  <c r="K39" i="23"/>
  <c r="G39" i="23"/>
  <c r="F27" i="23"/>
  <c r="N39" i="23"/>
  <c r="O39" i="23"/>
  <c r="U27" i="23"/>
  <c r="N27" i="23"/>
  <c r="R39" i="23"/>
  <c r="H39" i="23"/>
  <c r="G27" i="23"/>
  <c r="J27" i="23"/>
  <c r="L39" i="23"/>
  <c r="P39" i="23"/>
  <c r="O27" i="23"/>
  <c r="T39" i="23"/>
  <c r="I39" i="23"/>
  <c r="H27" i="23"/>
  <c r="S39" i="23"/>
  <c r="E39" i="23"/>
  <c r="M11" i="6"/>
  <c r="Q40" i="6"/>
  <c r="H41" i="18"/>
  <c r="Q31" i="18"/>
  <c r="N42" i="21"/>
  <c r="R42" i="21"/>
  <c r="R43" i="21"/>
  <c r="U43" i="21"/>
  <c r="Q43" i="21"/>
  <c r="S19" i="21"/>
  <c r="K8" i="21"/>
  <c r="F8" i="21"/>
  <c r="L39" i="21"/>
  <c r="P39" i="21"/>
  <c r="I31" i="21"/>
  <c r="F15" i="21"/>
  <c r="H15" i="21"/>
  <c r="R38" i="22"/>
  <c r="P18" i="22"/>
  <c r="M18" i="22"/>
  <c r="J30" i="22"/>
  <c r="P38" i="22"/>
  <c r="M38" i="22"/>
  <c r="Q30" i="22"/>
  <c r="O14" i="22"/>
  <c r="T14" i="22"/>
  <c r="O9" i="22"/>
  <c r="U14" i="23"/>
  <c r="M14" i="23"/>
  <c r="E14" i="23"/>
  <c r="T14" i="23"/>
  <c r="L14" i="23"/>
  <c r="S14" i="23"/>
  <c r="K14" i="23"/>
  <c r="Q14" i="23"/>
  <c r="I14" i="23"/>
  <c r="P14" i="23"/>
  <c r="H14" i="23"/>
  <c r="F14" i="23"/>
  <c r="R14" i="23"/>
  <c r="O14" i="23"/>
  <c r="N14" i="23"/>
  <c r="G14" i="23"/>
  <c r="J14" i="23"/>
  <c r="U20" i="23"/>
  <c r="M20" i="23"/>
  <c r="E20" i="23"/>
  <c r="T20" i="23"/>
  <c r="L20" i="23"/>
  <c r="S20" i="23"/>
  <c r="K20" i="23"/>
  <c r="Q20" i="23"/>
  <c r="I20" i="23"/>
  <c r="P20" i="23"/>
  <c r="H20" i="23"/>
  <c r="N20" i="23"/>
  <c r="J20" i="23"/>
  <c r="G20" i="23"/>
  <c r="F20" i="23"/>
  <c r="O20" i="23"/>
  <c r="R20" i="23"/>
  <c r="U24" i="23"/>
  <c r="M24" i="23"/>
  <c r="E24" i="23"/>
  <c r="T24" i="23"/>
  <c r="L24" i="23"/>
  <c r="S24" i="23"/>
  <c r="K24" i="23"/>
  <c r="Q24" i="23"/>
  <c r="I24" i="23"/>
  <c r="P24" i="23"/>
  <c r="H24" i="23"/>
  <c r="R24" i="23"/>
  <c r="O24" i="23"/>
  <c r="N24" i="23"/>
  <c r="J24" i="23"/>
  <c r="G24" i="23"/>
  <c r="F24" i="23"/>
  <c r="M8" i="6"/>
  <c r="U11" i="6"/>
  <c r="P36" i="6"/>
  <c r="L21" i="13"/>
  <c r="P21" i="13"/>
  <c r="N39" i="16"/>
  <c r="P34" i="18"/>
  <c r="D7" i="29" s="1"/>
  <c r="H23" i="18"/>
  <c r="Q8" i="18"/>
  <c r="K25" i="18"/>
  <c r="F12" i="19"/>
  <c r="H12" i="19"/>
  <c r="H13" i="19"/>
  <c r="M13" i="19"/>
  <c r="R32" i="19"/>
  <c r="L32" i="19"/>
  <c r="K30" i="19"/>
  <c r="I30" i="19"/>
  <c r="T43" i="20"/>
  <c r="F8" i="20"/>
  <c r="N41" i="20"/>
  <c r="I41" i="20"/>
  <c r="K17" i="20"/>
  <c r="N29" i="20"/>
  <c r="N23" i="20"/>
  <c r="U23" i="20"/>
  <c r="L40" i="21"/>
  <c r="O42" i="21"/>
  <c r="G40" i="21"/>
  <c r="I10" i="35" s="1"/>
  <c r="K42" i="21"/>
  <c r="S43" i="21"/>
  <c r="F43" i="21"/>
  <c r="K19" i="21"/>
  <c r="P8" i="21"/>
  <c r="S8" i="21"/>
  <c r="N8" i="21"/>
  <c r="T39" i="21"/>
  <c r="I39" i="21"/>
  <c r="L15" i="21"/>
  <c r="P15" i="21"/>
  <c r="I18" i="22"/>
  <c r="U18" i="22"/>
  <c r="I38" i="22"/>
  <c r="U38" i="22"/>
  <c r="K30" i="22"/>
  <c r="H14" i="22"/>
  <c r="E14" i="22"/>
  <c r="F18" i="22"/>
  <c r="S9" i="22"/>
  <c r="U10" i="22"/>
  <c r="U32" i="23"/>
  <c r="M32" i="23"/>
  <c r="E32" i="23"/>
  <c r="T32" i="23"/>
  <c r="L32" i="23"/>
  <c r="S32" i="23"/>
  <c r="K32" i="23"/>
  <c r="Q32" i="23"/>
  <c r="I32" i="23"/>
  <c r="P32" i="23"/>
  <c r="H32" i="23"/>
  <c r="G32" i="23"/>
  <c r="F32" i="23"/>
  <c r="J32" i="23"/>
  <c r="R32" i="23"/>
  <c r="O32" i="23"/>
  <c r="N32" i="23"/>
  <c r="U18" i="23"/>
  <c r="M18" i="23"/>
  <c r="E18" i="23"/>
  <c r="T18" i="23"/>
  <c r="L18" i="23"/>
  <c r="S18" i="23"/>
  <c r="K18" i="23"/>
  <c r="Q18" i="23"/>
  <c r="I18" i="23"/>
  <c r="P18" i="23"/>
  <c r="H18" i="23"/>
  <c r="J18" i="23"/>
  <c r="G18" i="23"/>
  <c r="F18" i="23"/>
  <c r="R18" i="23"/>
  <c r="N18" i="23"/>
  <c r="O18" i="23"/>
  <c r="U38" i="23"/>
  <c r="M38" i="23"/>
  <c r="E38" i="23"/>
  <c r="T38" i="23"/>
  <c r="L38" i="23"/>
  <c r="S38" i="23"/>
  <c r="K38" i="23"/>
  <c r="Q38" i="23"/>
  <c r="I38" i="23"/>
  <c r="P38" i="23"/>
  <c r="H38" i="23"/>
  <c r="O38" i="23"/>
  <c r="R38" i="23"/>
  <c r="N38" i="23"/>
  <c r="J38" i="23"/>
  <c r="G38" i="23"/>
  <c r="F38" i="23"/>
  <c r="S8" i="6"/>
  <c r="N36" i="6"/>
  <c r="T21" i="13"/>
  <c r="I21" i="13"/>
  <c r="R39" i="16"/>
  <c r="S15" i="17"/>
  <c r="S26" i="18"/>
  <c r="M34" i="18"/>
  <c r="D7" i="33" s="1"/>
  <c r="P23" i="18"/>
  <c r="J8" i="18"/>
  <c r="T25" i="18"/>
  <c r="F31" i="18"/>
  <c r="R12" i="19"/>
  <c r="P12" i="19"/>
  <c r="J13" i="19"/>
  <c r="U13" i="19"/>
  <c r="S32" i="19"/>
  <c r="T32" i="19"/>
  <c r="H8" i="30" s="1"/>
  <c r="G30" i="19"/>
  <c r="Q30" i="19"/>
  <c r="U43" i="20"/>
  <c r="R41" i="20"/>
  <c r="E41" i="20"/>
  <c r="Q41" i="20"/>
  <c r="M17" i="20"/>
  <c r="G29" i="20"/>
  <c r="L23" i="20"/>
  <c r="G23" i="20"/>
  <c r="T40" i="21"/>
  <c r="J40" i="21"/>
  <c r="S42" i="21"/>
  <c r="K43" i="21"/>
  <c r="N43" i="21"/>
  <c r="T19" i="21"/>
  <c r="I8" i="21"/>
  <c r="L8" i="21"/>
  <c r="F39" i="21"/>
  <c r="E39" i="21"/>
  <c r="Q39" i="21"/>
  <c r="T15" i="21"/>
  <c r="I15" i="21"/>
  <c r="Q18" i="22"/>
  <c r="R14" i="22"/>
  <c r="N38" i="22"/>
  <c r="N14" i="22"/>
  <c r="Q38" i="22"/>
  <c r="S30" i="22"/>
  <c r="P14" i="22"/>
  <c r="M14" i="22"/>
  <c r="U22" i="23"/>
  <c r="M22" i="23"/>
  <c r="E22" i="23"/>
  <c r="T22" i="23"/>
  <c r="L22" i="23"/>
  <c r="S22" i="23"/>
  <c r="K22" i="23"/>
  <c r="Q22" i="23"/>
  <c r="I22" i="23"/>
  <c r="P22" i="23"/>
  <c r="H22" i="23"/>
  <c r="O22" i="23"/>
  <c r="N22" i="23"/>
  <c r="J22" i="23"/>
  <c r="G22" i="23"/>
  <c r="R22" i="23"/>
  <c r="F22" i="23"/>
  <c r="I31" i="18"/>
  <c r="K8" i="6"/>
  <c r="P11" i="6"/>
  <c r="J36" i="6"/>
  <c r="R21" i="13"/>
  <c r="E21" i="13"/>
  <c r="Q21" i="13"/>
  <c r="K25" i="16"/>
  <c r="K41" i="18"/>
  <c r="N31" i="18"/>
  <c r="S41" i="20"/>
  <c r="M41" i="20"/>
  <c r="R23" i="20"/>
  <c r="O23" i="20"/>
  <c r="U19" i="21"/>
  <c r="R31" i="21"/>
  <c r="K18" i="22"/>
  <c r="K38" i="22"/>
  <c r="U28" i="23"/>
  <c r="M28" i="23"/>
  <c r="E28" i="23"/>
  <c r="T28" i="23"/>
  <c r="L28" i="23"/>
  <c r="S28" i="23"/>
  <c r="K28" i="23"/>
  <c r="Q28" i="23"/>
  <c r="I28" i="23"/>
  <c r="P28" i="23"/>
  <c r="H28" i="23"/>
  <c r="R28" i="23"/>
  <c r="O28" i="23"/>
  <c r="N28" i="23"/>
  <c r="J28" i="23"/>
  <c r="F28" i="23"/>
  <c r="G28" i="23"/>
  <c r="Q17" i="23"/>
  <c r="I17" i="23"/>
  <c r="P17" i="23"/>
  <c r="H17" i="23"/>
  <c r="O17" i="23"/>
  <c r="G17" i="23"/>
  <c r="U17" i="23"/>
  <c r="M17" i="23"/>
  <c r="E17" i="23"/>
  <c r="T17" i="23"/>
  <c r="L17" i="23"/>
  <c r="J17" i="23"/>
  <c r="F17" i="23"/>
  <c r="S17" i="23"/>
  <c r="K17" i="23"/>
  <c r="R17" i="23"/>
  <c r="N17" i="23"/>
  <c r="U44" i="23"/>
  <c r="M44" i="23"/>
  <c r="E44" i="23"/>
  <c r="T44" i="23"/>
  <c r="L44" i="23"/>
  <c r="S44" i="23"/>
  <c r="K44" i="23"/>
  <c r="R44" i="23"/>
  <c r="J44" i="23"/>
  <c r="Q44" i="23"/>
  <c r="I44" i="23"/>
  <c r="P44" i="23"/>
  <c r="H44" i="23"/>
  <c r="O44" i="23"/>
  <c r="N44" i="23"/>
  <c r="G44" i="23"/>
  <c r="F44" i="23"/>
  <c r="R8" i="6"/>
  <c r="G11" i="6"/>
  <c r="L36" i="6"/>
  <c r="H2" i="28" s="1"/>
  <c r="S21" i="13"/>
  <c r="M21" i="13"/>
  <c r="L9" i="14"/>
  <c r="P25" i="16"/>
  <c r="J34" i="18"/>
  <c r="F41" i="18"/>
  <c r="U25" i="18"/>
  <c r="T31" i="18"/>
  <c r="M12" i="19"/>
  <c r="S12" i="19"/>
  <c r="Q12" i="19"/>
  <c r="P13" i="19"/>
  <c r="O13" i="19"/>
  <c r="Q13" i="19"/>
  <c r="G32" i="19"/>
  <c r="M32" i="19"/>
  <c r="O30" i="19"/>
  <c r="M30" i="19"/>
  <c r="P43" i="20"/>
  <c r="F41" i="20"/>
  <c r="U41" i="20"/>
  <c r="H17" i="20"/>
  <c r="I29" i="20"/>
  <c r="S23" i="20"/>
  <c r="H23" i="20"/>
  <c r="P40" i="21"/>
  <c r="M40" i="21"/>
  <c r="G42" i="21"/>
  <c r="P42" i="21"/>
  <c r="T42" i="21"/>
  <c r="L43" i="21"/>
  <c r="O43" i="21"/>
  <c r="H19" i="21"/>
  <c r="O8" i="21"/>
  <c r="E8" i="21"/>
  <c r="J39" i="21"/>
  <c r="U39" i="21"/>
  <c r="F31" i="21"/>
  <c r="K15" i="21"/>
  <c r="M15" i="21"/>
  <c r="S18" i="22"/>
  <c r="F38" i="22"/>
  <c r="S38" i="22"/>
  <c r="O30" i="22"/>
  <c r="T30" i="22"/>
  <c r="Q14" i="22"/>
  <c r="U12" i="23"/>
  <c r="M12" i="23"/>
  <c r="E12" i="23"/>
  <c r="T12" i="23"/>
  <c r="L12" i="23"/>
  <c r="S12" i="23"/>
  <c r="K12" i="23"/>
  <c r="Q12" i="23"/>
  <c r="I12" i="23"/>
  <c r="P12" i="23"/>
  <c r="H12" i="23"/>
  <c r="R12" i="23"/>
  <c r="O12" i="23"/>
  <c r="F12" i="23"/>
  <c r="N12" i="23"/>
  <c r="J12" i="23"/>
  <c r="G12" i="23"/>
  <c r="U16" i="23"/>
  <c r="M16" i="23"/>
  <c r="E16" i="23"/>
  <c r="T16" i="23"/>
  <c r="L16" i="23"/>
  <c r="S16" i="23"/>
  <c r="K16" i="23"/>
  <c r="Q16" i="23"/>
  <c r="I16" i="23"/>
  <c r="P16" i="23"/>
  <c r="H16" i="23"/>
  <c r="G16" i="23"/>
  <c r="F16" i="23"/>
  <c r="J16" i="23"/>
  <c r="R16" i="23"/>
  <c r="O16" i="23"/>
  <c r="N16" i="23"/>
  <c r="H8" i="6"/>
  <c r="M19" i="6"/>
  <c r="T32" i="6"/>
  <c r="F21" i="13"/>
  <c r="U21" i="13"/>
  <c r="N9" i="14"/>
  <c r="N9" i="16"/>
  <c r="O39" i="16"/>
  <c r="K23" i="18"/>
  <c r="E8" i="18"/>
  <c r="J41" i="18"/>
  <c r="I25" i="18"/>
  <c r="E31" i="18"/>
  <c r="L12" i="19"/>
  <c r="H11" i="19"/>
  <c r="F13" i="19"/>
  <c r="K32" i="19"/>
  <c r="H32" i="19"/>
  <c r="R30" i="19"/>
  <c r="J41" i="20"/>
  <c r="G41" i="20"/>
  <c r="F39" i="20"/>
  <c r="T23" i="20"/>
  <c r="P23" i="20"/>
  <c r="I40" i="21"/>
  <c r="U40" i="21"/>
  <c r="F40" i="21"/>
  <c r="I42" i="21"/>
  <c r="T43" i="21"/>
  <c r="I19" i="21"/>
  <c r="H8" i="21"/>
  <c r="K39" i="21"/>
  <c r="T31" i="21"/>
  <c r="N15" i="21"/>
  <c r="G18" i="22"/>
  <c r="L18" i="22"/>
  <c r="N30" i="22"/>
  <c r="J38" i="22"/>
  <c r="J14" i="22"/>
  <c r="G38" i="22"/>
  <c r="L38" i="22"/>
  <c r="H30" i="22"/>
  <c r="R10" i="22"/>
  <c r="U30" i="23"/>
  <c r="M30" i="23"/>
  <c r="E30" i="23"/>
  <c r="T30" i="23"/>
  <c r="L30" i="23"/>
  <c r="S30" i="23"/>
  <c r="K30" i="23"/>
  <c r="Q30" i="23"/>
  <c r="I30" i="23"/>
  <c r="P30" i="23"/>
  <c r="H30" i="23"/>
  <c r="F30" i="23"/>
  <c r="G30" i="23"/>
  <c r="R30" i="23"/>
  <c r="O30" i="23"/>
  <c r="N30" i="23"/>
  <c r="J30" i="23"/>
  <c r="U36" i="23"/>
  <c r="M36" i="23"/>
  <c r="E36" i="23"/>
  <c r="T36" i="23"/>
  <c r="L36" i="23"/>
  <c r="S36" i="23"/>
  <c r="K36" i="23"/>
  <c r="Q36" i="23"/>
  <c r="I36" i="23"/>
  <c r="P36" i="23"/>
  <c r="H36" i="23"/>
  <c r="N36" i="23"/>
  <c r="J36" i="23"/>
  <c r="G36" i="23"/>
  <c r="F36" i="23"/>
  <c r="O36" i="23"/>
  <c r="R36" i="23"/>
  <c r="U40" i="23"/>
  <c r="M40" i="23"/>
  <c r="E40" i="23"/>
  <c r="T40" i="23"/>
  <c r="L40" i="23"/>
  <c r="S40" i="23"/>
  <c r="K40" i="23"/>
  <c r="Q40" i="23"/>
  <c r="I40" i="23"/>
  <c r="P40" i="23"/>
  <c r="H40" i="23"/>
  <c r="R40" i="23"/>
  <c r="O40" i="23"/>
  <c r="N40" i="23"/>
  <c r="J40" i="23"/>
  <c r="G40" i="23"/>
  <c r="F40" i="23"/>
  <c r="N11" i="6"/>
  <c r="S19" i="6"/>
  <c r="N19" i="6"/>
  <c r="J21" i="13"/>
  <c r="Q9" i="16"/>
  <c r="M41" i="18"/>
  <c r="O31" i="18"/>
  <c r="M11" i="19"/>
  <c r="T41" i="20"/>
  <c r="F23" i="20"/>
  <c r="U31" i="21"/>
  <c r="O18" i="22"/>
  <c r="O38" i="22"/>
  <c r="U34" i="23"/>
  <c r="M34" i="23"/>
  <c r="D12" i="33" s="1"/>
  <c r="E34" i="23"/>
  <c r="D12" i="26" s="1"/>
  <c r="T34" i="23"/>
  <c r="D12" i="30" s="1"/>
  <c r="L34" i="23"/>
  <c r="D12" i="28" s="1"/>
  <c r="S34" i="23"/>
  <c r="K34" i="23"/>
  <c r="D12" i="32" s="1"/>
  <c r="Q34" i="23"/>
  <c r="I34" i="23"/>
  <c r="P34" i="23"/>
  <c r="D12" i="29" s="1"/>
  <c r="H34" i="23"/>
  <c r="D12" i="27" s="1"/>
  <c r="J34" i="23"/>
  <c r="G34" i="23"/>
  <c r="D12" i="35" s="1"/>
  <c r="F34" i="23"/>
  <c r="D12" i="34" s="1"/>
  <c r="R34" i="23"/>
  <c r="O34" i="23"/>
  <c r="N34" i="23"/>
  <c r="T25" i="22"/>
  <c r="I25" i="22"/>
  <c r="T43" i="22"/>
  <c r="H43" i="22"/>
  <c r="J43" i="22"/>
  <c r="Q9" i="22"/>
  <c r="L9" i="22"/>
  <c r="E10" i="22"/>
  <c r="J10" i="22"/>
  <c r="H9" i="22"/>
  <c r="T9" i="22"/>
  <c r="J34" i="22"/>
  <c r="R34" i="22"/>
  <c r="N34" i="22"/>
  <c r="S34" i="22"/>
  <c r="M25" i="22"/>
  <c r="M43" i="22"/>
  <c r="I43" i="22"/>
  <c r="P9" i="22"/>
  <c r="E9" i="22"/>
  <c r="S10" i="22"/>
  <c r="G10" i="22"/>
  <c r="G34" i="22"/>
  <c r="D11" i="35" s="1"/>
  <c r="L34" i="22"/>
  <c r="D11" i="28" s="1"/>
  <c r="U25" i="22"/>
  <c r="U43" i="22"/>
  <c r="Q43" i="22"/>
  <c r="N25" i="22"/>
  <c r="J25" i="22"/>
  <c r="F34" i="22"/>
  <c r="D11" i="34" s="1"/>
  <c r="J9" i="22"/>
  <c r="M9" i="22"/>
  <c r="O10" i="22"/>
  <c r="J18" i="22"/>
  <c r="R18" i="22"/>
  <c r="N18" i="22"/>
  <c r="O34" i="22"/>
  <c r="T34" i="22"/>
  <c r="D11" i="30" s="1"/>
  <c r="G25" i="22"/>
  <c r="F43" i="22"/>
  <c r="R9" i="22"/>
  <c r="U9" i="22"/>
  <c r="J26" i="22"/>
  <c r="R26" i="22"/>
  <c r="N26" i="22"/>
  <c r="I9" i="22"/>
  <c r="F9" i="22"/>
  <c r="P34" i="22"/>
  <c r="D11" i="29" s="1"/>
  <c r="M34" i="22"/>
  <c r="D11" i="33" s="1"/>
  <c r="S25" i="22"/>
  <c r="H25" i="22"/>
  <c r="S43" i="22"/>
  <c r="G43" i="22"/>
  <c r="G9" i="22"/>
  <c r="K9" i="22"/>
  <c r="F10" i="22"/>
  <c r="L41" i="13"/>
  <c r="H22" i="19"/>
  <c r="G23" i="21"/>
  <c r="G32" i="6"/>
  <c r="E40" i="6"/>
  <c r="O22" i="14"/>
  <c r="M22" i="14"/>
  <c r="P34" i="14"/>
  <c r="D4" i="29" s="1"/>
  <c r="P42" i="16"/>
  <c r="H23" i="16"/>
  <c r="T21" i="18"/>
  <c r="I21" i="18"/>
  <c r="O27" i="18"/>
  <c r="R27" i="18"/>
  <c r="Q9" i="18"/>
  <c r="M9" i="18"/>
  <c r="M8" i="18"/>
  <c r="S8" i="18"/>
  <c r="M10" i="18"/>
  <c r="P10" i="18"/>
  <c r="G11" i="19"/>
  <c r="T11" i="19"/>
  <c r="J41" i="19"/>
  <c r="J22" i="19"/>
  <c r="K35" i="20"/>
  <c r="E10" i="20"/>
  <c r="U15" i="20"/>
  <c r="I26" i="21"/>
  <c r="U26" i="21"/>
  <c r="G26" i="21"/>
  <c r="K35" i="21"/>
  <c r="H35" i="21"/>
  <c r="F19" i="21"/>
  <c r="G19" i="21"/>
  <c r="R21" i="21"/>
  <c r="E21" i="21"/>
  <c r="Q21" i="21"/>
  <c r="T25" i="21"/>
  <c r="I25" i="21"/>
  <c r="S31" i="21"/>
  <c r="G31" i="21"/>
  <c r="F23" i="21"/>
  <c r="M23" i="21"/>
  <c r="T37" i="21"/>
  <c r="F10" i="30" s="1"/>
  <c r="I37" i="21"/>
  <c r="Q27" i="22"/>
  <c r="I27" i="22"/>
  <c r="P27" i="22"/>
  <c r="H27" i="22"/>
  <c r="O27" i="22"/>
  <c r="G27" i="22"/>
  <c r="U27" i="22"/>
  <c r="M27" i="22"/>
  <c r="E27" i="22"/>
  <c r="T27" i="22"/>
  <c r="L27" i="22"/>
  <c r="S27" i="22"/>
  <c r="K27" i="22"/>
  <c r="N27" i="22"/>
  <c r="J27" i="22"/>
  <c r="F27" i="22"/>
  <c r="R27" i="22"/>
  <c r="Q39" i="22"/>
  <c r="I39" i="22"/>
  <c r="P39" i="22"/>
  <c r="H39" i="22"/>
  <c r="O39" i="22"/>
  <c r="G39" i="22"/>
  <c r="U39" i="22"/>
  <c r="M39" i="22"/>
  <c r="E39" i="22"/>
  <c r="T39" i="22"/>
  <c r="L39" i="22"/>
  <c r="S39" i="22"/>
  <c r="K39" i="22"/>
  <c r="R39" i="22"/>
  <c r="N39" i="22"/>
  <c r="F39" i="22"/>
  <c r="J39" i="22"/>
  <c r="Q13" i="22"/>
  <c r="I13" i="22"/>
  <c r="P13" i="22"/>
  <c r="H13" i="22"/>
  <c r="O13" i="22"/>
  <c r="G13" i="22"/>
  <c r="U13" i="22"/>
  <c r="M13" i="22"/>
  <c r="E13" i="22"/>
  <c r="T13" i="22"/>
  <c r="L13" i="22"/>
  <c r="S13" i="22"/>
  <c r="K13" i="22"/>
  <c r="F13" i="22"/>
  <c r="R13" i="22"/>
  <c r="N13" i="22"/>
  <c r="J13" i="22"/>
  <c r="J32" i="6"/>
  <c r="N8" i="13"/>
  <c r="H22" i="14"/>
  <c r="U22" i="14"/>
  <c r="I34" i="14"/>
  <c r="P23" i="16"/>
  <c r="E21" i="18"/>
  <c r="Q21" i="18"/>
  <c r="H27" i="18"/>
  <c r="J21" i="18"/>
  <c r="J9" i="18"/>
  <c r="U9" i="18"/>
  <c r="U8" i="18"/>
  <c r="I8" i="18"/>
  <c r="U10" i="18"/>
  <c r="I10" i="18"/>
  <c r="Q11" i="19"/>
  <c r="E11" i="19"/>
  <c r="N22" i="19"/>
  <c r="N35" i="20"/>
  <c r="M10" i="20"/>
  <c r="O15" i="20"/>
  <c r="Q26" i="21"/>
  <c r="L35" i="21"/>
  <c r="P35" i="21"/>
  <c r="J19" i="21"/>
  <c r="O19" i="21"/>
  <c r="S21" i="21"/>
  <c r="M21" i="21"/>
  <c r="F25" i="21"/>
  <c r="E25" i="21"/>
  <c r="Q25" i="21"/>
  <c r="J31" i="21"/>
  <c r="O31" i="21"/>
  <c r="J23" i="21"/>
  <c r="U23" i="21"/>
  <c r="F37" i="21"/>
  <c r="F10" i="34" s="1"/>
  <c r="E37" i="21"/>
  <c r="F10" i="26" s="1"/>
  <c r="Q37" i="21"/>
  <c r="G21" i="6"/>
  <c r="G41" i="13"/>
  <c r="F22" i="14"/>
  <c r="I22" i="14"/>
  <c r="M34" i="14"/>
  <c r="D4" i="33" s="1"/>
  <c r="J42" i="16"/>
  <c r="P14" i="17"/>
  <c r="U21" i="18"/>
  <c r="J27" i="18"/>
  <c r="T27" i="18"/>
  <c r="I27" i="18"/>
  <c r="K21" i="18"/>
  <c r="K9" i="18"/>
  <c r="F9" i="18"/>
  <c r="N8" i="18"/>
  <c r="K8" i="18"/>
  <c r="N10" i="18"/>
  <c r="K10" i="18"/>
  <c r="K11" i="19"/>
  <c r="R11" i="19"/>
  <c r="U11" i="19"/>
  <c r="O22" i="19"/>
  <c r="P22" i="19"/>
  <c r="M35" i="20"/>
  <c r="K33" i="20"/>
  <c r="H10" i="20"/>
  <c r="T21" i="20"/>
  <c r="R26" i="21"/>
  <c r="S26" i="21"/>
  <c r="S35" i="21"/>
  <c r="E35" i="21"/>
  <c r="Q35" i="21"/>
  <c r="L19" i="21"/>
  <c r="P19" i="21"/>
  <c r="J21" i="21"/>
  <c r="G21" i="21"/>
  <c r="K25" i="21"/>
  <c r="U25" i="21"/>
  <c r="L31" i="21"/>
  <c r="P31" i="21"/>
  <c r="N23" i="21"/>
  <c r="O23" i="21"/>
  <c r="R37" i="21"/>
  <c r="U37" i="21"/>
  <c r="Q19" i="22"/>
  <c r="I19" i="22"/>
  <c r="P19" i="22"/>
  <c r="H19" i="22"/>
  <c r="O19" i="22"/>
  <c r="G19" i="22"/>
  <c r="U19" i="22"/>
  <c r="M19" i="22"/>
  <c r="E19" i="22"/>
  <c r="T19" i="22"/>
  <c r="L19" i="22"/>
  <c r="S19" i="22"/>
  <c r="K19" i="22"/>
  <c r="N19" i="22"/>
  <c r="J19" i="22"/>
  <c r="F19" i="22"/>
  <c r="R19" i="22"/>
  <c r="U44" i="22"/>
  <c r="M44" i="22"/>
  <c r="E44" i="22"/>
  <c r="T44" i="22"/>
  <c r="L44" i="22"/>
  <c r="S44" i="22"/>
  <c r="K44" i="22"/>
  <c r="R44" i="22"/>
  <c r="J44" i="22"/>
  <c r="Q44" i="22"/>
  <c r="I44" i="22"/>
  <c r="P44" i="22"/>
  <c r="H44" i="22"/>
  <c r="O44" i="22"/>
  <c r="G44" i="22"/>
  <c r="N44" i="22"/>
  <c r="F44" i="22"/>
  <c r="Q31" i="22"/>
  <c r="I31" i="22"/>
  <c r="P31" i="22"/>
  <c r="H31" i="22"/>
  <c r="O31" i="22"/>
  <c r="G31" i="22"/>
  <c r="U31" i="22"/>
  <c r="M31" i="22"/>
  <c r="E31" i="22"/>
  <c r="T31" i="22"/>
  <c r="L31" i="22"/>
  <c r="S31" i="22"/>
  <c r="K31" i="22"/>
  <c r="J31" i="22"/>
  <c r="R31" i="22"/>
  <c r="N31" i="22"/>
  <c r="F31" i="22"/>
  <c r="G22" i="14"/>
  <c r="Q22" i="14"/>
  <c r="S34" i="14"/>
  <c r="N11" i="19"/>
  <c r="J11" i="19"/>
  <c r="F22" i="19"/>
  <c r="I22" i="19"/>
  <c r="L26" i="21"/>
  <c r="J26" i="21"/>
  <c r="K21" i="21"/>
  <c r="O21" i="21"/>
  <c r="R23" i="21"/>
  <c r="H23" i="21"/>
  <c r="U40" i="22"/>
  <c r="M40" i="22"/>
  <c r="E40" i="22"/>
  <c r="T40" i="22"/>
  <c r="L40" i="22"/>
  <c r="S40" i="22"/>
  <c r="K40" i="22"/>
  <c r="Q40" i="22"/>
  <c r="I40" i="22"/>
  <c r="P40" i="22"/>
  <c r="H40" i="22"/>
  <c r="O40" i="22"/>
  <c r="G40" i="22"/>
  <c r="J40" i="22"/>
  <c r="F40" i="22"/>
  <c r="R40" i="22"/>
  <c r="N40" i="22"/>
  <c r="U36" i="22"/>
  <c r="M36" i="22"/>
  <c r="E36" i="22"/>
  <c r="T36" i="22"/>
  <c r="L36" i="22"/>
  <c r="S36" i="22"/>
  <c r="K36" i="22"/>
  <c r="Q36" i="22"/>
  <c r="I36" i="22"/>
  <c r="P36" i="22"/>
  <c r="H36" i="22"/>
  <c r="O36" i="22"/>
  <c r="G36" i="22"/>
  <c r="F36" i="22"/>
  <c r="R36" i="22"/>
  <c r="N36" i="22"/>
  <c r="J36" i="22"/>
  <c r="Q23" i="22"/>
  <c r="I23" i="22"/>
  <c r="P23" i="22"/>
  <c r="H23" i="22"/>
  <c r="O23" i="22"/>
  <c r="G23" i="22"/>
  <c r="U23" i="22"/>
  <c r="M23" i="22"/>
  <c r="E23" i="22"/>
  <c r="T23" i="22"/>
  <c r="L23" i="22"/>
  <c r="S23" i="22"/>
  <c r="K23" i="22"/>
  <c r="R23" i="22"/>
  <c r="N23" i="22"/>
  <c r="F23" i="22"/>
  <c r="J23" i="22"/>
  <c r="Q37" i="22"/>
  <c r="I37" i="22"/>
  <c r="P37" i="22"/>
  <c r="F11" i="29" s="1"/>
  <c r="H37" i="22"/>
  <c r="F11" i="27" s="1"/>
  <c r="O37" i="22"/>
  <c r="G37" i="22"/>
  <c r="F11" i="35" s="1"/>
  <c r="U37" i="22"/>
  <c r="M37" i="22"/>
  <c r="F11" i="33" s="1"/>
  <c r="E37" i="22"/>
  <c r="F11" i="26" s="1"/>
  <c r="T37" i="22"/>
  <c r="F11" i="30" s="1"/>
  <c r="L37" i="22"/>
  <c r="F11" i="28" s="1"/>
  <c r="S37" i="22"/>
  <c r="K37" i="22"/>
  <c r="F11" i="32" s="1"/>
  <c r="F37" i="22"/>
  <c r="F11" i="34" s="1"/>
  <c r="N37" i="22"/>
  <c r="J37" i="22"/>
  <c r="R37" i="22"/>
  <c r="J22" i="14"/>
  <c r="L22" i="14"/>
  <c r="J34" i="14"/>
  <c r="F37" i="14"/>
  <c r="F4" i="34" s="1"/>
  <c r="N24" i="16"/>
  <c r="S42" i="16"/>
  <c r="R23" i="16"/>
  <c r="G14" i="17"/>
  <c r="O21" i="18"/>
  <c r="M27" i="18"/>
  <c r="H9" i="18"/>
  <c r="L9" i="18"/>
  <c r="L8" i="18"/>
  <c r="O8" i="18"/>
  <c r="R8" i="18"/>
  <c r="L10" i="18"/>
  <c r="G10" i="18"/>
  <c r="R10" i="18"/>
  <c r="O11" i="19"/>
  <c r="I11" i="19"/>
  <c r="S22" i="19"/>
  <c r="Q22" i="19"/>
  <c r="O35" i="20"/>
  <c r="M33" i="20"/>
  <c r="L15" i="20"/>
  <c r="H21" i="20"/>
  <c r="T26" i="21"/>
  <c r="R35" i="21"/>
  <c r="U35" i="21"/>
  <c r="N19" i="21"/>
  <c r="E19" i="21"/>
  <c r="Q19" i="21"/>
  <c r="N21" i="21"/>
  <c r="H21" i="21"/>
  <c r="R25" i="21"/>
  <c r="O25" i="21"/>
  <c r="K31" i="21"/>
  <c r="E31" i="21"/>
  <c r="Q31" i="21"/>
  <c r="L23" i="21"/>
  <c r="P23" i="21"/>
  <c r="K37" i="21"/>
  <c r="F10" i="32" s="1"/>
  <c r="O37" i="21"/>
  <c r="Q29" i="22"/>
  <c r="I29" i="22"/>
  <c r="P29" i="22"/>
  <c r="H29" i="22"/>
  <c r="O29" i="22"/>
  <c r="G29" i="22"/>
  <c r="U29" i="22"/>
  <c r="M29" i="22"/>
  <c r="E29" i="22"/>
  <c r="T29" i="22"/>
  <c r="L29" i="22"/>
  <c r="S29" i="22"/>
  <c r="K29" i="22"/>
  <c r="F29" i="22"/>
  <c r="R29" i="22"/>
  <c r="N29" i="22"/>
  <c r="J29" i="22"/>
  <c r="U16" i="22"/>
  <c r="M16" i="22"/>
  <c r="E16" i="22"/>
  <c r="T16" i="22"/>
  <c r="L16" i="22"/>
  <c r="S16" i="22"/>
  <c r="K16" i="22"/>
  <c r="Q16" i="22"/>
  <c r="I16" i="22"/>
  <c r="P16" i="22"/>
  <c r="H16" i="22"/>
  <c r="O16" i="22"/>
  <c r="G16" i="22"/>
  <c r="J16" i="22"/>
  <c r="F16" i="22"/>
  <c r="R16" i="22"/>
  <c r="N16" i="22"/>
  <c r="U28" i="22"/>
  <c r="M28" i="22"/>
  <c r="E28" i="22"/>
  <c r="T28" i="22"/>
  <c r="L28" i="22"/>
  <c r="S28" i="22"/>
  <c r="K28" i="22"/>
  <c r="Q28" i="22"/>
  <c r="I28" i="22"/>
  <c r="P28" i="22"/>
  <c r="H28" i="22"/>
  <c r="O28" i="22"/>
  <c r="G28" i="22"/>
  <c r="F28" i="22"/>
  <c r="R28" i="22"/>
  <c r="N28" i="22"/>
  <c r="J28" i="22"/>
  <c r="K22" i="14"/>
  <c r="T22" i="14"/>
  <c r="F34" i="14"/>
  <c r="D4" i="34" s="1"/>
  <c r="U42" i="16"/>
  <c r="K23" i="16"/>
  <c r="K14" i="17"/>
  <c r="K27" i="18"/>
  <c r="F27" i="18"/>
  <c r="P9" i="18"/>
  <c r="T8" i="18"/>
  <c r="T10" i="18"/>
  <c r="F11" i="19"/>
  <c r="S11" i="19"/>
  <c r="G22" i="19"/>
  <c r="E22" i="19"/>
  <c r="H33" i="20"/>
  <c r="R15" i="20"/>
  <c r="H26" i="21"/>
  <c r="E26" i="21"/>
  <c r="F35" i="21"/>
  <c r="R19" i="21"/>
  <c r="L21" i="21"/>
  <c r="P21" i="21"/>
  <c r="S25" i="21"/>
  <c r="N31" i="21"/>
  <c r="T23" i="21"/>
  <c r="I23" i="21"/>
  <c r="N37" i="21"/>
  <c r="Q35" i="22"/>
  <c r="I35" i="22"/>
  <c r="P35" i="22"/>
  <c r="H35" i="22"/>
  <c r="O35" i="22"/>
  <c r="G35" i="22"/>
  <c r="U35" i="22"/>
  <c r="M35" i="22"/>
  <c r="E35" i="22"/>
  <c r="T35" i="22"/>
  <c r="L35" i="22"/>
  <c r="S35" i="22"/>
  <c r="K35" i="22"/>
  <c r="N35" i="22"/>
  <c r="J35" i="22"/>
  <c r="F35" i="22"/>
  <c r="R35" i="22"/>
  <c r="U20" i="22"/>
  <c r="M20" i="22"/>
  <c r="E20" i="22"/>
  <c r="T20" i="22"/>
  <c r="L20" i="22"/>
  <c r="S20" i="22"/>
  <c r="K20" i="22"/>
  <c r="Q20" i="22"/>
  <c r="I20" i="22"/>
  <c r="P20" i="22"/>
  <c r="H20" i="22"/>
  <c r="O20" i="22"/>
  <c r="G20" i="22"/>
  <c r="R20" i="22"/>
  <c r="N20" i="22"/>
  <c r="J20" i="22"/>
  <c r="F20" i="22"/>
  <c r="Q15" i="22"/>
  <c r="I15" i="22"/>
  <c r="P15" i="22"/>
  <c r="H15" i="22"/>
  <c r="O15" i="22"/>
  <c r="G15" i="22"/>
  <c r="U15" i="22"/>
  <c r="M15" i="22"/>
  <c r="E15" i="22"/>
  <c r="T15" i="22"/>
  <c r="L15" i="22"/>
  <c r="S15" i="22"/>
  <c r="K15" i="22"/>
  <c r="R15" i="22"/>
  <c r="N15" i="22"/>
  <c r="F15" i="22"/>
  <c r="J15" i="22"/>
  <c r="T34" i="14"/>
  <c r="D4" i="30" s="1"/>
  <c r="U24" i="22"/>
  <c r="M24" i="22"/>
  <c r="E24" i="22"/>
  <c r="T24" i="22"/>
  <c r="L24" i="22"/>
  <c r="S24" i="22"/>
  <c r="K24" i="22"/>
  <c r="Q24" i="22"/>
  <c r="I24" i="22"/>
  <c r="P24" i="22"/>
  <c r="H24" i="22"/>
  <c r="O24" i="22"/>
  <c r="G24" i="22"/>
  <c r="J24" i="22"/>
  <c r="F24" i="22"/>
  <c r="R24" i="22"/>
  <c r="N24" i="22"/>
  <c r="N22" i="14"/>
  <c r="E22" i="14"/>
  <c r="O34" i="14"/>
  <c r="P11" i="19"/>
  <c r="T22" i="19"/>
  <c r="U22" i="19"/>
  <c r="F26" i="21"/>
  <c r="O26" i="21"/>
  <c r="P26" i="21"/>
  <c r="M26" i="21"/>
  <c r="T21" i="21"/>
  <c r="S23" i="21"/>
  <c r="E23" i="21"/>
  <c r="U42" i="22"/>
  <c r="M42" i="22"/>
  <c r="E42" i="22"/>
  <c r="T42" i="22"/>
  <c r="L42" i="22"/>
  <c r="S42" i="22"/>
  <c r="K42" i="22"/>
  <c r="R42" i="22"/>
  <c r="J42" i="22"/>
  <c r="Q42" i="22"/>
  <c r="I42" i="22"/>
  <c r="P42" i="22"/>
  <c r="H42" i="22"/>
  <c r="O42" i="22"/>
  <c r="G42" i="22"/>
  <c r="N42" i="22"/>
  <c r="F42" i="22"/>
  <c r="Q21" i="22"/>
  <c r="I21" i="22"/>
  <c r="P21" i="22"/>
  <c r="H21" i="22"/>
  <c r="O21" i="22"/>
  <c r="G21" i="22"/>
  <c r="U21" i="22"/>
  <c r="M21" i="22"/>
  <c r="E21" i="22"/>
  <c r="T21" i="22"/>
  <c r="L21" i="22"/>
  <c r="S21" i="22"/>
  <c r="K21" i="22"/>
  <c r="F21" i="22"/>
  <c r="N21" i="22"/>
  <c r="J21" i="22"/>
  <c r="R21" i="22"/>
  <c r="U32" i="22"/>
  <c r="M32" i="22"/>
  <c r="E32" i="22"/>
  <c r="T32" i="22"/>
  <c r="L32" i="22"/>
  <c r="S32" i="22"/>
  <c r="K32" i="22"/>
  <c r="Q32" i="22"/>
  <c r="I32" i="22"/>
  <c r="P32" i="22"/>
  <c r="H32" i="22"/>
  <c r="O32" i="22"/>
  <c r="G32" i="22"/>
  <c r="J32" i="22"/>
  <c r="F32" i="22"/>
  <c r="R32" i="22"/>
  <c r="N32" i="22"/>
  <c r="U12" i="22"/>
  <c r="M12" i="22"/>
  <c r="E12" i="22"/>
  <c r="T12" i="22"/>
  <c r="L12" i="22"/>
  <c r="S12" i="22"/>
  <c r="K12" i="22"/>
  <c r="Q12" i="22"/>
  <c r="I12" i="22"/>
  <c r="P12" i="22"/>
  <c r="H12" i="22"/>
  <c r="O12" i="22"/>
  <c r="G12" i="22"/>
  <c r="R12" i="22"/>
  <c r="N12" i="22"/>
  <c r="J12" i="22"/>
  <c r="F12" i="22"/>
  <c r="U9" i="21"/>
  <c r="J41" i="21"/>
  <c r="M41" i="21"/>
  <c r="E9" i="21"/>
  <c r="O9" i="21"/>
  <c r="K41" i="21"/>
  <c r="U41" i="21"/>
  <c r="M9" i="21"/>
  <c r="H9" i="21"/>
  <c r="R41" i="21"/>
  <c r="O41" i="21"/>
  <c r="K9" i="21"/>
  <c r="I9" i="21"/>
  <c r="S41" i="21"/>
  <c r="H41" i="21"/>
  <c r="L9" i="21"/>
  <c r="Q9" i="21"/>
  <c r="L41" i="21"/>
  <c r="P41" i="21"/>
  <c r="F9" i="21"/>
  <c r="J9" i="21"/>
  <c r="T41" i="21"/>
  <c r="I41" i="21"/>
  <c r="S9" i="21"/>
  <c r="N9" i="21"/>
  <c r="R9" i="21"/>
  <c r="P9" i="21"/>
  <c r="F41" i="21"/>
  <c r="E41" i="21"/>
  <c r="T9" i="21"/>
  <c r="H44" i="6"/>
  <c r="T10" i="13"/>
  <c r="H41" i="13"/>
  <c r="L24" i="16"/>
  <c r="U13" i="17"/>
  <c r="T13" i="17"/>
  <c r="O34" i="18"/>
  <c r="L26" i="18"/>
  <c r="I34" i="18"/>
  <c r="U34" i="18"/>
  <c r="L41" i="18"/>
  <c r="P41" i="18"/>
  <c r="J31" i="18"/>
  <c r="M31" i="18"/>
  <c r="G36" i="19"/>
  <c r="M36" i="19"/>
  <c r="N37" i="19"/>
  <c r="U37" i="19"/>
  <c r="L41" i="19"/>
  <c r="N39" i="19"/>
  <c r="H39" i="19"/>
  <c r="F43" i="20"/>
  <c r="I43" i="20"/>
  <c r="L19" i="20"/>
  <c r="N8" i="20"/>
  <c r="L17" i="20"/>
  <c r="P17" i="20"/>
  <c r="R29" i="20"/>
  <c r="E29" i="20"/>
  <c r="Q29" i="20"/>
  <c r="U28" i="21"/>
  <c r="M28" i="21"/>
  <c r="E28" i="21"/>
  <c r="T28" i="21"/>
  <c r="L28" i="21"/>
  <c r="S28" i="21"/>
  <c r="K28" i="21"/>
  <c r="Q28" i="21"/>
  <c r="I28" i="21"/>
  <c r="P28" i="21"/>
  <c r="H28" i="21"/>
  <c r="R28" i="21"/>
  <c r="G28" i="21"/>
  <c r="O28" i="21"/>
  <c r="N28" i="21"/>
  <c r="F28" i="21"/>
  <c r="J28" i="21"/>
  <c r="U34" i="21"/>
  <c r="M34" i="21"/>
  <c r="D10" i="33" s="1"/>
  <c r="E34" i="21"/>
  <c r="D10" i="26" s="1"/>
  <c r="T34" i="21"/>
  <c r="D10" i="30" s="1"/>
  <c r="L34" i="21"/>
  <c r="D10" i="28" s="1"/>
  <c r="S34" i="21"/>
  <c r="K34" i="21"/>
  <c r="D10" i="32" s="1"/>
  <c r="Q34" i="21"/>
  <c r="I34" i="21"/>
  <c r="P34" i="21"/>
  <c r="D10" i="29" s="1"/>
  <c r="H34" i="21"/>
  <c r="D10" i="27" s="1"/>
  <c r="J34" i="21"/>
  <c r="G34" i="21"/>
  <c r="D10" i="35" s="1"/>
  <c r="F34" i="21"/>
  <c r="D10" i="34" s="1"/>
  <c r="N34" i="21"/>
  <c r="R34" i="21"/>
  <c r="O34" i="21"/>
  <c r="U22" i="21"/>
  <c r="M22" i="21"/>
  <c r="E22" i="21"/>
  <c r="T22" i="21"/>
  <c r="L22" i="21"/>
  <c r="S22" i="21"/>
  <c r="K22" i="21"/>
  <c r="Q22" i="21"/>
  <c r="I22" i="21"/>
  <c r="P22" i="21"/>
  <c r="H22" i="21"/>
  <c r="O22" i="21"/>
  <c r="N22" i="21"/>
  <c r="J22" i="21"/>
  <c r="G22" i="21"/>
  <c r="F22" i="21"/>
  <c r="R22" i="21"/>
  <c r="O10" i="13"/>
  <c r="P41" i="13"/>
  <c r="G18" i="14"/>
  <c r="T24" i="16"/>
  <c r="H13" i="17"/>
  <c r="K13" i="17"/>
  <c r="L20" i="18"/>
  <c r="T26" i="18"/>
  <c r="Q34" i="18"/>
  <c r="T41" i="18"/>
  <c r="I41" i="18"/>
  <c r="K31" i="18"/>
  <c r="U31" i="18"/>
  <c r="K36" i="19"/>
  <c r="H36" i="19"/>
  <c r="U36" i="19"/>
  <c r="R37" i="19"/>
  <c r="G37" i="19"/>
  <c r="F8" i="35" s="1"/>
  <c r="H41" i="19"/>
  <c r="S39" i="19"/>
  <c r="P39" i="19"/>
  <c r="J43" i="20"/>
  <c r="E43" i="20"/>
  <c r="Q43" i="20"/>
  <c r="F19" i="20"/>
  <c r="I8" i="20"/>
  <c r="N17" i="20"/>
  <c r="I17" i="20"/>
  <c r="S29" i="20"/>
  <c r="M29" i="20"/>
  <c r="K39" i="20"/>
  <c r="O21" i="20"/>
  <c r="Q33" i="21"/>
  <c r="I33" i="21"/>
  <c r="P33" i="21"/>
  <c r="H33" i="21"/>
  <c r="O33" i="21"/>
  <c r="G33" i="21"/>
  <c r="U33" i="21"/>
  <c r="M33" i="21"/>
  <c r="E33" i="21"/>
  <c r="T33" i="21"/>
  <c r="L33" i="21"/>
  <c r="J33" i="21"/>
  <c r="F33" i="21"/>
  <c r="N33" i="21"/>
  <c r="K33" i="21"/>
  <c r="S33" i="21"/>
  <c r="R33" i="21"/>
  <c r="R19" i="13"/>
  <c r="Q18" i="14"/>
  <c r="G24" i="16"/>
  <c r="E24" i="16"/>
  <c r="J13" i="17"/>
  <c r="S13" i="17"/>
  <c r="F26" i="18"/>
  <c r="H26" i="18"/>
  <c r="E26" i="18"/>
  <c r="G34" i="18"/>
  <c r="D7" i="35" s="1"/>
  <c r="K34" i="18"/>
  <c r="D7" i="32" s="1"/>
  <c r="N41" i="18"/>
  <c r="E41" i="18"/>
  <c r="Q41" i="18"/>
  <c r="S31" i="18"/>
  <c r="G31" i="18"/>
  <c r="N36" i="19"/>
  <c r="P36" i="19"/>
  <c r="S37" i="19"/>
  <c r="O37" i="19"/>
  <c r="P41" i="19"/>
  <c r="F39" i="19"/>
  <c r="I39" i="19"/>
  <c r="K43" i="20"/>
  <c r="M43" i="20"/>
  <c r="M19" i="20"/>
  <c r="R17" i="20"/>
  <c r="E17" i="20"/>
  <c r="Q17" i="20"/>
  <c r="T29" i="20"/>
  <c r="U29" i="20"/>
  <c r="L39" i="20"/>
  <c r="U12" i="21"/>
  <c r="M12" i="21"/>
  <c r="E12" i="21"/>
  <c r="T12" i="21"/>
  <c r="L12" i="21"/>
  <c r="S12" i="21"/>
  <c r="K12" i="21"/>
  <c r="Q12" i="21"/>
  <c r="I12" i="21"/>
  <c r="P12" i="21"/>
  <c r="H12" i="21"/>
  <c r="R12" i="21"/>
  <c r="O12" i="21"/>
  <c r="N12" i="21"/>
  <c r="F12" i="21"/>
  <c r="J12" i="21"/>
  <c r="G12" i="21"/>
  <c r="U14" i="21"/>
  <c r="M14" i="21"/>
  <c r="E14" i="21"/>
  <c r="T14" i="21"/>
  <c r="L14" i="21"/>
  <c r="S14" i="21"/>
  <c r="K14" i="21"/>
  <c r="Q14" i="21"/>
  <c r="I14" i="21"/>
  <c r="P14" i="21"/>
  <c r="H14" i="21"/>
  <c r="F14" i="21"/>
  <c r="R14" i="21"/>
  <c r="O14" i="21"/>
  <c r="J14" i="21"/>
  <c r="G14" i="21"/>
  <c r="N14" i="21"/>
  <c r="U32" i="21"/>
  <c r="M32" i="21"/>
  <c r="E32" i="21"/>
  <c r="T32" i="21"/>
  <c r="L32" i="21"/>
  <c r="S32" i="21"/>
  <c r="K32" i="21"/>
  <c r="Q32" i="21"/>
  <c r="I32" i="21"/>
  <c r="P32" i="21"/>
  <c r="H32" i="21"/>
  <c r="G32" i="21"/>
  <c r="F32" i="21"/>
  <c r="R32" i="21"/>
  <c r="N32" i="21"/>
  <c r="J32" i="21"/>
  <c r="O32" i="21"/>
  <c r="U18" i="21"/>
  <c r="M18" i="21"/>
  <c r="E18" i="21"/>
  <c r="T18" i="21"/>
  <c r="L18" i="21"/>
  <c r="S18" i="21"/>
  <c r="K18" i="21"/>
  <c r="Q18" i="21"/>
  <c r="I18" i="21"/>
  <c r="P18" i="21"/>
  <c r="H18" i="21"/>
  <c r="J18" i="21"/>
  <c r="G18" i="21"/>
  <c r="F18" i="21"/>
  <c r="O18" i="21"/>
  <c r="N18" i="21"/>
  <c r="R18" i="21"/>
  <c r="F19" i="13"/>
  <c r="O24" i="16"/>
  <c r="M24" i="16"/>
  <c r="N13" i="17"/>
  <c r="G13" i="17"/>
  <c r="R34" i="18"/>
  <c r="P26" i="18"/>
  <c r="M26" i="18"/>
  <c r="S34" i="18"/>
  <c r="O26" i="18"/>
  <c r="O36" i="19"/>
  <c r="I36" i="19"/>
  <c r="F37" i="19"/>
  <c r="F8" i="34" s="1"/>
  <c r="H37" i="19"/>
  <c r="F8" i="27" s="1"/>
  <c r="L39" i="19"/>
  <c r="Q39" i="19"/>
  <c r="U20" i="21"/>
  <c r="M20" i="21"/>
  <c r="E20" i="21"/>
  <c r="T20" i="21"/>
  <c r="L20" i="21"/>
  <c r="S20" i="21"/>
  <c r="K20" i="21"/>
  <c r="Q20" i="21"/>
  <c r="I20" i="21"/>
  <c r="P20" i="21"/>
  <c r="H20" i="21"/>
  <c r="N20" i="21"/>
  <c r="J20" i="21"/>
  <c r="G20" i="21"/>
  <c r="F20" i="21"/>
  <c r="R20" i="21"/>
  <c r="O20" i="21"/>
  <c r="U36" i="21"/>
  <c r="M36" i="21"/>
  <c r="E36" i="21"/>
  <c r="T36" i="21"/>
  <c r="L36" i="21"/>
  <c r="S36" i="21"/>
  <c r="K36" i="21"/>
  <c r="Q36" i="21"/>
  <c r="I36" i="21"/>
  <c r="P36" i="21"/>
  <c r="H36" i="21"/>
  <c r="N36" i="21"/>
  <c r="J36" i="21"/>
  <c r="R36" i="21"/>
  <c r="G36" i="21"/>
  <c r="O36" i="21"/>
  <c r="F36" i="21"/>
  <c r="N41" i="13"/>
  <c r="J19" i="13"/>
  <c r="E37" i="14"/>
  <c r="F4" i="26" s="1"/>
  <c r="I24" i="16"/>
  <c r="U24" i="16"/>
  <c r="M13" i="17"/>
  <c r="O13" i="17"/>
  <c r="I26" i="18"/>
  <c r="U26" i="18"/>
  <c r="L34" i="18"/>
  <c r="D7" i="28" s="1"/>
  <c r="R41" i="18"/>
  <c r="U41" i="18"/>
  <c r="R31" i="18"/>
  <c r="H31" i="18"/>
  <c r="R36" i="19"/>
  <c r="Q36" i="19"/>
  <c r="L37" i="19"/>
  <c r="F8" i="28" s="1"/>
  <c r="P37" i="19"/>
  <c r="F8" i="29" s="1"/>
  <c r="T39" i="19"/>
  <c r="J29" i="19"/>
  <c r="R43" i="20"/>
  <c r="G43" i="20"/>
  <c r="I19" i="20"/>
  <c r="T17" i="20"/>
  <c r="U17" i="20"/>
  <c r="J29" i="20"/>
  <c r="O29" i="20"/>
  <c r="M39" i="20"/>
  <c r="U44" i="21"/>
  <c r="M44" i="21"/>
  <c r="E44" i="21"/>
  <c r="T44" i="21"/>
  <c r="L44" i="21"/>
  <c r="S44" i="21"/>
  <c r="K44" i="21"/>
  <c r="R44" i="21"/>
  <c r="J44" i="21"/>
  <c r="Q44" i="21"/>
  <c r="I44" i="21"/>
  <c r="P44" i="21"/>
  <c r="H44" i="21"/>
  <c r="O44" i="21"/>
  <c r="N44" i="21"/>
  <c r="G44" i="21"/>
  <c r="F44" i="21"/>
  <c r="U38" i="21"/>
  <c r="M38" i="21"/>
  <c r="E38" i="21"/>
  <c r="T38" i="21"/>
  <c r="L38" i="21"/>
  <c r="S38" i="21"/>
  <c r="K38" i="21"/>
  <c r="Q38" i="21"/>
  <c r="I38" i="21"/>
  <c r="P38" i="21"/>
  <c r="H38" i="21"/>
  <c r="O38" i="21"/>
  <c r="N38" i="21"/>
  <c r="J38" i="21"/>
  <c r="R38" i="21"/>
  <c r="G38" i="21"/>
  <c r="F38" i="21"/>
  <c r="S41" i="13"/>
  <c r="M19" i="13"/>
  <c r="Q24" i="16"/>
  <c r="J24" i="16"/>
  <c r="F24" i="16"/>
  <c r="J12" i="17"/>
  <c r="E13" i="17"/>
  <c r="I13" i="17"/>
  <c r="J26" i="18"/>
  <c r="G26" i="18"/>
  <c r="Q26" i="18"/>
  <c r="G11" i="18"/>
  <c r="T34" i="18"/>
  <c r="D7" i="30" s="1"/>
  <c r="G20" i="18"/>
  <c r="S41" i="18"/>
  <c r="L31" i="18"/>
  <c r="S36" i="19"/>
  <c r="L36" i="19"/>
  <c r="T37" i="19"/>
  <c r="F8" i="30" s="1"/>
  <c r="I37" i="19"/>
  <c r="E39" i="19"/>
  <c r="I29" i="19"/>
  <c r="S43" i="20"/>
  <c r="K8" i="20"/>
  <c r="F17" i="20"/>
  <c r="K29" i="20"/>
  <c r="U39" i="20"/>
  <c r="F21" i="20"/>
  <c r="O19" i="13"/>
  <c r="U16" i="21"/>
  <c r="M16" i="21"/>
  <c r="E16" i="21"/>
  <c r="T16" i="21"/>
  <c r="L16" i="21"/>
  <c r="S16" i="21"/>
  <c r="K16" i="21"/>
  <c r="Q16" i="21"/>
  <c r="I16" i="21"/>
  <c r="P16" i="21"/>
  <c r="H16" i="21"/>
  <c r="G16" i="21"/>
  <c r="J16" i="21"/>
  <c r="F16" i="21"/>
  <c r="R16" i="21"/>
  <c r="N16" i="21"/>
  <c r="O16" i="21"/>
  <c r="G19" i="13"/>
  <c r="R24" i="16"/>
  <c r="K24" i="16"/>
  <c r="H24" i="16"/>
  <c r="L12" i="17"/>
  <c r="P13" i="17"/>
  <c r="R13" i="17"/>
  <c r="N34" i="18"/>
  <c r="H34" i="18"/>
  <c r="D7" i="27" s="1"/>
  <c r="E34" i="18"/>
  <c r="D7" i="26" s="1"/>
  <c r="F36" i="19"/>
  <c r="J37" i="19"/>
  <c r="E37" i="19"/>
  <c r="F8" i="26" s="1"/>
  <c r="M39" i="19"/>
  <c r="U30" i="21"/>
  <c r="M30" i="21"/>
  <c r="E30" i="21"/>
  <c r="T30" i="21"/>
  <c r="L30" i="21"/>
  <c r="S30" i="21"/>
  <c r="K30" i="21"/>
  <c r="Q30" i="21"/>
  <c r="I30" i="21"/>
  <c r="P30" i="21"/>
  <c r="H30" i="21"/>
  <c r="F30" i="21"/>
  <c r="R30" i="21"/>
  <c r="O30" i="21"/>
  <c r="J30" i="21"/>
  <c r="G30" i="21"/>
  <c r="N30" i="21"/>
  <c r="Q17" i="21"/>
  <c r="I17" i="21"/>
  <c r="P17" i="21"/>
  <c r="H17" i="21"/>
  <c r="O17" i="21"/>
  <c r="G17" i="21"/>
  <c r="U17" i="21"/>
  <c r="M17" i="21"/>
  <c r="E17" i="21"/>
  <c r="T17" i="21"/>
  <c r="L17" i="21"/>
  <c r="J17" i="21"/>
  <c r="F17" i="21"/>
  <c r="S17" i="21"/>
  <c r="R17" i="21"/>
  <c r="N17" i="21"/>
  <c r="K17" i="21"/>
  <c r="F27" i="20"/>
  <c r="I27" i="20"/>
  <c r="K11" i="20"/>
  <c r="R33" i="20"/>
  <c r="E33" i="20"/>
  <c r="Q33" i="20"/>
  <c r="N13" i="20"/>
  <c r="I13" i="20"/>
  <c r="S15" i="20"/>
  <c r="H15" i="20"/>
  <c r="I9" i="20"/>
  <c r="T9" i="20"/>
  <c r="M11" i="20"/>
  <c r="K27" i="20"/>
  <c r="M27" i="20"/>
  <c r="T33" i="20"/>
  <c r="U33" i="20"/>
  <c r="S13" i="20"/>
  <c r="M13" i="20"/>
  <c r="N9" i="20"/>
  <c r="F15" i="20"/>
  <c r="I15" i="20"/>
  <c r="J9" i="20"/>
  <c r="M9" i="20"/>
  <c r="L27" i="20"/>
  <c r="U27" i="20"/>
  <c r="F33" i="20"/>
  <c r="G33" i="20"/>
  <c r="T13" i="20"/>
  <c r="U13" i="20"/>
  <c r="J15" i="20"/>
  <c r="E15" i="20"/>
  <c r="Q15" i="20"/>
  <c r="R9" i="20"/>
  <c r="U9" i="20"/>
  <c r="N27" i="20"/>
  <c r="G27" i="20"/>
  <c r="J33" i="20"/>
  <c r="O33" i="20"/>
  <c r="F13" i="20"/>
  <c r="G13" i="20"/>
  <c r="K15" i="20"/>
  <c r="M15" i="20"/>
  <c r="F9" i="20"/>
  <c r="K9" i="20"/>
  <c r="S27" i="20"/>
  <c r="L33" i="20"/>
  <c r="K13" i="20"/>
  <c r="N15" i="20"/>
  <c r="O9" i="20"/>
  <c r="S35" i="20"/>
  <c r="H35" i="20"/>
  <c r="N19" i="20"/>
  <c r="G19" i="20"/>
  <c r="N11" i="20"/>
  <c r="U11" i="20"/>
  <c r="S8" i="20"/>
  <c r="G8" i="20"/>
  <c r="U10" i="20"/>
  <c r="I10" i="20"/>
  <c r="N39" i="20"/>
  <c r="G39" i="20"/>
  <c r="L31" i="20"/>
  <c r="U31" i="20"/>
  <c r="L21" i="20"/>
  <c r="P21" i="20"/>
  <c r="T35" i="20"/>
  <c r="P35" i="20"/>
  <c r="R19" i="20"/>
  <c r="O19" i="20"/>
  <c r="L11" i="20"/>
  <c r="G11" i="20"/>
  <c r="L8" i="20"/>
  <c r="O8" i="20"/>
  <c r="F10" i="20"/>
  <c r="Q10" i="20"/>
  <c r="R39" i="20"/>
  <c r="O39" i="20"/>
  <c r="N31" i="20"/>
  <c r="G31" i="20"/>
  <c r="N21" i="20"/>
  <c r="I21" i="20"/>
  <c r="F35" i="20"/>
  <c r="I35" i="20"/>
  <c r="S19" i="20"/>
  <c r="H19" i="20"/>
  <c r="R11" i="20"/>
  <c r="O11" i="20"/>
  <c r="E8" i="20"/>
  <c r="H8" i="20"/>
  <c r="R10" i="20"/>
  <c r="N10" i="20"/>
  <c r="S39" i="20"/>
  <c r="H39" i="20"/>
  <c r="R31" i="20"/>
  <c r="O31" i="20"/>
  <c r="R21" i="20"/>
  <c r="E21" i="20"/>
  <c r="Q21" i="20"/>
  <c r="M31" i="20"/>
  <c r="J35" i="20"/>
  <c r="E35" i="20"/>
  <c r="Q35" i="20"/>
  <c r="T19" i="20"/>
  <c r="P19" i="20"/>
  <c r="S11" i="20"/>
  <c r="H11" i="20"/>
  <c r="M8" i="20"/>
  <c r="P8" i="20"/>
  <c r="K10" i="20"/>
  <c r="G10" i="20"/>
  <c r="T39" i="20"/>
  <c r="P39" i="20"/>
  <c r="S31" i="20"/>
  <c r="H31" i="20"/>
  <c r="S21" i="20"/>
  <c r="M21" i="20"/>
  <c r="T11" i="20"/>
  <c r="P11" i="20"/>
  <c r="T31" i="20"/>
  <c r="P31" i="20"/>
  <c r="L35" i="20"/>
  <c r="J19" i="20"/>
  <c r="E19" i="20"/>
  <c r="F11" i="20"/>
  <c r="I11" i="20"/>
  <c r="T8" i="20"/>
  <c r="T10" i="20"/>
  <c r="L10" i="20"/>
  <c r="J39" i="20"/>
  <c r="E39" i="20"/>
  <c r="F31" i="20"/>
  <c r="I31" i="20"/>
  <c r="J21" i="20"/>
  <c r="K31" i="20"/>
  <c r="J11" i="20"/>
  <c r="E11" i="20"/>
  <c r="J31" i="20"/>
  <c r="E31" i="20"/>
  <c r="R8" i="20"/>
  <c r="J8" i="20"/>
  <c r="U28" i="20"/>
  <c r="M28" i="20"/>
  <c r="E28" i="20"/>
  <c r="T28" i="20"/>
  <c r="L28" i="20"/>
  <c r="S28" i="20"/>
  <c r="K28" i="20"/>
  <c r="Q28" i="20"/>
  <c r="I28" i="20"/>
  <c r="R28" i="20"/>
  <c r="P28" i="20"/>
  <c r="H28" i="20"/>
  <c r="O28" i="20"/>
  <c r="N28" i="20"/>
  <c r="J28" i="20"/>
  <c r="G28" i="20"/>
  <c r="F28" i="20"/>
  <c r="J9" i="16"/>
  <c r="S34" i="19"/>
  <c r="F25" i="16"/>
  <c r="E25" i="16"/>
  <c r="L9" i="16"/>
  <c r="G9" i="16"/>
  <c r="R9" i="16"/>
  <c r="R12" i="17"/>
  <c r="G12" i="17"/>
  <c r="H20" i="18"/>
  <c r="E20" i="18"/>
  <c r="F11" i="18"/>
  <c r="H11" i="18"/>
  <c r="R11" i="18"/>
  <c r="L15" i="18"/>
  <c r="P15" i="18"/>
  <c r="F34" i="19"/>
  <c r="D8" i="34" s="1"/>
  <c r="P34" i="19"/>
  <c r="D8" i="29" s="1"/>
  <c r="T41" i="19"/>
  <c r="I41" i="19"/>
  <c r="R39" i="19"/>
  <c r="U39" i="19"/>
  <c r="F29" i="19"/>
  <c r="N29" i="19"/>
  <c r="J30" i="19"/>
  <c r="F30" i="19"/>
  <c r="U30" i="19"/>
  <c r="K22" i="19"/>
  <c r="M22" i="19"/>
  <c r="O14" i="19"/>
  <c r="E14" i="19"/>
  <c r="U20" i="20"/>
  <c r="M20" i="20"/>
  <c r="E20" i="20"/>
  <c r="T20" i="20"/>
  <c r="L20" i="20"/>
  <c r="S20" i="20"/>
  <c r="K20" i="20"/>
  <c r="Q20" i="20"/>
  <c r="I20" i="20"/>
  <c r="R20" i="20"/>
  <c r="P20" i="20"/>
  <c r="H20" i="20"/>
  <c r="O20" i="20"/>
  <c r="N20" i="20"/>
  <c r="J20" i="20"/>
  <c r="G20" i="20"/>
  <c r="F20" i="20"/>
  <c r="U26" i="20"/>
  <c r="M26" i="20"/>
  <c r="E26" i="20"/>
  <c r="T26" i="20"/>
  <c r="L26" i="20"/>
  <c r="S26" i="20"/>
  <c r="K26" i="20"/>
  <c r="Q26" i="20"/>
  <c r="I26" i="20"/>
  <c r="J26" i="20"/>
  <c r="H26" i="20"/>
  <c r="P26" i="20"/>
  <c r="G26" i="20"/>
  <c r="F26" i="20"/>
  <c r="R26" i="20"/>
  <c r="O26" i="20"/>
  <c r="N26" i="20"/>
  <c r="U30" i="20"/>
  <c r="M30" i="20"/>
  <c r="E30" i="20"/>
  <c r="T30" i="20"/>
  <c r="L30" i="20"/>
  <c r="S30" i="20"/>
  <c r="K30" i="20"/>
  <c r="Q30" i="20"/>
  <c r="I30" i="20"/>
  <c r="J30" i="20"/>
  <c r="H30" i="20"/>
  <c r="P30" i="20"/>
  <c r="G30" i="20"/>
  <c r="F30" i="20"/>
  <c r="R30" i="20"/>
  <c r="O30" i="20"/>
  <c r="N30" i="20"/>
  <c r="J25" i="16"/>
  <c r="M25" i="16"/>
  <c r="E9" i="16"/>
  <c r="O9" i="16"/>
  <c r="F12" i="17"/>
  <c r="O12" i="17"/>
  <c r="P20" i="18"/>
  <c r="M20" i="18"/>
  <c r="J11" i="18"/>
  <c r="L11" i="18"/>
  <c r="P11" i="18"/>
  <c r="N20" i="18"/>
  <c r="T15" i="18"/>
  <c r="I15" i="18"/>
  <c r="G34" i="19"/>
  <c r="D8" i="35" s="1"/>
  <c r="I34" i="19"/>
  <c r="N41" i="19"/>
  <c r="E41" i="19"/>
  <c r="Q41" i="19"/>
  <c r="R29" i="19"/>
  <c r="L29" i="19"/>
  <c r="R14" i="19"/>
  <c r="M14" i="19"/>
  <c r="U16" i="20"/>
  <c r="M16" i="20"/>
  <c r="E16" i="20"/>
  <c r="T16" i="20"/>
  <c r="L16" i="20"/>
  <c r="S16" i="20"/>
  <c r="K16" i="20"/>
  <c r="Q16" i="20"/>
  <c r="I16" i="20"/>
  <c r="R16" i="20"/>
  <c r="P16" i="20"/>
  <c r="H16" i="20"/>
  <c r="O16" i="20"/>
  <c r="N16" i="20"/>
  <c r="J16" i="20"/>
  <c r="G16" i="20"/>
  <c r="F16" i="20"/>
  <c r="U22" i="20"/>
  <c r="M22" i="20"/>
  <c r="E22" i="20"/>
  <c r="T22" i="20"/>
  <c r="L22" i="20"/>
  <c r="S22" i="20"/>
  <c r="K22" i="20"/>
  <c r="Q22" i="20"/>
  <c r="I22" i="20"/>
  <c r="J22" i="20"/>
  <c r="H22" i="20"/>
  <c r="G22" i="20"/>
  <c r="F22" i="20"/>
  <c r="R22" i="20"/>
  <c r="P22" i="20"/>
  <c r="O22" i="20"/>
  <c r="N22" i="20"/>
  <c r="S9" i="16"/>
  <c r="Q12" i="17"/>
  <c r="H15" i="18"/>
  <c r="Q29" i="19"/>
  <c r="N14" i="19"/>
  <c r="G40" i="16"/>
  <c r="L25" i="16"/>
  <c r="U25" i="16"/>
  <c r="M9" i="16"/>
  <c r="K9" i="16"/>
  <c r="I12" i="17"/>
  <c r="K12" i="17"/>
  <c r="I20" i="18"/>
  <c r="U20" i="18"/>
  <c r="T11" i="18"/>
  <c r="I11" i="18"/>
  <c r="F15" i="18"/>
  <c r="E15" i="18"/>
  <c r="Q15" i="18"/>
  <c r="R34" i="19"/>
  <c r="Q34" i="19"/>
  <c r="K41" i="19"/>
  <c r="M41" i="19"/>
  <c r="J39" i="19"/>
  <c r="O29" i="19"/>
  <c r="T29" i="19"/>
  <c r="L30" i="19"/>
  <c r="R22" i="19"/>
  <c r="J14" i="19"/>
  <c r="F14" i="19"/>
  <c r="U14" i="19"/>
  <c r="U44" i="20"/>
  <c r="M44" i="20"/>
  <c r="E44" i="20"/>
  <c r="T44" i="20"/>
  <c r="L44" i="20"/>
  <c r="S44" i="20"/>
  <c r="K44" i="20"/>
  <c r="Q44" i="20"/>
  <c r="I44" i="20"/>
  <c r="R44" i="20"/>
  <c r="P44" i="20"/>
  <c r="O44" i="20"/>
  <c r="N44" i="20"/>
  <c r="J44" i="20"/>
  <c r="H44" i="20"/>
  <c r="G44" i="20"/>
  <c r="F44" i="20"/>
  <c r="U12" i="20"/>
  <c r="M12" i="20"/>
  <c r="E12" i="20"/>
  <c r="T12" i="20"/>
  <c r="L12" i="20"/>
  <c r="S12" i="20"/>
  <c r="K12" i="20"/>
  <c r="Q12" i="20"/>
  <c r="I12" i="20"/>
  <c r="R12" i="20"/>
  <c r="P12" i="20"/>
  <c r="H12" i="20"/>
  <c r="O12" i="20"/>
  <c r="N12" i="20"/>
  <c r="J12" i="20"/>
  <c r="G12" i="20"/>
  <c r="F12" i="20"/>
  <c r="U18" i="20"/>
  <c r="M18" i="20"/>
  <c r="E18" i="20"/>
  <c r="T18" i="20"/>
  <c r="L18" i="20"/>
  <c r="S18" i="20"/>
  <c r="K18" i="20"/>
  <c r="Q18" i="20"/>
  <c r="I18" i="20"/>
  <c r="J18" i="20"/>
  <c r="H18" i="20"/>
  <c r="P18" i="20"/>
  <c r="G18" i="20"/>
  <c r="F18" i="20"/>
  <c r="R18" i="20"/>
  <c r="O18" i="20"/>
  <c r="N18" i="20"/>
  <c r="I14" i="19"/>
  <c r="N12" i="17"/>
  <c r="T20" i="18"/>
  <c r="O11" i="18"/>
  <c r="R15" i="18"/>
  <c r="H34" i="19"/>
  <c r="D8" i="27" s="1"/>
  <c r="J43" i="14"/>
  <c r="R40" i="16"/>
  <c r="K40" i="16"/>
  <c r="N25" i="16"/>
  <c r="G25" i="16"/>
  <c r="U9" i="16"/>
  <c r="H9" i="16"/>
  <c r="P12" i="17"/>
  <c r="S12" i="17"/>
  <c r="Q20" i="18"/>
  <c r="K11" i="18"/>
  <c r="E11" i="18"/>
  <c r="Q11" i="18"/>
  <c r="S15" i="18"/>
  <c r="M15" i="18"/>
  <c r="J34" i="19"/>
  <c r="L34" i="19"/>
  <c r="D8" i="28" s="1"/>
  <c r="R41" i="19"/>
  <c r="U41" i="19"/>
  <c r="G29" i="19"/>
  <c r="E29" i="19"/>
  <c r="G14" i="19"/>
  <c r="S14" i="19"/>
  <c r="U40" i="20"/>
  <c r="M40" i="20"/>
  <c r="E40" i="20"/>
  <c r="T40" i="20"/>
  <c r="L40" i="20"/>
  <c r="S40" i="20"/>
  <c r="K40" i="20"/>
  <c r="Q40" i="20"/>
  <c r="I40" i="20"/>
  <c r="R40" i="20"/>
  <c r="P40" i="20"/>
  <c r="O40" i="20"/>
  <c r="N40" i="20"/>
  <c r="J40" i="20"/>
  <c r="H40" i="20"/>
  <c r="G40" i="20"/>
  <c r="F40" i="20"/>
  <c r="U14" i="20"/>
  <c r="M14" i="20"/>
  <c r="E14" i="20"/>
  <c r="T14" i="20"/>
  <c r="L14" i="20"/>
  <c r="S14" i="20"/>
  <c r="K14" i="20"/>
  <c r="Q14" i="20"/>
  <c r="I14" i="20"/>
  <c r="J14" i="20"/>
  <c r="H14" i="20"/>
  <c r="G14" i="20"/>
  <c r="F14" i="20"/>
  <c r="P14" i="20"/>
  <c r="R14" i="20"/>
  <c r="O14" i="20"/>
  <c r="N14" i="20"/>
  <c r="L14" i="19"/>
  <c r="S25" i="16"/>
  <c r="U34" i="19"/>
  <c r="P29" i="19"/>
  <c r="K29" i="19"/>
  <c r="Q14" i="19"/>
  <c r="U43" i="14"/>
  <c r="S40" i="16"/>
  <c r="R25" i="16"/>
  <c r="O25" i="16"/>
  <c r="T9" i="16"/>
  <c r="P9" i="16"/>
  <c r="H12" i="17"/>
  <c r="E12" i="17"/>
  <c r="K20" i="18"/>
  <c r="M11" i="18"/>
  <c r="J15" i="18"/>
  <c r="U15" i="18"/>
  <c r="K34" i="19"/>
  <c r="D8" i="32" s="1"/>
  <c r="T34" i="19"/>
  <c r="D8" i="30" s="1"/>
  <c r="S41" i="19"/>
  <c r="G41" i="19"/>
  <c r="S29" i="19"/>
  <c r="M29" i="19"/>
  <c r="K14" i="19"/>
  <c r="H14" i="19"/>
  <c r="U36" i="20"/>
  <c r="M36" i="20"/>
  <c r="E36" i="20"/>
  <c r="T36" i="20"/>
  <c r="L36" i="20"/>
  <c r="S36" i="20"/>
  <c r="K36" i="20"/>
  <c r="Q36" i="20"/>
  <c r="I36" i="20"/>
  <c r="R36" i="20"/>
  <c r="P36" i="20"/>
  <c r="O36" i="20"/>
  <c r="N36" i="20"/>
  <c r="J36" i="20"/>
  <c r="H36" i="20"/>
  <c r="G36" i="20"/>
  <c r="F36" i="20"/>
  <c r="U42" i="20"/>
  <c r="M42" i="20"/>
  <c r="E42" i="20"/>
  <c r="T42" i="20"/>
  <c r="L42" i="20"/>
  <c r="S42" i="20"/>
  <c r="K42" i="20"/>
  <c r="Q42" i="20"/>
  <c r="I42" i="20"/>
  <c r="J42" i="20"/>
  <c r="H42" i="20"/>
  <c r="G42" i="20"/>
  <c r="F42" i="20"/>
  <c r="P42" i="20"/>
  <c r="R42" i="20"/>
  <c r="O42" i="20"/>
  <c r="N42" i="20"/>
  <c r="N15" i="18"/>
  <c r="O15" i="18"/>
  <c r="U34" i="20"/>
  <c r="M34" i="20"/>
  <c r="D9" i="33" s="1"/>
  <c r="E34" i="20"/>
  <c r="D9" i="26" s="1"/>
  <c r="T34" i="20"/>
  <c r="D9" i="30" s="1"/>
  <c r="L34" i="20"/>
  <c r="D9" i="28" s="1"/>
  <c r="S34" i="20"/>
  <c r="K34" i="20"/>
  <c r="D9" i="32" s="1"/>
  <c r="Q34" i="20"/>
  <c r="I34" i="20"/>
  <c r="J34" i="20"/>
  <c r="H34" i="20"/>
  <c r="D9" i="27" s="1"/>
  <c r="G34" i="20"/>
  <c r="D9" i="35" s="1"/>
  <c r="F34" i="20"/>
  <c r="D9" i="34" s="1"/>
  <c r="R34" i="20"/>
  <c r="P34" i="20"/>
  <c r="D9" i="29" s="1"/>
  <c r="O34" i="20"/>
  <c r="N34" i="20"/>
  <c r="Q25" i="16"/>
  <c r="U24" i="20"/>
  <c r="M24" i="20"/>
  <c r="E24" i="20"/>
  <c r="T24" i="20"/>
  <c r="L24" i="20"/>
  <c r="S24" i="20"/>
  <c r="K24" i="20"/>
  <c r="Q24" i="20"/>
  <c r="I24" i="20"/>
  <c r="R24" i="20"/>
  <c r="P24" i="20"/>
  <c r="H24" i="20"/>
  <c r="O24" i="20"/>
  <c r="N24" i="20"/>
  <c r="J24" i="20"/>
  <c r="G24" i="20"/>
  <c r="F24" i="20"/>
  <c r="E40" i="16"/>
  <c r="T25" i="16"/>
  <c r="H25" i="16"/>
  <c r="F9" i="16"/>
  <c r="T12" i="17"/>
  <c r="S20" i="18"/>
  <c r="E19" i="18"/>
  <c r="K15" i="18"/>
  <c r="N34" i="19"/>
  <c r="F41" i="19"/>
  <c r="H29" i="19"/>
  <c r="T14" i="19"/>
  <c r="U32" i="20"/>
  <c r="M32" i="20"/>
  <c r="E32" i="20"/>
  <c r="T32" i="20"/>
  <c r="L32" i="20"/>
  <c r="S32" i="20"/>
  <c r="K32" i="20"/>
  <c r="Q32" i="20"/>
  <c r="I32" i="20"/>
  <c r="R32" i="20"/>
  <c r="P32" i="20"/>
  <c r="H32" i="20"/>
  <c r="O32" i="20"/>
  <c r="N32" i="20"/>
  <c r="J32" i="20"/>
  <c r="G32" i="20"/>
  <c r="F32" i="20"/>
  <c r="U38" i="20"/>
  <c r="M38" i="20"/>
  <c r="E38" i="20"/>
  <c r="T38" i="20"/>
  <c r="L38" i="20"/>
  <c r="S38" i="20"/>
  <c r="K38" i="20"/>
  <c r="Q38" i="20"/>
  <c r="I38" i="20"/>
  <c r="J38" i="20"/>
  <c r="H38" i="20"/>
  <c r="G38" i="20"/>
  <c r="F38" i="20"/>
  <c r="R38" i="20"/>
  <c r="P38" i="20"/>
  <c r="O38" i="20"/>
  <c r="N38" i="20"/>
  <c r="H8" i="19"/>
  <c r="K8" i="19"/>
  <c r="E8" i="19"/>
  <c r="P8" i="19"/>
  <c r="S8" i="19"/>
  <c r="O8" i="19"/>
  <c r="M8" i="19"/>
  <c r="L8" i="19"/>
  <c r="U8" i="19"/>
  <c r="I8" i="19"/>
  <c r="T8" i="19"/>
  <c r="F8" i="19"/>
  <c r="Q8" i="19"/>
  <c r="N8" i="19"/>
  <c r="J8" i="19"/>
  <c r="G8" i="19"/>
  <c r="U44" i="19"/>
  <c r="M44" i="19"/>
  <c r="E44" i="19"/>
  <c r="T44" i="19"/>
  <c r="L44" i="19"/>
  <c r="S44" i="19"/>
  <c r="K44" i="19"/>
  <c r="R44" i="19"/>
  <c r="J44" i="19"/>
  <c r="Q44" i="19"/>
  <c r="I44" i="19"/>
  <c r="P44" i="19"/>
  <c r="H44" i="19"/>
  <c r="O44" i="19"/>
  <c r="N44" i="19"/>
  <c r="G44" i="19"/>
  <c r="F44" i="19"/>
  <c r="O43" i="14"/>
  <c r="F43" i="14"/>
  <c r="J30" i="14"/>
  <c r="I30" i="14"/>
  <c r="L41" i="16"/>
  <c r="H8" i="17"/>
  <c r="M33" i="18"/>
  <c r="R37" i="18"/>
  <c r="Q23" i="19"/>
  <c r="I23" i="19"/>
  <c r="U23" i="19"/>
  <c r="M23" i="19"/>
  <c r="E23" i="19"/>
  <c r="T23" i="19"/>
  <c r="L23" i="19"/>
  <c r="R23" i="19"/>
  <c r="F23" i="19"/>
  <c r="P23" i="19"/>
  <c r="O23" i="19"/>
  <c r="N23" i="19"/>
  <c r="K23" i="19"/>
  <c r="S23" i="19"/>
  <c r="J23" i="19"/>
  <c r="G23" i="19"/>
  <c r="H23" i="19"/>
  <c r="Q35" i="19"/>
  <c r="I35" i="19"/>
  <c r="P35" i="19"/>
  <c r="H35" i="19"/>
  <c r="U35" i="19"/>
  <c r="M35" i="19"/>
  <c r="E35" i="19"/>
  <c r="T35" i="19"/>
  <c r="L35" i="19"/>
  <c r="K35" i="19"/>
  <c r="J35" i="19"/>
  <c r="G35" i="19"/>
  <c r="N35" i="19"/>
  <c r="F35" i="19"/>
  <c r="S35" i="19"/>
  <c r="R35" i="19"/>
  <c r="O35" i="19"/>
  <c r="R43" i="14"/>
  <c r="N43" i="14"/>
  <c r="G30" i="14"/>
  <c r="Q30" i="14"/>
  <c r="U41" i="16"/>
  <c r="M8" i="17"/>
  <c r="E35" i="18"/>
  <c r="U33" i="18"/>
  <c r="L37" i="18"/>
  <c r="F7" i="28" s="1"/>
  <c r="U16" i="19"/>
  <c r="M16" i="19"/>
  <c r="E16" i="19"/>
  <c r="Q16" i="19"/>
  <c r="I16" i="19"/>
  <c r="P16" i="19"/>
  <c r="H16" i="19"/>
  <c r="R16" i="19"/>
  <c r="O16" i="19"/>
  <c r="N16" i="19"/>
  <c r="L16" i="19"/>
  <c r="K16" i="19"/>
  <c r="S16" i="19"/>
  <c r="F16" i="19"/>
  <c r="J16" i="19"/>
  <c r="T16" i="19"/>
  <c r="G16" i="19"/>
  <c r="U26" i="19"/>
  <c r="M26" i="19"/>
  <c r="E26" i="19"/>
  <c r="Q26" i="19"/>
  <c r="I26" i="19"/>
  <c r="P26" i="19"/>
  <c r="H26" i="19"/>
  <c r="J26" i="19"/>
  <c r="T26" i="19"/>
  <c r="G26" i="19"/>
  <c r="S26" i="19"/>
  <c r="F26" i="19"/>
  <c r="R26" i="19"/>
  <c r="O26" i="19"/>
  <c r="K26" i="19"/>
  <c r="N26" i="19"/>
  <c r="L26" i="19"/>
  <c r="S43" i="14"/>
  <c r="H43" i="14"/>
  <c r="K30" i="14"/>
  <c r="L30" i="14"/>
  <c r="M35" i="18"/>
  <c r="O33" i="18"/>
  <c r="G37" i="18"/>
  <c r="F7" i="35" s="1"/>
  <c r="Q33" i="19"/>
  <c r="I33" i="19"/>
  <c r="P33" i="19"/>
  <c r="H33" i="19"/>
  <c r="U33" i="19"/>
  <c r="M33" i="19"/>
  <c r="E33" i="19"/>
  <c r="T33" i="19"/>
  <c r="L33" i="19"/>
  <c r="S33" i="19"/>
  <c r="F33" i="19"/>
  <c r="R33" i="19"/>
  <c r="O33" i="19"/>
  <c r="N33" i="19"/>
  <c r="K33" i="19"/>
  <c r="J33" i="19"/>
  <c r="G33" i="19"/>
  <c r="U40" i="19"/>
  <c r="M40" i="19"/>
  <c r="E40" i="19"/>
  <c r="T40" i="19"/>
  <c r="L40" i="19"/>
  <c r="S40" i="19"/>
  <c r="K40" i="19"/>
  <c r="Q40" i="19"/>
  <c r="I40" i="19"/>
  <c r="P40" i="19"/>
  <c r="H40" i="19"/>
  <c r="G40" i="19"/>
  <c r="F40" i="19"/>
  <c r="J40" i="19"/>
  <c r="R40" i="19"/>
  <c r="O40" i="19"/>
  <c r="N40" i="19"/>
  <c r="Q17" i="19"/>
  <c r="I17" i="19"/>
  <c r="U17" i="19"/>
  <c r="M17" i="19"/>
  <c r="E17" i="19"/>
  <c r="T17" i="19"/>
  <c r="L17" i="19"/>
  <c r="J17" i="19"/>
  <c r="H17" i="19"/>
  <c r="S17" i="19"/>
  <c r="G17" i="19"/>
  <c r="R17" i="19"/>
  <c r="F17" i="19"/>
  <c r="P17" i="19"/>
  <c r="O17" i="19"/>
  <c r="K17" i="19"/>
  <c r="N17" i="19"/>
  <c r="U38" i="19"/>
  <c r="M38" i="19"/>
  <c r="E38" i="19"/>
  <c r="T38" i="19"/>
  <c r="L38" i="19"/>
  <c r="S38" i="19"/>
  <c r="K38" i="19"/>
  <c r="Q38" i="19"/>
  <c r="I38" i="19"/>
  <c r="P38" i="19"/>
  <c r="H38" i="19"/>
  <c r="F38" i="19"/>
  <c r="G38" i="19"/>
  <c r="R38" i="19"/>
  <c r="O38" i="19"/>
  <c r="N38" i="19"/>
  <c r="J38" i="19"/>
  <c r="L43" i="14"/>
  <c r="P43" i="14"/>
  <c r="N30" i="14"/>
  <c r="T30" i="14"/>
  <c r="G35" i="18"/>
  <c r="O37" i="18"/>
  <c r="Q25" i="19"/>
  <c r="I25" i="19"/>
  <c r="U25" i="19"/>
  <c r="M25" i="19"/>
  <c r="E25" i="19"/>
  <c r="T25" i="19"/>
  <c r="L25" i="19"/>
  <c r="P25" i="19"/>
  <c r="R25" i="19"/>
  <c r="F25" i="19"/>
  <c r="O25" i="19"/>
  <c r="N25" i="19"/>
  <c r="K25" i="19"/>
  <c r="J25" i="19"/>
  <c r="H25" i="19"/>
  <c r="S25" i="19"/>
  <c r="G25" i="19"/>
  <c r="Q43" i="19"/>
  <c r="I43" i="19"/>
  <c r="P43" i="19"/>
  <c r="H43" i="19"/>
  <c r="O43" i="19"/>
  <c r="G43" i="19"/>
  <c r="U43" i="19"/>
  <c r="M43" i="19"/>
  <c r="E43" i="19"/>
  <c r="T43" i="19"/>
  <c r="L43" i="19"/>
  <c r="K43" i="19"/>
  <c r="J43" i="19"/>
  <c r="F43" i="19"/>
  <c r="S43" i="19"/>
  <c r="R43" i="19"/>
  <c r="N43" i="19"/>
  <c r="Q31" i="19"/>
  <c r="I31" i="19"/>
  <c r="P31" i="19"/>
  <c r="U31" i="19"/>
  <c r="M31" i="19"/>
  <c r="E31" i="19"/>
  <c r="T31" i="19"/>
  <c r="L31" i="19"/>
  <c r="K31" i="19"/>
  <c r="J31" i="19"/>
  <c r="H31" i="19"/>
  <c r="G31" i="19"/>
  <c r="N31" i="19"/>
  <c r="S31" i="19"/>
  <c r="F31" i="19"/>
  <c r="R31" i="19"/>
  <c r="O31" i="19"/>
  <c r="T43" i="14"/>
  <c r="I43" i="14"/>
  <c r="F30" i="14"/>
  <c r="E30" i="14"/>
  <c r="Q35" i="18"/>
  <c r="P37" i="18"/>
  <c r="F7" i="29" s="1"/>
  <c r="U18" i="19"/>
  <c r="M18" i="19"/>
  <c r="E18" i="19"/>
  <c r="Q18" i="19"/>
  <c r="I18" i="19"/>
  <c r="P18" i="19"/>
  <c r="H18" i="19"/>
  <c r="O18" i="19"/>
  <c r="N18" i="19"/>
  <c r="L18" i="19"/>
  <c r="K18" i="19"/>
  <c r="J18" i="19"/>
  <c r="T18" i="19"/>
  <c r="G18" i="19"/>
  <c r="R18" i="19"/>
  <c r="S18" i="19"/>
  <c r="F18" i="19"/>
  <c r="U42" i="19"/>
  <c r="M42" i="19"/>
  <c r="E42" i="19"/>
  <c r="T42" i="19"/>
  <c r="L42" i="19"/>
  <c r="S42" i="19"/>
  <c r="K42" i="19"/>
  <c r="Q42" i="19"/>
  <c r="I42" i="19"/>
  <c r="P42" i="19"/>
  <c r="H42" i="19"/>
  <c r="J42" i="19"/>
  <c r="G42" i="19"/>
  <c r="F42" i="19"/>
  <c r="N42" i="19"/>
  <c r="R42" i="19"/>
  <c r="O42" i="19"/>
  <c r="U24" i="19"/>
  <c r="M24" i="19"/>
  <c r="E24" i="19"/>
  <c r="Q24" i="19"/>
  <c r="I24" i="19"/>
  <c r="P24" i="19"/>
  <c r="H24" i="19"/>
  <c r="K24" i="19"/>
  <c r="J24" i="19"/>
  <c r="T24" i="19"/>
  <c r="G24" i="19"/>
  <c r="S24" i="19"/>
  <c r="F24" i="19"/>
  <c r="R24" i="19"/>
  <c r="O24" i="19"/>
  <c r="N24" i="19"/>
  <c r="L24" i="19"/>
  <c r="Q30" i="6"/>
  <c r="N37" i="13"/>
  <c r="K43" i="14"/>
  <c r="E43" i="14"/>
  <c r="Q43" i="14"/>
  <c r="O30" i="14"/>
  <c r="M30" i="14"/>
  <c r="J33" i="18"/>
  <c r="S10" i="19"/>
  <c r="K10" i="19"/>
  <c r="R10" i="19"/>
  <c r="J10" i="19"/>
  <c r="T10" i="19"/>
  <c r="Q10" i="19"/>
  <c r="I10" i="19"/>
  <c r="P10" i="19"/>
  <c r="H10" i="19"/>
  <c r="L10" i="19"/>
  <c r="O10" i="19"/>
  <c r="G10" i="19"/>
  <c r="N10" i="19"/>
  <c r="F10" i="19"/>
  <c r="U10" i="19"/>
  <c r="M10" i="19"/>
  <c r="E10" i="19"/>
  <c r="U28" i="19"/>
  <c r="M28" i="19"/>
  <c r="E28" i="19"/>
  <c r="Q28" i="19"/>
  <c r="I28" i="19"/>
  <c r="P28" i="19"/>
  <c r="H28" i="19"/>
  <c r="T28" i="19"/>
  <c r="G28" i="19"/>
  <c r="S28" i="19"/>
  <c r="F28" i="19"/>
  <c r="R28" i="19"/>
  <c r="O28" i="19"/>
  <c r="N28" i="19"/>
  <c r="L28" i="19"/>
  <c r="K28" i="19"/>
  <c r="J28" i="19"/>
  <c r="Q15" i="19"/>
  <c r="I15" i="19"/>
  <c r="U15" i="19"/>
  <c r="M15" i="19"/>
  <c r="E15" i="19"/>
  <c r="T15" i="19"/>
  <c r="L15" i="19"/>
  <c r="K15" i="19"/>
  <c r="J15" i="19"/>
  <c r="H15" i="19"/>
  <c r="S15" i="19"/>
  <c r="G15" i="19"/>
  <c r="R15" i="19"/>
  <c r="F15" i="19"/>
  <c r="P15" i="19"/>
  <c r="N15" i="19"/>
  <c r="O15" i="19"/>
  <c r="N37" i="18"/>
  <c r="H37" i="13"/>
  <c r="F3" i="27" s="1"/>
  <c r="E11" i="13"/>
  <c r="G43" i="14"/>
  <c r="H30" i="14"/>
  <c r="U30" i="14"/>
  <c r="Q26" i="14"/>
  <c r="K33" i="18"/>
  <c r="U20" i="19"/>
  <c r="M20" i="19"/>
  <c r="E20" i="19"/>
  <c r="Q20" i="19"/>
  <c r="I20" i="19"/>
  <c r="P20" i="19"/>
  <c r="H20" i="19"/>
  <c r="N20" i="19"/>
  <c r="L20" i="19"/>
  <c r="K20" i="19"/>
  <c r="J20" i="19"/>
  <c r="T20" i="19"/>
  <c r="G20" i="19"/>
  <c r="S20" i="19"/>
  <c r="F20" i="19"/>
  <c r="O20" i="19"/>
  <c r="R20" i="19"/>
  <c r="Q19" i="19"/>
  <c r="I19" i="19"/>
  <c r="U19" i="19"/>
  <c r="M19" i="19"/>
  <c r="E19" i="19"/>
  <c r="T19" i="19"/>
  <c r="L19" i="19"/>
  <c r="H19" i="19"/>
  <c r="S19" i="19"/>
  <c r="G19" i="19"/>
  <c r="R19" i="19"/>
  <c r="F19" i="19"/>
  <c r="P19" i="19"/>
  <c r="O19" i="19"/>
  <c r="J19" i="19"/>
  <c r="N19" i="19"/>
  <c r="K19" i="19"/>
  <c r="Q27" i="19"/>
  <c r="I27" i="19"/>
  <c r="U27" i="19"/>
  <c r="M27" i="19"/>
  <c r="E27" i="19"/>
  <c r="T27" i="19"/>
  <c r="L27" i="19"/>
  <c r="O27" i="19"/>
  <c r="P27" i="19"/>
  <c r="N27" i="19"/>
  <c r="K27" i="19"/>
  <c r="J27" i="19"/>
  <c r="H27" i="19"/>
  <c r="S27" i="19"/>
  <c r="G27" i="19"/>
  <c r="R27" i="19"/>
  <c r="F27" i="19"/>
  <c r="S35" i="18"/>
  <c r="K35" i="18"/>
  <c r="O35" i="18"/>
  <c r="M19" i="18"/>
  <c r="H18" i="18"/>
  <c r="E18" i="18"/>
  <c r="N23" i="18"/>
  <c r="M23" i="18"/>
  <c r="S33" i="18"/>
  <c r="H33" i="18"/>
  <c r="S25" i="18"/>
  <c r="G25" i="18"/>
  <c r="N39" i="18"/>
  <c r="U39" i="18"/>
  <c r="T37" i="18"/>
  <c r="F7" i="30" s="1"/>
  <c r="I37" i="18"/>
  <c r="S21" i="18"/>
  <c r="R21" i="18"/>
  <c r="F21" i="18"/>
  <c r="R35" i="18"/>
  <c r="H35" i="18"/>
  <c r="U19" i="18"/>
  <c r="P18" i="18"/>
  <c r="M18" i="18"/>
  <c r="F19" i="18"/>
  <c r="J23" i="18"/>
  <c r="U23" i="18"/>
  <c r="L33" i="18"/>
  <c r="P33" i="18"/>
  <c r="F25" i="18"/>
  <c r="O25" i="18"/>
  <c r="R39" i="18"/>
  <c r="G39" i="18"/>
  <c r="J37" i="18"/>
  <c r="E37" i="18"/>
  <c r="F7" i="26" s="1"/>
  <c r="Q37" i="18"/>
  <c r="N35" i="18"/>
  <c r="N19" i="18"/>
  <c r="L35" i="18"/>
  <c r="P35" i="18"/>
  <c r="G19" i="18"/>
  <c r="I18" i="18"/>
  <c r="U18" i="18"/>
  <c r="F18" i="18"/>
  <c r="R23" i="18"/>
  <c r="G23" i="18"/>
  <c r="T33" i="18"/>
  <c r="I33" i="18"/>
  <c r="J25" i="18"/>
  <c r="H25" i="18"/>
  <c r="S39" i="18"/>
  <c r="O39" i="18"/>
  <c r="K37" i="18"/>
  <c r="F7" i="32" s="1"/>
  <c r="M37" i="18"/>
  <c r="F7" i="33" s="1"/>
  <c r="R26" i="18"/>
  <c r="N26" i="18"/>
  <c r="N18" i="18"/>
  <c r="T35" i="18"/>
  <c r="I35" i="18"/>
  <c r="O19" i="18"/>
  <c r="Q18" i="18"/>
  <c r="F35" i="18"/>
  <c r="S23" i="18"/>
  <c r="O23" i="18"/>
  <c r="F33" i="18"/>
  <c r="E33" i="18"/>
  <c r="Q33" i="18"/>
  <c r="L25" i="18"/>
  <c r="P25" i="18"/>
  <c r="F39" i="18"/>
  <c r="H39" i="18"/>
  <c r="F37" i="18"/>
  <c r="F7" i="34" s="1"/>
  <c r="U37" i="18"/>
  <c r="S27" i="18"/>
  <c r="N27" i="18"/>
  <c r="H19" i="18"/>
  <c r="L39" i="18"/>
  <c r="P39" i="18"/>
  <c r="L19" i="18"/>
  <c r="P19" i="18"/>
  <c r="T39" i="18"/>
  <c r="I39" i="18"/>
  <c r="S19" i="18"/>
  <c r="R18" i="18"/>
  <c r="R19" i="18"/>
  <c r="K19" i="18"/>
  <c r="U35" i="18"/>
  <c r="T19" i="18"/>
  <c r="I19" i="18"/>
  <c r="L18" i="18"/>
  <c r="T23" i="18"/>
  <c r="N33" i="18"/>
  <c r="R25" i="18"/>
  <c r="K39" i="18"/>
  <c r="E39" i="18"/>
  <c r="S37" i="18"/>
  <c r="R20" i="18"/>
  <c r="F20" i="18"/>
  <c r="O20" i="18"/>
  <c r="S11" i="18"/>
  <c r="N11" i="18"/>
  <c r="U16" i="18"/>
  <c r="M16" i="18"/>
  <c r="E16" i="18"/>
  <c r="T16" i="18"/>
  <c r="L16" i="18"/>
  <c r="S16" i="18"/>
  <c r="K16" i="18"/>
  <c r="Q16" i="18"/>
  <c r="I16" i="18"/>
  <c r="P16" i="18"/>
  <c r="H16" i="18"/>
  <c r="R16" i="18"/>
  <c r="O16" i="18"/>
  <c r="N16" i="18"/>
  <c r="J16" i="18"/>
  <c r="G16" i="18"/>
  <c r="F16" i="18"/>
  <c r="I30" i="6"/>
  <c r="K19" i="13"/>
  <c r="H19" i="13"/>
  <c r="F42" i="16"/>
  <c r="G42" i="16"/>
  <c r="L42" i="16"/>
  <c r="N41" i="16"/>
  <c r="G41" i="16"/>
  <c r="S23" i="16"/>
  <c r="I23" i="16"/>
  <c r="G15" i="17"/>
  <c r="P8" i="17"/>
  <c r="U22" i="18"/>
  <c r="M22" i="18"/>
  <c r="E22" i="18"/>
  <c r="T22" i="18"/>
  <c r="L22" i="18"/>
  <c r="S22" i="18"/>
  <c r="K22" i="18"/>
  <c r="Q22" i="18"/>
  <c r="I22" i="18"/>
  <c r="P22" i="18"/>
  <c r="H22" i="18"/>
  <c r="F22" i="18"/>
  <c r="R22" i="18"/>
  <c r="O22" i="18"/>
  <c r="G22" i="18"/>
  <c r="N22" i="18"/>
  <c r="J22" i="18"/>
  <c r="U30" i="18"/>
  <c r="M30" i="18"/>
  <c r="E30" i="18"/>
  <c r="T30" i="18"/>
  <c r="L30" i="18"/>
  <c r="S30" i="18"/>
  <c r="K30" i="18"/>
  <c r="Q30" i="18"/>
  <c r="I30" i="18"/>
  <c r="P30" i="18"/>
  <c r="H30" i="18"/>
  <c r="O30" i="18"/>
  <c r="N30" i="18"/>
  <c r="J30" i="18"/>
  <c r="R30" i="18"/>
  <c r="G30" i="18"/>
  <c r="F30" i="18"/>
  <c r="U32" i="18"/>
  <c r="M32" i="18"/>
  <c r="E32" i="18"/>
  <c r="T32" i="18"/>
  <c r="L32" i="18"/>
  <c r="S32" i="18"/>
  <c r="K32" i="18"/>
  <c r="Q32" i="18"/>
  <c r="I32" i="18"/>
  <c r="P32" i="18"/>
  <c r="H32" i="18"/>
  <c r="R32" i="18"/>
  <c r="O32" i="18"/>
  <c r="N32" i="18"/>
  <c r="J32" i="18"/>
  <c r="G32" i="18"/>
  <c r="F32" i="18"/>
  <c r="U28" i="18"/>
  <c r="M28" i="18"/>
  <c r="E28" i="18"/>
  <c r="T28" i="18"/>
  <c r="L28" i="18"/>
  <c r="S28" i="18"/>
  <c r="K28" i="18"/>
  <c r="Q28" i="18"/>
  <c r="I28" i="18"/>
  <c r="P28" i="18"/>
  <c r="H28" i="18"/>
  <c r="N28" i="18"/>
  <c r="J28" i="18"/>
  <c r="G28" i="18"/>
  <c r="F28" i="18"/>
  <c r="O28" i="18"/>
  <c r="R28" i="18"/>
  <c r="O30" i="6"/>
  <c r="L19" i="13"/>
  <c r="P19" i="13"/>
  <c r="N42" i="16"/>
  <c r="H42" i="16"/>
  <c r="O42" i="16"/>
  <c r="T42" i="16"/>
  <c r="R41" i="16"/>
  <c r="O41" i="16"/>
  <c r="F23" i="16"/>
  <c r="E23" i="16"/>
  <c r="Q23" i="16"/>
  <c r="O15" i="17"/>
  <c r="S14" i="17"/>
  <c r="K8" i="17"/>
  <c r="U36" i="18"/>
  <c r="M36" i="18"/>
  <c r="E36" i="18"/>
  <c r="T36" i="18"/>
  <c r="L36" i="18"/>
  <c r="S36" i="18"/>
  <c r="K36" i="18"/>
  <c r="Q36" i="18"/>
  <c r="I36" i="18"/>
  <c r="P36" i="18"/>
  <c r="H36" i="18"/>
  <c r="R36" i="18"/>
  <c r="O36" i="18"/>
  <c r="N36" i="18"/>
  <c r="J36" i="18"/>
  <c r="F36" i="18"/>
  <c r="G36" i="18"/>
  <c r="U24" i="18"/>
  <c r="M24" i="18"/>
  <c r="E24" i="18"/>
  <c r="T24" i="18"/>
  <c r="L24" i="18"/>
  <c r="S24" i="18"/>
  <c r="K24" i="18"/>
  <c r="Q24" i="18"/>
  <c r="I24" i="18"/>
  <c r="P24" i="18"/>
  <c r="H24" i="18"/>
  <c r="G24" i="18"/>
  <c r="F24" i="18"/>
  <c r="R24" i="18"/>
  <c r="J24" i="18"/>
  <c r="O24" i="18"/>
  <c r="N24" i="18"/>
  <c r="E30" i="6"/>
  <c r="T19" i="13"/>
  <c r="I19" i="13"/>
  <c r="I42" i="16"/>
  <c r="E42" i="16"/>
  <c r="T41" i="16"/>
  <c r="H41" i="16"/>
  <c r="J23" i="16"/>
  <c r="M23" i="16"/>
  <c r="F15" i="17"/>
  <c r="I15" i="17"/>
  <c r="T14" i="17"/>
  <c r="E14" i="17"/>
  <c r="F8" i="17"/>
  <c r="K30" i="6"/>
  <c r="P38" i="13"/>
  <c r="N19" i="13"/>
  <c r="E19" i="13"/>
  <c r="Q19" i="13"/>
  <c r="Q42" i="16"/>
  <c r="M42" i="16"/>
  <c r="K41" i="16"/>
  <c r="P41" i="16"/>
  <c r="T23" i="16"/>
  <c r="U23" i="16"/>
  <c r="M14" i="17"/>
  <c r="N8" i="17"/>
  <c r="U38" i="18"/>
  <c r="M38" i="18"/>
  <c r="E38" i="18"/>
  <c r="T38" i="18"/>
  <c r="L38" i="18"/>
  <c r="S38" i="18"/>
  <c r="K38" i="18"/>
  <c r="Q38" i="18"/>
  <c r="I38" i="18"/>
  <c r="P38" i="18"/>
  <c r="H38" i="18"/>
  <c r="F38" i="18"/>
  <c r="R38" i="18"/>
  <c r="O38" i="18"/>
  <c r="N38" i="18"/>
  <c r="J38" i="18"/>
  <c r="G38" i="18"/>
  <c r="U44" i="18"/>
  <c r="M44" i="18"/>
  <c r="E44" i="18"/>
  <c r="T44" i="18"/>
  <c r="L44" i="18"/>
  <c r="S44" i="18"/>
  <c r="K44" i="18"/>
  <c r="R44" i="18"/>
  <c r="J44" i="18"/>
  <c r="Q44" i="18"/>
  <c r="I44" i="18"/>
  <c r="P44" i="18"/>
  <c r="H44" i="18"/>
  <c r="O44" i="18"/>
  <c r="N44" i="18"/>
  <c r="G44" i="18"/>
  <c r="F44" i="18"/>
  <c r="U14" i="18"/>
  <c r="M14" i="18"/>
  <c r="E14" i="18"/>
  <c r="T14" i="18"/>
  <c r="L14" i="18"/>
  <c r="S14" i="18"/>
  <c r="K14" i="18"/>
  <c r="Q14" i="18"/>
  <c r="I14" i="18"/>
  <c r="P14" i="18"/>
  <c r="H14" i="18"/>
  <c r="O14" i="18"/>
  <c r="R14" i="18"/>
  <c r="N14" i="18"/>
  <c r="J14" i="18"/>
  <c r="G14" i="18"/>
  <c r="F14" i="18"/>
  <c r="J22" i="13"/>
  <c r="G38" i="14"/>
  <c r="S41" i="16"/>
  <c r="I41" i="16"/>
  <c r="L15" i="17"/>
  <c r="I8" i="17"/>
  <c r="U40" i="18"/>
  <c r="M40" i="18"/>
  <c r="E40" i="18"/>
  <c r="T40" i="18"/>
  <c r="L40" i="18"/>
  <c r="S40" i="18"/>
  <c r="K40" i="18"/>
  <c r="Q40" i="18"/>
  <c r="I40" i="18"/>
  <c r="P40" i="18"/>
  <c r="H40" i="18"/>
  <c r="G40" i="18"/>
  <c r="F40" i="18"/>
  <c r="R40" i="18"/>
  <c r="J40" i="18"/>
  <c r="O40" i="18"/>
  <c r="N40" i="18"/>
  <c r="Q13" i="18"/>
  <c r="I13" i="18"/>
  <c r="P13" i="18"/>
  <c r="H13" i="18"/>
  <c r="O13" i="18"/>
  <c r="G13" i="18"/>
  <c r="U13" i="18"/>
  <c r="M13" i="18"/>
  <c r="E13" i="18"/>
  <c r="T13" i="18"/>
  <c r="L13" i="18"/>
  <c r="N13" i="18"/>
  <c r="K13" i="18"/>
  <c r="J13" i="18"/>
  <c r="F13" i="18"/>
  <c r="S13" i="18"/>
  <c r="R13" i="18"/>
  <c r="T30" i="6"/>
  <c r="M38" i="13"/>
  <c r="S19" i="13"/>
  <c r="N38" i="14"/>
  <c r="F41" i="16"/>
  <c r="E41" i="16"/>
  <c r="Q41" i="16"/>
  <c r="N23" i="16"/>
  <c r="J15" i="17"/>
  <c r="P15" i="17"/>
  <c r="F14" i="17"/>
  <c r="L8" i="17"/>
  <c r="U42" i="18"/>
  <c r="M42" i="18"/>
  <c r="E42" i="18"/>
  <c r="T42" i="18"/>
  <c r="L42" i="18"/>
  <c r="S42" i="18"/>
  <c r="K42" i="18"/>
  <c r="Q42" i="18"/>
  <c r="I42" i="18"/>
  <c r="P42" i="18"/>
  <c r="H42" i="18"/>
  <c r="J42" i="18"/>
  <c r="G42" i="18"/>
  <c r="F42" i="18"/>
  <c r="N42" i="18"/>
  <c r="R42" i="18"/>
  <c r="O42" i="18"/>
  <c r="U12" i="18"/>
  <c r="M12" i="18"/>
  <c r="E12" i="18"/>
  <c r="T12" i="18"/>
  <c r="L12" i="18"/>
  <c r="S12" i="18"/>
  <c r="K12" i="18"/>
  <c r="Q12" i="18"/>
  <c r="I12" i="18"/>
  <c r="P12" i="18"/>
  <c r="H12" i="18"/>
  <c r="N12" i="18"/>
  <c r="O12" i="18"/>
  <c r="J12" i="18"/>
  <c r="G12" i="18"/>
  <c r="F12" i="18"/>
  <c r="R12" i="18"/>
  <c r="R30" i="6"/>
  <c r="E41" i="6"/>
  <c r="E38" i="14"/>
  <c r="J41" i="16"/>
  <c r="R15" i="17"/>
  <c r="Q29" i="18"/>
  <c r="I29" i="18"/>
  <c r="P29" i="18"/>
  <c r="H29" i="18"/>
  <c r="O29" i="18"/>
  <c r="G29" i="18"/>
  <c r="U29" i="18"/>
  <c r="M29" i="18"/>
  <c r="E29" i="18"/>
  <c r="T29" i="18"/>
  <c r="L29" i="18"/>
  <c r="N29" i="18"/>
  <c r="R29" i="18"/>
  <c r="K29" i="18"/>
  <c r="J29" i="18"/>
  <c r="F29" i="18"/>
  <c r="S29" i="18"/>
  <c r="H15" i="17"/>
  <c r="N15" i="17"/>
  <c r="Q15" i="17"/>
  <c r="Q14" i="17"/>
  <c r="J14" i="17"/>
  <c r="U14" i="17"/>
  <c r="E8" i="17"/>
  <c r="Q8" i="17"/>
  <c r="E15" i="17"/>
  <c r="N14" i="17"/>
  <c r="L14" i="17"/>
  <c r="S8" i="17"/>
  <c r="J8" i="17"/>
  <c r="O8" i="17"/>
  <c r="G8" i="17"/>
  <c r="R8" i="17"/>
  <c r="T15" i="17"/>
  <c r="K15" i="17"/>
  <c r="H14" i="17"/>
  <c r="U8" i="17"/>
  <c r="U24" i="17"/>
  <c r="M24" i="17"/>
  <c r="E24" i="17"/>
  <c r="S24" i="17"/>
  <c r="K24" i="17"/>
  <c r="R24" i="17"/>
  <c r="J24" i="17"/>
  <c r="O24" i="17"/>
  <c r="G24" i="17"/>
  <c r="T24" i="17"/>
  <c r="P24" i="17"/>
  <c r="Q24" i="17"/>
  <c r="L24" i="17"/>
  <c r="I24" i="17"/>
  <c r="N24" i="17"/>
  <c r="H24" i="17"/>
  <c r="F24" i="17"/>
  <c r="O18" i="14"/>
  <c r="R37" i="14"/>
  <c r="M26" i="16"/>
  <c r="K8" i="16"/>
  <c r="U8" i="16"/>
  <c r="U30" i="17"/>
  <c r="M30" i="17"/>
  <c r="E30" i="17"/>
  <c r="S30" i="17"/>
  <c r="K30" i="17"/>
  <c r="R30" i="17"/>
  <c r="J30" i="17"/>
  <c r="O30" i="17"/>
  <c r="G30" i="17"/>
  <c r="F30" i="17"/>
  <c r="T30" i="17"/>
  <c r="Q30" i="17"/>
  <c r="N30" i="17"/>
  <c r="L30" i="17"/>
  <c r="I30" i="17"/>
  <c r="H30" i="17"/>
  <c r="P30" i="17"/>
  <c r="U36" i="17"/>
  <c r="M36" i="17"/>
  <c r="E36" i="17"/>
  <c r="S36" i="17"/>
  <c r="K36" i="17"/>
  <c r="R36" i="17"/>
  <c r="J36" i="17"/>
  <c r="O36" i="17"/>
  <c r="G36" i="17"/>
  <c r="H36" i="17"/>
  <c r="F36" i="17"/>
  <c r="T36" i="17"/>
  <c r="P36" i="17"/>
  <c r="N36" i="17"/>
  <c r="Q36" i="17"/>
  <c r="I36" i="17"/>
  <c r="L36" i="17"/>
  <c r="G8" i="6"/>
  <c r="I8" i="6"/>
  <c r="E10" i="6"/>
  <c r="J10" i="6"/>
  <c r="F21" i="6"/>
  <c r="O21" i="6"/>
  <c r="U12" i="6"/>
  <c r="T12" i="6"/>
  <c r="F11" i="6"/>
  <c r="R11" i="6"/>
  <c r="M23" i="13"/>
  <c r="L22" i="13"/>
  <c r="N35" i="13"/>
  <c r="E35" i="13"/>
  <c r="Q35" i="13"/>
  <c r="R40" i="14"/>
  <c r="S18" i="14"/>
  <c r="P18" i="14"/>
  <c r="G37" i="14"/>
  <c r="F4" i="35" s="1"/>
  <c r="L37" i="14"/>
  <c r="F4" i="28" s="1"/>
  <c r="Q37" i="14"/>
  <c r="Q26" i="16"/>
  <c r="P40" i="16"/>
  <c r="I40" i="16"/>
  <c r="U40" i="16"/>
  <c r="J26" i="16"/>
  <c r="H8" i="16"/>
  <c r="G8" i="16"/>
  <c r="N8" i="16"/>
  <c r="U40" i="17"/>
  <c r="M40" i="17"/>
  <c r="E40" i="17"/>
  <c r="S40" i="17"/>
  <c r="K40" i="17"/>
  <c r="R40" i="17"/>
  <c r="J40" i="17"/>
  <c r="O40" i="17"/>
  <c r="G40" i="17"/>
  <c r="H40" i="17"/>
  <c r="T40" i="17"/>
  <c r="Q40" i="17"/>
  <c r="P40" i="17"/>
  <c r="L40" i="17"/>
  <c r="I40" i="17"/>
  <c r="F40" i="17"/>
  <c r="N40" i="17"/>
  <c r="U42" i="17"/>
  <c r="M42" i="17"/>
  <c r="E42" i="17"/>
  <c r="S42" i="17"/>
  <c r="K42" i="17"/>
  <c r="R42" i="17"/>
  <c r="J42" i="17"/>
  <c r="O42" i="17"/>
  <c r="G42" i="17"/>
  <c r="N42" i="17"/>
  <c r="I42" i="17"/>
  <c r="H42" i="17"/>
  <c r="F42" i="17"/>
  <c r="Q42" i="17"/>
  <c r="P42" i="17"/>
  <c r="T42" i="17"/>
  <c r="L42" i="17"/>
  <c r="U28" i="17"/>
  <c r="M28" i="17"/>
  <c r="E28" i="17"/>
  <c r="S28" i="17"/>
  <c r="K28" i="17"/>
  <c r="R28" i="17"/>
  <c r="J28" i="17"/>
  <c r="O28" i="17"/>
  <c r="G28" i="17"/>
  <c r="P28" i="17"/>
  <c r="N28" i="17"/>
  <c r="L28" i="17"/>
  <c r="H28" i="17"/>
  <c r="F28" i="17"/>
  <c r="T28" i="17"/>
  <c r="I28" i="17"/>
  <c r="Q28" i="17"/>
  <c r="U22" i="17"/>
  <c r="M22" i="17"/>
  <c r="E22" i="17"/>
  <c r="S22" i="17"/>
  <c r="K22" i="17"/>
  <c r="R22" i="17"/>
  <c r="J22" i="17"/>
  <c r="O22" i="17"/>
  <c r="G22" i="17"/>
  <c r="N22" i="17"/>
  <c r="I22" i="17"/>
  <c r="L22" i="17"/>
  <c r="F22" i="17"/>
  <c r="T22" i="17"/>
  <c r="Q22" i="17"/>
  <c r="H22" i="17"/>
  <c r="P22" i="17"/>
  <c r="Q25" i="17"/>
  <c r="I25" i="17"/>
  <c r="O25" i="17"/>
  <c r="G25" i="17"/>
  <c r="N25" i="17"/>
  <c r="F25" i="17"/>
  <c r="S25" i="17"/>
  <c r="K25" i="17"/>
  <c r="P25" i="17"/>
  <c r="L25" i="17"/>
  <c r="M25" i="17"/>
  <c r="H25" i="17"/>
  <c r="U25" i="17"/>
  <c r="E25" i="17"/>
  <c r="J25" i="17"/>
  <c r="T25" i="17"/>
  <c r="R25" i="17"/>
  <c r="M18" i="14"/>
  <c r="P37" i="14"/>
  <c r="F4" i="29" s="1"/>
  <c r="Q19" i="17"/>
  <c r="I19" i="17"/>
  <c r="O19" i="17"/>
  <c r="G19" i="17"/>
  <c r="S19" i="17"/>
  <c r="K19" i="17"/>
  <c r="N19" i="17"/>
  <c r="M19" i="17"/>
  <c r="L19" i="17"/>
  <c r="U19" i="17"/>
  <c r="H19" i="17"/>
  <c r="T19" i="17"/>
  <c r="F19" i="17"/>
  <c r="P19" i="17"/>
  <c r="J19" i="17"/>
  <c r="E19" i="17"/>
  <c r="R19" i="17"/>
  <c r="Q41" i="17"/>
  <c r="I41" i="17"/>
  <c r="O41" i="17"/>
  <c r="G41" i="17"/>
  <c r="N41" i="17"/>
  <c r="F41" i="17"/>
  <c r="S41" i="17"/>
  <c r="K41" i="17"/>
  <c r="T41" i="17"/>
  <c r="P41" i="17"/>
  <c r="M41" i="17"/>
  <c r="L41" i="17"/>
  <c r="H41" i="17"/>
  <c r="U41" i="17"/>
  <c r="E41" i="17"/>
  <c r="R41" i="17"/>
  <c r="J41" i="17"/>
  <c r="T8" i="6"/>
  <c r="P8" i="6"/>
  <c r="K10" i="6"/>
  <c r="L10" i="6"/>
  <c r="E11" i="6"/>
  <c r="I12" i="6"/>
  <c r="H12" i="6"/>
  <c r="T11" i="6"/>
  <c r="R36" i="6"/>
  <c r="U23" i="13"/>
  <c r="T22" i="13"/>
  <c r="R35" i="13"/>
  <c r="M35" i="13"/>
  <c r="I40" i="14"/>
  <c r="H34" i="14"/>
  <c r="D4" i="27" s="1"/>
  <c r="J18" i="14"/>
  <c r="I18" i="14"/>
  <c r="N37" i="14"/>
  <c r="T37" i="14"/>
  <c r="F4" i="30" s="1"/>
  <c r="K26" i="16"/>
  <c r="Q40" i="16"/>
  <c r="T39" i="16"/>
  <c r="G39" i="16"/>
  <c r="I8" i="16"/>
  <c r="O8" i="16"/>
  <c r="Q37" i="17"/>
  <c r="I37" i="17"/>
  <c r="O37" i="17"/>
  <c r="G37" i="17"/>
  <c r="F6" i="35" s="1"/>
  <c r="N37" i="17"/>
  <c r="F37" i="17"/>
  <c r="F6" i="34" s="1"/>
  <c r="S37" i="17"/>
  <c r="K37" i="17"/>
  <c r="F6" i="32" s="1"/>
  <c r="T37" i="17"/>
  <c r="F6" i="30" s="1"/>
  <c r="R37" i="17"/>
  <c r="P37" i="17"/>
  <c r="F6" i="29" s="1"/>
  <c r="L37" i="17"/>
  <c r="F6" i="28" s="1"/>
  <c r="J37" i="17"/>
  <c r="M37" i="17"/>
  <c r="F6" i="33" s="1"/>
  <c r="E37" i="17"/>
  <c r="F6" i="26" s="1"/>
  <c r="U37" i="17"/>
  <c r="H37" i="17"/>
  <c r="F6" i="27" s="1"/>
  <c r="Q39" i="17"/>
  <c r="I39" i="17"/>
  <c r="O39" i="17"/>
  <c r="G39" i="17"/>
  <c r="N39" i="17"/>
  <c r="F39" i="17"/>
  <c r="S39" i="17"/>
  <c r="K39" i="17"/>
  <c r="M39" i="17"/>
  <c r="J39" i="17"/>
  <c r="H39" i="17"/>
  <c r="U39" i="17"/>
  <c r="E39" i="17"/>
  <c r="R39" i="17"/>
  <c r="P39" i="17"/>
  <c r="T39" i="17"/>
  <c r="L39" i="17"/>
  <c r="U44" i="17"/>
  <c r="M44" i="17"/>
  <c r="S44" i="17"/>
  <c r="K44" i="17"/>
  <c r="R44" i="17"/>
  <c r="J44" i="17"/>
  <c r="O44" i="17"/>
  <c r="G44" i="17"/>
  <c r="T44" i="17"/>
  <c r="P44" i="17"/>
  <c r="N44" i="17"/>
  <c r="L44" i="17"/>
  <c r="H44" i="17"/>
  <c r="F44" i="17"/>
  <c r="Q44" i="17"/>
  <c r="I44" i="17"/>
  <c r="N9" i="17"/>
  <c r="F9" i="17"/>
  <c r="U9" i="17"/>
  <c r="M9" i="17"/>
  <c r="E9" i="17"/>
  <c r="R9" i="17"/>
  <c r="J9" i="17"/>
  <c r="O9" i="17"/>
  <c r="K9" i="17"/>
  <c r="I9" i="17"/>
  <c r="T9" i="17"/>
  <c r="H9" i="17"/>
  <c r="Q9" i="17"/>
  <c r="L9" i="17"/>
  <c r="P9" i="17"/>
  <c r="S9" i="17"/>
  <c r="G9" i="17"/>
  <c r="L18" i="14"/>
  <c r="T8" i="16"/>
  <c r="U38" i="17"/>
  <c r="M38" i="17"/>
  <c r="E38" i="17"/>
  <c r="S38" i="17"/>
  <c r="K38" i="17"/>
  <c r="R38" i="17"/>
  <c r="J38" i="17"/>
  <c r="O38" i="17"/>
  <c r="G38" i="17"/>
  <c r="Q38" i="17"/>
  <c r="N38" i="17"/>
  <c r="L38" i="17"/>
  <c r="I38" i="17"/>
  <c r="F38" i="17"/>
  <c r="T38" i="17"/>
  <c r="H38" i="17"/>
  <c r="P38" i="17"/>
  <c r="F8" i="6"/>
  <c r="J8" i="6"/>
  <c r="E21" i="6"/>
  <c r="S10" i="6"/>
  <c r="R10" i="6"/>
  <c r="Q11" i="6"/>
  <c r="K12" i="6"/>
  <c r="L12" i="6"/>
  <c r="I36" i="6"/>
  <c r="H23" i="13"/>
  <c r="J35" i="13"/>
  <c r="O35" i="13"/>
  <c r="O38" i="14"/>
  <c r="G34" i="14"/>
  <c r="D4" i="35" s="1"/>
  <c r="Q34" i="14"/>
  <c r="F18" i="14"/>
  <c r="T18" i="14"/>
  <c r="O37" i="14"/>
  <c r="U37" i="14"/>
  <c r="J26" i="14"/>
  <c r="T26" i="16"/>
  <c r="L40" i="16"/>
  <c r="N26" i="16"/>
  <c r="K39" i="16"/>
  <c r="P39" i="16"/>
  <c r="J8" i="16"/>
  <c r="E8" i="16"/>
  <c r="U34" i="17"/>
  <c r="M34" i="17"/>
  <c r="D6" i="33" s="1"/>
  <c r="E34" i="17"/>
  <c r="D6" i="26" s="1"/>
  <c r="S34" i="17"/>
  <c r="K34" i="17"/>
  <c r="D6" i="32" s="1"/>
  <c r="R34" i="17"/>
  <c r="J34" i="17"/>
  <c r="O34" i="17"/>
  <c r="G34" i="17"/>
  <c r="D6" i="35" s="1"/>
  <c r="Q34" i="17"/>
  <c r="P34" i="17"/>
  <c r="D6" i="29" s="1"/>
  <c r="N34" i="17"/>
  <c r="I34" i="17"/>
  <c r="H34" i="17"/>
  <c r="D6" i="27" s="1"/>
  <c r="T34" i="17"/>
  <c r="D6" i="30" s="1"/>
  <c r="F34" i="17"/>
  <c r="D6" i="34" s="1"/>
  <c r="L34" i="17"/>
  <c r="D6" i="28" s="1"/>
  <c r="Q17" i="17"/>
  <c r="I17" i="17"/>
  <c r="O17" i="17"/>
  <c r="G17" i="17"/>
  <c r="S17" i="17"/>
  <c r="K17" i="17"/>
  <c r="P17" i="17"/>
  <c r="N17" i="17"/>
  <c r="M17" i="17"/>
  <c r="J17" i="17"/>
  <c r="U17" i="17"/>
  <c r="H17" i="17"/>
  <c r="E17" i="17"/>
  <c r="T17" i="17"/>
  <c r="L17" i="17"/>
  <c r="R17" i="17"/>
  <c r="F17" i="17"/>
  <c r="U18" i="17"/>
  <c r="M18" i="17"/>
  <c r="E18" i="17"/>
  <c r="S18" i="17"/>
  <c r="K18" i="17"/>
  <c r="O18" i="17"/>
  <c r="G18" i="17"/>
  <c r="I18" i="17"/>
  <c r="F18" i="17"/>
  <c r="T18" i="17"/>
  <c r="H18" i="17"/>
  <c r="R18" i="17"/>
  <c r="P18" i="17"/>
  <c r="N18" i="17"/>
  <c r="L18" i="17"/>
  <c r="J18" i="17"/>
  <c r="Q18" i="17"/>
  <c r="Q35" i="17"/>
  <c r="I35" i="17"/>
  <c r="O35" i="17"/>
  <c r="G35" i="17"/>
  <c r="N35" i="17"/>
  <c r="F35" i="17"/>
  <c r="S35" i="17"/>
  <c r="K35" i="17"/>
  <c r="M35" i="17"/>
  <c r="L35" i="17"/>
  <c r="J35" i="17"/>
  <c r="U35" i="17"/>
  <c r="E35" i="17"/>
  <c r="T35" i="17"/>
  <c r="R35" i="17"/>
  <c r="H35" i="17"/>
  <c r="P35" i="17"/>
  <c r="U16" i="17"/>
  <c r="M16" i="17"/>
  <c r="E16" i="17"/>
  <c r="S16" i="17"/>
  <c r="K16" i="17"/>
  <c r="O16" i="17"/>
  <c r="G16" i="17"/>
  <c r="J16" i="17"/>
  <c r="T16" i="17"/>
  <c r="I16" i="17"/>
  <c r="H16" i="17"/>
  <c r="Q16" i="17"/>
  <c r="P16" i="17"/>
  <c r="R16" i="17"/>
  <c r="N16" i="17"/>
  <c r="L16" i="17"/>
  <c r="F16" i="17"/>
  <c r="K18" i="14"/>
  <c r="J37" i="14"/>
  <c r="M37" i="14"/>
  <c r="F4" i="33" s="1"/>
  <c r="L26" i="16"/>
  <c r="P8" i="16"/>
  <c r="Q23" i="17"/>
  <c r="I23" i="17"/>
  <c r="O23" i="17"/>
  <c r="G23" i="17"/>
  <c r="N23" i="17"/>
  <c r="F23" i="17"/>
  <c r="S23" i="17"/>
  <c r="K23" i="17"/>
  <c r="J23" i="17"/>
  <c r="U23" i="17"/>
  <c r="H23" i="17"/>
  <c r="E23" i="17"/>
  <c r="R23" i="17"/>
  <c r="P23" i="17"/>
  <c r="M23" i="17"/>
  <c r="L23" i="17"/>
  <c r="T23" i="17"/>
  <c r="U8" i="6"/>
  <c r="O8" i="6"/>
  <c r="O10" i="6"/>
  <c r="U10" i="6"/>
  <c r="T10" i="6"/>
  <c r="S11" i="6"/>
  <c r="M12" i="6"/>
  <c r="N12" i="6"/>
  <c r="U15" i="6"/>
  <c r="T36" i="6"/>
  <c r="J23" i="13"/>
  <c r="L23" i="13"/>
  <c r="P23" i="13"/>
  <c r="K35" i="13"/>
  <c r="H35" i="13"/>
  <c r="L38" i="14"/>
  <c r="K34" i="14"/>
  <c r="D4" i="32" s="1"/>
  <c r="L34" i="14"/>
  <c r="D4" i="28" s="1"/>
  <c r="N18" i="14"/>
  <c r="E18" i="14"/>
  <c r="K37" i="14"/>
  <c r="F4" i="32" s="1"/>
  <c r="H37" i="14"/>
  <c r="F4" i="27" s="1"/>
  <c r="O26" i="14"/>
  <c r="G26" i="16"/>
  <c r="E26" i="16"/>
  <c r="T40" i="16"/>
  <c r="H40" i="16"/>
  <c r="S39" i="16"/>
  <c r="I39" i="16"/>
  <c r="R8" i="16"/>
  <c r="M8" i="16"/>
  <c r="Q31" i="17"/>
  <c r="I31" i="17"/>
  <c r="O31" i="17"/>
  <c r="G31" i="17"/>
  <c r="N31" i="17"/>
  <c r="F31" i="17"/>
  <c r="S31" i="17"/>
  <c r="K31" i="17"/>
  <c r="R31" i="17"/>
  <c r="P31" i="17"/>
  <c r="M31" i="17"/>
  <c r="J31" i="17"/>
  <c r="H31" i="17"/>
  <c r="T31" i="17"/>
  <c r="L31" i="17"/>
  <c r="E31" i="17"/>
  <c r="U31" i="17"/>
  <c r="Q11" i="17"/>
  <c r="I11" i="17"/>
  <c r="O11" i="17"/>
  <c r="G11" i="17"/>
  <c r="S11" i="17"/>
  <c r="K11" i="17"/>
  <c r="U11" i="17"/>
  <c r="H11" i="17"/>
  <c r="T11" i="17"/>
  <c r="F11" i="17"/>
  <c r="N11" i="17"/>
  <c r="M11" i="17"/>
  <c r="J11" i="17"/>
  <c r="E11" i="17"/>
  <c r="R11" i="17"/>
  <c r="L11" i="17"/>
  <c r="P11" i="17"/>
  <c r="U26" i="17"/>
  <c r="M26" i="17"/>
  <c r="E26" i="17"/>
  <c r="S26" i="17"/>
  <c r="K26" i="17"/>
  <c r="R26" i="17"/>
  <c r="J26" i="17"/>
  <c r="O26" i="17"/>
  <c r="G26" i="17"/>
  <c r="I26" i="17"/>
  <c r="F26" i="17"/>
  <c r="H26" i="17"/>
  <c r="Q26" i="17"/>
  <c r="P26" i="17"/>
  <c r="N26" i="17"/>
  <c r="L26" i="17"/>
  <c r="T26" i="17"/>
  <c r="O26" i="16"/>
  <c r="U32" i="17"/>
  <c r="M32" i="17"/>
  <c r="E32" i="17"/>
  <c r="S32" i="17"/>
  <c r="K32" i="17"/>
  <c r="R32" i="17"/>
  <c r="J32" i="17"/>
  <c r="O32" i="17"/>
  <c r="G32" i="17"/>
  <c r="L32" i="17"/>
  <c r="I32" i="17"/>
  <c r="H32" i="17"/>
  <c r="T32" i="17"/>
  <c r="Q32" i="17"/>
  <c r="N32" i="17"/>
  <c r="F32" i="17"/>
  <c r="P32" i="17"/>
  <c r="L8" i="6"/>
  <c r="G10" i="6"/>
  <c r="O11" i="6"/>
  <c r="S12" i="6"/>
  <c r="R12" i="6"/>
  <c r="H11" i="6"/>
  <c r="N23" i="13"/>
  <c r="E23" i="13"/>
  <c r="Q23" i="13"/>
  <c r="T35" i="13"/>
  <c r="M38" i="14"/>
  <c r="N34" i="14"/>
  <c r="E34" i="14"/>
  <c r="D4" i="26" s="1"/>
  <c r="H18" i="14"/>
  <c r="U18" i="14"/>
  <c r="S37" i="14"/>
  <c r="I26" i="16"/>
  <c r="U26" i="16"/>
  <c r="N40" i="16"/>
  <c r="O40" i="16"/>
  <c r="M40" i="16"/>
  <c r="I5" i="33" s="1"/>
  <c r="F40" i="16"/>
  <c r="J39" i="16"/>
  <c r="S8" i="16"/>
  <c r="Q43" i="17"/>
  <c r="I43" i="17"/>
  <c r="O43" i="17"/>
  <c r="G43" i="17"/>
  <c r="N43" i="17"/>
  <c r="F43" i="17"/>
  <c r="S43" i="17"/>
  <c r="K43" i="17"/>
  <c r="J43" i="17"/>
  <c r="U43" i="17"/>
  <c r="E43" i="17"/>
  <c r="R43" i="17"/>
  <c r="T43" i="17"/>
  <c r="M43" i="17"/>
  <c r="L43" i="17"/>
  <c r="P43" i="17"/>
  <c r="H43" i="17"/>
  <c r="Q27" i="17"/>
  <c r="I27" i="17"/>
  <c r="O27" i="17"/>
  <c r="G27" i="17"/>
  <c r="N27" i="17"/>
  <c r="F27" i="17"/>
  <c r="S27" i="17"/>
  <c r="K27" i="17"/>
  <c r="U27" i="17"/>
  <c r="E27" i="17"/>
  <c r="T27" i="17"/>
  <c r="R27" i="17"/>
  <c r="M27" i="17"/>
  <c r="L27" i="17"/>
  <c r="J27" i="17"/>
  <c r="H27" i="17"/>
  <c r="P27" i="17"/>
  <c r="U20" i="17"/>
  <c r="M20" i="17"/>
  <c r="E20" i="17"/>
  <c r="S20" i="17"/>
  <c r="K20" i="17"/>
  <c r="R20" i="17"/>
  <c r="J20" i="17"/>
  <c r="O20" i="17"/>
  <c r="G20" i="17"/>
  <c r="H20" i="17"/>
  <c r="F20" i="17"/>
  <c r="T20" i="17"/>
  <c r="P20" i="17"/>
  <c r="N20" i="17"/>
  <c r="L20" i="17"/>
  <c r="I20" i="17"/>
  <c r="Q20" i="17"/>
  <c r="Q33" i="17"/>
  <c r="I33" i="17"/>
  <c r="O33" i="17"/>
  <c r="G33" i="17"/>
  <c r="N33" i="17"/>
  <c r="F33" i="17"/>
  <c r="S33" i="17"/>
  <c r="K33" i="17"/>
  <c r="H33" i="17"/>
  <c r="U33" i="17"/>
  <c r="E33" i="17"/>
  <c r="T33" i="17"/>
  <c r="P33" i="17"/>
  <c r="M33" i="17"/>
  <c r="L33" i="17"/>
  <c r="J33" i="17"/>
  <c r="R33" i="17"/>
  <c r="Q29" i="17"/>
  <c r="I29" i="17"/>
  <c r="O29" i="17"/>
  <c r="G29" i="17"/>
  <c r="N29" i="17"/>
  <c r="F29" i="17"/>
  <c r="S29" i="17"/>
  <c r="K29" i="17"/>
  <c r="L29" i="17"/>
  <c r="J29" i="17"/>
  <c r="H29" i="17"/>
  <c r="T29" i="17"/>
  <c r="R29" i="17"/>
  <c r="U29" i="17"/>
  <c r="P29" i="17"/>
  <c r="E29" i="17"/>
  <c r="M29" i="17"/>
  <c r="Q10" i="16"/>
  <c r="L10" i="16"/>
  <c r="H10" i="16"/>
  <c r="T10" i="16"/>
  <c r="I10" i="16"/>
  <c r="J10" i="16"/>
  <c r="E10" i="16"/>
  <c r="R10" i="16"/>
  <c r="M10" i="16"/>
  <c r="O10" i="16"/>
  <c r="U10" i="16"/>
  <c r="K10" i="16"/>
  <c r="F10" i="16"/>
  <c r="G10" i="16"/>
  <c r="P10" i="16"/>
  <c r="S10" i="16"/>
  <c r="S13" i="6"/>
  <c r="J11" i="6"/>
  <c r="G38" i="13"/>
  <c r="T38" i="13"/>
  <c r="P10" i="13"/>
  <c r="S10" i="13"/>
  <c r="L8" i="13"/>
  <c r="O8" i="13"/>
  <c r="Q9" i="14"/>
  <c r="U9" i="14"/>
  <c r="H26" i="14"/>
  <c r="Q29" i="16"/>
  <c r="I29" i="16"/>
  <c r="P29" i="16"/>
  <c r="H29" i="16"/>
  <c r="O29" i="16"/>
  <c r="G29" i="16"/>
  <c r="U29" i="16"/>
  <c r="M29" i="16"/>
  <c r="E29" i="16"/>
  <c r="S29" i="16"/>
  <c r="K29" i="16"/>
  <c r="F29" i="16"/>
  <c r="T29" i="16"/>
  <c r="R29" i="16"/>
  <c r="J29" i="16"/>
  <c r="N29" i="16"/>
  <c r="L29" i="16"/>
  <c r="U34" i="16"/>
  <c r="M34" i="16"/>
  <c r="D5" i="33" s="1"/>
  <c r="E34" i="16"/>
  <c r="D5" i="26" s="1"/>
  <c r="T34" i="16"/>
  <c r="D5" i="30" s="1"/>
  <c r="L34" i="16"/>
  <c r="D5" i="28" s="1"/>
  <c r="S34" i="16"/>
  <c r="K34" i="16"/>
  <c r="D5" i="32" s="1"/>
  <c r="Q34" i="16"/>
  <c r="I34" i="16"/>
  <c r="O34" i="16"/>
  <c r="G34" i="16"/>
  <c r="D5" i="35" s="1"/>
  <c r="J34" i="16"/>
  <c r="P34" i="16"/>
  <c r="D5" i="29" s="1"/>
  <c r="H34" i="16"/>
  <c r="D5" i="27" s="1"/>
  <c r="F34" i="16"/>
  <c r="D5" i="34" s="1"/>
  <c r="N34" i="16"/>
  <c r="R34" i="16"/>
  <c r="U20" i="16"/>
  <c r="M20" i="16"/>
  <c r="E20" i="16"/>
  <c r="T20" i="16"/>
  <c r="L20" i="16"/>
  <c r="S20" i="16"/>
  <c r="K20" i="16"/>
  <c r="Q20" i="16"/>
  <c r="I20" i="16"/>
  <c r="O20" i="16"/>
  <c r="G20" i="16"/>
  <c r="N20" i="16"/>
  <c r="J20" i="16"/>
  <c r="H20" i="16"/>
  <c r="P20" i="16"/>
  <c r="F20" i="16"/>
  <c r="R20" i="16"/>
  <c r="E8" i="13"/>
  <c r="U16" i="16"/>
  <c r="M16" i="16"/>
  <c r="E16" i="16"/>
  <c r="T16" i="16"/>
  <c r="L16" i="16"/>
  <c r="S16" i="16"/>
  <c r="K16" i="16"/>
  <c r="Q16" i="16"/>
  <c r="I16" i="16"/>
  <c r="O16" i="16"/>
  <c r="G16" i="16"/>
  <c r="H16" i="16"/>
  <c r="F16" i="16"/>
  <c r="J16" i="16"/>
  <c r="R16" i="16"/>
  <c r="P16" i="16"/>
  <c r="N16" i="16"/>
  <c r="J22" i="6"/>
  <c r="H13" i="6"/>
  <c r="E38" i="6"/>
  <c r="L11" i="6"/>
  <c r="H38" i="13"/>
  <c r="E38" i="13"/>
  <c r="L10" i="13"/>
  <c r="G10" i="13"/>
  <c r="T8" i="13"/>
  <c r="Q8" i="13"/>
  <c r="S9" i="14"/>
  <c r="F9" i="14"/>
  <c r="S26" i="14"/>
  <c r="I26" i="14"/>
  <c r="U14" i="16"/>
  <c r="M14" i="16"/>
  <c r="E14" i="16"/>
  <c r="T14" i="16"/>
  <c r="L14" i="16"/>
  <c r="S14" i="16"/>
  <c r="K14" i="16"/>
  <c r="Q14" i="16"/>
  <c r="I14" i="16"/>
  <c r="O14" i="16"/>
  <c r="G14" i="16"/>
  <c r="F14" i="16"/>
  <c r="R14" i="16"/>
  <c r="H14" i="16"/>
  <c r="P14" i="16"/>
  <c r="J14" i="16"/>
  <c r="N14" i="16"/>
  <c r="Q33" i="16"/>
  <c r="I33" i="16"/>
  <c r="P33" i="16"/>
  <c r="H33" i="16"/>
  <c r="O33" i="16"/>
  <c r="G33" i="16"/>
  <c r="U33" i="16"/>
  <c r="M33" i="16"/>
  <c r="E33" i="16"/>
  <c r="S33" i="16"/>
  <c r="K33" i="16"/>
  <c r="J33" i="16"/>
  <c r="F33" i="16"/>
  <c r="L33" i="16"/>
  <c r="N33" i="16"/>
  <c r="T33" i="16"/>
  <c r="R33" i="16"/>
  <c r="U44" i="16"/>
  <c r="M44" i="16"/>
  <c r="E44" i="16"/>
  <c r="T44" i="16"/>
  <c r="L44" i="16"/>
  <c r="S44" i="16"/>
  <c r="K44" i="16"/>
  <c r="R44" i="16"/>
  <c r="J44" i="16"/>
  <c r="Q44" i="16"/>
  <c r="I44" i="16"/>
  <c r="O44" i="16"/>
  <c r="G44" i="16"/>
  <c r="P44" i="16"/>
  <c r="N44" i="16"/>
  <c r="H44" i="16"/>
  <c r="F44" i="16"/>
  <c r="Q19" i="16"/>
  <c r="I19" i="16"/>
  <c r="P19" i="16"/>
  <c r="H19" i="16"/>
  <c r="O19" i="16"/>
  <c r="G19" i="16"/>
  <c r="U19" i="16"/>
  <c r="M19" i="16"/>
  <c r="E19" i="16"/>
  <c r="S19" i="16"/>
  <c r="K19" i="16"/>
  <c r="L19" i="16"/>
  <c r="J19" i="16"/>
  <c r="F19" i="16"/>
  <c r="N19" i="16"/>
  <c r="R19" i="16"/>
  <c r="T19" i="16"/>
  <c r="U28" i="16"/>
  <c r="M28" i="16"/>
  <c r="E28" i="16"/>
  <c r="T28" i="16"/>
  <c r="L28" i="16"/>
  <c r="S28" i="16"/>
  <c r="K28" i="16"/>
  <c r="Q28" i="16"/>
  <c r="I28" i="16"/>
  <c r="O28" i="16"/>
  <c r="G28" i="16"/>
  <c r="R28" i="16"/>
  <c r="F28" i="16"/>
  <c r="P28" i="16"/>
  <c r="H28" i="16"/>
  <c r="N28" i="16"/>
  <c r="J28" i="16"/>
  <c r="U22" i="16"/>
  <c r="M22" i="16"/>
  <c r="E22" i="16"/>
  <c r="T22" i="16"/>
  <c r="L22" i="16"/>
  <c r="S22" i="16"/>
  <c r="K22" i="16"/>
  <c r="Q22" i="16"/>
  <c r="I22" i="16"/>
  <c r="O22" i="16"/>
  <c r="G22" i="16"/>
  <c r="P22" i="16"/>
  <c r="N22" i="16"/>
  <c r="J22" i="16"/>
  <c r="R22" i="16"/>
  <c r="H22" i="16"/>
  <c r="F22" i="16"/>
  <c r="G41" i="6"/>
  <c r="O38" i="13"/>
  <c r="I38" i="13"/>
  <c r="U38" i="13"/>
  <c r="E10" i="13"/>
  <c r="I10" i="13"/>
  <c r="M8" i="13"/>
  <c r="K8" i="13"/>
  <c r="T9" i="14"/>
  <c r="J9" i="14"/>
  <c r="F26" i="14"/>
  <c r="L26" i="14"/>
  <c r="Q27" i="16"/>
  <c r="I27" i="16"/>
  <c r="P27" i="16"/>
  <c r="H27" i="16"/>
  <c r="O27" i="16"/>
  <c r="G27" i="16"/>
  <c r="U27" i="16"/>
  <c r="M27" i="16"/>
  <c r="E27" i="16"/>
  <c r="S27" i="16"/>
  <c r="K27" i="16"/>
  <c r="F27" i="16"/>
  <c r="T27" i="16"/>
  <c r="R27" i="16"/>
  <c r="N27" i="16"/>
  <c r="L27" i="16"/>
  <c r="J27" i="16"/>
  <c r="Q15" i="16"/>
  <c r="I15" i="16"/>
  <c r="P15" i="16"/>
  <c r="H15" i="16"/>
  <c r="O15" i="16"/>
  <c r="G15" i="16"/>
  <c r="U15" i="16"/>
  <c r="M15" i="16"/>
  <c r="E15" i="16"/>
  <c r="S15" i="16"/>
  <c r="K15" i="16"/>
  <c r="F15" i="16"/>
  <c r="J15" i="16"/>
  <c r="T15" i="16"/>
  <c r="R15" i="16"/>
  <c r="L15" i="16"/>
  <c r="N15" i="16"/>
  <c r="Q21" i="16"/>
  <c r="I21" i="16"/>
  <c r="P21" i="16"/>
  <c r="H21" i="16"/>
  <c r="O21" i="16"/>
  <c r="G21" i="16"/>
  <c r="U21" i="16"/>
  <c r="M21" i="16"/>
  <c r="E21" i="16"/>
  <c r="S21" i="16"/>
  <c r="K21" i="16"/>
  <c r="N21" i="16"/>
  <c r="L21" i="16"/>
  <c r="J21" i="16"/>
  <c r="F21" i="16"/>
  <c r="R21" i="16"/>
  <c r="T21" i="16"/>
  <c r="Q13" i="16"/>
  <c r="I13" i="16"/>
  <c r="P13" i="16"/>
  <c r="H13" i="16"/>
  <c r="O13" i="16"/>
  <c r="G13" i="16"/>
  <c r="U13" i="16"/>
  <c r="M13" i="16"/>
  <c r="E13" i="16"/>
  <c r="S13" i="16"/>
  <c r="K13" i="16"/>
  <c r="T13" i="16"/>
  <c r="F13" i="16"/>
  <c r="R13" i="16"/>
  <c r="N13" i="16"/>
  <c r="L13" i="16"/>
  <c r="J13" i="16"/>
  <c r="G13" i="6"/>
  <c r="J38" i="13"/>
  <c r="F38" i="13"/>
  <c r="Q38" i="13"/>
  <c r="M10" i="13"/>
  <c r="Q10" i="13"/>
  <c r="U8" i="13"/>
  <c r="S8" i="13"/>
  <c r="R9" i="14"/>
  <c r="G9" i="14"/>
  <c r="G26" i="14"/>
  <c r="E26" i="14"/>
  <c r="Q43" i="16"/>
  <c r="I43" i="16"/>
  <c r="P43" i="16"/>
  <c r="H43" i="16"/>
  <c r="O43" i="16"/>
  <c r="G43" i="16"/>
  <c r="N43" i="16"/>
  <c r="F43" i="16"/>
  <c r="U43" i="16"/>
  <c r="M43" i="16"/>
  <c r="E43" i="16"/>
  <c r="S43" i="16"/>
  <c r="K43" i="16"/>
  <c r="J43" i="16"/>
  <c r="L43" i="16"/>
  <c r="T43" i="16"/>
  <c r="R43" i="16"/>
  <c r="U18" i="16"/>
  <c r="M18" i="16"/>
  <c r="E18" i="16"/>
  <c r="T18" i="16"/>
  <c r="L18" i="16"/>
  <c r="S18" i="16"/>
  <c r="K18" i="16"/>
  <c r="Q18" i="16"/>
  <c r="I18" i="16"/>
  <c r="O18" i="16"/>
  <c r="G18" i="16"/>
  <c r="J18" i="16"/>
  <c r="H18" i="16"/>
  <c r="F18" i="16"/>
  <c r="N18" i="16"/>
  <c r="P18" i="16"/>
  <c r="R18" i="16"/>
  <c r="U36" i="16"/>
  <c r="M36" i="16"/>
  <c r="E36" i="16"/>
  <c r="T36" i="16"/>
  <c r="L36" i="16"/>
  <c r="S36" i="16"/>
  <c r="K36" i="16"/>
  <c r="Q36" i="16"/>
  <c r="I36" i="16"/>
  <c r="O36" i="16"/>
  <c r="G36" i="16"/>
  <c r="N36" i="16"/>
  <c r="J36" i="16"/>
  <c r="H36" i="16"/>
  <c r="P36" i="16"/>
  <c r="F36" i="16"/>
  <c r="R36" i="16"/>
  <c r="J8" i="13"/>
  <c r="Q13" i="6"/>
  <c r="J41" i="6"/>
  <c r="Q41" i="6"/>
  <c r="K38" i="13"/>
  <c r="U10" i="13"/>
  <c r="J10" i="13"/>
  <c r="H8" i="13"/>
  <c r="J25" i="13"/>
  <c r="H9" i="14"/>
  <c r="K9" i="14"/>
  <c r="O9" i="14"/>
  <c r="K26" i="14"/>
  <c r="U12" i="16"/>
  <c r="M12" i="16"/>
  <c r="E12" i="16"/>
  <c r="T12" i="16"/>
  <c r="L12" i="16"/>
  <c r="S12" i="16"/>
  <c r="K12" i="16"/>
  <c r="Q12" i="16"/>
  <c r="I12" i="16"/>
  <c r="O12" i="16"/>
  <c r="G12" i="16"/>
  <c r="R12" i="16"/>
  <c r="P12" i="16"/>
  <c r="F12" i="16"/>
  <c r="N12" i="16"/>
  <c r="H12" i="16"/>
  <c r="J12" i="16"/>
  <c r="Q17" i="16"/>
  <c r="I17" i="16"/>
  <c r="P17" i="16"/>
  <c r="H17" i="16"/>
  <c r="O17" i="16"/>
  <c r="G17" i="16"/>
  <c r="U17" i="16"/>
  <c r="M17" i="16"/>
  <c r="E17" i="16"/>
  <c r="S17" i="16"/>
  <c r="K17" i="16"/>
  <c r="J17" i="16"/>
  <c r="F17" i="16"/>
  <c r="L17" i="16"/>
  <c r="T17" i="16"/>
  <c r="N17" i="16"/>
  <c r="R17" i="16"/>
  <c r="Q35" i="16"/>
  <c r="I35" i="16"/>
  <c r="P35" i="16"/>
  <c r="H35" i="16"/>
  <c r="O35" i="16"/>
  <c r="G35" i="16"/>
  <c r="U35" i="16"/>
  <c r="M35" i="16"/>
  <c r="E35" i="16"/>
  <c r="S35" i="16"/>
  <c r="K35" i="16"/>
  <c r="L35" i="16"/>
  <c r="J35" i="16"/>
  <c r="F35" i="16"/>
  <c r="N35" i="16"/>
  <c r="R35" i="16"/>
  <c r="T35" i="16"/>
  <c r="I13" i="6"/>
  <c r="F41" i="6"/>
  <c r="S38" i="13"/>
  <c r="N10" i="13"/>
  <c r="R10" i="13"/>
  <c r="F8" i="13"/>
  <c r="F11" i="13"/>
  <c r="P8" i="13"/>
  <c r="U25" i="13"/>
  <c r="E9" i="14"/>
  <c r="R26" i="14"/>
  <c r="N26" i="14"/>
  <c r="Q11" i="16"/>
  <c r="I11" i="16"/>
  <c r="P11" i="16"/>
  <c r="H11" i="16"/>
  <c r="O11" i="16"/>
  <c r="G11" i="16"/>
  <c r="U11" i="16"/>
  <c r="M11" i="16"/>
  <c r="E11" i="16"/>
  <c r="S11" i="16"/>
  <c r="K11" i="16"/>
  <c r="T11" i="16"/>
  <c r="R11" i="16"/>
  <c r="N11" i="16"/>
  <c r="L11" i="16"/>
  <c r="F11" i="16"/>
  <c r="J11" i="16"/>
  <c r="U32" i="16"/>
  <c r="M32" i="16"/>
  <c r="E32" i="16"/>
  <c r="T32" i="16"/>
  <c r="L32" i="16"/>
  <c r="S32" i="16"/>
  <c r="K32" i="16"/>
  <c r="Q32" i="16"/>
  <c r="I32" i="16"/>
  <c r="O32" i="16"/>
  <c r="G32" i="16"/>
  <c r="H32" i="16"/>
  <c r="N32" i="16"/>
  <c r="J32" i="16"/>
  <c r="F32" i="16"/>
  <c r="R32" i="16"/>
  <c r="P32" i="16"/>
  <c r="U38" i="16"/>
  <c r="M38" i="16"/>
  <c r="E38" i="16"/>
  <c r="T38" i="16"/>
  <c r="L38" i="16"/>
  <c r="S38" i="16"/>
  <c r="K38" i="16"/>
  <c r="Q38" i="16"/>
  <c r="I38" i="16"/>
  <c r="O38" i="16"/>
  <c r="G38" i="16"/>
  <c r="P38" i="16"/>
  <c r="R38" i="16"/>
  <c r="N38" i="16"/>
  <c r="J38" i="16"/>
  <c r="H38" i="16"/>
  <c r="F38" i="16"/>
  <c r="K13" i="6"/>
  <c r="H41" i="6"/>
  <c r="E39" i="6"/>
  <c r="N38" i="13"/>
  <c r="L38" i="13"/>
  <c r="H10" i="13"/>
  <c r="K10" i="13"/>
  <c r="G8" i="13"/>
  <c r="I9" i="14"/>
  <c r="M9" i="14"/>
  <c r="U30" i="16"/>
  <c r="M30" i="16"/>
  <c r="E30" i="16"/>
  <c r="T30" i="16"/>
  <c r="L30" i="16"/>
  <c r="S30" i="16"/>
  <c r="K30" i="16"/>
  <c r="Q30" i="16"/>
  <c r="I30" i="16"/>
  <c r="O30" i="16"/>
  <c r="G30" i="16"/>
  <c r="F30" i="16"/>
  <c r="J30" i="16"/>
  <c r="H30" i="16"/>
  <c r="R30" i="16"/>
  <c r="P30" i="16"/>
  <c r="N30" i="16"/>
  <c r="Q31" i="16"/>
  <c r="I31" i="16"/>
  <c r="P31" i="16"/>
  <c r="H31" i="16"/>
  <c r="O31" i="16"/>
  <c r="G31" i="16"/>
  <c r="U31" i="16"/>
  <c r="M31" i="16"/>
  <c r="E31" i="16"/>
  <c r="S31" i="16"/>
  <c r="K31" i="16"/>
  <c r="F31" i="16"/>
  <c r="J31" i="16"/>
  <c r="T31" i="16"/>
  <c r="L31" i="16"/>
  <c r="R31" i="16"/>
  <c r="N31" i="16"/>
  <c r="Q37" i="16"/>
  <c r="I37" i="16"/>
  <c r="P37" i="16"/>
  <c r="F5" i="29" s="1"/>
  <c r="H37" i="16"/>
  <c r="F5" i="27" s="1"/>
  <c r="O37" i="16"/>
  <c r="G37" i="16"/>
  <c r="F5" i="35" s="1"/>
  <c r="U37" i="16"/>
  <c r="M37" i="16"/>
  <c r="F5" i="33" s="1"/>
  <c r="E37" i="16"/>
  <c r="F5" i="26" s="1"/>
  <c r="S37" i="16"/>
  <c r="K37" i="16"/>
  <c r="F5" i="32" s="1"/>
  <c r="N37" i="16"/>
  <c r="T37" i="16"/>
  <c r="F5" i="30" s="1"/>
  <c r="L37" i="16"/>
  <c r="F5" i="28" s="1"/>
  <c r="J37" i="16"/>
  <c r="F37" i="16"/>
  <c r="F5" i="34" s="1"/>
  <c r="R37" i="16"/>
  <c r="G39" i="14"/>
  <c r="H39" i="14"/>
  <c r="K38" i="14"/>
  <c r="T38" i="14"/>
  <c r="J39" i="14"/>
  <c r="P39" i="14"/>
  <c r="I4" i="29" s="1"/>
  <c r="S38" i="14"/>
  <c r="H38" i="14"/>
  <c r="U38" i="14"/>
  <c r="F39" i="14"/>
  <c r="T39" i="14"/>
  <c r="I39" i="14"/>
  <c r="Q39" i="14"/>
  <c r="J38" i="14"/>
  <c r="P38" i="14"/>
  <c r="N39" i="14"/>
  <c r="E39" i="14"/>
  <c r="K39" i="14"/>
  <c r="L39" i="14"/>
  <c r="R38" i="14"/>
  <c r="I38" i="14"/>
  <c r="R39" i="14"/>
  <c r="M39" i="14"/>
  <c r="O39" i="14"/>
  <c r="F38" i="14"/>
  <c r="S39" i="14"/>
  <c r="O40" i="14"/>
  <c r="Q40" i="14"/>
  <c r="M26" i="14"/>
  <c r="S40" i="14"/>
  <c r="L40" i="14"/>
  <c r="U26" i="14"/>
  <c r="F40" i="14"/>
  <c r="T40" i="14"/>
  <c r="P26" i="14"/>
  <c r="J40" i="14"/>
  <c r="E40" i="14"/>
  <c r="G40" i="14"/>
  <c r="M40" i="14"/>
  <c r="K40" i="14"/>
  <c r="H40" i="14"/>
  <c r="U40" i="14"/>
  <c r="U34" i="14"/>
  <c r="N40" i="14"/>
  <c r="J35" i="6"/>
  <c r="J37" i="13"/>
  <c r="G37" i="13"/>
  <c r="F3" i="35" s="1"/>
  <c r="N11" i="13"/>
  <c r="L11" i="13"/>
  <c r="Q15" i="14"/>
  <c r="I15" i="14"/>
  <c r="P15" i="14"/>
  <c r="H15" i="14"/>
  <c r="U15" i="14"/>
  <c r="M15" i="14"/>
  <c r="E15" i="14"/>
  <c r="T15" i="14"/>
  <c r="L15" i="14"/>
  <c r="K15" i="14"/>
  <c r="J15" i="14"/>
  <c r="R15" i="14"/>
  <c r="G15" i="14"/>
  <c r="S15" i="14"/>
  <c r="F15" i="14"/>
  <c r="O15" i="14"/>
  <c r="N15" i="14"/>
  <c r="S10" i="14"/>
  <c r="K10" i="14"/>
  <c r="O10" i="14"/>
  <c r="R10" i="14"/>
  <c r="J10" i="14"/>
  <c r="F10" i="14"/>
  <c r="Q10" i="14"/>
  <c r="I10" i="14"/>
  <c r="G10" i="14"/>
  <c r="N10" i="14"/>
  <c r="P10" i="14"/>
  <c r="H10" i="14"/>
  <c r="U10" i="14"/>
  <c r="M10" i="14"/>
  <c r="E10" i="14"/>
  <c r="L10" i="14"/>
  <c r="T10" i="14"/>
  <c r="Q19" i="6"/>
  <c r="P19" i="6"/>
  <c r="U32" i="6"/>
  <c r="I32" i="6"/>
  <c r="S30" i="6"/>
  <c r="F30" i="6"/>
  <c r="R43" i="6"/>
  <c r="K40" i="6"/>
  <c r="I2" i="32" s="1"/>
  <c r="K37" i="13"/>
  <c r="F3" i="32" s="1"/>
  <c r="O37" i="13"/>
  <c r="R41" i="13"/>
  <c r="O41" i="13"/>
  <c r="Q11" i="13"/>
  <c r="T11" i="13"/>
  <c r="I8" i="13"/>
  <c r="U36" i="14"/>
  <c r="M36" i="14"/>
  <c r="E36" i="14"/>
  <c r="T36" i="14"/>
  <c r="L36" i="14"/>
  <c r="Q36" i="14"/>
  <c r="I36" i="14"/>
  <c r="P36" i="14"/>
  <c r="H36" i="14"/>
  <c r="G36" i="14"/>
  <c r="F36" i="14"/>
  <c r="S36" i="14"/>
  <c r="O36" i="14"/>
  <c r="N36" i="14"/>
  <c r="J36" i="14"/>
  <c r="R36" i="14"/>
  <c r="K36" i="14"/>
  <c r="Q11" i="14"/>
  <c r="I11" i="14"/>
  <c r="P11" i="14"/>
  <c r="H11" i="14"/>
  <c r="U11" i="14"/>
  <c r="M11" i="14"/>
  <c r="E11" i="14"/>
  <c r="T11" i="14"/>
  <c r="L11" i="14"/>
  <c r="K11" i="14"/>
  <c r="J11" i="14"/>
  <c r="G11" i="14"/>
  <c r="R11" i="14"/>
  <c r="F11" i="14"/>
  <c r="S11" i="14"/>
  <c r="O11" i="14"/>
  <c r="N11" i="14"/>
  <c r="Q13" i="14"/>
  <c r="I13" i="14"/>
  <c r="P13" i="14"/>
  <c r="H13" i="14"/>
  <c r="U13" i="14"/>
  <c r="M13" i="14"/>
  <c r="E13" i="14"/>
  <c r="T13" i="14"/>
  <c r="L13" i="14"/>
  <c r="S13" i="14"/>
  <c r="J13" i="14"/>
  <c r="R13" i="14"/>
  <c r="O13" i="14"/>
  <c r="N13" i="14"/>
  <c r="K13" i="14"/>
  <c r="G13" i="14"/>
  <c r="F13" i="14"/>
  <c r="Q17" i="14"/>
  <c r="I17" i="14"/>
  <c r="P17" i="14"/>
  <c r="H17" i="14"/>
  <c r="U17" i="14"/>
  <c r="M17" i="14"/>
  <c r="E17" i="14"/>
  <c r="T17" i="14"/>
  <c r="L17" i="14"/>
  <c r="S17" i="14"/>
  <c r="R17" i="14"/>
  <c r="J17" i="14"/>
  <c r="O17" i="14"/>
  <c r="N17" i="14"/>
  <c r="K17" i="14"/>
  <c r="G17" i="14"/>
  <c r="F17" i="14"/>
  <c r="U19" i="6"/>
  <c r="I19" i="6"/>
  <c r="L37" i="13"/>
  <c r="F3" i="28" s="1"/>
  <c r="M11" i="13"/>
  <c r="U28" i="14"/>
  <c r="M28" i="14"/>
  <c r="E28" i="14"/>
  <c r="T28" i="14"/>
  <c r="L28" i="14"/>
  <c r="Q28" i="14"/>
  <c r="I28" i="14"/>
  <c r="P28" i="14"/>
  <c r="H28" i="14"/>
  <c r="G28" i="14"/>
  <c r="N28" i="14"/>
  <c r="F28" i="14"/>
  <c r="S28" i="14"/>
  <c r="R28" i="14"/>
  <c r="O28" i="14"/>
  <c r="K28" i="14"/>
  <c r="J28" i="14"/>
  <c r="Q35" i="14"/>
  <c r="I35" i="14"/>
  <c r="P35" i="14"/>
  <c r="H35" i="14"/>
  <c r="U35" i="14"/>
  <c r="M35" i="14"/>
  <c r="E35" i="14"/>
  <c r="T35" i="14"/>
  <c r="L35" i="14"/>
  <c r="K35" i="14"/>
  <c r="J35" i="14"/>
  <c r="G35" i="14"/>
  <c r="R35" i="14"/>
  <c r="F35" i="14"/>
  <c r="S35" i="14"/>
  <c r="O35" i="14"/>
  <c r="N35" i="14"/>
  <c r="Q41" i="14"/>
  <c r="I41" i="14"/>
  <c r="P41" i="14"/>
  <c r="H41" i="14"/>
  <c r="U41" i="14"/>
  <c r="M41" i="14"/>
  <c r="E41" i="14"/>
  <c r="T41" i="14"/>
  <c r="L41" i="14"/>
  <c r="S41" i="14"/>
  <c r="K41" i="14"/>
  <c r="J41" i="14"/>
  <c r="R41" i="14"/>
  <c r="O41" i="14"/>
  <c r="N41" i="14"/>
  <c r="G41" i="14"/>
  <c r="F41" i="14"/>
  <c r="Q21" i="14"/>
  <c r="I21" i="14"/>
  <c r="P21" i="14"/>
  <c r="H21" i="14"/>
  <c r="U21" i="14"/>
  <c r="M21" i="14"/>
  <c r="T21" i="14"/>
  <c r="L21" i="14"/>
  <c r="S21" i="14"/>
  <c r="R21" i="14"/>
  <c r="J21" i="14"/>
  <c r="O21" i="14"/>
  <c r="N21" i="14"/>
  <c r="K21" i="14"/>
  <c r="G21" i="14"/>
  <c r="F21" i="14"/>
  <c r="O19" i="6"/>
  <c r="U14" i="6"/>
  <c r="O32" i="6"/>
  <c r="J19" i="6"/>
  <c r="J30" i="6"/>
  <c r="H30" i="6"/>
  <c r="O40" i="6"/>
  <c r="S40" i="6"/>
  <c r="T37" i="13"/>
  <c r="F3" i="30" s="1"/>
  <c r="I37" i="13"/>
  <c r="T41" i="13"/>
  <c r="I41" i="13"/>
  <c r="R11" i="13"/>
  <c r="U11" i="13"/>
  <c r="U24" i="14"/>
  <c r="M24" i="14"/>
  <c r="E24" i="14"/>
  <c r="T24" i="14"/>
  <c r="L24" i="14"/>
  <c r="Q24" i="14"/>
  <c r="I24" i="14"/>
  <c r="P24" i="14"/>
  <c r="H24" i="14"/>
  <c r="G24" i="14"/>
  <c r="O24" i="14"/>
  <c r="F24" i="14"/>
  <c r="S24" i="14"/>
  <c r="N24" i="14"/>
  <c r="R24" i="14"/>
  <c r="K24" i="14"/>
  <c r="J24" i="14"/>
  <c r="Q31" i="14"/>
  <c r="I31" i="14"/>
  <c r="P31" i="14"/>
  <c r="H31" i="14"/>
  <c r="U31" i="14"/>
  <c r="M31" i="14"/>
  <c r="E31" i="14"/>
  <c r="T31" i="14"/>
  <c r="L31" i="14"/>
  <c r="K31" i="14"/>
  <c r="J31" i="14"/>
  <c r="R31" i="14"/>
  <c r="G31" i="14"/>
  <c r="F31" i="14"/>
  <c r="S31" i="14"/>
  <c r="O31" i="14"/>
  <c r="N31" i="14"/>
  <c r="Q25" i="14"/>
  <c r="I25" i="14"/>
  <c r="P25" i="14"/>
  <c r="H25" i="14"/>
  <c r="U25" i="14"/>
  <c r="M25" i="14"/>
  <c r="E25" i="14"/>
  <c r="T25" i="14"/>
  <c r="L25" i="14"/>
  <c r="S25" i="14"/>
  <c r="R25" i="14"/>
  <c r="K25" i="14"/>
  <c r="O25" i="14"/>
  <c r="N25" i="14"/>
  <c r="J25" i="14"/>
  <c r="G25" i="14"/>
  <c r="F25" i="14"/>
  <c r="R37" i="13"/>
  <c r="E37" i="13"/>
  <c r="F3" i="26" s="1"/>
  <c r="Q37" i="13"/>
  <c r="F41" i="13"/>
  <c r="E41" i="13"/>
  <c r="Q41" i="13"/>
  <c r="G11" i="13"/>
  <c r="O11" i="13"/>
  <c r="U20" i="14"/>
  <c r="M20" i="14"/>
  <c r="E20" i="14"/>
  <c r="T20" i="14"/>
  <c r="L20" i="14"/>
  <c r="Q20" i="14"/>
  <c r="I20" i="14"/>
  <c r="P20" i="14"/>
  <c r="H20" i="14"/>
  <c r="G20" i="14"/>
  <c r="F20" i="14"/>
  <c r="S20" i="14"/>
  <c r="O20" i="14"/>
  <c r="R20" i="14"/>
  <c r="N20" i="14"/>
  <c r="K20" i="14"/>
  <c r="J20" i="14"/>
  <c r="Q27" i="14"/>
  <c r="I27" i="14"/>
  <c r="P27" i="14"/>
  <c r="H27" i="14"/>
  <c r="U27" i="14"/>
  <c r="M27" i="14"/>
  <c r="E27" i="14"/>
  <c r="T27" i="14"/>
  <c r="L27" i="14"/>
  <c r="K27" i="14"/>
  <c r="J27" i="14"/>
  <c r="G27" i="14"/>
  <c r="S27" i="14"/>
  <c r="F27" i="14"/>
  <c r="R27" i="14"/>
  <c r="O27" i="14"/>
  <c r="N27" i="14"/>
  <c r="U42" i="14"/>
  <c r="M42" i="14"/>
  <c r="E42" i="14"/>
  <c r="T42" i="14"/>
  <c r="L42" i="14"/>
  <c r="R42" i="14"/>
  <c r="J42" i="14"/>
  <c r="Q42" i="14"/>
  <c r="I42" i="14"/>
  <c r="P42" i="14"/>
  <c r="H42" i="14"/>
  <c r="S42" i="14"/>
  <c r="O42" i="14"/>
  <c r="G42" i="14"/>
  <c r="F42" i="14"/>
  <c r="N42" i="14"/>
  <c r="K42" i="14"/>
  <c r="Q29" i="14"/>
  <c r="I29" i="14"/>
  <c r="P29" i="14"/>
  <c r="H29" i="14"/>
  <c r="U29" i="14"/>
  <c r="M29" i="14"/>
  <c r="E29" i="14"/>
  <c r="T29" i="14"/>
  <c r="L29" i="14"/>
  <c r="S29" i="14"/>
  <c r="J29" i="14"/>
  <c r="R29" i="14"/>
  <c r="O29" i="14"/>
  <c r="K29" i="14"/>
  <c r="N29" i="14"/>
  <c r="G29" i="14"/>
  <c r="F29" i="14"/>
  <c r="U32" i="14"/>
  <c r="M32" i="14"/>
  <c r="E32" i="14"/>
  <c r="T32" i="14"/>
  <c r="L32" i="14"/>
  <c r="Q32" i="14"/>
  <c r="I32" i="14"/>
  <c r="P32" i="14"/>
  <c r="H32" i="14"/>
  <c r="G32" i="14"/>
  <c r="F32" i="14"/>
  <c r="N32" i="14"/>
  <c r="S32" i="14"/>
  <c r="O32" i="14"/>
  <c r="R32" i="14"/>
  <c r="K32" i="14"/>
  <c r="J32" i="14"/>
  <c r="H32" i="6"/>
  <c r="H2" i="27" s="1"/>
  <c r="P37" i="13"/>
  <c r="F3" i="29" s="1"/>
  <c r="S11" i="13"/>
  <c r="L19" i="6"/>
  <c r="G30" i="6"/>
  <c r="E19" i="6"/>
  <c r="R19" i="6"/>
  <c r="E9" i="6"/>
  <c r="S32" i="6"/>
  <c r="M32" i="6"/>
  <c r="F19" i="6"/>
  <c r="M30" i="6"/>
  <c r="U30" i="6"/>
  <c r="U40" i="6"/>
  <c r="S37" i="13"/>
  <c r="M37" i="13"/>
  <c r="F3" i="33" s="1"/>
  <c r="R29" i="13"/>
  <c r="J41" i="13"/>
  <c r="M41" i="13"/>
  <c r="I11" i="13"/>
  <c r="H11" i="13"/>
  <c r="U16" i="14"/>
  <c r="M16" i="14"/>
  <c r="E16" i="14"/>
  <c r="T16" i="14"/>
  <c r="L16" i="14"/>
  <c r="Q16" i="14"/>
  <c r="I16" i="14"/>
  <c r="P16" i="14"/>
  <c r="H16" i="14"/>
  <c r="G16" i="14"/>
  <c r="O16" i="14"/>
  <c r="F16" i="14"/>
  <c r="N16" i="14"/>
  <c r="S16" i="14"/>
  <c r="R16" i="14"/>
  <c r="K16" i="14"/>
  <c r="J16" i="14"/>
  <c r="Q23" i="14"/>
  <c r="I23" i="14"/>
  <c r="P23" i="14"/>
  <c r="H23" i="14"/>
  <c r="U23" i="14"/>
  <c r="M23" i="14"/>
  <c r="E23" i="14"/>
  <c r="T23" i="14"/>
  <c r="L23" i="14"/>
  <c r="K23" i="14"/>
  <c r="J23" i="14"/>
  <c r="G23" i="14"/>
  <c r="F23" i="14"/>
  <c r="S23" i="14"/>
  <c r="R23" i="14"/>
  <c r="O23" i="14"/>
  <c r="N23" i="14"/>
  <c r="U44" i="14"/>
  <c r="M44" i="14"/>
  <c r="E44" i="14"/>
  <c r="T44" i="14"/>
  <c r="L44" i="14"/>
  <c r="R44" i="14"/>
  <c r="J44" i="14"/>
  <c r="Q44" i="14"/>
  <c r="I44" i="14"/>
  <c r="P44" i="14"/>
  <c r="H44" i="14"/>
  <c r="S44" i="14"/>
  <c r="O44" i="14"/>
  <c r="N44" i="14"/>
  <c r="K44" i="14"/>
  <c r="G44" i="14"/>
  <c r="F44" i="14"/>
  <c r="Q33" i="14"/>
  <c r="I33" i="14"/>
  <c r="P33" i="14"/>
  <c r="H33" i="14"/>
  <c r="U33" i="14"/>
  <c r="M33" i="14"/>
  <c r="E33" i="14"/>
  <c r="T33" i="14"/>
  <c r="L33" i="14"/>
  <c r="S33" i="14"/>
  <c r="R33" i="14"/>
  <c r="J33" i="14"/>
  <c r="O33" i="14"/>
  <c r="N33" i="14"/>
  <c r="K33" i="14"/>
  <c r="G33" i="14"/>
  <c r="F33" i="14"/>
  <c r="S17" i="6"/>
  <c r="N32" i="6"/>
  <c r="L30" i="6"/>
  <c r="K42" i="6"/>
  <c r="K19" i="6"/>
  <c r="T19" i="6"/>
  <c r="G9" i="6"/>
  <c r="R32" i="6"/>
  <c r="N30" i="6"/>
  <c r="I44" i="6"/>
  <c r="F37" i="13"/>
  <c r="F3" i="34" s="1"/>
  <c r="G29" i="13"/>
  <c r="K41" i="13"/>
  <c r="K11" i="13"/>
  <c r="J11" i="13"/>
  <c r="S33" i="13"/>
  <c r="U12" i="14"/>
  <c r="M12" i="14"/>
  <c r="E12" i="14"/>
  <c r="T12" i="14"/>
  <c r="L12" i="14"/>
  <c r="Q12" i="14"/>
  <c r="I12" i="14"/>
  <c r="P12" i="14"/>
  <c r="H12" i="14"/>
  <c r="G12" i="14"/>
  <c r="F12" i="14"/>
  <c r="S12" i="14"/>
  <c r="O12" i="14"/>
  <c r="R12" i="14"/>
  <c r="N12" i="14"/>
  <c r="K12" i="14"/>
  <c r="J12" i="14"/>
  <c r="Q19" i="14"/>
  <c r="I19" i="14"/>
  <c r="P19" i="14"/>
  <c r="H19" i="14"/>
  <c r="U19" i="14"/>
  <c r="M19" i="14"/>
  <c r="E19" i="14"/>
  <c r="T19" i="14"/>
  <c r="L19" i="14"/>
  <c r="K19" i="14"/>
  <c r="J19" i="14"/>
  <c r="G19" i="14"/>
  <c r="F19" i="14"/>
  <c r="S19" i="14"/>
  <c r="R19" i="14"/>
  <c r="O19" i="14"/>
  <c r="N19" i="14"/>
  <c r="S8" i="14"/>
  <c r="K8" i="14"/>
  <c r="F8" i="14"/>
  <c r="R8" i="14"/>
  <c r="J8" i="14"/>
  <c r="N8" i="14"/>
  <c r="Q8" i="14"/>
  <c r="I8" i="14"/>
  <c r="O8" i="14"/>
  <c r="P8" i="14"/>
  <c r="H8" i="14"/>
  <c r="G8" i="14"/>
  <c r="U8" i="14"/>
  <c r="M8" i="14"/>
  <c r="E8" i="14"/>
  <c r="T8" i="14"/>
  <c r="L8" i="14"/>
  <c r="O29" i="13"/>
  <c r="F33" i="13"/>
  <c r="K22" i="13"/>
  <c r="J29" i="13"/>
  <c r="M29" i="13"/>
  <c r="N33" i="13"/>
  <c r="M33" i="13"/>
  <c r="F25" i="13"/>
  <c r="E25" i="13"/>
  <c r="Q25" i="13"/>
  <c r="N29" i="13"/>
  <c r="O33" i="13"/>
  <c r="F22" i="13"/>
  <c r="S22" i="13"/>
  <c r="K29" i="13"/>
  <c r="U29" i="13"/>
  <c r="R33" i="13"/>
  <c r="U33" i="13"/>
  <c r="K25" i="13"/>
  <c r="M25" i="13"/>
  <c r="H22" i="13"/>
  <c r="E22" i="13"/>
  <c r="S29" i="13"/>
  <c r="H29" i="13"/>
  <c r="J33" i="13"/>
  <c r="H33" i="13"/>
  <c r="R25" i="13"/>
  <c r="O25" i="13"/>
  <c r="N22" i="13"/>
  <c r="P22" i="13"/>
  <c r="M22" i="13"/>
  <c r="L29" i="13"/>
  <c r="P29" i="13"/>
  <c r="L33" i="13"/>
  <c r="P33" i="13"/>
  <c r="S25" i="13"/>
  <c r="H25" i="13"/>
  <c r="G33" i="13"/>
  <c r="G25" i="13"/>
  <c r="G22" i="13"/>
  <c r="I22" i="13"/>
  <c r="U22" i="13"/>
  <c r="T29" i="13"/>
  <c r="I29" i="13"/>
  <c r="T33" i="13"/>
  <c r="I33" i="13"/>
  <c r="L25" i="13"/>
  <c r="P25" i="13"/>
  <c r="N25" i="13"/>
  <c r="O22" i="13"/>
  <c r="Q22" i="13"/>
  <c r="F29" i="13"/>
  <c r="E29" i="13"/>
  <c r="K33" i="13"/>
  <c r="E33" i="13"/>
  <c r="T25" i="13"/>
  <c r="I14" i="6"/>
  <c r="M9" i="6"/>
  <c r="J43" i="6"/>
  <c r="U20" i="13"/>
  <c r="M20" i="13"/>
  <c r="E20" i="13"/>
  <c r="T20" i="13"/>
  <c r="L20" i="13"/>
  <c r="S20" i="13"/>
  <c r="K20" i="13"/>
  <c r="Q20" i="13"/>
  <c r="I20" i="13"/>
  <c r="P20" i="13"/>
  <c r="H20" i="13"/>
  <c r="N20" i="13"/>
  <c r="J20" i="13"/>
  <c r="G20" i="13"/>
  <c r="F20" i="13"/>
  <c r="R20" i="13"/>
  <c r="O20" i="13"/>
  <c r="Q17" i="13"/>
  <c r="I17" i="13"/>
  <c r="P17" i="13"/>
  <c r="H17" i="13"/>
  <c r="O17" i="13"/>
  <c r="G17" i="13"/>
  <c r="U17" i="13"/>
  <c r="M17" i="13"/>
  <c r="E17" i="13"/>
  <c r="T17" i="13"/>
  <c r="L17" i="13"/>
  <c r="J17" i="13"/>
  <c r="F17" i="13"/>
  <c r="S17" i="13"/>
  <c r="R17" i="13"/>
  <c r="N17" i="13"/>
  <c r="K17" i="13"/>
  <c r="J14" i="6"/>
  <c r="E14" i="6"/>
  <c r="J15" i="6"/>
  <c r="Q9" i="6"/>
  <c r="S9" i="6"/>
  <c r="J13" i="6"/>
  <c r="P13" i="6"/>
  <c r="S33" i="6"/>
  <c r="I43" i="6"/>
  <c r="U41" i="6"/>
  <c r="S41" i="6"/>
  <c r="P37" i="6"/>
  <c r="F2" i="29" s="1"/>
  <c r="F43" i="6"/>
  <c r="U16" i="13"/>
  <c r="M16" i="13"/>
  <c r="E16" i="13"/>
  <c r="T16" i="13"/>
  <c r="L16" i="13"/>
  <c r="S16" i="13"/>
  <c r="K16" i="13"/>
  <c r="Q16" i="13"/>
  <c r="I16" i="13"/>
  <c r="P16" i="13"/>
  <c r="H16" i="13"/>
  <c r="G16" i="13"/>
  <c r="F16" i="13"/>
  <c r="R16" i="13"/>
  <c r="O16" i="13"/>
  <c r="N16" i="13"/>
  <c r="J16" i="13"/>
  <c r="U34" i="13"/>
  <c r="M34" i="13"/>
  <c r="D3" i="33" s="1"/>
  <c r="E34" i="13"/>
  <c r="D3" i="26" s="1"/>
  <c r="T34" i="13"/>
  <c r="D3" i="30" s="1"/>
  <c r="L34" i="13"/>
  <c r="D3" i="28" s="1"/>
  <c r="S34" i="13"/>
  <c r="K34" i="13"/>
  <c r="D3" i="32" s="1"/>
  <c r="Q34" i="13"/>
  <c r="I34" i="13"/>
  <c r="P34" i="13"/>
  <c r="D3" i="29" s="1"/>
  <c r="H34" i="13"/>
  <c r="D3" i="27" s="1"/>
  <c r="J34" i="13"/>
  <c r="G34" i="13"/>
  <c r="D3" i="35" s="1"/>
  <c r="F34" i="13"/>
  <c r="D3" i="34" s="1"/>
  <c r="R34" i="13"/>
  <c r="O34" i="13"/>
  <c r="N34" i="13"/>
  <c r="U26" i="13"/>
  <c r="M26" i="13"/>
  <c r="E26" i="13"/>
  <c r="T26" i="13"/>
  <c r="L26" i="13"/>
  <c r="S26" i="13"/>
  <c r="K26" i="13"/>
  <c r="Q26" i="13"/>
  <c r="I26" i="13"/>
  <c r="P26" i="13"/>
  <c r="H26" i="13"/>
  <c r="R26" i="13"/>
  <c r="O26" i="13"/>
  <c r="N26" i="13"/>
  <c r="J26" i="13"/>
  <c r="G26" i="13"/>
  <c r="F26" i="13"/>
  <c r="H14" i="6"/>
  <c r="U42" i="13"/>
  <c r="M42" i="13"/>
  <c r="E42" i="13"/>
  <c r="T42" i="13"/>
  <c r="L42" i="13"/>
  <c r="S42" i="13"/>
  <c r="K42" i="13"/>
  <c r="R42" i="13"/>
  <c r="J42" i="13"/>
  <c r="Q42" i="13"/>
  <c r="I42" i="13"/>
  <c r="P42" i="13"/>
  <c r="H42" i="13"/>
  <c r="O42" i="13"/>
  <c r="N42" i="13"/>
  <c r="G42" i="13"/>
  <c r="F42" i="13"/>
  <c r="F14" i="6"/>
  <c r="G14" i="6"/>
  <c r="U9" i="6"/>
  <c r="U30" i="13"/>
  <c r="M30" i="13"/>
  <c r="E30" i="13"/>
  <c r="T30" i="13"/>
  <c r="L30" i="13"/>
  <c r="S30" i="13"/>
  <c r="K30" i="13"/>
  <c r="Q30" i="13"/>
  <c r="I30" i="13"/>
  <c r="P30" i="13"/>
  <c r="H30" i="13"/>
  <c r="F30" i="13"/>
  <c r="R30" i="13"/>
  <c r="O30" i="13"/>
  <c r="N30" i="13"/>
  <c r="J30" i="13"/>
  <c r="G30" i="13"/>
  <c r="Q27" i="13"/>
  <c r="I27" i="13"/>
  <c r="P27" i="13"/>
  <c r="H27" i="13"/>
  <c r="O27" i="13"/>
  <c r="G27" i="13"/>
  <c r="U27" i="13"/>
  <c r="M27" i="13"/>
  <c r="E27" i="13"/>
  <c r="T27" i="13"/>
  <c r="L27" i="13"/>
  <c r="S27" i="13"/>
  <c r="R27" i="13"/>
  <c r="K27" i="13"/>
  <c r="N27" i="13"/>
  <c r="J27" i="13"/>
  <c r="F27" i="13"/>
  <c r="L14" i="6"/>
  <c r="K14" i="6"/>
  <c r="R15" i="6"/>
  <c r="I9" i="6"/>
  <c r="F9" i="6"/>
  <c r="M13" i="6"/>
  <c r="T13" i="6"/>
  <c r="R33" i="6"/>
  <c r="M41" i="6"/>
  <c r="P41" i="6"/>
  <c r="O41" i="6"/>
  <c r="G39" i="6"/>
  <c r="U28" i="13"/>
  <c r="M28" i="13"/>
  <c r="E28" i="13"/>
  <c r="T28" i="13"/>
  <c r="L28" i="13"/>
  <c r="S28" i="13"/>
  <c r="K28" i="13"/>
  <c r="Q28" i="13"/>
  <c r="I28" i="13"/>
  <c r="P28" i="13"/>
  <c r="H28" i="13"/>
  <c r="R28" i="13"/>
  <c r="O28" i="13"/>
  <c r="N28" i="13"/>
  <c r="J28" i="13"/>
  <c r="G28" i="13"/>
  <c r="F28" i="13"/>
  <c r="T12" i="13"/>
  <c r="L12" i="13"/>
  <c r="S12" i="13"/>
  <c r="K12" i="13"/>
  <c r="Q12" i="13"/>
  <c r="I12" i="13"/>
  <c r="P12" i="13"/>
  <c r="H12" i="13"/>
  <c r="F12" i="13"/>
  <c r="U12" i="13"/>
  <c r="E12" i="13"/>
  <c r="R12" i="13"/>
  <c r="N12" i="13"/>
  <c r="O12" i="13"/>
  <c r="M12" i="13"/>
  <c r="J12" i="13"/>
  <c r="G12" i="13"/>
  <c r="P13" i="13"/>
  <c r="H13" i="13"/>
  <c r="O13" i="13"/>
  <c r="G13" i="13"/>
  <c r="U13" i="13"/>
  <c r="M13" i="13"/>
  <c r="E13" i="13"/>
  <c r="T13" i="13"/>
  <c r="L13" i="13"/>
  <c r="R13" i="13"/>
  <c r="Q13" i="13"/>
  <c r="N13" i="13"/>
  <c r="J13" i="13"/>
  <c r="K13" i="13"/>
  <c r="I13" i="13"/>
  <c r="F13" i="13"/>
  <c r="S13" i="13"/>
  <c r="L9" i="6"/>
  <c r="K9" i="6"/>
  <c r="O9" i="6"/>
  <c r="N14" i="6"/>
  <c r="M14" i="6"/>
  <c r="S15" i="6"/>
  <c r="J9" i="6"/>
  <c r="R13" i="6"/>
  <c r="L13" i="6"/>
  <c r="N41" i="6"/>
  <c r="H43" i="6"/>
  <c r="P14" i="6"/>
  <c r="Q14" i="6"/>
  <c r="K15" i="6"/>
  <c r="N9" i="6"/>
  <c r="H9" i="6"/>
  <c r="N13" i="6"/>
  <c r="E13" i="6"/>
  <c r="U33" i="6"/>
  <c r="O39" i="6"/>
  <c r="I41" i="6"/>
  <c r="L43" i="6"/>
  <c r="U18" i="13"/>
  <c r="M18" i="13"/>
  <c r="E18" i="13"/>
  <c r="T18" i="13"/>
  <c r="L18" i="13"/>
  <c r="S18" i="13"/>
  <c r="K18" i="13"/>
  <c r="Q18" i="13"/>
  <c r="I18" i="13"/>
  <c r="P18" i="13"/>
  <c r="H18" i="13"/>
  <c r="J18" i="13"/>
  <c r="G18" i="13"/>
  <c r="F18" i="13"/>
  <c r="R18" i="13"/>
  <c r="O18" i="13"/>
  <c r="N18" i="13"/>
  <c r="U40" i="13"/>
  <c r="M40" i="13"/>
  <c r="E40" i="13"/>
  <c r="T40" i="13"/>
  <c r="L40" i="13"/>
  <c r="S40" i="13"/>
  <c r="K40" i="13"/>
  <c r="Q40" i="13"/>
  <c r="I40" i="13"/>
  <c r="P40" i="13"/>
  <c r="H40" i="13"/>
  <c r="R40" i="13"/>
  <c r="O40" i="13"/>
  <c r="N40" i="13"/>
  <c r="J40" i="13"/>
  <c r="G40" i="13"/>
  <c r="F40" i="13"/>
  <c r="T14" i="13"/>
  <c r="L14" i="13"/>
  <c r="S14" i="13"/>
  <c r="K14" i="13"/>
  <c r="Q14" i="13"/>
  <c r="I14" i="13"/>
  <c r="P14" i="13"/>
  <c r="H14" i="13"/>
  <c r="N14" i="13"/>
  <c r="M14" i="13"/>
  <c r="J14" i="13"/>
  <c r="F14" i="13"/>
  <c r="G14" i="13"/>
  <c r="U14" i="13"/>
  <c r="E14" i="13"/>
  <c r="R14" i="13"/>
  <c r="O14" i="13"/>
  <c r="Q31" i="13"/>
  <c r="I31" i="13"/>
  <c r="P31" i="13"/>
  <c r="H31" i="13"/>
  <c r="O31" i="13"/>
  <c r="G31" i="13"/>
  <c r="U31" i="13"/>
  <c r="M31" i="13"/>
  <c r="E31" i="13"/>
  <c r="T31" i="13"/>
  <c r="L31" i="13"/>
  <c r="F31" i="13"/>
  <c r="R31" i="13"/>
  <c r="S31" i="13"/>
  <c r="N31" i="13"/>
  <c r="K31" i="13"/>
  <c r="J31" i="13"/>
  <c r="O13" i="6"/>
  <c r="T15" i="6"/>
  <c r="T9" i="6"/>
  <c r="M39" i="6"/>
  <c r="I2" i="33" s="1"/>
  <c r="U44" i="13"/>
  <c r="M44" i="13"/>
  <c r="E44" i="13"/>
  <c r="T44" i="13"/>
  <c r="L44" i="13"/>
  <c r="S44" i="13"/>
  <c r="K44" i="13"/>
  <c r="R44" i="13"/>
  <c r="J44" i="13"/>
  <c r="Q44" i="13"/>
  <c r="I44" i="13"/>
  <c r="P44" i="13"/>
  <c r="H44" i="13"/>
  <c r="O44" i="13"/>
  <c r="N44" i="13"/>
  <c r="G44" i="13"/>
  <c r="F44" i="13"/>
  <c r="L17" i="6"/>
  <c r="N21" i="6"/>
  <c r="R14" i="6"/>
  <c r="S14" i="6"/>
  <c r="G15" i="6"/>
  <c r="R9" i="6"/>
  <c r="F13" i="6"/>
  <c r="N43" i="6"/>
  <c r="S39" i="6"/>
  <c r="O42" i="6"/>
  <c r="U32" i="13"/>
  <c r="M32" i="13"/>
  <c r="E32" i="13"/>
  <c r="T32" i="13"/>
  <c r="L32" i="13"/>
  <c r="S32" i="13"/>
  <c r="K32" i="13"/>
  <c r="Q32" i="13"/>
  <c r="I32" i="13"/>
  <c r="P32" i="13"/>
  <c r="H32" i="13"/>
  <c r="G32" i="13"/>
  <c r="F32" i="13"/>
  <c r="R32" i="13"/>
  <c r="O32" i="13"/>
  <c r="N32" i="13"/>
  <c r="J32" i="13"/>
  <c r="U36" i="13"/>
  <c r="M36" i="13"/>
  <c r="E36" i="13"/>
  <c r="T36" i="13"/>
  <c r="L36" i="13"/>
  <c r="S36" i="13"/>
  <c r="K36" i="13"/>
  <c r="Q36" i="13"/>
  <c r="I36" i="13"/>
  <c r="P36" i="13"/>
  <c r="H36" i="13"/>
  <c r="N36" i="13"/>
  <c r="J36" i="13"/>
  <c r="G36" i="13"/>
  <c r="F36" i="13"/>
  <c r="R36" i="13"/>
  <c r="O36" i="13"/>
  <c r="U24" i="13"/>
  <c r="M24" i="13"/>
  <c r="E24" i="13"/>
  <c r="T24" i="13"/>
  <c r="L24" i="13"/>
  <c r="S24" i="13"/>
  <c r="K24" i="13"/>
  <c r="Q24" i="13"/>
  <c r="I24" i="13"/>
  <c r="P24" i="13"/>
  <c r="H24" i="13"/>
  <c r="R24" i="13"/>
  <c r="O24" i="13"/>
  <c r="N24" i="13"/>
  <c r="J24" i="13"/>
  <c r="G24" i="13"/>
  <c r="F24" i="13"/>
  <c r="P31" i="6"/>
  <c r="K37" i="6"/>
  <c r="F2" i="32" s="1"/>
  <c r="T22" i="6"/>
  <c r="F31" i="6"/>
  <c r="O37" i="6"/>
  <c r="N37" i="6"/>
  <c r="N38" i="6"/>
  <c r="M37" i="6"/>
  <c r="F2" i="33" s="1"/>
  <c r="G22" i="6"/>
  <c r="I31" i="6"/>
  <c r="G37" i="6"/>
  <c r="F2" i="35" s="1"/>
  <c r="T37" i="6"/>
  <c r="F2" i="30" s="1"/>
  <c r="R37" i="6"/>
  <c r="K38" i="6"/>
  <c r="E37" i="6"/>
  <c r="F2" i="26" s="1"/>
  <c r="S37" i="6"/>
  <c r="F37" i="6"/>
  <c r="F2" i="34" s="1"/>
  <c r="F38" i="6"/>
  <c r="E22" i="6"/>
  <c r="G31" i="6"/>
  <c r="J37" i="6"/>
  <c r="L37" i="6"/>
  <c r="F2" i="28" s="1"/>
  <c r="I37" i="6"/>
  <c r="M22" i="6"/>
  <c r="J31" i="6"/>
  <c r="U37" i="6"/>
  <c r="U22" i="6"/>
  <c r="M31" i="6"/>
  <c r="R44" i="6"/>
  <c r="Q37" i="6"/>
  <c r="F22" i="6"/>
  <c r="F44" i="6"/>
  <c r="J17" i="6"/>
  <c r="L22" i="6"/>
  <c r="K22" i="6"/>
  <c r="N35" i="6"/>
  <c r="Q42" i="6"/>
  <c r="H38" i="6"/>
  <c r="P38" i="6"/>
  <c r="P22" i="6"/>
  <c r="Q22" i="6"/>
  <c r="S42" i="6"/>
  <c r="J38" i="6"/>
  <c r="M38" i="6"/>
  <c r="G17" i="6"/>
  <c r="R22" i="6"/>
  <c r="S22" i="6"/>
  <c r="I17" i="6"/>
  <c r="U38" i="6"/>
  <c r="T38" i="6"/>
  <c r="S38" i="6"/>
  <c r="O38" i="6"/>
  <c r="L38" i="6"/>
  <c r="H22" i="6"/>
  <c r="I22" i="6"/>
  <c r="P17" i="6"/>
  <c r="Q38" i="6"/>
  <c r="R38" i="6"/>
  <c r="G38" i="6"/>
  <c r="K21" i="6"/>
  <c r="L21" i="6"/>
  <c r="H17" i="6"/>
  <c r="Q21" i="6"/>
  <c r="O15" i="6"/>
  <c r="F15" i="6"/>
  <c r="E31" i="6"/>
  <c r="N31" i="6"/>
  <c r="N44" i="6"/>
  <c r="H42" i="6"/>
  <c r="L42" i="6"/>
  <c r="U44" i="6"/>
  <c r="K44" i="6"/>
  <c r="E44" i="6"/>
  <c r="G44" i="6"/>
  <c r="S44" i="6"/>
  <c r="Q44" i="6"/>
  <c r="O44" i="6"/>
  <c r="M44" i="6"/>
  <c r="J21" i="6"/>
  <c r="H21" i="6"/>
  <c r="P21" i="6"/>
  <c r="U17" i="6"/>
  <c r="T33" i="6"/>
  <c r="K33" i="6"/>
  <c r="K31" i="6"/>
  <c r="U31" i="6"/>
  <c r="J44" i="6"/>
  <c r="R35" i="6"/>
  <c r="G42" i="6"/>
  <c r="F42" i="6"/>
  <c r="R42" i="6"/>
  <c r="P43" i="6"/>
  <c r="E43" i="6"/>
  <c r="G43" i="6"/>
  <c r="S43" i="6"/>
  <c r="Q43" i="6"/>
  <c r="O43" i="6"/>
  <c r="U43" i="6"/>
  <c r="M43" i="6"/>
  <c r="K43" i="6"/>
  <c r="L35" i="6"/>
  <c r="J42" i="6"/>
  <c r="Q15" i="6"/>
  <c r="M15" i="6"/>
  <c r="I15" i="6"/>
  <c r="E17" i="6"/>
  <c r="K17" i="6"/>
  <c r="R17" i="6"/>
  <c r="U21" i="6"/>
  <c r="L15" i="6"/>
  <c r="S21" i="6"/>
  <c r="L31" i="6"/>
  <c r="T31" i="6"/>
  <c r="I42" i="6"/>
  <c r="T42" i="6"/>
  <c r="Q39" i="6"/>
  <c r="L39" i="6"/>
  <c r="I39" i="6"/>
  <c r="J39" i="6"/>
  <c r="F39" i="6"/>
  <c r="H39" i="6"/>
  <c r="U39" i="6"/>
  <c r="T39" i="6"/>
  <c r="R39" i="6"/>
  <c r="P39" i="6"/>
  <c r="N39" i="6"/>
  <c r="T41" i="6"/>
  <c r="R41" i="6"/>
  <c r="L41" i="6"/>
  <c r="F35" i="6"/>
  <c r="P33" i="6"/>
  <c r="O33" i="6"/>
  <c r="M33" i="6"/>
  <c r="H33" i="6"/>
  <c r="N33" i="6"/>
  <c r="G33" i="6"/>
  <c r="J33" i="6"/>
  <c r="L33" i="6"/>
  <c r="I33" i="6"/>
  <c r="F17" i="6"/>
  <c r="N17" i="6"/>
  <c r="Q17" i="6"/>
  <c r="T21" i="6"/>
  <c r="N15" i="6"/>
  <c r="R21" i="6"/>
  <c r="Q33" i="6"/>
  <c r="F33" i="6"/>
  <c r="O31" i="6"/>
  <c r="R31" i="6"/>
  <c r="N42" i="6"/>
  <c r="P42" i="6"/>
  <c r="G40" i="6"/>
  <c r="L40" i="6"/>
  <c r="I40" i="6"/>
  <c r="J40" i="6"/>
  <c r="F40" i="6"/>
  <c r="H40" i="6"/>
  <c r="T40" i="6"/>
  <c r="R40" i="6"/>
  <c r="P40" i="6"/>
  <c r="N40" i="6"/>
  <c r="Q32" i="6"/>
  <c r="F32" i="6"/>
  <c r="K32" i="6"/>
  <c r="P32" i="6"/>
  <c r="E32" i="6"/>
  <c r="T35" i="6"/>
  <c r="M42" i="6"/>
  <c r="I21" i="6"/>
  <c r="M17" i="6"/>
  <c r="T17" i="6"/>
  <c r="P15" i="6"/>
  <c r="H15" i="6"/>
  <c r="Q31" i="6"/>
  <c r="H31" i="6"/>
  <c r="I35" i="6"/>
  <c r="P44" i="6"/>
  <c r="L44" i="6"/>
  <c r="E42" i="6"/>
  <c r="U36" i="6"/>
  <c r="O36" i="6"/>
  <c r="S36" i="6"/>
  <c r="M36" i="6"/>
  <c r="K36" i="6"/>
  <c r="E36" i="6"/>
  <c r="G36" i="6"/>
  <c r="Q36" i="6"/>
  <c r="P35" i="6"/>
  <c r="S35" i="6"/>
  <c r="Q35" i="6"/>
  <c r="O35" i="6"/>
  <c r="M35" i="6"/>
  <c r="U35" i="6"/>
  <c r="K35" i="6"/>
  <c r="E35" i="6"/>
  <c r="G35" i="6"/>
  <c r="T20" i="6"/>
  <c r="R20" i="6"/>
  <c r="P20" i="6"/>
  <c r="N20" i="6"/>
  <c r="L20" i="6"/>
  <c r="J20" i="6"/>
  <c r="F20" i="6"/>
  <c r="H20" i="6"/>
  <c r="U20" i="6"/>
  <c r="S20" i="6"/>
  <c r="Q20" i="6"/>
  <c r="M20" i="6"/>
  <c r="K20" i="6"/>
  <c r="E20" i="6"/>
  <c r="G20" i="6"/>
  <c r="I20" i="6"/>
  <c r="O20" i="6"/>
  <c r="T28" i="6"/>
  <c r="R28" i="6"/>
  <c r="P28" i="6"/>
  <c r="N28" i="6"/>
  <c r="L28" i="6"/>
  <c r="J28" i="6"/>
  <c r="F28" i="6"/>
  <c r="H28" i="6"/>
  <c r="U28" i="6"/>
  <c r="S28" i="6"/>
  <c r="Q28" i="6"/>
  <c r="O28" i="6"/>
  <c r="M28" i="6"/>
  <c r="K28" i="6"/>
  <c r="E28" i="6"/>
  <c r="G28" i="6"/>
  <c r="I28" i="6"/>
  <c r="T26" i="6"/>
  <c r="R26" i="6"/>
  <c r="P26" i="6"/>
  <c r="N26" i="6"/>
  <c r="L26" i="6"/>
  <c r="J26" i="6"/>
  <c r="F26" i="6"/>
  <c r="H26" i="6"/>
  <c r="U26" i="6"/>
  <c r="S26" i="6"/>
  <c r="Q26" i="6"/>
  <c r="O26" i="6"/>
  <c r="M26" i="6"/>
  <c r="K26" i="6"/>
  <c r="E26" i="6"/>
  <c r="G26" i="6"/>
  <c r="I26" i="6"/>
  <c r="U16" i="6"/>
  <c r="S16" i="6"/>
  <c r="Q16" i="6"/>
  <c r="M16" i="6"/>
  <c r="K16" i="6"/>
  <c r="E16" i="6"/>
  <c r="G16" i="6"/>
  <c r="I16" i="6"/>
  <c r="T16" i="6"/>
  <c r="R16" i="6"/>
  <c r="P16" i="6"/>
  <c r="N16" i="6"/>
  <c r="L16" i="6"/>
  <c r="J16" i="6"/>
  <c r="F16" i="6"/>
  <c r="H16" i="6"/>
  <c r="O16" i="6"/>
  <c r="T18" i="6"/>
  <c r="R18" i="6"/>
  <c r="P18" i="6"/>
  <c r="N18" i="6"/>
  <c r="L18" i="6"/>
  <c r="J18" i="6"/>
  <c r="F18" i="6"/>
  <c r="H18" i="6"/>
  <c r="U18" i="6"/>
  <c r="S18" i="6"/>
  <c r="Q18" i="6"/>
  <c r="M18" i="6"/>
  <c r="K18" i="6"/>
  <c r="E18" i="6"/>
  <c r="G18" i="6"/>
  <c r="I18" i="6"/>
  <c r="O18" i="6"/>
  <c r="Q29" i="6"/>
  <c r="P29" i="6"/>
  <c r="G29" i="6"/>
  <c r="U29" i="6"/>
  <c r="T29" i="6"/>
  <c r="H29" i="6"/>
  <c r="S29" i="6"/>
  <c r="R29" i="6"/>
  <c r="O29" i="6"/>
  <c r="M29" i="6"/>
  <c r="L29" i="6"/>
  <c r="E29" i="6"/>
  <c r="I29" i="6"/>
  <c r="F29" i="6"/>
  <c r="N29" i="6"/>
  <c r="K29" i="6"/>
  <c r="J29" i="6"/>
  <c r="U24" i="6"/>
  <c r="S24" i="6"/>
  <c r="Q24" i="6"/>
  <c r="M24" i="6"/>
  <c r="K24" i="6"/>
  <c r="E24" i="6"/>
  <c r="G24" i="6"/>
  <c r="I24" i="6"/>
  <c r="T24" i="6"/>
  <c r="R24" i="6"/>
  <c r="P24" i="6"/>
  <c r="N24" i="6"/>
  <c r="L24" i="6"/>
  <c r="J24" i="6"/>
  <c r="F24" i="6"/>
  <c r="H24" i="6"/>
  <c r="O24" i="6"/>
  <c r="X46" i="23" l="1"/>
  <c r="X47" i="23" s="1"/>
  <c r="W46" i="17"/>
  <c r="W47" i="17" s="1"/>
  <c r="W46" i="14"/>
  <c r="W47" i="14" s="1"/>
  <c r="V46" i="18"/>
  <c r="V47" i="18" s="1"/>
  <c r="Y46" i="21"/>
  <c r="Y47" i="21" s="1"/>
  <c r="V46" i="16"/>
  <c r="X46" i="19"/>
  <c r="X47" i="19" s="1"/>
  <c r="V46" i="13"/>
  <c r="V47" i="13" s="1"/>
  <c r="X46" i="22"/>
  <c r="X47" i="22" s="1"/>
  <c r="Y46" i="17"/>
  <c r="Y47" i="17" s="1"/>
  <c r="X46" i="14"/>
  <c r="X47" i="14" s="1"/>
  <c r="Z46" i="18"/>
  <c r="Z47" i="18" s="1"/>
  <c r="Z46" i="19"/>
  <c r="Z47" i="19" s="1"/>
  <c r="W46" i="24"/>
  <c r="W47" i="24" s="1"/>
  <c r="Y46" i="13"/>
  <c r="Y47" i="13" s="1"/>
  <c r="W46" i="22"/>
  <c r="W47" i="22" s="1"/>
  <c r="X46" i="17"/>
  <c r="X47" i="17" s="1"/>
  <c r="Y46" i="14"/>
  <c r="Y47" i="14" s="1"/>
  <c r="W46" i="18"/>
  <c r="W47" i="18" s="1"/>
  <c r="Z46" i="23"/>
  <c r="Z47" i="23" s="1"/>
  <c r="W46" i="6"/>
  <c r="X46" i="24"/>
  <c r="X47" i="24" s="1"/>
  <c r="Z46" i="20"/>
  <c r="Z47" i="20" s="1"/>
  <c r="Z46" i="22"/>
  <c r="Z47" i="22" s="1"/>
  <c r="V46" i="17"/>
  <c r="V47" i="17" s="1"/>
  <c r="X46" i="18"/>
  <c r="X47" i="18" s="1"/>
  <c r="V46" i="23"/>
  <c r="V47" i="23" s="1"/>
  <c r="Y46" i="24"/>
  <c r="Y47" i="24" s="1"/>
  <c r="Y46" i="20"/>
  <c r="Y47" i="20" s="1"/>
  <c r="V46" i="22"/>
  <c r="V47" i="22" s="1"/>
  <c r="V46" i="6"/>
  <c r="V47" i="6" s="1"/>
  <c r="Y46" i="18"/>
  <c r="Y47" i="18" s="1"/>
  <c r="W46" i="23"/>
  <c r="W47" i="23" s="1"/>
  <c r="X46" i="21"/>
  <c r="X47" i="21" s="1"/>
  <c r="Y46" i="16"/>
  <c r="Y47" i="16" s="1"/>
  <c r="V46" i="24"/>
  <c r="V47" i="24" s="1"/>
  <c r="V46" i="20"/>
  <c r="V47" i="20" s="1"/>
  <c r="Y46" i="6"/>
  <c r="W46" i="21"/>
  <c r="W47" i="21" s="1"/>
  <c r="Z46" i="16"/>
  <c r="Z47" i="16" s="1"/>
  <c r="V46" i="19"/>
  <c r="V47" i="19" s="1"/>
  <c r="Z46" i="24"/>
  <c r="Z47" i="24" s="1"/>
  <c r="Z46" i="13"/>
  <c r="Z47" i="13" s="1"/>
  <c r="W46" i="20"/>
  <c r="W47" i="20" s="1"/>
  <c r="Z46" i="6"/>
  <c r="Z47" i="6" s="1"/>
  <c r="V46" i="14"/>
  <c r="V47" i="14" s="1"/>
  <c r="Y46" i="23"/>
  <c r="Y47" i="23" s="1"/>
  <c r="V46" i="21"/>
  <c r="V47" i="21" s="1"/>
  <c r="W46" i="16"/>
  <c r="W47" i="16" s="1"/>
  <c r="W46" i="19"/>
  <c r="W47" i="19" s="1"/>
  <c r="X46" i="6"/>
  <c r="W46" i="13"/>
  <c r="W47" i="13" s="1"/>
  <c r="X46" i="20"/>
  <c r="X47" i="20" s="1"/>
  <c r="F89" i="49"/>
  <c r="G9" i="51" s="1"/>
  <c r="C2" i="54"/>
  <c r="C4" i="54" s="1"/>
  <c r="Z46" i="14"/>
  <c r="Z47" i="14" s="1"/>
  <c r="Z46" i="21"/>
  <c r="Z47" i="21" s="1"/>
  <c r="X46" i="16"/>
  <c r="X47" i="16" s="1"/>
  <c r="Y46" i="19"/>
  <c r="Y47" i="19" s="1"/>
  <c r="X46" i="13"/>
  <c r="X47" i="13" s="1"/>
  <c r="Y46" i="22"/>
  <c r="Y47" i="22" s="1"/>
  <c r="G22" i="51"/>
  <c r="G85" i="51"/>
  <c r="G65" i="51"/>
  <c r="H70" i="48"/>
  <c r="G87" i="48"/>
  <c r="C45" i="3"/>
  <c r="I45" i="3"/>
  <c r="E45" i="3"/>
  <c r="D45" i="3"/>
  <c r="G45" i="3"/>
  <c r="H45" i="3"/>
  <c r="F45" i="3"/>
  <c r="K45" i="3"/>
  <c r="J45" i="3"/>
  <c r="L45" i="3"/>
  <c r="H2" i="34"/>
  <c r="I3" i="32"/>
  <c r="I5" i="27"/>
  <c r="H9" i="27"/>
  <c r="I3" i="33"/>
  <c r="I3" i="28"/>
  <c r="I3" i="27"/>
  <c r="I3" i="29"/>
  <c r="I3" i="35"/>
  <c r="I3" i="26"/>
  <c r="H2" i="29"/>
  <c r="I3" i="34"/>
  <c r="H5" i="29"/>
  <c r="I5" i="29"/>
  <c r="H6" i="32"/>
  <c r="H4" i="32"/>
  <c r="H6" i="26"/>
  <c r="H6" i="33"/>
  <c r="H6" i="35"/>
  <c r="I13" i="35"/>
  <c r="I13" i="26"/>
  <c r="I3" i="30"/>
  <c r="I13" i="29"/>
  <c r="I13" i="28"/>
  <c r="I13" i="34"/>
  <c r="I13" i="32"/>
  <c r="I2" i="26"/>
  <c r="H4" i="30"/>
  <c r="H4" i="28"/>
  <c r="H6" i="30"/>
  <c r="H11" i="34"/>
  <c r="H11" i="32"/>
  <c r="H5" i="30"/>
  <c r="I6" i="28"/>
  <c r="I5" i="32"/>
  <c r="I6" i="34"/>
  <c r="I6" i="30"/>
  <c r="I13" i="30"/>
  <c r="I10" i="27"/>
  <c r="I10" i="32"/>
  <c r="I13" i="27"/>
  <c r="I13" i="33"/>
  <c r="H11" i="35"/>
  <c r="H11" i="28"/>
  <c r="D15" i="32"/>
  <c r="H5" i="26"/>
  <c r="H5" i="33"/>
  <c r="H6" i="34"/>
  <c r="I6" i="29"/>
  <c r="T46" i="23"/>
  <c r="T47" i="23" s="1"/>
  <c r="B12" i="30" s="1"/>
  <c r="H5" i="35"/>
  <c r="I6" i="32"/>
  <c r="R3" i="3"/>
  <c r="R45" i="3" s="1"/>
  <c r="O3" i="3"/>
  <c r="O45" i="3" s="1"/>
  <c r="Q3" i="3"/>
  <c r="Q45" i="3" s="1"/>
  <c r="N3" i="3"/>
  <c r="N45" i="3" s="1"/>
  <c r="M3" i="3"/>
  <c r="M45" i="3" s="1"/>
  <c r="H5" i="28"/>
  <c r="H2" i="26"/>
  <c r="H6" i="29"/>
  <c r="I12" i="33"/>
  <c r="H9" i="32"/>
  <c r="I2" i="30"/>
  <c r="I4" i="32"/>
  <c r="I4" i="34"/>
  <c r="I4" i="27"/>
  <c r="H10" i="34"/>
  <c r="H10" i="28"/>
  <c r="I11" i="34"/>
  <c r="I11" i="33"/>
  <c r="C11" i="35"/>
  <c r="H8" i="27"/>
  <c r="C12" i="27"/>
  <c r="I12" i="26"/>
  <c r="I4" i="26"/>
  <c r="I4" i="35"/>
  <c r="H9" i="28"/>
  <c r="H10" i="35"/>
  <c r="H8" i="32"/>
  <c r="I12" i="35"/>
  <c r="C11" i="33"/>
  <c r="N46" i="23"/>
  <c r="N47" i="23" s="1"/>
  <c r="K12" i="25" s="1"/>
  <c r="H2" i="32"/>
  <c r="H3" i="32"/>
  <c r="R46" i="14"/>
  <c r="R47" i="14" s="1"/>
  <c r="O4" i="25" s="1"/>
  <c r="H4" i="29"/>
  <c r="I4" i="28"/>
  <c r="I4" i="30"/>
  <c r="F15" i="32"/>
  <c r="H7" i="35"/>
  <c r="Q46" i="19"/>
  <c r="Q47" i="19" s="1"/>
  <c r="N8" i="25" s="1"/>
  <c r="S46" i="19"/>
  <c r="S47" i="19" s="1"/>
  <c r="P8" i="25" s="1"/>
  <c r="I9" i="27"/>
  <c r="I9" i="35"/>
  <c r="I8" i="33"/>
  <c r="I9" i="28"/>
  <c r="I46" i="22"/>
  <c r="I47" i="22" s="1"/>
  <c r="F11" i="25" s="1"/>
  <c r="H11" i="29"/>
  <c r="H11" i="33"/>
  <c r="C11" i="29"/>
  <c r="C11" i="26"/>
  <c r="T46" i="22"/>
  <c r="T47" i="22" s="1"/>
  <c r="B11" i="30" s="1"/>
  <c r="I11" i="26"/>
  <c r="C11" i="32"/>
  <c r="F46" i="22"/>
  <c r="F47" i="22" s="1"/>
  <c r="B11" i="34" s="1"/>
  <c r="J46" i="22"/>
  <c r="J47" i="22" s="1"/>
  <c r="G11" i="25" s="1"/>
  <c r="C11" i="28"/>
  <c r="G46" i="22"/>
  <c r="G47" i="22" s="1"/>
  <c r="B11" i="35" s="1"/>
  <c r="H2" i="30"/>
  <c r="I12" i="28"/>
  <c r="N46" i="22"/>
  <c r="N47" i="22" s="1"/>
  <c r="K11" i="25" s="1"/>
  <c r="H13" i="34"/>
  <c r="H13" i="32"/>
  <c r="O46" i="23"/>
  <c r="O47" i="23" s="1"/>
  <c r="L12" i="25" s="1"/>
  <c r="C7" i="29"/>
  <c r="Q46" i="22"/>
  <c r="Q47" i="22" s="1"/>
  <c r="N11" i="25" s="1"/>
  <c r="R46" i="23"/>
  <c r="R47" i="23" s="1"/>
  <c r="O12" i="25" s="1"/>
  <c r="S46" i="22"/>
  <c r="S47" i="22" s="1"/>
  <c r="P11" i="25" s="1"/>
  <c r="G46" i="18"/>
  <c r="G47" i="18" s="1"/>
  <c r="B7" i="35" s="1"/>
  <c r="I6" i="26"/>
  <c r="I5" i="35"/>
  <c r="H10" i="30"/>
  <c r="I9" i="32"/>
  <c r="C10" i="30"/>
  <c r="C7" i="34"/>
  <c r="U46" i="20"/>
  <c r="U47" i="20" s="1"/>
  <c r="R9" i="25" s="1"/>
  <c r="J46" i="21"/>
  <c r="J47" i="21" s="1"/>
  <c r="G10" i="25" s="1"/>
  <c r="E46" i="22"/>
  <c r="E47" i="22" s="1"/>
  <c r="H9" i="29"/>
  <c r="H9" i="26"/>
  <c r="C11" i="30"/>
  <c r="D14" i="32"/>
  <c r="H3" i="34"/>
  <c r="F14" i="27"/>
  <c r="U46" i="22"/>
  <c r="U47" i="22" s="1"/>
  <c r="R11" i="25" s="1"/>
  <c r="C11" i="27"/>
  <c r="C12" i="30"/>
  <c r="P46" i="23"/>
  <c r="P47" i="23" s="1"/>
  <c r="B12" i="29" s="1"/>
  <c r="K46" i="23"/>
  <c r="K47" i="23" s="1"/>
  <c r="B12" i="32" s="1"/>
  <c r="I5" i="28"/>
  <c r="C10" i="35"/>
  <c r="H4" i="35"/>
  <c r="H4" i="33"/>
  <c r="H6" i="28"/>
  <c r="H7" i="29"/>
  <c r="H7" i="33"/>
  <c r="I7" i="29"/>
  <c r="I7" i="34"/>
  <c r="I9" i="33"/>
  <c r="H11" i="30"/>
  <c r="R46" i="22"/>
  <c r="R47" i="22" s="1"/>
  <c r="O11" i="25" s="1"/>
  <c r="O46" i="22"/>
  <c r="O47" i="22" s="1"/>
  <c r="L11" i="25" s="1"/>
  <c r="F46" i="23"/>
  <c r="F47" i="23" s="1"/>
  <c r="B12" i="34" s="1"/>
  <c r="I7" i="33"/>
  <c r="S46" i="23"/>
  <c r="S47" i="23" s="1"/>
  <c r="P12" i="25" s="1"/>
  <c r="C7" i="30"/>
  <c r="T46" i="18"/>
  <c r="T47" i="18" s="1"/>
  <c r="B7" i="30" s="1"/>
  <c r="C10" i="29"/>
  <c r="P46" i="21"/>
  <c r="P47" i="21" s="1"/>
  <c r="B10" i="29" s="1"/>
  <c r="I46" i="18"/>
  <c r="I47" i="18" s="1"/>
  <c r="F7" i="25" s="1"/>
  <c r="Q46" i="18"/>
  <c r="Q47" i="18" s="1"/>
  <c r="N7" i="25" s="1"/>
  <c r="J46" i="23"/>
  <c r="J47" i="23" s="1"/>
  <c r="G12" i="25" s="1"/>
  <c r="N46" i="16"/>
  <c r="N47" i="16" s="1"/>
  <c r="K5" i="25" s="1"/>
  <c r="C5" i="32"/>
  <c r="K46" i="16"/>
  <c r="K47" i="16" s="1"/>
  <c r="B5" i="32" s="1"/>
  <c r="N46" i="17"/>
  <c r="N47" i="17" s="1"/>
  <c r="K6" i="25" s="1"/>
  <c r="C6" i="29"/>
  <c r="P46" i="17"/>
  <c r="P47" i="17" s="1"/>
  <c r="B6" i="29" s="1"/>
  <c r="C8" i="30"/>
  <c r="T46" i="19"/>
  <c r="T47" i="19" s="1"/>
  <c r="B8" i="30" s="1"/>
  <c r="C8" i="26"/>
  <c r="E46" i="19"/>
  <c r="E47" i="19" s="1"/>
  <c r="R46" i="20"/>
  <c r="R47" i="20" s="1"/>
  <c r="O9" i="25" s="1"/>
  <c r="C9" i="33"/>
  <c r="M46" i="20"/>
  <c r="M47" i="20" s="1"/>
  <c r="B9" i="33" s="1"/>
  <c r="I8" i="34"/>
  <c r="O46" i="18"/>
  <c r="O47" i="18" s="1"/>
  <c r="L7" i="25" s="1"/>
  <c r="U46" i="18"/>
  <c r="U47" i="18" s="1"/>
  <c r="R7" i="25" s="1"/>
  <c r="I46" i="21"/>
  <c r="I47" i="21" s="1"/>
  <c r="F10" i="25" s="1"/>
  <c r="H8" i="28"/>
  <c r="F15" i="29"/>
  <c r="H13" i="35"/>
  <c r="H13" i="28"/>
  <c r="N46" i="24"/>
  <c r="N47" i="24" s="1"/>
  <c r="K13" i="25" s="1"/>
  <c r="J46" i="24"/>
  <c r="J47" i="24" s="1"/>
  <c r="G13" i="25" s="1"/>
  <c r="I5" i="26"/>
  <c r="D15" i="26"/>
  <c r="D14" i="26"/>
  <c r="L46" i="22"/>
  <c r="L47" i="22" s="1"/>
  <c r="B11" i="28" s="1"/>
  <c r="C7" i="35"/>
  <c r="H8" i="26"/>
  <c r="C11" i="34"/>
  <c r="C4" i="35"/>
  <c r="G46" i="14"/>
  <c r="G47" i="14" s="1"/>
  <c r="B4" i="35" s="1"/>
  <c r="C3" i="35"/>
  <c r="O46" i="16"/>
  <c r="O47" i="16" s="1"/>
  <c r="L5" i="25" s="1"/>
  <c r="I10" i="34"/>
  <c r="C13" i="28"/>
  <c r="L46" i="24"/>
  <c r="L47" i="24" s="1"/>
  <c r="B13" i="28" s="1"/>
  <c r="C4" i="27"/>
  <c r="H46" i="14"/>
  <c r="H47" i="14" s="1"/>
  <c r="B4" i="27" s="1"/>
  <c r="C3" i="30"/>
  <c r="I46" i="17"/>
  <c r="I47" i="17" s="1"/>
  <c r="F6" i="25" s="1"/>
  <c r="O46" i="21"/>
  <c r="O47" i="21" s="1"/>
  <c r="L10" i="25" s="1"/>
  <c r="C10" i="28"/>
  <c r="L46" i="21"/>
  <c r="L47" i="21" s="1"/>
  <c r="B10" i="28" s="1"/>
  <c r="C13" i="34"/>
  <c r="F46" i="24"/>
  <c r="F47" i="24" s="1"/>
  <c r="B13" i="34" s="1"/>
  <c r="I2" i="27"/>
  <c r="F15" i="34"/>
  <c r="F14" i="34"/>
  <c r="H3" i="35"/>
  <c r="H3" i="30"/>
  <c r="I2" i="35"/>
  <c r="D14" i="35"/>
  <c r="C4" i="28"/>
  <c r="L46" i="14"/>
  <c r="L47" i="14" s="1"/>
  <c r="B4" i="28" s="1"/>
  <c r="O46" i="14"/>
  <c r="O47" i="14" s="1"/>
  <c r="L4" i="25" s="1"/>
  <c r="S46" i="14"/>
  <c r="S47" i="14" s="1"/>
  <c r="P4" i="25" s="1"/>
  <c r="H5" i="34"/>
  <c r="H5" i="32"/>
  <c r="C3" i="26"/>
  <c r="E46" i="13"/>
  <c r="E47" i="13" s="1"/>
  <c r="C3" i="28"/>
  <c r="C5" i="30"/>
  <c r="T46" i="16"/>
  <c r="T47" i="16" s="1"/>
  <c r="B5" i="30" s="1"/>
  <c r="I6" i="35"/>
  <c r="I5" i="30"/>
  <c r="C5" i="35"/>
  <c r="G46" i="16"/>
  <c r="G47" i="16" s="1"/>
  <c r="B5" i="35" s="1"/>
  <c r="R46" i="17"/>
  <c r="R47" i="17" s="1"/>
  <c r="O6" i="25" s="1"/>
  <c r="Q46" i="17"/>
  <c r="Q47" i="17" s="1"/>
  <c r="N6" i="25" s="1"/>
  <c r="C6" i="28"/>
  <c r="L46" i="17"/>
  <c r="L47" i="17" s="1"/>
  <c r="B6" i="28" s="1"/>
  <c r="H7" i="28"/>
  <c r="I7" i="30"/>
  <c r="I7" i="35"/>
  <c r="I46" i="19"/>
  <c r="I47" i="19" s="1"/>
  <c r="F8" i="25" s="1"/>
  <c r="C8" i="32"/>
  <c r="K46" i="19"/>
  <c r="K47" i="19" s="1"/>
  <c r="B8" i="32" s="1"/>
  <c r="H9" i="30"/>
  <c r="I9" i="26"/>
  <c r="H10" i="27"/>
  <c r="H10" i="26"/>
  <c r="C7" i="28"/>
  <c r="L46" i="18"/>
  <c r="L47" i="18" s="1"/>
  <c r="B7" i="28" s="1"/>
  <c r="I11" i="35"/>
  <c r="H2" i="35"/>
  <c r="H8" i="33"/>
  <c r="J46" i="18"/>
  <c r="J47" i="18" s="1"/>
  <c r="G7" i="25" s="1"/>
  <c r="H12" i="34"/>
  <c r="H12" i="28"/>
  <c r="D15" i="29"/>
  <c r="I10" i="29"/>
  <c r="I12" i="27"/>
  <c r="I12" i="32"/>
  <c r="H13" i="30"/>
  <c r="C13" i="35"/>
  <c r="G46" i="24"/>
  <c r="G47" i="24" s="1"/>
  <c r="B13" i="35" s="1"/>
  <c r="R46" i="24"/>
  <c r="R47" i="24" s="1"/>
  <c r="O13" i="25" s="1"/>
  <c r="R46" i="21"/>
  <c r="R47" i="21" s="1"/>
  <c r="O10" i="25" s="1"/>
  <c r="D14" i="27"/>
  <c r="D15" i="27"/>
  <c r="D15" i="28"/>
  <c r="D14" i="28"/>
  <c r="H8" i="29"/>
  <c r="H8" i="34"/>
  <c r="F15" i="30"/>
  <c r="F14" i="30"/>
  <c r="C7" i="32"/>
  <c r="K46" i="18"/>
  <c r="K47" i="18" s="1"/>
  <c r="B7" i="32" s="1"/>
  <c r="Q46" i="23"/>
  <c r="Q47" i="23" s="1"/>
  <c r="N12" i="25" s="1"/>
  <c r="I46" i="16"/>
  <c r="I47" i="16" s="1"/>
  <c r="F5" i="25" s="1"/>
  <c r="C8" i="29"/>
  <c r="P46" i="19"/>
  <c r="P47" i="19" s="1"/>
  <c r="B8" i="29" s="1"/>
  <c r="J46" i="20"/>
  <c r="J47" i="20" s="1"/>
  <c r="G9" i="25" s="1"/>
  <c r="C7" i="26"/>
  <c r="E46" i="18"/>
  <c r="E47" i="18" s="1"/>
  <c r="D15" i="35"/>
  <c r="C4" i="32"/>
  <c r="K46" i="14"/>
  <c r="K47" i="14" s="1"/>
  <c r="B4" i="32" s="1"/>
  <c r="I2" i="34"/>
  <c r="F14" i="33"/>
  <c r="F15" i="33"/>
  <c r="H3" i="27"/>
  <c r="H3" i="26"/>
  <c r="D14" i="30"/>
  <c r="C4" i="30"/>
  <c r="T46" i="14"/>
  <c r="T47" i="14" s="1"/>
  <c r="B4" i="30" s="1"/>
  <c r="I46" i="14"/>
  <c r="I47" i="14" s="1"/>
  <c r="F4" i="25" s="1"/>
  <c r="I4" i="33"/>
  <c r="H6" i="27"/>
  <c r="C5" i="33"/>
  <c r="M46" i="16"/>
  <c r="M47" i="16" s="1"/>
  <c r="B5" i="33" s="1"/>
  <c r="C5" i="29"/>
  <c r="P46" i="16"/>
  <c r="P47" i="16" s="1"/>
  <c r="B5" i="29" s="1"/>
  <c r="I6" i="27"/>
  <c r="C5" i="27"/>
  <c r="H46" i="16"/>
  <c r="H47" i="16" s="1"/>
  <c r="B5" i="27" s="1"/>
  <c r="C6" i="35"/>
  <c r="G46" i="17"/>
  <c r="G47" i="17" s="1"/>
  <c r="B6" i="35" s="1"/>
  <c r="C6" i="26"/>
  <c r="E46" i="17"/>
  <c r="E47" i="17" s="1"/>
  <c r="H7" i="30"/>
  <c r="C6" i="33"/>
  <c r="M46" i="17"/>
  <c r="M47" i="17" s="1"/>
  <c r="B6" i="33" s="1"/>
  <c r="U46" i="19"/>
  <c r="U47" i="19" s="1"/>
  <c r="R8" i="25" s="1"/>
  <c r="C8" i="27"/>
  <c r="H46" i="19"/>
  <c r="H47" i="19" s="1"/>
  <c r="B8" i="27" s="1"/>
  <c r="C9" i="27"/>
  <c r="H46" i="20"/>
  <c r="H47" i="20" s="1"/>
  <c r="B9" i="27" s="1"/>
  <c r="O46" i="20"/>
  <c r="O47" i="20" s="1"/>
  <c r="L9" i="25" s="1"/>
  <c r="C9" i="35"/>
  <c r="G46" i="20"/>
  <c r="G47" i="20" s="1"/>
  <c r="B9" i="35" s="1"/>
  <c r="C9" i="32"/>
  <c r="K46" i="20"/>
  <c r="K47" i="20" s="1"/>
  <c r="B9" i="32" s="1"/>
  <c r="H10" i="29"/>
  <c r="H10" i="33"/>
  <c r="I8" i="29"/>
  <c r="I11" i="32"/>
  <c r="C10" i="27"/>
  <c r="H46" i="21"/>
  <c r="H47" i="21" s="1"/>
  <c r="B10" i="27" s="1"/>
  <c r="H8" i="35"/>
  <c r="H12" i="35"/>
  <c r="H12" i="30"/>
  <c r="I10" i="28"/>
  <c r="H13" i="27"/>
  <c r="H13" i="26"/>
  <c r="O46" i="24"/>
  <c r="O47" i="24" s="1"/>
  <c r="L13" i="25" s="1"/>
  <c r="C13" i="32"/>
  <c r="K46" i="24"/>
  <c r="K47" i="24" s="1"/>
  <c r="B13" i="32" s="1"/>
  <c r="C6" i="30"/>
  <c r="T46" i="17"/>
  <c r="T47" i="17" s="1"/>
  <c r="B6" i="30" s="1"/>
  <c r="D14" i="29"/>
  <c r="I5" i="34"/>
  <c r="D14" i="34"/>
  <c r="D15" i="34"/>
  <c r="H46" i="22"/>
  <c r="H47" i="22" s="1"/>
  <c r="B11" i="27" s="1"/>
  <c r="Q46" i="21"/>
  <c r="Q47" i="21" s="1"/>
  <c r="N10" i="25" s="1"/>
  <c r="C5" i="28"/>
  <c r="L46" i="16"/>
  <c r="L47" i="16" s="1"/>
  <c r="B5" i="28" s="1"/>
  <c r="M46" i="22"/>
  <c r="M47" i="22" s="1"/>
  <c r="B11" i="33" s="1"/>
  <c r="P46" i="22"/>
  <c r="P47" i="22" s="1"/>
  <c r="B11" i="29" s="1"/>
  <c r="C12" i="34"/>
  <c r="F15" i="35"/>
  <c r="F14" i="35"/>
  <c r="C3" i="34"/>
  <c r="C8" i="34"/>
  <c r="F46" i="19"/>
  <c r="F47" i="19" s="1"/>
  <c r="B8" i="34" s="1"/>
  <c r="C9" i="29"/>
  <c r="P46" i="20"/>
  <c r="P47" i="20" s="1"/>
  <c r="B9" i="29" s="1"/>
  <c r="N46" i="20"/>
  <c r="N47" i="20" s="1"/>
  <c r="K9" i="25" s="1"/>
  <c r="H12" i="32"/>
  <c r="C10" i="33"/>
  <c r="M46" i="21"/>
  <c r="M47" i="21" s="1"/>
  <c r="B10" i="33" s="1"/>
  <c r="C12" i="32"/>
  <c r="H3" i="28"/>
  <c r="F14" i="29"/>
  <c r="C4" i="29"/>
  <c r="P46" i="14"/>
  <c r="P47" i="14" s="1"/>
  <c r="B4" i="29" s="1"/>
  <c r="F15" i="26"/>
  <c r="F14" i="26"/>
  <c r="H3" i="29"/>
  <c r="H3" i="33"/>
  <c r="C4" i="26"/>
  <c r="E46" i="14"/>
  <c r="E47" i="14" s="1"/>
  <c r="Q46" i="14"/>
  <c r="Q47" i="14" s="1"/>
  <c r="N4" i="25" s="1"/>
  <c r="H2" i="33"/>
  <c r="H4" i="34"/>
  <c r="H4" i="26"/>
  <c r="R46" i="16"/>
  <c r="R47" i="16" s="1"/>
  <c r="O5" i="25" s="1"/>
  <c r="F15" i="27"/>
  <c r="O46" i="17"/>
  <c r="O47" i="17" s="1"/>
  <c r="L6" i="25" s="1"/>
  <c r="H7" i="27"/>
  <c r="H7" i="26"/>
  <c r="I7" i="26"/>
  <c r="I7" i="27"/>
  <c r="C8" i="35"/>
  <c r="G46" i="19"/>
  <c r="G47" i="19" s="1"/>
  <c r="B8" i="35" s="1"/>
  <c r="C8" i="28"/>
  <c r="L46" i="19"/>
  <c r="L47" i="19" s="1"/>
  <c r="B8" i="28" s="1"/>
  <c r="H9" i="33"/>
  <c r="I9" i="29"/>
  <c r="C9" i="26"/>
  <c r="E46" i="20"/>
  <c r="E47" i="20" s="1"/>
  <c r="C9" i="28"/>
  <c r="L46" i="20"/>
  <c r="L47" i="20" s="1"/>
  <c r="B9" i="28" s="1"/>
  <c r="S46" i="20"/>
  <c r="S47" i="20" s="1"/>
  <c r="P9" i="25" s="1"/>
  <c r="I8" i="28"/>
  <c r="I8" i="27"/>
  <c r="I11" i="27"/>
  <c r="S46" i="18"/>
  <c r="S47" i="18" s="1"/>
  <c r="P7" i="25" s="1"/>
  <c r="I9" i="34"/>
  <c r="H12" i="27"/>
  <c r="H12" i="26"/>
  <c r="I10" i="30"/>
  <c r="C10" i="34"/>
  <c r="F46" i="21"/>
  <c r="F47" i="21" s="1"/>
  <c r="B10" i="34" s="1"/>
  <c r="I12" i="30"/>
  <c r="H13" i="29"/>
  <c r="H13" i="33"/>
  <c r="C12" i="26"/>
  <c r="E46" i="23"/>
  <c r="E47" i="23" s="1"/>
  <c r="C13" i="26"/>
  <c r="E46" i="24"/>
  <c r="E47" i="24" s="1"/>
  <c r="C13" i="27"/>
  <c r="H46" i="24"/>
  <c r="H47" i="24" s="1"/>
  <c r="B13" i="27" s="1"/>
  <c r="S46" i="24"/>
  <c r="S47" i="24" s="1"/>
  <c r="P13" i="25" s="1"/>
  <c r="U46" i="21"/>
  <c r="U47" i="21" s="1"/>
  <c r="R10" i="25" s="1"/>
  <c r="C5" i="34"/>
  <c r="F46" i="16"/>
  <c r="F47" i="16" s="1"/>
  <c r="B5" i="34" s="1"/>
  <c r="C12" i="29"/>
  <c r="P46" i="18"/>
  <c r="P47" i="18" s="1"/>
  <c r="B7" i="29" s="1"/>
  <c r="T46" i="21"/>
  <c r="T47" i="21" s="1"/>
  <c r="B10" i="30" s="1"/>
  <c r="C10" i="26"/>
  <c r="E46" i="21"/>
  <c r="E47" i="21" s="1"/>
  <c r="N46" i="18"/>
  <c r="N47" i="18" s="1"/>
  <c r="K7" i="25" s="1"/>
  <c r="D14" i="33"/>
  <c r="C4" i="33"/>
  <c r="M46" i="14"/>
  <c r="M47" i="14" s="1"/>
  <c r="B4" i="33" s="1"/>
  <c r="H5" i="27"/>
  <c r="C3" i="32"/>
  <c r="C5" i="26"/>
  <c r="E46" i="16"/>
  <c r="E47" i="16" s="1"/>
  <c r="I6" i="33"/>
  <c r="J46" i="17"/>
  <c r="J47" i="17" s="1"/>
  <c r="G6" i="25" s="1"/>
  <c r="I7" i="32"/>
  <c r="C6" i="27"/>
  <c r="H46" i="17"/>
  <c r="H47" i="17" s="1"/>
  <c r="B6" i="27" s="1"/>
  <c r="J46" i="19"/>
  <c r="J47" i="19" s="1"/>
  <c r="G8" i="25" s="1"/>
  <c r="C8" i="33"/>
  <c r="M46" i="19"/>
  <c r="M47" i="19" s="1"/>
  <c r="B8" i="33" s="1"/>
  <c r="H9" i="34"/>
  <c r="I9" i="30"/>
  <c r="F14" i="32"/>
  <c r="I11" i="28"/>
  <c r="I11" i="29"/>
  <c r="C7" i="33"/>
  <c r="M46" i="18"/>
  <c r="M47" i="18" s="1"/>
  <c r="B7" i="33" s="1"/>
  <c r="D15" i="33"/>
  <c r="H12" i="29"/>
  <c r="H12" i="33"/>
  <c r="N46" i="21"/>
  <c r="N47" i="21" s="1"/>
  <c r="K10" i="25" s="1"/>
  <c r="C9" i="34"/>
  <c r="F46" i="20"/>
  <c r="F47" i="20" s="1"/>
  <c r="B9" i="34" s="1"/>
  <c r="C10" i="32"/>
  <c r="K46" i="21"/>
  <c r="K47" i="21" s="1"/>
  <c r="B10" i="32" s="1"/>
  <c r="I46" i="23"/>
  <c r="I47" i="23" s="1"/>
  <c r="F12" i="25" s="1"/>
  <c r="C13" i="33"/>
  <c r="M46" i="24"/>
  <c r="M47" i="24" s="1"/>
  <c r="B13" i="33" s="1"/>
  <c r="C13" i="29"/>
  <c r="P46" i="24"/>
  <c r="P47" i="24" s="1"/>
  <c r="B13" i="29" s="1"/>
  <c r="C12" i="28"/>
  <c r="L46" i="23"/>
  <c r="L47" i="23" s="1"/>
  <c r="B12" i="28" s="1"/>
  <c r="C7" i="27"/>
  <c r="H46" i="18"/>
  <c r="H47" i="18" s="1"/>
  <c r="B7" i="27" s="1"/>
  <c r="Q46" i="20"/>
  <c r="Q47" i="20" s="1"/>
  <c r="N9" i="25" s="1"/>
  <c r="F46" i="18"/>
  <c r="F47" i="18" s="1"/>
  <c r="B7" i="34" s="1"/>
  <c r="K46" i="22"/>
  <c r="K47" i="22" s="1"/>
  <c r="B11" i="32" s="1"/>
  <c r="G46" i="21"/>
  <c r="G47" i="21" s="1"/>
  <c r="B10" i="35" s="1"/>
  <c r="Q46" i="24"/>
  <c r="Q47" i="24" s="1"/>
  <c r="N13" i="25" s="1"/>
  <c r="H46" i="23"/>
  <c r="H47" i="23" s="1"/>
  <c r="B12" i="27" s="1"/>
  <c r="C4" i="34"/>
  <c r="F46" i="14"/>
  <c r="F47" i="14" s="1"/>
  <c r="B4" i="34" s="1"/>
  <c r="U46" i="16"/>
  <c r="U47" i="16" s="1"/>
  <c r="R5" i="25" s="1"/>
  <c r="H7" i="32"/>
  <c r="R46" i="18"/>
  <c r="R47" i="18" s="1"/>
  <c r="O7" i="25" s="1"/>
  <c r="C13" i="30"/>
  <c r="T46" i="24"/>
  <c r="T47" i="24" s="1"/>
  <c r="B13" i="30" s="1"/>
  <c r="Q46" i="16"/>
  <c r="Q47" i="16" s="1"/>
  <c r="N5" i="25" s="1"/>
  <c r="D15" i="30"/>
  <c r="F15" i="28"/>
  <c r="F14" i="28"/>
  <c r="N46" i="14"/>
  <c r="N47" i="14" s="1"/>
  <c r="K4" i="25" s="1"/>
  <c r="I2" i="29"/>
  <c r="I2" i="28"/>
  <c r="U46" i="14"/>
  <c r="U47" i="14" s="1"/>
  <c r="R4" i="25" s="1"/>
  <c r="J46" i="14"/>
  <c r="J47" i="14" s="1"/>
  <c r="G4" i="25" s="1"/>
  <c r="H4" i="27"/>
  <c r="C3" i="29"/>
  <c r="C3" i="27"/>
  <c r="C3" i="33"/>
  <c r="S46" i="16"/>
  <c r="S47" i="16" s="1"/>
  <c r="P5" i="25" s="1"/>
  <c r="J46" i="16"/>
  <c r="J47" i="16" s="1"/>
  <c r="G5" i="25" s="1"/>
  <c r="U46" i="17"/>
  <c r="U47" i="17" s="1"/>
  <c r="R6" i="25" s="1"/>
  <c r="S46" i="17"/>
  <c r="S47" i="17" s="1"/>
  <c r="P6" i="25" s="1"/>
  <c r="C6" i="34"/>
  <c r="F46" i="17"/>
  <c r="F47" i="17" s="1"/>
  <c r="B6" i="34" s="1"/>
  <c r="C6" i="32"/>
  <c r="K46" i="17"/>
  <c r="K47" i="17" s="1"/>
  <c r="B6" i="32" s="1"/>
  <c r="H7" i="34"/>
  <c r="I7" i="28"/>
  <c r="N46" i="19"/>
  <c r="N47" i="19" s="1"/>
  <c r="K8" i="25" s="1"/>
  <c r="O46" i="19"/>
  <c r="O47" i="19" s="1"/>
  <c r="L8" i="25" s="1"/>
  <c r="H9" i="35"/>
  <c r="C9" i="30"/>
  <c r="T46" i="20"/>
  <c r="T47" i="20" s="1"/>
  <c r="B9" i="30" s="1"/>
  <c r="I8" i="26"/>
  <c r="I8" i="30"/>
  <c r="H10" i="32"/>
  <c r="I46" i="20"/>
  <c r="I47" i="20" s="1"/>
  <c r="F9" i="25" s="1"/>
  <c r="H11" i="27"/>
  <c r="H11" i="26"/>
  <c r="I11" i="30"/>
  <c r="I10" i="26"/>
  <c r="S46" i="21"/>
  <c r="S47" i="21" s="1"/>
  <c r="P10" i="25" s="1"/>
  <c r="I12" i="29"/>
  <c r="C12" i="33"/>
  <c r="M46" i="23"/>
  <c r="M47" i="23" s="1"/>
  <c r="B12" i="33" s="1"/>
  <c r="I8" i="32"/>
  <c r="U46" i="24"/>
  <c r="U47" i="24" s="1"/>
  <c r="R13" i="25" s="1"/>
  <c r="I46" i="24"/>
  <c r="I47" i="24" s="1"/>
  <c r="F13" i="25" s="1"/>
  <c r="C12" i="35"/>
  <c r="G46" i="23"/>
  <c r="G47" i="23" s="1"/>
  <c r="B12" i="35" s="1"/>
  <c r="I8" i="35"/>
  <c r="R46" i="19"/>
  <c r="R47" i="19" s="1"/>
  <c r="O8" i="25" s="1"/>
  <c r="U46" i="23"/>
  <c r="U47" i="23" s="1"/>
  <c r="R12" i="25" s="1"/>
  <c r="I12" i="34"/>
  <c r="I10" i="33"/>
  <c r="J46" i="13"/>
  <c r="J47" i="13" s="1"/>
  <c r="G3" i="25" s="1"/>
  <c r="S46" i="13"/>
  <c r="S47" i="13" s="1"/>
  <c r="P3" i="25" s="1"/>
  <c r="K46" i="13"/>
  <c r="K47" i="13" s="1"/>
  <c r="N46" i="13"/>
  <c r="N47" i="13" s="1"/>
  <c r="K3" i="25" s="1"/>
  <c r="P46" i="13"/>
  <c r="P47" i="13" s="1"/>
  <c r="H46" i="13"/>
  <c r="H47" i="13" s="1"/>
  <c r="U46" i="13"/>
  <c r="U47" i="13" s="1"/>
  <c r="R3" i="25" s="1"/>
  <c r="M46" i="13"/>
  <c r="M47" i="13" s="1"/>
  <c r="R46" i="13"/>
  <c r="R47" i="13" s="1"/>
  <c r="O3" i="25" s="1"/>
  <c r="G46" i="13"/>
  <c r="G47" i="13" s="1"/>
  <c r="Q46" i="13"/>
  <c r="Q47" i="13" s="1"/>
  <c r="N3" i="25" s="1"/>
  <c r="I46" i="13"/>
  <c r="I47" i="13" s="1"/>
  <c r="F3" i="25" s="1"/>
  <c r="F46" i="13"/>
  <c r="F47" i="13" s="1"/>
  <c r="T46" i="13"/>
  <c r="T47" i="13" s="1"/>
  <c r="O46" i="13"/>
  <c r="O47" i="13" s="1"/>
  <c r="L3" i="25" s="1"/>
  <c r="L46" i="13"/>
  <c r="L47" i="13" s="1"/>
  <c r="O23" i="6"/>
  <c r="T23" i="6"/>
  <c r="R23" i="6"/>
  <c r="P23" i="6"/>
  <c r="N23" i="6"/>
  <c r="L23" i="6"/>
  <c r="J23" i="6"/>
  <c r="U23" i="6"/>
  <c r="E23" i="6"/>
  <c r="I23" i="6"/>
  <c r="K23" i="6"/>
  <c r="F23" i="6"/>
  <c r="H23" i="6"/>
  <c r="M23" i="6"/>
  <c r="S23" i="6"/>
  <c r="G23" i="6"/>
  <c r="Q23" i="6"/>
  <c r="T25" i="6"/>
  <c r="S25" i="6"/>
  <c r="O25" i="6"/>
  <c r="H25" i="6"/>
  <c r="I25" i="6"/>
  <c r="U25" i="6"/>
  <c r="J25" i="6"/>
  <c r="E25" i="6"/>
  <c r="L25" i="6"/>
  <c r="K25" i="6"/>
  <c r="F25" i="6"/>
  <c r="G25" i="6"/>
  <c r="R25" i="6"/>
  <c r="Q25" i="6"/>
  <c r="N25" i="6"/>
  <c r="M25" i="6"/>
  <c r="P25" i="6"/>
  <c r="U27" i="6"/>
  <c r="S27" i="6"/>
  <c r="Q27" i="6"/>
  <c r="O27" i="6"/>
  <c r="M27" i="6"/>
  <c r="K27" i="6"/>
  <c r="E27" i="6"/>
  <c r="R27" i="6"/>
  <c r="T27" i="6"/>
  <c r="H27" i="6"/>
  <c r="I27" i="6"/>
  <c r="G27" i="6"/>
  <c r="J27" i="6"/>
  <c r="P27" i="6"/>
  <c r="L27" i="6"/>
  <c r="F27" i="6"/>
  <c r="N27" i="6"/>
  <c r="H53" i="48" l="1"/>
  <c r="H72" i="48"/>
  <c r="H35" i="48"/>
  <c r="Y47" i="6"/>
  <c r="AC39" i="6"/>
  <c r="AD39" i="6" s="1"/>
  <c r="H13" i="48"/>
  <c r="H69" i="48"/>
  <c r="H10" i="48"/>
  <c r="G81" i="51"/>
  <c r="H20" i="48"/>
  <c r="H76" i="48"/>
  <c r="H67" i="48"/>
  <c r="H83" i="48"/>
  <c r="H77" i="48"/>
  <c r="G70" i="51"/>
  <c r="G73" i="51"/>
  <c r="G77" i="51"/>
  <c r="G13" i="51"/>
  <c r="H75" i="48"/>
  <c r="H86" i="48"/>
  <c r="H79" i="48"/>
  <c r="G67" i="51"/>
  <c r="G35" i="51"/>
  <c r="G84" i="51"/>
  <c r="H14" i="48"/>
  <c r="H82" i="48"/>
  <c r="H68" i="48"/>
  <c r="H85" i="48"/>
  <c r="H63" i="48"/>
  <c r="G10" i="51"/>
  <c r="G78" i="51"/>
  <c r="G82" i="51"/>
  <c r="G86" i="51"/>
  <c r="G25" i="51"/>
  <c r="H37" i="48"/>
  <c r="G37" i="51"/>
  <c r="N7" i="34"/>
  <c r="O7" i="34" s="1"/>
  <c r="V47" i="16"/>
  <c r="H26" i="48"/>
  <c r="H40" i="48"/>
  <c r="H73" i="48"/>
  <c r="H84" i="48"/>
  <c r="G80" i="51"/>
  <c r="G44" i="51"/>
  <c r="G14" i="51"/>
  <c r="G76" i="51"/>
  <c r="G68" i="51"/>
  <c r="G53" i="51"/>
  <c r="H60" i="48"/>
  <c r="H44" i="48"/>
  <c r="H65" i="48"/>
  <c r="G20" i="51"/>
  <c r="G60" i="51"/>
  <c r="H25" i="48"/>
  <c r="H80" i="48"/>
  <c r="H22" i="48"/>
  <c r="H78" i="48"/>
  <c r="G12" i="51"/>
  <c r="G69" i="51"/>
  <c r="G26" i="51"/>
  <c r="G71" i="51"/>
  <c r="G72" i="51"/>
  <c r="X47" i="6"/>
  <c r="N6" i="34"/>
  <c r="O6" i="34" s="1"/>
  <c r="AC38" i="6"/>
  <c r="H9" i="48"/>
  <c r="H74" i="48"/>
  <c r="G75" i="51"/>
  <c r="G40" i="51"/>
  <c r="G63" i="51"/>
  <c r="W47" i="6"/>
  <c r="N5" i="34"/>
  <c r="AC40" i="6"/>
  <c r="AD40" i="6" s="1"/>
  <c r="H12" i="48"/>
  <c r="H28" i="48"/>
  <c r="H81" i="48"/>
  <c r="H41" i="48"/>
  <c r="H71" i="48"/>
  <c r="G41" i="51"/>
  <c r="G74" i="51"/>
  <c r="G28" i="51"/>
  <c r="G79" i="51"/>
  <c r="G83" i="51"/>
  <c r="J4" i="32"/>
  <c r="K4" i="32" s="1"/>
  <c r="J4" i="29"/>
  <c r="K4" i="29" s="1"/>
  <c r="J5" i="29"/>
  <c r="K5" i="29" s="1"/>
  <c r="J5" i="33"/>
  <c r="K5" i="33" s="1"/>
  <c r="J3" i="34"/>
  <c r="K3" i="34" s="1"/>
  <c r="J13" i="33"/>
  <c r="K13" i="33" s="1"/>
  <c r="J9" i="27"/>
  <c r="K9" i="27" s="1"/>
  <c r="J10" i="27"/>
  <c r="K10" i="27" s="1"/>
  <c r="J10" i="35"/>
  <c r="K10" i="35" s="1"/>
  <c r="J12" i="33"/>
  <c r="K12" i="33" s="1"/>
  <c r="J6" i="35"/>
  <c r="K6" i="35" s="1"/>
  <c r="J4" i="33"/>
  <c r="K4" i="33" s="1"/>
  <c r="D7" i="25"/>
  <c r="J4" i="28"/>
  <c r="K4" i="28" s="1"/>
  <c r="J11" i="34"/>
  <c r="K11" i="34" s="1"/>
  <c r="J6" i="34"/>
  <c r="K6" i="34" s="1"/>
  <c r="J6" i="30"/>
  <c r="K6" i="30" s="1"/>
  <c r="J6" i="32"/>
  <c r="K6" i="32" s="1"/>
  <c r="H8" i="25"/>
  <c r="I11" i="25"/>
  <c r="J13" i="25"/>
  <c r="E10" i="25"/>
  <c r="M8" i="25"/>
  <c r="E11" i="25"/>
  <c r="D9" i="25"/>
  <c r="Q11" i="25"/>
  <c r="J6" i="25"/>
  <c r="H5" i="25"/>
  <c r="J11" i="30"/>
  <c r="K11" i="30" s="1"/>
  <c r="J11" i="35"/>
  <c r="K11" i="35" s="1"/>
  <c r="M4" i="25"/>
  <c r="J13" i="28"/>
  <c r="K13" i="28" s="1"/>
  <c r="I4" i="25"/>
  <c r="E4" i="25"/>
  <c r="J7" i="33"/>
  <c r="K7" i="33" s="1"/>
  <c r="J3" i="32"/>
  <c r="K3" i="32" s="1"/>
  <c r="J6" i="29"/>
  <c r="K6" i="29" s="1"/>
  <c r="J4" i="35"/>
  <c r="K4" i="35" s="1"/>
  <c r="J11" i="28"/>
  <c r="K11" i="28" s="1"/>
  <c r="J13" i="26"/>
  <c r="K13" i="26" s="1"/>
  <c r="J8" i="34"/>
  <c r="K8" i="34" s="1"/>
  <c r="H12" i="25"/>
  <c r="Q12" i="25"/>
  <c r="J9" i="32"/>
  <c r="K9" i="32" s="1"/>
  <c r="M9" i="25"/>
  <c r="H7" i="25"/>
  <c r="D11" i="25"/>
  <c r="E5" i="25"/>
  <c r="D8" i="25"/>
  <c r="H10" i="25"/>
  <c r="M5" i="25"/>
  <c r="M11" i="25"/>
  <c r="J11" i="29"/>
  <c r="K11" i="29" s="1"/>
  <c r="Q9" i="25"/>
  <c r="Q5" i="25"/>
  <c r="J9" i="26"/>
  <c r="K9" i="26" s="1"/>
  <c r="J4" i="34"/>
  <c r="K4" i="34" s="1"/>
  <c r="J8" i="33"/>
  <c r="K8" i="33" s="1"/>
  <c r="J5" i="26"/>
  <c r="K5" i="26" s="1"/>
  <c r="J10" i="26"/>
  <c r="K10" i="26" s="1"/>
  <c r="H4" i="25"/>
  <c r="I6" i="25"/>
  <c r="J11" i="33"/>
  <c r="K11" i="33" s="1"/>
  <c r="J10" i="30"/>
  <c r="K10" i="30" s="1"/>
  <c r="J5" i="28"/>
  <c r="K5" i="28" s="1"/>
  <c r="J8" i="27"/>
  <c r="K8" i="27" s="1"/>
  <c r="J13" i="30"/>
  <c r="K13" i="30" s="1"/>
  <c r="Q4" i="25"/>
  <c r="I10" i="25"/>
  <c r="J7" i="34"/>
  <c r="K7" i="34" s="1"/>
  <c r="J11" i="26"/>
  <c r="K11" i="26" s="1"/>
  <c r="J4" i="25"/>
  <c r="D4" i="25"/>
  <c r="C13" i="25"/>
  <c r="M12" i="25"/>
  <c r="E12" i="25"/>
  <c r="J11" i="25"/>
  <c r="C10" i="25"/>
  <c r="Q8" i="25"/>
  <c r="C7" i="25"/>
  <c r="H6" i="25"/>
  <c r="M6" i="25"/>
  <c r="C6" i="25"/>
  <c r="J5" i="25"/>
  <c r="S3" i="3"/>
  <c r="S45" i="3" s="1"/>
  <c r="P3" i="3"/>
  <c r="P45" i="3" s="1"/>
  <c r="I14" i="32"/>
  <c r="J12" i="26"/>
  <c r="K12" i="26" s="1"/>
  <c r="I13" i="25"/>
  <c r="D6" i="25"/>
  <c r="I14" i="33"/>
  <c r="H14" i="30"/>
  <c r="E6" i="25"/>
  <c r="Q6" i="25"/>
  <c r="I8" i="25"/>
  <c r="I7" i="25"/>
  <c r="C9" i="25"/>
  <c r="M7" i="25"/>
  <c r="C2" i="27"/>
  <c r="C15" i="27" s="1"/>
  <c r="C8" i="25"/>
  <c r="C2" i="29"/>
  <c r="C15" i="29" s="1"/>
  <c r="E8" i="25"/>
  <c r="C2" i="34"/>
  <c r="J2" i="34" s="1"/>
  <c r="J10" i="25"/>
  <c r="J9" i="25"/>
  <c r="M10" i="25"/>
  <c r="M13" i="25"/>
  <c r="E13" i="25"/>
  <c r="C11" i="25"/>
  <c r="D10" i="25"/>
  <c r="J3" i="33"/>
  <c r="K3" i="33" s="1"/>
  <c r="J12" i="27"/>
  <c r="K12" i="27" s="1"/>
  <c r="J9" i="28"/>
  <c r="K9" i="28" s="1"/>
  <c r="J10" i="33"/>
  <c r="K10" i="33" s="1"/>
  <c r="J13" i="32"/>
  <c r="K13" i="32" s="1"/>
  <c r="J13" i="35"/>
  <c r="K13" i="35" s="1"/>
  <c r="I14" i="30"/>
  <c r="H15" i="34"/>
  <c r="H15" i="29"/>
  <c r="C2" i="32"/>
  <c r="J2" i="32" s="1"/>
  <c r="E9" i="25"/>
  <c r="H11" i="25"/>
  <c r="H14" i="34"/>
  <c r="C2" i="30"/>
  <c r="J2" i="30" s="1"/>
  <c r="D5" i="25"/>
  <c r="I15" i="26"/>
  <c r="J12" i="34"/>
  <c r="K12" i="34" s="1"/>
  <c r="J11" i="32"/>
  <c r="K11" i="32" s="1"/>
  <c r="J4" i="30"/>
  <c r="K4" i="30" s="1"/>
  <c r="J8" i="26"/>
  <c r="K8" i="26" s="1"/>
  <c r="J6" i="28"/>
  <c r="K6" i="28" s="1"/>
  <c r="J5" i="35"/>
  <c r="K5" i="35" s="1"/>
  <c r="O46" i="6"/>
  <c r="O47" i="6" s="1"/>
  <c r="L2" i="25" s="1"/>
  <c r="L14" i="25" s="1"/>
  <c r="C5" i="25"/>
  <c r="J11" i="27"/>
  <c r="K11" i="27" s="1"/>
  <c r="C2" i="35"/>
  <c r="C15" i="35" s="1"/>
  <c r="I9" i="25"/>
  <c r="H13" i="25"/>
  <c r="C12" i="25"/>
  <c r="J13" i="27"/>
  <c r="K13" i="27" s="1"/>
  <c r="H14" i="26"/>
  <c r="J7" i="29"/>
  <c r="K7" i="29" s="1"/>
  <c r="H14" i="32"/>
  <c r="E46" i="6"/>
  <c r="E47" i="6" s="1"/>
  <c r="J7" i="25"/>
  <c r="D13" i="25"/>
  <c r="J12" i="28"/>
  <c r="K12" i="28" s="1"/>
  <c r="J10" i="34"/>
  <c r="K10" i="34" s="1"/>
  <c r="H15" i="28"/>
  <c r="J12" i="30"/>
  <c r="K12" i="30" s="1"/>
  <c r="H14" i="27"/>
  <c r="J13" i="34"/>
  <c r="K13" i="34" s="1"/>
  <c r="B3" i="30"/>
  <c r="Q3" i="25"/>
  <c r="J12" i="25"/>
  <c r="I12" i="25"/>
  <c r="J8" i="25"/>
  <c r="B3" i="27"/>
  <c r="E3" i="25"/>
  <c r="H9" i="25"/>
  <c r="I14" i="28"/>
  <c r="I15" i="28"/>
  <c r="J7" i="27"/>
  <c r="K7" i="27" s="1"/>
  <c r="C2" i="26"/>
  <c r="G46" i="6"/>
  <c r="G47" i="6" s="1"/>
  <c r="J7" i="26"/>
  <c r="K7" i="26" s="1"/>
  <c r="H15" i="27"/>
  <c r="J10" i="28"/>
  <c r="K10" i="28" s="1"/>
  <c r="J7" i="30"/>
  <c r="K7" i="30" s="1"/>
  <c r="B7" i="26"/>
  <c r="B7" i="25"/>
  <c r="H14" i="33"/>
  <c r="J5" i="27"/>
  <c r="K5" i="27" s="1"/>
  <c r="H15" i="30"/>
  <c r="J8" i="30"/>
  <c r="K8" i="30" s="1"/>
  <c r="B3" i="29"/>
  <c r="M3" i="25"/>
  <c r="M46" i="6"/>
  <c r="M47" i="6" s="1"/>
  <c r="J12" i="35"/>
  <c r="K12" i="35" s="1"/>
  <c r="H15" i="33"/>
  <c r="J9" i="35"/>
  <c r="K9" i="35" s="1"/>
  <c r="J6" i="33"/>
  <c r="K6" i="33" s="1"/>
  <c r="I15" i="34"/>
  <c r="I14" i="34"/>
  <c r="J7" i="32"/>
  <c r="K7" i="32" s="1"/>
  <c r="H14" i="35"/>
  <c r="J5" i="30"/>
  <c r="K5" i="30" s="1"/>
  <c r="I15" i="27"/>
  <c r="I14" i="27"/>
  <c r="J7" i="35"/>
  <c r="K7" i="35" s="1"/>
  <c r="I15" i="30"/>
  <c r="B3" i="34"/>
  <c r="C3" i="25"/>
  <c r="I14" i="29"/>
  <c r="I15" i="29"/>
  <c r="L46" i="6"/>
  <c r="L47" i="6" s="1"/>
  <c r="N46" i="6"/>
  <c r="N47" i="6" s="1"/>
  <c r="K2" i="25" s="1"/>
  <c r="K14" i="25" s="1"/>
  <c r="Q13" i="25"/>
  <c r="B3" i="35"/>
  <c r="D3" i="25"/>
  <c r="J9" i="30"/>
  <c r="K9" i="30" s="1"/>
  <c r="J3" i="27"/>
  <c r="K3" i="27" s="1"/>
  <c r="J10" i="32"/>
  <c r="K10" i="32" s="1"/>
  <c r="H15" i="26"/>
  <c r="J12" i="29"/>
  <c r="K12" i="29" s="1"/>
  <c r="J8" i="28"/>
  <c r="K8" i="28" s="1"/>
  <c r="J9" i="29"/>
  <c r="K9" i="29" s="1"/>
  <c r="J8" i="29"/>
  <c r="K8" i="29" s="1"/>
  <c r="J3" i="28"/>
  <c r="K3" i="28" s="1"/>
  <c r="H14" i="28"/>
  <c r="J3" i="30"/>
  <c r="K3" i="30" s="1"/>
  <c r="I15" i="33"/>
  <c r="I3" i="25"/>
  <c r="B3" i="28"/>
  <c r="C4" i="25"/>
  <c r="Q7" i="25"/>
  <c r="E7" i="25"/>
  <c r="Q10" i="25"/>
  <c r="H15" i="35"/>
  <c r="J3" i="29"/>
  <c r="K3" i="29" s="1"/>
  <c r="H15" i="32"/>
  <c r="J13" i="29"/>
  <c r="K13" i="29" s="1"/>
  <c r="J4" i="26"/>
  <c r="K4" i="26" s="1"/>
  <c r="J8" i="32"/>
  <c r="K8" i="32" s="1"/>
  <c r="C2" i="33"/>
  <c r="J9" i="33"/>
  <c r="K9" i="33" s="1"/>
  <c r="I15" i="32"/>
  <c r="B3" i="32"/>
  <c r="H3" i="25"/>
  <c r="R46" i="6"/>
  <c r="R47" i="6" s="1"/>
  <c r="O2" i="25" s="1"/>
  <c r="O14" i="25" s="1"/>
  <c r="D12" i="25"/>
  <c r="I5" i="25"/>
  <c r="J9" i="34"/>
  <c r="K9" i="34" s="1"/>
  <c r="J6" i="27"/>
  <c r="K6" i="27" s="1"/>
  <c r="C2" i="28"/>
  <c r="J5" i="34"/>
  <c r="K5" i="34" s="1"/>
  <c r="J8" i="35"/>
  <c r="K8" i="35" s="1"/>
  <c r="I14" i="26"/>
  <c r="J12" i="32"/>
  <c r="K12" i="32" s="1"/>
  <c r="J6" i="26"/>
  <c r="K6" i="26" s="1"/>
  <c r="J7" i="28"/>
  <c r="K7" i="28" s="1"/>
  <c r="J3" i="26"/>
  <c r="K3" i="26" s="1"/>
  <c r="I15" i="35"/>
  <c r="I14" i="35"/>
  <c r="J4" i="27"/>
  <c r="K4" i="27" s="1"/>
  <c r="J3" i="35"/>
  <c r="K3" i="35" s="1"/>
  <c r="B3" i="33"/>
  <c r="J3" i="25"/>
  <c r="H14" i="29"/>
  <c r="J5" i="32"/>
  <c r="K5" i="32" s="1"/>
  <c r="J10" i="29"/>
  <c r="K10" i="29" s="1"/>
  <c r="B13" i="26"/>
  <c r="B13" i="25"/>
  <c r="B12" i="26"/>
  <c r="B12" i="25"/>
  <c r="B11" i="26"/>
  <c r="B11" i="25"/>
  <c r="B5" i="26"/>
  <c r="B5" i="25"/>
  <c r="B4" i="25"/>
  <c r="B4" i="26"/>
  <c r="B3" i="26"/>
  <c r="B3" i="25"/>
  <c r="B10" i="26"/>
  <c r="B10" i="25"/>
  <c r="B9" i="26"/>
  <c r="B9" i="25"/>
  <c r="B8" i="26"/>
  <c r="B8" i="25"/>
  <c r="B6" i="25"/>
  <c r="B6" i="26"/>
  <c r="F46" i="6"/>
  <c r="F47" i="6" s="1"/>
  <c r="P46" i="6"/>
  <c r="P47" i="6" s="1"/>
  <c r="K46" i="6"/>
  <c r="K47" i="6" s="1"/>
  <c r="H46" i="6"/>
  <c r="H47" i="6" s="1"/>
  <c r="I46" i="6"/>
  <c r="I47" i="6" s="1"/>
  <c r="F2" i="25" s="1"/>
  <c r="F14" i="25" s="1"/>
  <c r="T46" i="6"/>
  <c r="T47" i="6" s="1"/>
  <c r="Q46" i="6"/>
  <c r="Q47" i="6" s="1"/>
  <c r="N2" i="25" s="1"/>
  <c r="N14" i="25" s="1"/>
  <c r="U46" i="6"/>
  <c r="U47" i="6" s="1"/>
  <c r="R2" i="25" s="1"/>
  <c r="R14" i="25" s="1"/>
  <c r="S46" i="6"/>
  <c r="S47" i="6" s="1"/>
  <c r="P2" i="25" s="1"/>
  <c r="P15" i="25" s="1"/>
  <c r="J46" i="6"/>
  <c r="J47" i="6" s="1"/>
  <c r="G2" i="25" s="1"/>
  <c r="G15" i="25" s="1"/>
  <c r="H87" i="48" l="1"/>
  <c r="H88" i="48" s="1"/>
  <c r="G87" i="51"/>
  <c r="G88" i="51" s="1"/>
  <c r="AC41" i="6"/>
  <c r="AD38" i="6"/>
  <c r="O5" i="34"/>
  <c r="N8" i="34"/>
  <c r="J2" i="29"/>
  <c r="J15" i="29" s="1"/>
  <c r="C14" i="29"/>
  <c r="C14" i="34"/>
  <c r="K15" i="25"/>
  <c r="L15" i="25"/>
  <c r="C14" i="27"/>
  <c r="J2" i="27"/>
  <c r="J15" i="27" s="1"/>
  <c r="O15" i="25"/>
  <c r="C15" i="34"/>
  <c r="C15" i="30"/>
  <c r="C15" i="32"/>
  <c r="C14" i="32"/>
  <c r="C14" i="35"/>
  <c r="J2" i="35"/>
  <c r="J15" i="35" s="1"/>
  <c r="C14" i="30"/>
  <c r="F15" i="25"/>
  <c r="N15" i="25"/>
  <c r="J2" i="26"/>
  <c r="C14" i="26"/>
  <c r="J15" i="34"/>
  <c r="J14" i="34"/>
  <c r="K2" i="34"/>
  <c r="M2" i="25"/>
  <c r="B2" i="29"/>
  <c r="J2" i="25"/>
  <c r="B2" i="33"/>
  <c r="R15" i="25"/>
  <c r="G14" i="25"/>
  <c r="C15" i="26"/>
  <c r="J15" i="30"/>
  <c r="J14" i="30"/>
  <c r="K2" i="30"/>
  <c r="K2" i="32"/>
  <c r="J15" i="32"/>
  <c r="J14" i="32"/>
  <c r="D2" i="25"/>
  <c r="B2" i="35"/>
  <c r="Q2" i="25"/>
  <c r="B2" i="30"/>
  <c r="P14" i="25"/>
  <c r="C14" i="33"/>
  <c r="C15" i="33"/>
  <c r="J2" i="33"/>
  <c r="J2" i="28"/>
  <c r="C14" i="28"/>
  <c r="C15" i="28"/>
  <c r="C2" i="25"/>
  <c r="B2" i="34"/>
  <c r="H2" i="25"/>
  <c r="B2" i="32"/>
  <c r="E2" i="25"/>
  <c r="B2" i="27"/>
  <c r="I2" i="25"/>
  <c r="B2" i="28"/>
  <c r="B2" i="25"/>
  <c r="B15" i="25" s="1"/>
  <c r="B2" i="26"/>
  <c r="B15" i="26" s="1"/>
  <c r="K2" i="29" l="1"/>
  <c r="K14" i="29" s="1"/>
  <c r="J14" i="29"/>
  <c r="J14" i="35"/>
  <c r="K2" i="35"/>
  <c r="K15" i="35" s="1"/>
  <c r="J14" i="27"/>
  <c r="K2" i="27"/>
  <c r="K15" i="27" s="1"/>
  <c r="K15" i="34"/>
  <c r="K14" i="34"/>
  <c r="B14" i="33"/>
  <c r="B15" i="33"/>
  <c r="J14" i="25"/>
  <c r="J15" i="25"/>
  <c r="I14" i="25"/>
  <c r="I15" i="25"/>
  <c r="B15" i="34"/>
  <c r="B14" i="34"/>
  <c r="K15" i="30"/>
  <c r="K14" i="30"/>
  <c r="B14" i="25"/>
  <c r="B15" i="27"/>
  <c r="B14" i="27"/>
  <c r="C14" i="25"/>
  <c r="C15" i="25"/>
  <c r="B15" i="30"/>
  <c r="B14" i="30"/>
  <c r="K2" i="26"/>
  <c r="J15" i="26"/>
  <c r="J14" i="26"/>
  <c r="K2" i="33"/>
  <c r="J15" i="33"/>
  <c r="J14" i="33"/>
  <c r="B15" i="28"/>
  <c r="B14" i="28"/>
  <c r="K14" i="32"/>
  <c r="K15" i="32"/>
  <c r="E14" i="25"/>
  <c r="E15" i="25"/>
  <c r="Q14" i="25"/>
  <c r="Q15" i="25"/>
  <c r="B14" i="26"/>
  <c r="B15" i="32"/>
  <c r="B14" i="32"/>
  <c r="B15" i="35"/>
  <c r="B14" i="35"/>
  <c r="B14" i="29"/>
  <c r="B15" i="29"/>
  <c r="H15" i="25"/>
  <c r="H14" i="25"/>
  <c r="J15" i="28"/>
  <c r="K2" i="28"/>
  <c r="J14" i="28"/>
  <c r="D14" i="25"/>
  <c r="D15" i="25"/>
  <c r="M14" i="25"/>
  <c r="M15" i="25"/>
  <c r="K15" i="29" l="1"/>
  <c r="K14" i="35"/>
  <c r="K14" i="27"/>
  <c r="K15" i="28"/>
  <c r="K14" i="28"/>
  <c r="K14" i="26"/>
  <c r="K15" i="26"/>
  <c r="K15" i="33"/>
  <c r="K14" i="33"/>
  <c r="E22" i="48"/>
  <c r="I22" i="48" s="1"/>
  <c r="E34" i="48"/>
  <c r="I34" i="48" s="1"/>
  <c r="E35" i="48"/>
  <c r="I35" i="48" s="1"/>
  <c r="E11" i="48"/>
  <c r="I11" i="48" s="1"/>
  <c r="E21" i="48"/>
  <c r="I21" i="48" s="1"/>
  <c r="E31" i="48"/>
  <c r="I31" i="48" s="1"/>
  <c r="E42" i="48"/>
  <c r="I42" i="48" s="1"/>
  <c r="E36" i="48"/>
  <c r="I36" i="48" s="1"/>
  <c r="E46" i="48"/>
  <c r="I46" i="48" s="1"/>
  <c r="I12" i="48"/>
  <c r="E24" i="48"/>
  <c r="I24" i="48" s="1"/>
  <c r="E45" i="48"/>
  <c r="I45" i="48" s="1"/>
  <c r="E16" i="48"/>
  <c r="I16" i="48" s="1"/>
  <c r="E17" i="48"/>
  <c r="I17" i="48" s="1"/>
  <c r="E27" i="48"/>
  <c r="I27" i="48" s="1"/>
  <c r="E38" i="48"/>
  <c r="I38" i="48" s="1"/>
  <c r="E47" i="48"/>
  <c r="I47" i="48" s="1"/>
  <c r="E43" i="48"/>
  <c r="I43" i="48" s="1"/>
  <c r="E13" i="48"/>
  <c r="I13" i="48" s="1"/>
  <c r="E14" i="48"/>
  <c r="I14" i="48" s="1"/>
  <c r="E26" i="48"/>
  <c r="I26" i="48" s="1"/>
  <c r="E18" i="48"/>
  <c r="I18" i="48" s="1"/>
  <c r="E29" i="48"/>
  <c r="I29" i="48" s="1"/>
  <c r="E39" i="48"/>
  <c r="I39" i="48" s="1"/>
  <c r="E48" i="48"/>
  <c r="I48" i="48" s="1"/>
  <c r="E32" i="48"/>
  <c r="I32" i="48" s="1"/>
  <c r="E44" i="48"/>
  <c r="I44" i="48" s="1"/>
  <c r="E25" i="48"/>
  <c r="I25" i="48" s="1"/>
  <c r="E10" i="48"/>
  <c r="I10" i="48" s="1"/>
  <c r="E19" i="48"/>
  <c r="I19" i="48" s="1"/>
  <c r="E30" i="48"/>
  <c r="E41" i="48"/>
  <c r="I41" i="48" s="1"/>
  <c r="E49" i="48"/>
  <c r="I49" i="48" s="1"/>
  <c r="I30" i="48" l="1"/>
  <c r="E2" i="48"/>
  <c r="B2" i="49"/>
  <c r="P2" i="50"/>
  <c r="Y2" i="50" s="1"/>
  <c r="Y70" i="50" s="1"/>
  <c r="B7" i="58" s="1"/>
  <c r="B8" i="58" l="1"/>
  <c r="B6" i="58"/>
  <c r="B13" i="58"/>
  <c r="I2" i="48"/>
  <c r="I87" i="48" s="1"/>
  <c r="I88" i="48" s="1"/>
  <c r="E87" i="48"/>
  <c r="C23" i="49" s="1"/>
  <c r="G23" i="49" s="1"/>
  <c r="B70" i="50"/>
  <c r="U2" i="50"/>
  <c r="AD2" i="50" s="1"/>
  <c r="AD70" i="50" s="1"/>
  <c r="G7" i="58" s="1"/>
  <c r="T2" i="50"/>
  <c r="AC2" i="50" s="1"/>
  <c r="AC70" i="50" s="1"/>
  <c r="F7" i="58" s="1"/>
  <c r="Q2" i="50"/>
  <c r="Z2" i="50" s="1"/>
  <c r="Z70" i="50" s="1"/>
  <c r="C7" i="58" s="1"/>
  <c r="W2" i="50"/>
  <c r="AF2" i="50" s="1"/>
  <c r="AF70" i="50" s="1"/>
  <c r="I7" i="58" s="1"/>
  <c r="S2" i="50"/>
  <c r="AB2" i="50" s="1"/>
  <c r="AB70" i="50" s="1"/>
  <c r="E7" i="58" s="1"/>
  <c r="R2" i="50"/>
  <c r="AA2" i="50" s="1"/>
  <c r="AA70" i="50" s="1"/>
  <c r="D7" i="58" s="1"/>
  <c r="D2" i="50"/>
  <c r="D70" i="50" s="1"/>
  <c r="V2" i="50"/>
  <c r="AE2" i="50" s="1"/>
  <c r="AE70" i="50" s="1"/>
  <c r="H7" i="58" s="1"/>
  <c r="E4" i="58" l="1"/>
  <c r="E6" i="58"/>
  <c r="E8" i="58"/>
  <c r="B19" i="58"/>
  <c r="B14" i="58"/>
  <c r="B12" i="58"/>
  <c r="B10" i="58"/>
  <c r="I6" i="58"/>
  <c r="I8" i="58"/>
  <c r="I4" i="58"/>
  <c r="C4" i="58"/>
  <c r="C6" i="58"/>
  <c r="U6" i="58" s="1"/>
  <c r="C8" i="58"/>
  <c r="U8" i="58" s="1"/>
  <c r="F4" i="58"/>
  <c r="F6" i="58"/>
  <c r="F8" i="58"/>
  <c r="G4" i="58"/>
  <c r="G6" i="58"/>
  <c r="G8" i="58"/>
  <c r="H8" i="58"/>
  <c r="H4" i="58"/>
  <c r="H6" i="58"/>
  <c r="D4" i="58"/>
  <c r="D6" i="58"/>
  <c r="D8" i="58"/>
  <c r="C13" i="58"/>
  <c r="F13" i="58"/>
  <c r="G13" i="58"/>
  <c r="H13" i="58"/>
  <c r="D13" i="58"/>
  <c r="E13" i="58"/>
  <c r="I13" i="58"/>
  <c r="C34" i="49"/>
  <c r="G34" i="49" s="1"/>
  <c r="C2" i="49"/>
  <c r="G2" i="49" s="1"/>
  <c r="C39" i="49"/>
  <c r="G39" i="49" s="1"/>
  <c r="C22" i="49"/>
  <c r="G22" i="49" s="1"/>
  <c r="C49" i="49"/>
  <c r="G49" i="49" s="1"/>
  <c r="C54" i="49"/>
  <c r="G54" i="49" s="1"/>
  <c r="C86" i="49"/>
  <c r="G86" i="49" s="1"/>
  <c r="C73" i="49"/>
  <c r="G73" i="49" s="1"/>
  <c r="C41" i="49"/>
  <c r="G41" i="49" s="1"/>
  <c r="C4" i="49"/>
  <c r="G4" i="49" s="1"/>
  <c r="C24" i="49"/>
  <c r="G24" i="49" s="1"/>
  <c r="C6" i="49"/>
  <c r="G6" i="49" s="1"/>
  <c r="C11" i="49"/>
  <c r="G11" i="49" s="1"/>
  <c r="C20" i="49"/>
  <c r="G20" i="49" s="1"/>
  <c r="C3" i="49"/>
  <c r="G3" i="49" s="1"/>
  <c r="C60" i="49"/>
  <c r="G60" i="49" s="1"/>
  <c r="C17" i="49"/>
  <c r="G17" i="49" s="1"/>
  <c r="C25" i="49"/>
  <c r="G25" i="49" s="1"/>
  <c r="C61" i="49"/>
  <c r="G61" i="49" s="1"/>
  <c r="C84" i="49"/>
  <c r="G84" i="49" s="1"/>
  <c r="C5" i="49"/>
  <c r="G5" i="49" s="1"/>
  <c r="C18" i="49"/>
  <c r="G18" i="49" s="1"/>
  <c r="C19" i="49"/>
  <c r="G19" i="49" s="1"/>
  <c r="C31" i="49"/>
  <c r="G31" i="49" s="1"/>
  <c r="C15" i="49"/>
  <c r="G15" i="49" s="1"/>
  <c r="C28" i="49"/>
  <c r="G28" i="49" s="1"/>
  <c r="C56" i="49"/>
  <c r="G56" i="49" s="1"/>
  <c r="C63" i="49"/>
  <c r="G63" i="49" s="1"/>
  <c r="C12" i="49"/>
  <c r="G12" i="49" s="1"/>
  <c r="C69" i="49"/>
  <c r="G69" i="49" s="1"/>
  <c r="C80" i="49"/>
  <c r="G80" i="49" s="1"/>
  <c r="C29" i="49"/>
  <c r="G29" i="49" s="1"/>
  <c r="C46" i="49"/>
  <c r="G46" i="49" s="1"/>
  <c r="C36" i="49"/>
  <c r="G36" i="49" s="1"/>
  <c r="C81" i="49"/>
  <c r="G81" i="49" s="1"/>
  <c r="C40" i="49"/>
  <c r="G40" i="49" s="1"/>
  <c r="C9" i="49"/>
  <c r="G9" i="49" s="1"/>
  <c r="C59" i="49"/>
  <c r="G59" i="49" s="1"/>
  <c r="C32" i="49"/>
  <c r="G32" i="49" s="1"/>
  <c r="C53" i="49"/>
  <c r="G53" i="49" s="1"/>
  <c r="C16" i="49"/>
  <c r="G16" i="49" s="1"/>
  <c r="C47" i="49"/>
  <c r="G47" i="49" s="1"/>
  <c r="C58" i="49"/>
  <c r="G58" i="49" s="1"/>
  <c r="C43" i="49"/>
  <c r="G43" i="49" s="1"/>
  <c r="C68" i="49"/>
  <c r="G68" i="49" s="1"/>
  <c r="C26" i="49"/>
  <c r="G26" i="49" s="1"/>
  <c r="C21" i="49"/>
  <c r="G21" i="49" s="1"/>
  <c r="C83" i="49"/>
  <c r="G83" i="49" s="1"/>
  <c r="C50" i="49"/>
  <c r="G50" i="49" s="1"/>
  <c r="C65" i="49"/>
  <c r="G65" i="49" s="1"/>
  <c r="C37" i="49"/>
  <c r="G37" i="49" s="1"/>
  <c r="C44" i="49"/>
  <c r="G44" i="49" s="1"/>
  <c r="C35" i="49"/>
  <c r="G35" i="49" s="1"/>
  <c r="C85" i="49"/>
  <c r="G85" i="49" s="1"/>
  <c r="C67" i="49"/>
  <c r="G67" i="49" s="1"/>
  <c r="C45" i="49"/>
  <c r="G45" i="49" s="1"/>
  <c r="C14" i="49"/>
  <c r="G14" i="49" s="1"/>
  <c r="C64" i="49"/>
  <c r="G64" i="49" s="1"/>
  <c r="C38" i="49"/>
  <c r="G38" i="49" s="1"/>
  <c r="C66" i="49"/>
  <c r="G66" i="49" s="1"/>
  <c r="C7" i="49"/>
  <c r="G7" i="49" s="1"/>
  <c r="C51" i="49"/>
  <c r="G51" i="49" s="1"/>
  <c r="C42" i="49"/>
  <c r="G42" i="49" s="1"/>
  <c r="C30" i="49"/>
  <c r="G30" i="49" s="1"/>
  <c r="C13" i="49"/>
  <c r="G13" i="49" s="1"/>
  <c r="C52" i="49"/>
  <c r="G52" i="49" s="1"/>
  <c r="C55" i="49"/>
  <c r="G55" i="49" s="1"/>
  <c r="C48" i="49"/>
  <c r="G48" i="49" s="1"/>
  <c r="C10" i="49"/>
  <c r="G10" i="49" s="1"/>
  <c r="C8" i="49"/>
  <c r="G8" i="49" s="1"/>
  <c r="C82" i="49"/>
  <c r="G82" i="49" s="1"/>
  <c r="C27" i="49"/>
  <c r="G27" i="49" s="1"/>
  <c r="C33" i="49"/>
  <c r="G33" i="49" s="1"/>
  <c r="C57" i="49"/>
  <c r="G57" i="49" s="1"/>
  <c r="C62" i="49"/>
  <c r="G62" i="49" s="1"/>
  <c r="U4" i="58" l="1"/>
  <c r="J4" i="58"/>
  <c r="E14" i="58"/>
  <c r="E12" i="58"/>
  <c r="E10" i="58"/>
  <c r="U10" i="58" s="1"/>
  <c r="D14" i="58"/>
  <c r="D12" i="58"/>
  <c r="D10" i="58"/>
  <c r="H14" i="58"/>
  <c r="H12" i="58"/>
  <c r="H10" i="58"/>
  <c r="G14" i="58"/>
  <c r="G12" i="58"/>
  <c r="G10" i="58"/>
  <c r="F14" i="58"/>
  <c r="F12" i="58"/>
  <c r="F10" i="58"/>
  <c r="B20" i="58"/>
  <c r="B18" i="58"/>
  <c r="B16" i="58"/>
  <c r="C14" i="58"/>
  <c r="U14" i="58" s="1"/>
  <c r="C12" i="58"/>
  <c r="U12" i="58" s="1"/>
  <c r="C10" i="58"/>
  <c r="I14" i="58"/>
  <c r="I12" i="58"/>
  <c r="I10" i="58"/>
  <c r="J6" i="58"/>
  <c r="I19" i="58"/>
  <c r="J8" i="58"/>
  <c r="H19" i="58"/>
  <c r="G19" i="58"/>
  <c r="E19" i="58"/>
  <c r="F19" i="58"/>
  <c r="D19" i="58"/>
  <c r="C19" i="58"/>
  <c r="G88" i="49"/>
  <c r="C87" i="49"/>
  <c r="J14" i="58" l="1"/>
  <c r="F20" i="58"/>
  <c r="F18" i="58"/>
  <c r="F16" i="58"/>
  <c r="G20" i="58"/>
  <c r="G18" i="58"/>
  <c r="G16" i="58"/>
  <c r="I20" i="58"/>
  <c r="I18" i="58"/>
  <c r="I16" i="58"/>
  <c r="D18" i="58"/>
  <c r="D16" i="58"/>
  <c r="D20" i="58"/>
  <c r="E18" i="58"/>
  <c r="E16" i="58"/>
  <c r="E20" i="58"/>
  <c r="H20" i="58"/>
  <c r="H18" i="58"/>
  <c r="H16" i="58"/>
  <c r="C18" i="58"/>
  <c r="C16" i="58"/>
  <c r="C20" i="58"/>
  <c r="J10" i="58"/>
  <c r="J12" i="58"/>
  <c r="D2" i="54"/>
  <c r="G89" i="49"/>
  <c r="J16" i="58" l="1"/>
  <c r="J20" i="58"/>
  <c r="J18" i="58"/>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Vries, Jerke de</author>
  </authors>
  <commentList>
    <comment ref="T57" authorId="0" shapeId="1025" xr:uid="{767DB0E7-87ED-A348-B093-A3CE4F11E0B7}">
      <text>
        <r>
          <rPr>
            <b/>
            <sz val="9"/>
            <color indexed="81"/>
            <rFont val="Tahoma"/>
            <family val="2"/>
          </rPr>
          <t>Vries, Jerke de:</t>
        </r>
        <r>
          <rPr>
            <sz val="9"/>
            <color indexed="81"/>
            <rFont val="Tahoma"/>
            <family val="2"/>
          </rPr>
          <t xml:space="preserve">
https://cesonoma.ucanr.edu/files/27239.pdf
https://www.haifa-group.com/olives-fertilizer/crop-guide-olives; Table 1.3</t>
        </r>
      </text>
      <mc:AlternateContent xmlns:mc="http://schemas.openxmlformats.org/markup-compatibility/2006">
        <mc:Choice Requires="v"/>
        <mc:Fallback>
          <commentPr defaultSize="0" autoFill="0" autoLine="0">
            <anchor>
              <from>
                <xdr:col>20</xdr:col>
                <xdr:colOff>190500</xdr:colOff>
                <xdr:row>55</xdr:row>
                <xdr:rowOff>63500</xdr:rowOff>
              </from>
              <to>
                <xdr:col>21</xdr:col>
                <xdr:colOff>558800</xdr:colOff>
                <xdr:row>60</xdr:row>
                <xdr:rowOff>165100</xdr:rowOff>
              </to>
            </anchor>
          </commentPr>
        </mc:Fallback>
      </mc:AlternateContent>
    </comment>
    <comment ref="T103" authorId="0" shapeId="1026" xr:uid="{EA0824FE-E019-0B40-A11C-0BBE6A5DFE68}">
      <text>
        <r>
          <rPr>
            <b/>
            <sz val="9"/>
            <color indexed="81"/>
            <rFont val="Tahoma"/>
            <family val="2"/>
          </rPr>
          <t>Vries, Jerke de:</t>
        </r>
        <r>
          <rPr>
            <sz val="9"/>
            <color indexed="81"/>
            <rFont val="Tahoma"/>
            <family val="2"/>
          </rPr>
          <t xml:space="preserve">
weighted average</t>
        </r>
      </text>
      <mc:AlternateContent xmlns:mc="http://schemas.openxmlformats.org/markup-compatibility/2006">
        <mc:Choice Requires="v"/>
        <mc:Fallback>
          <commentPr defaultSize="0" autoFill="0" autoLine="0">
            <anchor>
              <from>
                <xdr:col>20</xdr:col>
                <xdr:colOff>190500</xdr:colOff>
                <xdr:row>101</xdr:row>
                <xdr:rowOff>63500</xdr:rowOff>
              </from>
              <to>
                <xdr:col>21</xdr:col>
                <xdr:colOff>698500</xdr:colOff>
                <xdr:row>105</xdr:row>
                <xdr:rowOff>139700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A9" authorId="0" shapeId="3073" xr:uid="{82837C47-9756-0440-BBCC-9D1D3242E2FA}">
      <text>
        <r>
          <rPr>
            <b/>
            <sz val="10"/>
            <color rgb="FF000000"/>
            <rFont val="Tahoma"/>
            <family val="2"/>
          </rPr>
          <t>Alon Shepon:</t>
        </r>
        <r>
          <rPr>
            <sz val="10"/>
            <color rgb="FF000000"/>
            <rFont val="Tahoma"/>
            <family val="2"/>
          </rPr>
          <t xml:space="preserve">
</t>
        </r>
        <r>
          <rPr>
            <sz val="10"/>
            <color rgb="FF000000"/>
            <rFont val="Tahoma"/>
            <family val="2"/>
          </rPr>
          <t xml:space="preserve"> </t>
        </r>
        <r>
          <rPr>
            <sz val="10"/>
            <color rgb="FF000000"/>
            <rFont val="Calibri"/>
            <family val="2"/>
          </rPr>
          <t xml:space="preserve">Nutritional values per 863 m2 (the farm's area in m2a) 	</t>
        </r>
      </text>
      <mc:AlternateContent xmlns:mc="http://schemas.openxmlformats.org/markup-compatibility/2006">
        <mc:Choice Requires="v"/>
        <mc:Fallback>
          <commentPr defaultSize="0" autoFill="0" autoLine="0">
            <anchor>
              <from>
                <xdr:col>1</xdr:col>
                <xdr:colOff>190500</xdr:colOff>
                <xdr:row>6</xdr:row>
                <xdr:rowOff>101600</xdr:rowOff>
              </from>
              <to>
                <xdr:col>3</xdr:col>
                <xdr:colOff>469900</xdr:colOff>
                <xdr:row>9</xdr:row>
                <xdr:rowOff>0</xdr:rowOff>
              </to>
            </anchor>
          </commentPr>
        </mc:Fallback>
      </mc:AlternateContent>
    </comment>
    <comment ref="A15" authorId="0" shapeId="3074" xr:uid="{F820CE0D-CC7C-1F41-BE9C-9E86E9C772E7}">
      <text>
        <r>
          <rPr>
            <b/>
            <sz val="10"/>
            <color rgb="FF000000"/>
            <rFont val="Tahoma"/>
            <family val="2"/>
          </rPr>
          <t>Alon Shepon:</t>
        </r>
        <r>
          <rPr>
            <sz val="10"/>
            <color rgb="FF000000"/>
            <rFont val="Tahoma"/>
            <family val="2"/>
          </rPr>
          <t xml:space="preserve">
</t>
        </r>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1</xdr:col>
                <xdr:colOff>190500</xdr:colOff>
                <xdr:row>13</xdr:row>
                <xdr:rowOff>254000</xdr:rowOff>
              </from>
              <to>
                <xdr:col>3</xdr:col>
                <xdr:colOff>469900</xdr:colOff>
                <xdr:row>16</xdr:row>
                <xdr:rowOff>0</xdr:rowOff>
              </to>
            </anchor>
          </commentPr>
        </mc:Fallback>
      </mc:AlternateContent>
    </comment>
    <comment ref="A16" authorId="0" shapeId="3075" xr:uid="{9D4D0530-7706-BC46-BA22-959877B79CBE}">
      <text>
        <r>
          <rPr>
            <b/>
            <sz val="10"/>
            <color rgb="FF000000"/>
            <rFont val="Tahoma"/>
            <family val="2"/>
          </rPr>
          <t>Alon Shepon:</t>
        </r>
        <r>
          <rPr>
            <sz val="10"/>
            <color rgb="FF000000"/>
            <rFont val="Tahoma"/>
            <family val="2"/>
          </rPr>
          <t xml:space="preserve">
</t>
        </r>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1</xdr:col>
                <xdr:colOff>190500</xdr:colOff>
                <xdr:row>15</xdr:row>
                <xdr:rowOff>12700</xdr:rowOff>
              </from>
              <to>
                <xdr:col>3</xdr:col>
                <xdr:colOff>469900</xdr:colOff>
                <xdr:row>17</xdr:row>
                <xdr:rowOff>152400</xdr:rowOff>
              </to>
            </anchor>
          </commentPr>
        </mc:Fallback>
      </mc:AlternateContent>
    </comment>
    <comment ref="A17" authorId="0" shapeId="3076" xr:uid="{86C35515-0E35-A344-8006-03AE683EE272}">
      <text>
        <r>
          <rPr>
            <b/>
            <sz val="10"/>
            <color rgb="FF000000"/>
            <rFont val="Tahoma"/>
            <family val="2"/>
          </rPr>
          <t>Alon Shepon:</t>
        </r>
        <r>
          <rPr>
            <sz val="10"/>
            <color rgb="FF000000"/>
            <rFont val="Tahoma"/>
            <family val="2"/>
          </rPr>
          <t xml:space="preserve">
</t>
        </r>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1</xdr:col>
                <xdr:colOff>190500</xdr:colOff>
                <xdr:row>16</xdr:row>
                <xdr:rowOff>12700</xdr:rowOff>
              </from>
              <to>
                <xdr:col>3</xdr:col>
                <xdr:colOff>469900</xdr:colOff>
                <xdr:row>26</xdr:row>
                <xdr:rowOff>165100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B1" authorId="0" shapeId="4097" xr:uid="{FFD039CF-5C1B-E142-B199-A87F96EAC8A4}">
      <text>
        <r>
          <rPr>
            <b/>
            <sz val="10"/>
            <color rgb="FF000000"/>
            <rFont val="Tahoma"/>
            <family val="2"/>
          </rPr>
          <t>Alon Shepon:</t>
        </r>
        <r>
          <rPr>
            <sz val="10"/>
            <color rgb="FF000000"/>
            <rFont val="Tahoma"/>
            <family val="2"/>
          </rPr>
          <t xml:space="preserve">
</t>
        </r>
        <r>
          <rPr>
            <sz val="10"/>
            <color rgb="FF000000"/>
            <rFont val="Tahoma"/>
            <family val="2"/>
          </rPr>
          <t>kcl/day</t>
        </r>
      </text>
      <mc:AlternateContent xmlns:mc="http://schemas.openxmlformats.org/markup-compatibility/2006">
        <mc:Choice Requires="v"/>
        <mc:Fallback>
          <commentPr defaultSize="0" autoFill="0" autoLine="0">
            <anchor>
              <from>
                <xdr:col>1</xdr:col>
                <xdr:colOff>38100</xdr:colOff>
                <xdr:row>0</xdr:row>
                <xdr:rowOff>12700</xdr:rowOff>
              </from>
              <to>
                <xdr:col>3</xdr:col>
                <xdr:colOff>177800</xdr:colOff>
                <xdr:row>2</xdr:row>
                <xdr:rowOff>50800</xdr:rowOff>
              </to>
            </anchor>
          </commentPr>
        </mc:Fallback>
      </mc:AlternateContent>
    </comment>
    <comment ref="C1" authorId="0" shapeId="4098" xr:uid="{A6F10EBF-C659-E442-8528-91245CF65979}">
      <text>
        <r>
          <rPr>
            <b/>
            <sz val="10"/>
            <color rgb="FF000000"/>
            <rFont val="Tahoma"/>
            <family val="2"/>
          </rPr>
          <t>Alon Shepon:</t>
        </r>
        <r>
          <rPr>
            <sz val="10"/>
            <color rgb="FF000000"/>
            <rFont val="Tahoma"/>
            <family val="2"/>
          </rPr>
          <t xml:space="preserve">
</t>
        </r>
        <r>
          <rPr>
            <sz val="10"/>
            <color rgb="FF000000"/>
            <rFont val="Tahoma"/>
            <family val="2"/>
          </rPr>
          <t>grams/day</t>
        </r>
      </text>
      <mc:AlternateContent xmlns:mc="http://schemas.openxmlformats.org/markup-compatibility/2006">
        <mc:Choice Requires="v"/>
        <mc:Fallback>
          <commentPr defaultSize="0" autoFill="0" autoLine="0">
            <anchor>
              <from>
                <xdr:col>1</xdr:col>
                <xdr:colOff>571500</xdr:colOff>
                <xdr:row>0</xdr:row>
                <xdr:rowOff>12700</xdr:rowOff>
              </from>
              <to>
                <xdr:col>4</xdr:col>
                <xdr:colOff>152400</xdr:colOff>
                <xdr:row>2</xdr:row>
                <xdr:rowOff>50800</xdr:rowOff>
              </to>
            </anchor>
          </commentPr>
        </mc:Fallback>
      </mc:AlternateContent>
    </comment>
    <comment ref="D1" authorId="0" shapeId="4099" xr:uid="{6F4A8B7F-F9C3-1544-886B-4BD1BACE305B}">
      <text>
        <r>
          <rPr>
            <b/>
            <sz val="10"/>
            <color rgb="FF000000"/>
            <rFont val="Tahoma"/>
            <family val="2"/>
          </rPr>
          <t>Alon Shepon:</t>
        </r>
        <r>
          <rPr>
            <sz val="10"/>
            <color rgb="FF000000"/>
            <rFont val="Tahoma"/>
            <family val="2"/>
          </rPr>
          <t xml:space="preserve">
</t>
        </r>
        <r>
          <rPr>
            <sz val="10"/>
            <color rgb="FF000000"/>
            <rFont val="Tahoma"/>
            <family val="2"/>
          </rPr>
          <t>gram/day</t>
        </r>
      </text>
      <mc:AlternateContent xmlns:mc="http://schemas.openxmlformats.org/markup-compatibility/2006">
        <mc:Choice Requires="v"/>
        <mc:Fallback>
          <commentPr defaultSize="0" autoFill="0" autoLine="0">
            <anchor>
              <from>
                <xdr:col>2</xdr:col>
                <xdr:colOff>482600</xdr:colOff>
                <xdr:row>0</xdr:row>
                <xdr:rowOff>12700</xdr:rowOff>
              </from>
              <to>
                <xdr:col>5</xdr:col>
                <xdr:colOff>50800</xdr:colOff>
                <xdr:row>2</xdr:row>
                <xdr:rowOff>50800</xdr:rowOff>
              </to>
            </anchor>
          </commentPr>
        </mc:Fallback>
      </mc:AlternateContent>
    </comment>
    <comment ref="E1" authorId="0" shapeId="4100" xr:uid="{DA8EF4E3-8B56-5345-8DA5-B93C06E85BCA}">
      <text>
        <r>
          <rPr>
            <b/>
            <sz val="10"/>
            <color rgb="FF000000"/>
            <rFont val="Tahoma"/>
            <family val="2"/>
          </rPr>
          <t>Alon Shepon:</t>
        </r>
        <r>
          <rPr>
            <sz val="10"/>
            <color rgb="FF000000"/>
            <rFont val="Tahoma"/>
            <family val="2"/>
          </rPr>
          <t xml:space="preserve">
</t>
        </r>
        <r>
          <rPr>
            <sz val="10"/>
            <color rgb="FF000000"/>
            <rFont val="Tahoma"/>
            <family val="2"/>
          </rPr>
          <t>gram/day</t>
        </r>
      </text>
      <mc:AlternateContent xmlns:mc="http://schemas.openxmlformats.org/markup-compatibility/2006">
        <mc:Choice Requires="v"/>
        <mc:Fallback>
          <commentPr defaultSize="0" autoFill="0" autoLine="0">
            <anchor>
              <from>
                <xdr:col>0</xdr:col>
                <xdr:colOff>1168400</xdr:colOff>
                <xdr:row>0</xdr:row>
                <xdr:rowOff>12700</xdr:rowOff>
              </from>
              <to>
                <xdr:col>2</xdr:col>
                <xdr:colOff>101600</xdr:colOff>
                <xdr:row>2</xdr:row>
                <xdr:rowOff>50800</xdr:rowOff>
              </to>
            </anchor>
          </commentPr>
        </mc:Fallback>
      </mc:AlternateContent>
    </comment>
    <comment ref="F1" authorId="0" shapeId="4101" xr:uid="{52F7F414-3BB9-014A-A915-C474C90F48EB}">
      <text>
        <r>
          <rPr>
            <b/>
            <sz val="10"/>
            <color rgb="FF000000"/>
            <rFont val="Tahoma"/>
            <family val="2"/>
          </rPr>
          <t>Alon Shepon:</t>
        </r>
        <r>
          <rPr>
            <sz val="10"/>
            <color rgb="FF000000"/>
            <rFont val="Tahoma"/>
            <family val="2"/>
          </rPr>
          <t xml:space="preserve">
</t>
        </r>
        <r>
          <rPr>
            <sz val="10"/>
            <color rgb="FF000000"/>
            <rFont val="Tahoma"/>
            <family val="2"/>
          </rPr>
          <t>mg/day</t>
        </r>
      </text>
      <mc:AlternateContent xmlns:mc="http://schemas.openxmlformats.org/markup-compatibility/2006">
        <mc:Choice Requires="v"/>
        <mc:Fallback>
          <commentPr defaultSize="0" autoFill="0" autoLine="0">
            <anchor>
              <from>
                <xdr:col>1</xdr:col>
                <xdr:colOff>88900</xdr:colOff>
                <xdr:row>0</xdr:row>
                <xdr:rowOff>12700</xdr:rowOff>
              </from>
              <to>
                <xdr:col>3</xdr:col>
                <xdr:colOff>228600</xdr:colOff>
                <xdr:row>2</xdr:row>
                <xdr:rowOff>50800</xdr:rowOff>
              </to>
            </anchor>
          </commentPr>
        </mc:Fallback>
      </mc:AlternateContent>
    </comment>
    <comment ref="G1" authorId="0" shapeId="4102" xr:uid="{9D816C00-9355-B749-9492-39FA28608475}">
      <text>
        <r>
          <rPr>
            <b/>
            <sz val="10"/>
            <color rgb="FF000000"/>
            <rFont val="Tahoma"/>
            <family val="2"/>
          </rPr>
          <t>Alon Shepon:</t>
        </r>
        <r>
          <rPr>
            <sz val="10"/>
            <color rgb="FF000000"/>
            <rFont val="Tahoma"/>
            <family val="2"/>
          </rPr>
          <t xml:space="preserve">
</t>
        </r>
        <r>
          <rPr>
            <sz val="10"/>
            <color rgb="FF000000"/>
            <rFont val="Tahoma"/>
            <family val="2"/>
          </rPr>
          <t>mg/day</t>
        </r>
      </text>
      <mc:AlternateContent xmlns:mc="http://schemas.openxmlformats.org/markup-compatibility/2006">
        <mc:Choice Requires="v"/>
        <mc:Fallback>
          <commentPr defaultSize="0" autoFill="0" autoLine="0">
            <anchor>
              <from>
                <xdr:col>1</xdr:col>
                <xdr:colOff>609600</xdr:colOff>
                <xdr:row>0</xdr:row>
                <xdr:rowOff>12700</xdr:rowOff>
              </from>
              <to>
                <xdr:col>4</xdr:col>
                <xdr:colOff>190500</xdr:colOff>
                <xdr:row>2</xdr:row>
                <xdr:rowOff>50800</xdr:rowOff>
              </to>
            </anchor>
          </commentPr>
        </mc:Fallback>
      </mc:AlternateContent>
    </comment>
    <comment ref="H1" authorId="0" shapeId="4103" xr:uid="{0DADB7CB-5291-D14D-97AC-4E45BABCE653}">
      <text>
        <r>
          <rPr>
            <b/>
            <sz val="10"/>
            <color rgb="FF000000"/>
            <rFont val="Tahoma"/>
            <family val="2"/>
          </rPr>
          <t>Alon Shepon:</t>
        </r>
        <r>
          <rPr>
            <sz val="10"/>
            <color rgb="FF000000"/>
            <rFont val="Tahoma"/>
            <family val="2"/>
          </rPr>
          <t xml:space="preserve">
</t>
        </r>
        <r>
          <rPr>
            <sz val="10"/>
            <color rgb="FF000000"/>
            <rFont val="Tahoma"/>
            <family val="2"/>
          </rPr>
          <t>mg/day</t>
        </r>
      </text>
      <mc:AlternateContent xmlns:mc="http://schemas.openxmlformats.org/markup-compatibility/2006">
        <mc:Choice Requires="v"/>
        <mc:Fallback>
          <commentPr defaultSize="0" autoFill="0" autoLine="0">
            <anchor>
              <from>
                <xdr:col>7</xdr:col>
                <xdr:colOff>139700</xdr:colOff>
                <xdr:row>0</xdr:row>
                <xdr:rowOff>12700</xdr:rowOff>
              </from>
              <to>
                <xdr:col>9</xdr:col>
                <xdr:colOff>266700</xdr:colOff>
                <xdr:row>2</xdr:row>
                <xdr:rowOff>50800</xdr:rowOff>
              </to>
            </anchor>
          </commentPr>
        </mc:Fallback>
      </mc:AlternateContent>
    </comment>
    <comment ref="I1" authorId="0" shapeId="4104" xr:uid="{378A18BE-380E-724A-BACC-5CAAB4EFD163}">
      <text>
        <r>
          <rPr>
            <b/>
            <sz val="10"/>
            <color rgb="FF000000"/>
            <rFont val="Tahoma"/>
            <family val="2"/>
          </rPr>
          <t>Alon Shepon:</t>
        </r>
        <r>
          <rPr>
            <sz val="10"/>
            <color rgb="FF000000"/>
            <rFont val="Tahoma"/>
            <family val="2"/>
          </rPr>
          <t xml:space="preserve">
</t>
        </r>
        <r>
          <rPr>
            <sz val="10"/>
            <color rgb="FF000000"/>
            <rFont val="Tahoma"/>
            <family val="2"/>
          </rPr>
          <t>mg/day</t>
        </r>
      </text>
      <mc:AlternateContent xmlns:mc="http://schemas.openxmlformats.org/markup-compatibility/2006">
        <mc:Choice Requires="v"/>
        <mc:Fallback>
          <commentPr defaultSize="0" autoFill="0" autoLine="0">
            <anchor>
              <from>
                <xdr:col>7</xdr:col>
                <xdr:colOff>584200</xdr:colOff>
                <xdr:row>0</xdr:row>
                <xdr:rowOff>12700</xdr:rowOff>
              </from>
              <to>
                <xdr:col>9</xdr:col>
                <xdr:colOff>711200</xdr:colOff>
                <xdr:row>2</xdr:row>
                <xdr:rowOff>50800</xdr:rowOff>
              </to>
            </anchor>
          </commentPr>
        </mc:Fallback>
      </mc:AlternateContent>
    </comment>
    <comment ref="K1" authorId="0" shapeId="4105" xr:uid="{1FC49321-0576-1843-A43D-170662F16579}">
      <text>
        <r>
          <rPr>
            <b/>
            <sz val="10"/>
            <color rgb="FF000000"/>
            <rFont val="Tahoma"/>
            <family val="2"/>
          </rPr>
          <t>Alon Shepon:</t>
        </r>
        <r>
          <rPr>
            <sz val="10"/>
            <color rgb="FF000000"/>
            <rFont val="Tahoma"/>
            <family val="2"/>
          </rPr>
          <t xml:space="preserve">
</t>
        </r>
        <r>
          <rPr>
            <sz val="10"/>
            <color rgb="FF000000"/>
            <rFont val="Tahoma"/>
            <family val="2"/>
          </rPr>
          <t>kg CO2-eq</t>
        </r>
      </text>
      <mc:AlternateContent xmlns:mc="http://schemas.openxmlformats.org/markup-compatibility/2006">
        <mc:Choice Requires="v"/>
        <mc:Fallback>
          <commentPr defaultSize="0" autoFill="0" autoLine="0">
            <anchor>
              <from>
                <xdr:col>10</xdr:col>
                <xdr:colOff>127000</xdr:colOff>
                <xdr:row>0</xdr:row>
                <xdr:rowOff>12700</xdr:rowOff>
              </from>
              <to>
                <xdr:col>12</xdr:col>
                <xdr:colOff>139700</xdr:colOff>
                <xdr:row>2</xdr:row>
                <xdr:rowOff>50800</xdr:rowOff>
              </to>
            </anchor>
          </commentPr>
        </mc:Fallback>
      </mc:AlternateContent>
    </comment>
    <comment ref="L1" authorId="0" shapeId="4106" xr:uid="{A847F340-1CC7-484E-99BB-B2AD51B09934}">
      <text>
        <r>
          <rPr>
            <b/>
            <sz val="10"/>
            <color rgb="FF000000"/>
            <rFont val="Tahoma"/>
            <family val="2"/>
          </rPr>
          <t>Alon Shepon:</t>
        </r>
        <r>
          <rPr>
            <sz val="10"/>
            <color rgb="FF000000"/>
            <rFont val="Tahoma"/>
            <family val="2"/>
          </rPr>
          <t xml:space="preserve">
</t>
        </r>
        <r>
          <rPr>
            <sz val="10"/>
            <color rgb="FF000000"/>
            <rFont val="Tahoma"/>
            <family val="2"/>
          </rPr>
          <t>kg N-eq</t>
        </r>
      </text>
      <mc:AlternateContent xmlns:mc="http://schemas.openxmlformats.org/markup-compatibility/2006">
        <mc:Choice Requires="v"/>
        <mc:Fallback>
          <commentPr defaultSize="0" autoFill="0" autoLine="0">
            <anchor>
              <from>
                <xdr:col>10</xdr:col>
                <xdr:colOff>698500</xdr:colOff>
                <xdr:row>0</xdr:row>
                <xdr:rowOff>12700</xdr:rowOff>
              </from>
              <to>
                <xdr:col>13</xdr:col>
                <xdr:colOff>12700</xdr:colOff>
                <xdr:row>2</xdr:row>
                <xdr:rowOff>50800</xdr:rowOff>
              </to>
            </anchor>
          </commentPr>
        </mc:Fallback>
      </mc:AlternateContent>
    </comment>
    <comment ref="M1" authorId="0" shapeId="4107" xr:uid="{713C74D8-70FD-FD4E-BC69-08BB0B3F6EE9}">
      <text>
        <r>
          <rPr>
            <b/>
            <sz val="10"/>
            <color rgb="FF000000"/>
            <rFont val="Tahoma"/>
            <family val="2"/>
          </rPr>
          <t>Alon Shepon:</t>
        </r>
        <r>
          <rPr>
            <sz val="10"/>
            <color rgb="FF000000"/>
            <rFont val="Tahoma"/>
            <family val="2"/>
          </rPr>
          <t xml:space="preserve">
</t>
        </r>
        <r>
          <rPr>
            <sz val="10"/>
            <color rgb="FF000000"/>
            <rFont val="Tahoma"/>
            <family val="2"/>
          </rPr>
          <t>kg SO2-eq</t>
        </r>
      </text>
      <mc:AlternateContent xmlns:mc="http://schemas.openxmlformats.org/markup-compatibility/2006">
        <mc:Choice Requires="v"/>
        <mc:Fallback>
          <commentPr defaultSize="0" autoFill="0" autoLine="0">
            <anchor>
              <from>
                <xdr:col>12</xdr:col>
                <xdr:colOff>88900</xdr:colOff>
                <xdr:row>0</xdr:row>
                <xdr:rowOff>12700</xdr:rowOff>
              </from>
              <to>
                <xdr:col>14</xdr:col>
                <xdr:colOff>63500</xdr:colOff>
                <xdr:row>2</xdr:row>
                <xdr:rowOff>50800</xdr:rowOff>
              </to>
            </anchor>
          </commentPr>
        </mc:Fallback>
      </mc:AlternateContent>
    </comment>
    <comment ref="N1" authorId="0" shapeId="4108" xr:uid="{965C4546-CAC9-AF44-8D44-55D85501AD38}">
      <text>
        <r>
          <rPr>
            <b/>
            <sz val="10"/>
            <color rgb="FF000000"/>
            <rFont val="Tahoma"/>
            <family val="2"/>
          </rPr>
          <t>Alon Shepon:</t>
        </r>
        <r>
          <rPr>
            <sz val="10"/>
            <color rgb="FF000000"/>
            <rFont val="Tahoma"/>
            <family val="2"/>
          </rPr>
          <t xml:space="preserve">
</t>
        </r>
        <r>
          <rPr>
            <sz val="10"/>
            <color rgb="FF000000"/>
            <rFont val="Tahoma"/>
            <family val="2"/>
          </rPr>
          <t xml:space="preserve">m3
</t>
        </r>
      </text>
      <mc:AlternateContent xmlns:mc="http://schemas.openxmlformats.org/markup-compatibility/2006">
        <mc:Choice Requires="v"/>
        <mc:Fallback>
          <commentPr defaultSize="0" autoFill="0" autoLine="0">
            <anchor>
              <from>
                <xdr:col>13</xdr:col>
                <xdr:colOff>38100</xdr:colOff>
                <xdr:row>0</xdr:row>
                <xdr:rowOff>12700</xdr:rowOff>
              </from>
              <to>
                <xdr:col>15</xdr:col>
                <xdr:colOff>215900</xdr:colOff>
                <xdr:row>2</xdr:row>
                <xdr:rowOff>50800</xdr:rowOff>
              </to>
            </anchor>
          </commentPr>
        </mc:Fallback>
      </mc:AlternateContent>
    </comment>
    <comment ref="O1" authorId="0" shapeId="4109" xr:uid="{FEF532C0-8051-6048-A4F1-D44977FEABEB}">
      <text>
        <r>
          <rPr>
            <b/>
            <sz val="10"/>
            <color rgb="FF000000"/>
            <rFont val="Tahoma"/>
            <family val="2"/>
          </rPr>
          <t>Alon Shepon:</t>
        </r>
        <r>
          <rPr>
            <sz val="10"/>
            <color rgb="FF000000"/>
            <rFont val="Tahoma"/>
            <family val="2"/>
          </rPr>
          <t xml:space="preserve">
</t>
        </r>
        <r>
          <rPr>
            <sz val="10"/>
            <color rgb="FF000000"/>
            <rFont val="Tahoma"/>
            <family val="2"/>
          </rPr>
          <t>MJ</t>
        </r>
      </text>
      <mc:AlternateContent xmlns:mc="http://schemas.openxmlformats.org/markup-compatibility/2006">
        <mc:Choice Requires="v"/>
        <mc:Fallback>
          <commentPr defaultSize="0" autoFill="0" autoLine="0">
            <anchor>
              <from>
                <xdr:col>13</xdr:col>
                <xdr:colOff>533400</xdr:colOff>
                <xdr:row>0</xdr:row>
                <xdr:rowOff>12700</xdr:rowOff>
              </from>
              <to>
                <xdr:col>15</xdr:col>
                <xdr:colOff>711200</xdr:colOff>
                <xdr:row>2</xdr:row>
                <xdr:rowOff>50800</xdr:rowOff>
              </to>
            </anchor>
          </commentPr>
        </mc:Fallback>
      </mc:AlternateContent>
    </comment>
    <comment ref="P1" authorId="0" shapeId="4110" xr:uid="{947D945F-A624-1E43-8F57-9C0A385E55A6}">
      <text>
        <r>
          <rPr>
            <b/>
            <sz val="10"/>
            <color rgb="FF000000"/>
            <rFont val="Tahoma"/>
            <family val="2"/>
          </rPr>
          <t>Alon Shepon:</t>
        </r>
        <r>
          <rPr>
            <sz val="10"/>
            <color rgb="FF000000"/>
            <rFont val="Tahoma"/>
            <family val="2"/>
          </rPr>
          <t xml:space="preserve">
</t>
        </r>
        <r>
          <rPr>
            <sz val="10"/>
            <color rgb="FF000000"/>
            <rFont val="Tahoma"/>
            <family val="2"/>
          </rPr>
          <t>m2a</t>
        </r>
      </text>
      <mc:AlternateContent xmlns:mc="http://schemas.openxmlformats.org/markup-compatibility/2006">
        <mc:Choice Requires="v"/>
        <mc:Fallback>
          <commentPr defaultSize="0" autoFill="0" autoLine="0">
            <anchor>
              <from>
                <xdr:col>15</xdr:col>
                <xdr:colOff>101600</xdr:colOff>
                <xdr:row>0</xdr:row>
                <xdr:rowOff>12700</xdr:rowOff>
              </from>
              <to>
                <xdr:col>17</xdr:col>
                <xdr:colOff>165100</xdr:colOff>
                <xdr:row>2</xdr:row>
                <xdr:rowOff>50800</xdr:rowOff>
              </to>
            </anchor>
          </commentPr>
        </mc:Fallback>
      </mc:AlternateContent>
    </comment>
    <comment ref="Q1" authorId="0" shapeId="4111" xr:uid="{92DEBCEA-D97E-D841-A34E-6CA582E7D795}">
      <text>
        <r>
          <rPr>
            <b/>
            <sz val="10"/>
            <color rgb="FF000000"/>
            <rFont val="Tahoma"/>
            <family val="2"/>
          </rPr>
          <t xml:space="preserve">Alon Shepon:
</t>
        </r>
        <r>
          <rPr>
            <b/>
            <sz val="10"/>
            <color rgb="FF000000"/>
            <rFont val="Tahoma"/>
            <family val="2"/>
          </rPr>
          <t>CTU</t>
        </r>
      </text>
      <mc:AlternateContent xmlns:mc="http://schemas.openxmlformats.org/markup-compatibility/2006">
        <mc:Choice Requires="v"/>
        <mc:Fallback>
          <commentPr defaultSize="0" autoFill="0" autoLine="0">
            <anchor>
              <from>
                <xdr:col>15</xdr:col>
                <xdr:colOff>622300</xdr:colOff>
                <xdr:row>0</xdr:row>
                <xdr:rowOff>12700</xdr:rowOff>
              </from>
              <to>
                <xdr:col>18</xdr:col>
                <xdr:colOff>12700</xdr:colOff>
                <xdr:row>2</xdr:row>
                <xdr:rowOff>50800</xdr:rowOff>
              </to>
            </anchor>
          </commentPr>
        </mc:Fallback>
      </mc:AlternateContent>
    </comment>
    <comment ref="R1" authorId="0" shapeId="4112" xr:uid="{9F768528-4CE3-4246-BC26-1A68A848F7F6}">
      <text>
        <r>
          <rPr>
            <b/>
            <sz val="10"/>
            <color rgb="FF000000"/>
            <rFont val="Tahoma"/>
            <family val="2"/>
          </rPr>
          <t>Alon Shepon:</t>
        </r>
        <r>
          <rPr>
            <sz val="10"/>
            <color rgb="FF000000"/>
            <rFont val="Tahoma"/>
            <family val="2"/>
          </rPr>
          <t xml:space="preserve">
</t>
        </r>
        <r>
          <rPr>
            <sz val="10"/>
            <color rgb="FF000000"/>
            <rFont val="Tahoma"/>
            <family val="2"/>
          </rPr>
          <t xml:space="preserve">CTU
</t>
        </r>
      </text>
      <mc:AlternateContent xmlns:mc="http://schemas.openxmlformats.org/markup-compatibility/2006">
        <mc:Choice Requires="v"/>
        <mc:Fallback>
          <commentPr defaultSize="0" autoFill="0" autoLine="0">
            <anchor>
              <from>
                <xdr:col>17</xdr:col>
                <xdr:colOff>38100</xdr:colOff>
                <xdr:row>0</xdr:row>
                <xdr:rowOff>12700</xdr:rowOff>
              </from>
              <to>
                <xdr:col>18</xdr:col>
                <xdr:colOff>685800</xdr:colOff>
                <xdr:row>2</xdr:row>
                <xdr:rowOff>50800</xdr:rowOff>
              </to>
            </anchor>
          </commentPr>
        </mc:Fallback>
      </mc:AlternateContent>
    </comment>
    <comment ref="S1" authorId="0" shapeId="4113" xr:uid="{5D844D6D-66B9-F74F-9E99-C96129236572}">
      <text>
        <r>
          <rPr>
            <b/>
            <sz val="10"/>
            <color rgb="FF000000"/>
            <rFont val="Tahoma"/>
            <family val="2"/>
          </rPr>
          <t>Alon Shepon:</t>
        </r>
        <r>
          <rPr>
            <sz val="10"/>
            <color rgb="FF000000"/>
            <rFont val="Tahoma"/>
            <family val="2"/>
          </rPr>
          <t xml:space="preserve">
</t>
        </r>
        <r>
          <rPr>
            <sz val="10"/>
            <color rgb="FF000000"/>
            <rFont val="Tahoma"/>
            <family val="2"/>
          </rPr>
          <t xml:space="preserve">species*yr
</t>
        </r>
      </text>
      <mc:AlternateContent xmlns:mc="http://schemas.openxmlformats.org/markup-compatibility/2006">
        <mc:Choice Requires="v"/>
        <mc:Fallback>
          <commentPr defaultSize="0" autoFill="0" autoLine="0">
            <anchor>
              <from>
                <xdr:col>18</xdr:col>
                <xdr:colOff>190500</xdr:colOff>
                <xdr:row>0</xdr:row>
                <xdr:rowOff>12700</xdr:rowOff>
              </from>
              <to>
                <xdr:col>19</xdr:col>
                <xdr:colOff>685800</xdr:colOff>
                <xdr:row>2</xdr:row>
                <xdr:rowOff>50800</xdr:rowOff>
              </to>
            </anchor>
          </commentPr>
        </mc:Fallback>
      </mc:AlternateContent>
    </comment>
    <comment ref="A9" authorId="0" shapeId="4114" xr:uid="{75188AEC-27DB-F44A-A284-7FED508318AD}">
      <text>
        <r>
          <rPr>
            <sz val="10"/>
            <color rgb="FF000000"/>
            <rFont val="+mn-lt"/>
            <charset val="1"/>
          </rPr>
          <t>Output</t>
        </r>
        <r>
          <rPr>
            <sz val="10"/>
            <color rgb="FF000000"/>
            <rFont val="Calibri"/>
            <family val="2"/>
          </rPr>
          <t xml:space="preserve"> per 863 m2 (the farm's area in m2a) 	</t>
        </r>
      </text>
      <mc:AlternateContent xmlns:mc="http://schemas.openxmlformats.org/markup-compatibility/2006">
        <mc:Choice Requires="v"/>
        <mc:Fallback>
          <commentPr defaultSize="0" autoFill="0" autoLine="0">
            <anchor>
              <from>
                <xdr:col>0</xdr:col>
                <xdr:colOff>1130300</xdr:colOff>
                <xdr:row>6</xdr:row>
                <xdr:rowOff>101600</xdr:rowOff>
              </from>
              <to>
                <xdr:col>3</xdr:col>
                <xdr:colOff>241300</xdr:colOff>
                <xdr:row>10</xdr:row>
                <xdr:rowOff>12700</xdr:rowOff>
              </to>
            </anchor>
          </commentPr>
        </mc:Fallback>
      </mc:AlternateContent>
    </comment>
    <comment ref="A15" authorId="0" shapeId="4115" xr:uid="{4B6883F2-75AB-8644-90B9-4D7836BA7818}">
      <text>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0</xdr:col>
                <xdr:colOff>1130300</xdr:colOff>
                <xdr:row>14</xdr:row>
                <xdr:rowOff>241300</xdr:rowOff>
              </from>
              <to>
                <xdr:col>3</xdr:col>
                <xdr:colOff>254000</xdr:colOff>
                <xdr:row>16</xdr:row>
                <xdr:rowOff>381000</xdr:rowOff>
              </to>
            </anchor>
          </commentPr>
        </mc:Fallback>
      </mc:AlternateContent>
    </comment>
    <comment ref="A17" authorId="0" shapeId="4116" xr:uid="{65DBB849-5CEA-C445-80A4-BDAB77E547E1}">
      <text>
        <r>
          <rPr>
            <b/>
            <sz val="10"/>
            <color rgb="FF000000"/>
            <rFont val="Tahoma"/>
            <family val="2"/>
          </rPr>
          <t>Alon Shepon:</t>
        </r>
        <r>
          <rPr>
            <sz val="10"/>
            <color rgb="FF000000"/>
            <rFont val="Tahoma"/>
            <family val="2"/>
          </rPr>
          <t xml:space="preserve">
</t>
        </r>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0</xdr:col>
                <xdr:colOff>1130300</xdr:colOff>
                <xdr:row>16</xdr:row>
                <xdr:rowOff>0</xdr:rowOff>
              </from>
              <to>
                <xdr:col>3</xdr:col>
                <xdr:colOff>254000</xdr:colOff>
                <xdr:row>18</xdr:row>
                <xdr:rowOff>139700</xdr:rowOff>
              </to>
            </anchor>
          </commentPr>
        </mc:Fallback>
      </mc:AlternateContent>
    </comment>
    <comment ref="A19" authorId="0" shapeId="4117" xr:uid="{4159D419-B422-C946-AF1C-4DB1361309F3}">
      <text>
        <r>
          <rPr>
            <b/>
            <sz val="10"/>
            <color rgb="FF000000"/>
            <rFont val="Tahoma"/>
            <family val="2"/>
          </rPr>
          <t>Alon Shepon:</t>
        </r>
        <r>
          <rPr>
            <sz val="10"/>
            <color rgb="FF000000"/>
            <rFont val="Tahoma"/>
            <family val="2"/>
          </rPr>
          <t xml:space="preserve">
</t>
        </r>
        <r>
          <rPr>
            <sz val="10"/>
            <color rgb="FF000000"/>
            <rFont val="Calibri"/>
            <family val="2"/>
          </rPr>
          <t xml:space="preserve">Nutritional output per 863 m2a, when this area is used for all land arequirements of the agricultural production, including production of fuels, materials, fertilizers, etc. 	</t>
        </r>
      </text>
      <mc:AlternateContent xmlns:mc="http://schemas.openxmlformats.org/markup-compatibility/2006">
        <mc:Choice Requires="v"/>
        <mc:Fallback>
          <commentPr defaultSize="0" autoFill="0" autoLine="0">
            <anchor>
              <from>
                <xdr:col>0</xdr:col>
                <xdr:colOff>1130300</xdr:colOff>
                <xdr:row>18</xdr:row>
                <xdr:rowOff>215900</xdr:rowOff>
              </from>
              <to>
                <xdr:col>3</xdr:col>
                <xdr:colOff>254000</xdr:colOff>
                <xdr:row>29</xdr:row>
                <xdr:rowOff>139700</xdr:rowOff>
              </to>
            </anchor>
          </commentPr>
        </mc:Fallback>
      </mc:AlternateContent>
    </comment>
    <comment ref="A30" authorId="0" shapeId="4118" xr:uid="{18A0EF5E-EE7E-234E-B09E-66691EF19E13}">
      <text>
        <r>
          <rPr>
            <b/>
            <sz val="10"/>
            <color rgb="FF000000"/>
            <rFont val="Tahoma"/>
            <family val="2"/>
          </rPr>
          <t>Alon Shepon:</t>
        </r>
        <r>
          <rPr>
            <sz val="10"/>
            <color rgb="FF000000"/>
            <rFont val="Tahoma"/>
            <family val="2"/>
          </rPr>
          <t xml:space="preserve">
</t>
        </r>
        <r>
          <rPr>
            <sz val="10"/>
            <color rgb="FF000000"/>
            <rFont val="Tahoma"/>
            <family val="2"/>
          </rPr>
          <t xml:space="preserve"> </t>
        </r>
        <r>
          <rPr>
            <sz val="10"/>
            <color rgb="FF000000"/>
            <rFont val="Calibri"/>
            <family val="2"/>
          </rPr>
          <t xml:space="preserve">Nutritional values per 863 m2 (the farm's area in m2a) 	</t>
        </r>
      </text>
      <mc:AlternateContent xmlns:mc="http://schemas.openxmlformats.org/markup-compatibility/2006">
        <mc:Choice Requires="v"/>
        <mc:Fallback>
          <commentPr defaultSize="0" autoFill="0" autoLine="0">
            <anchor>
              <from>
                <xdr:col>0</xdr:col>
                <xdr:colOff>1130300</xdr:colOff>
                <xdr:row>35</xdr:row>
                <xdr:rowOff>0</xdr:rowOff>
              </from>
              <to>
                <xdr:col>3</xdr:col>
                <xdr:colOff>254000</xdr:colOff>
                <xdr:row>39</xdr:row>
                <xdr:rowOff>139700</xdr:rowOff>
              </to>
            </anchor>
          </commentPr>
        </mc:Fallback>
      </mc:AlternateContent>
    </comment>
  </commentList>
</comments>
</file>

<file path=xl/comments4.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5121" xr:uid="{95C1A089-1D76-F241-8341-4B72DC8DAC6A}">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14</xdr:col>
                <xdr:colOff>812800</xdr:colOff>
                <xdr:row>7</xdr:row>
                <xdr:rowOff>0</xdr:rowOff>
              </to>
            </anchor>
          </commentPr>
        </mc:Fallback>
      </mc:AlternateContent>
    </comment>
  </commentList>
</comments>
</file>

<file path=xl/comments5.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6145" xr:uid="{43911B85-58F3-F848-A016-705C5DC49E20}">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0</xdr:rowOff>
              </to>
            </anchor>
          </commentPr>
        </mc:Fallback>
      </mc:AlternateContent>
    </comment>
  </commentList>
</comments>
</file>

<file path=xl/comments6.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7169" xr:uid="{7205C9A5-E1F3-C442-9E7B-D385997A985A}">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0</xdr:rowOff>
              </to>
            </anchor>
          </commentPr>
        </mc:Fallback>
      </mc:AlternateContent>
    </comment>
  </commentList>
</comments>
</file>

<file path=xl/comments7.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8193" xr:uid="{7DE9C1C5-D36A-954B-A7D9-E6E55E04FC11}">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0</xdr:rowOff>
              </to>
            </anchor>
          </commentPr>
        </mc:Fallback>
      </mc:AlternateContent>
    </comment>
  </commentList>
</comments>
</file>

<file path=xl/comments8.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tc={15E7D07D-DDDA-456C-BAE9-856BFE0B1310}</author>
  </authors>
  <commentList>
    <comment ref="L1" authorId="0" shapeId="9217" xr:uid="{5419556A-1068-8944-B362-4F06BA8AB9CF}">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0</xdr:rowOff>
              </to>
            </anchor>
          </commentPr>
        </mc:Fallback>
      </mc:AlternateContent>
    </comment>
    <comment ref="M1" authorId="1" shapeId="9218" xr:uid="{15E7D07D-DDDA-456C-BAE9-856BFE0B13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harris benedict calculation 70 kg, 1.74 m, moderate activity (30%). BMR of 1548</t>
        </r>
      </text>
      <mc:AlternateContent xmlns:mc="http://schemas.openxmlformats.org/markup-compatibility/2006">
        <mc:Choice Requires="v"/>
        <mc:Fallback>
          <commentPr defaultSize="0" autoFill="0" autoLine="0">
            <anchor>
              <from>
                <xdr:col>13</xdr:col>
                <xdr:colOff>127000</xdr:colOff>
                <xdr:row>0</xdr:row>
                <xdr:rowOff>0</xdr:rowOff>
              </from>
              <to>
                <xdr:col>14</xdr:col>
                <xdr:colOff>787400</xdr:colOff>
                <xdr:row>4</xdr:row>
                <xdr:rowOff>101600</xdr:rowOff>
              </to>
            </anchor>
          </commentPr>
        </mc:Fallback>
      </mc:AlternateContent>
    </comment>
  </commentList>
</comments>
</file>

<file path=xl/comments9.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10241" xr:uid="{CCDE5E28-ADB0-104A-A87B-AB5F79F8A6F9}">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0</xdr:rowOff>
              </to>
            </anchor>
          </commentPr>
        </mc:Fallback>
      </mc:AlternateContent>
    </comment>
  </commentList>
</comments>
</file>

<file path=xl/comments10.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11265" xr:uid="{93F27B10-A504-594A-A85B-E2E8A4CA1EE5}">
      <text>
        <r>
          <rPr>
            <b/>
            <sz val="10"/>
            <color rgb="FF000000"/>
            <rFont val="Tahoma"/>
            <family val="2"/>
          </rPr>
          <t>Alon Shepon:</t>
        </r>
        <r>
          <rPr>
            <sz val="10"/>
            <color rgb="FF000000"/>
            <rFont val="Tahoma"/>
            <family val="2"/>
          </rPr>
          <t xml:space="preserve">
</t>
        </r>
        <r>
          <rPr>
            <sz val="10"/>
            <color rgb="FF000000"/>
            <rFont val="Tahoma"/>
            <family val="2"/>
          </rPr>
          <t>https://ods.od.nih.gov/HealthInformation/Dietary_Reference_Intakes.aspx</t>
        </r>
      </text>
      <mc:AlternateContent xmlns:mc="http://schemas.openxmlformats.org/markup-compatibility/2006">
        <mc:Choice Requires="v"/>
        <mc:Fallback>
          <commentPr defaultSize="0" autoFill="0" autoLine="0">
            <anchor>
              <from>
                <xdr:col>12</xdr:col>
                <xdr:colOff>177800</xdr:colOff>
                <xdr:row>0</xdr:row>
                <xdr:rowOff>25400</xdr:rowOff>
              </from>
              <to>
                <xdr:col>14</xdr:col>
                <xdr:colOff>812800</xdr:colOff>
                <xdr:row>7</xdr:row>
                <xdr:rowOff>0</xdr:rowOff>
              </to>
            </anchor>
          </commentPr>
        </mc:Fallback>
      </mc:AlternateContent>
    </comment>
  </commentList>
</comments>
</file>

<file path=xl/comments1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Alon Shepon</author>
  </authors>
  <commentList>
    <comment ref="L1" authorId="0" shapeId="12289" xr:uid="{79A3C97B-E287-A64F-8562-39E626792F3F}">
      <text>
        <r>
          <rPr>
            <b/>
            <sz val="10"/>
            <color rgb="FF000000"/>
            <rFont val="Tahoma"/>
            <family val="2"/>
          </rPr>
          <t>Alon Shepon:</t>
        </r>
        <r>
          <rPr>
            <sz val="10"/>
            <color rgb="FF000000"/>
            <rFont val="Tahoma"/>
            <family val="2"/>
          </rPr>
          <t xml:space="preserve">
</t>
        </r>
        <r>
          <rPr>
            <sz val="10"/>
            <color rgb="FF000000"/>
            <rFont val="Tahoma"/>
            <family val="2"/>
          </rPr>
          <t>https://knowledge4policy.ec.europa.eu/health-promotion-knowledge-gateway/dietary-fats-table-4_en</t>
        </r>
      </text>
      <mc:AlternateContent xmlns:mc="http://schemas.openxmlformats.org/markup-compatibility/2006">
        <mc:Choice Requires="v"/>
        <mc:Fallback>
          <commentPr defaultSize="0" autoFill="0" autoLine="0">
            <anchor>
              <from>
                <xdr:col>12</xdr:col>
                <xdr:colOff>177800</xdr:colOff>
                <xdr:row>0</xdr:row>
                <xdr:rowOff>25400</xdr:rowOff>
              </from>
              <to>
                <xdr:col>15</xdr:col>
                <xdr:colOff>0</xdr:colOff>
                <xdr:row>7</xdr:row>
                <xdr:rowOff>127000</xdr:rowOff>
              </to>
            </anchor>
          </commentPr>
        </mc:Fallback>
      </mc:AlternateContent>
    </comment>
  </commentList>
</comments>
</file>

<file path=xl/comments1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tc={DB344A7E-F8F2-A244-BA64-DD78E9A35C33}</author>
    <author>tc={587E0E55-7CC3-F749-8C1C-FF7ED8A0AF37}</author>
    <author>tc={270A473F-D623-944F-8F76-28F96F95E7AB}</author>
    <author>tc={BB89B42F-1E54-B74E-96A3-DEBE4D4A46BF}</author>
    <author>tc={7235AA06-6682-F74C-9AEB-90CF2B299491}</author>
    <author>tc={76A38F44-3636-1649-A3F5-1689D51B2A21}</author>
    <author>tc={3E763D88-0AF8-9942-B357-32553468C33F}</author>
  </authors>
  <commentList>
    <comment ref="A1" authorId="0" shapeId="13313" xr:uid="{DB344A7E-F8F2-A244-BA64-DD78E9A35C3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Source: The Plants Production and Marketing Board (Israel) http://www.plants.org.il/uploadImages/systemFiles/AVGYulandFb11-2018.pdf </t>
        </r>
      </text>
      <mc:AlternateContent xmlns:mc="http://schemas.openxmlformats.org/markup-compatibility/2006">
        <mc:Choice Requires="v"/>
        <mc:Fallback>
          <commentPr defaultSize="0" autoFill="0" autoLine="0">
            <anchor>
              <from>
                <xdr:col>1</xdr:col>
                <xdr:colOff>190500</xdr:colOff>
                <xdr:row>0</xdr:row>
                <xdr:rowOff>12700</xdr:rowOff>
              </from>
              <to>
                <xdr:col>2</xdr:col>
                <xdr:colOff>685800</xdr:colOff>
                <xdr:row>4</xdr:row>
                <xdr:rowOff>114300</xdr:rowOff>
              </to>
            </anchor>
          </commentPr>
        </mc:Fallback>
      </mc:AlternateContent>
    </comment>
    <comment ref="B2" authorId="1" shapeId="13314" xr:uid="{587E0E55-7CC3-F749-8C1C-FF7ED8A0AF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ministry of agriculture data</t>
        </r>
      </text>
      <mc:AlternateContent xmlns:mc="http://schemas.openxmlformats.org/markup-compatibility/2006">
        <mc:Choice Requires="v"/>
        <mc:Fallback>
          <commentPr defaultSize="0" autoFill="0" autoLine="0">
            <anchor>
              <from>
                <xdr:col>2</xdr:col>
                <xdr:colOff>190500</xdr:colOff>
                <xdr:row>0</xdr:row>
                <xdr:rowOff>127000</xdr:rowOff>
              </from>
              <to>
                <xdr:col>3</xdr:col>
                <xdr:colOff>101600</xdr:colOff>
                <xdr:row>5</xdr:row>
                <xdr:rowOff>38100</xdr:rowOff>
              </to>
            </anchor>
          </commentPr>
        </mc:Fallback>
      </mc:AlternateContent>
    </comment>
    <comment ref="B13" authorId="2" shapeId="13315" xr:uid="{270A473F-D623-944F-8F76-28F96F95E7A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ministry of agriculture data</t>
        </r>
      </text>
      <mc:AlternateContent xmlns:mc="http://schemas.openxmlformats.org/markup-compatibility/2006">
        <mc:Choice Requires="v"/>
        <mc:Fallback>
          <commentPr defaultSize="0" autoFill="0" autoLine="0">
            <anchor>
              <from>
                <xdr:col>2</xdr:col>
                <xdr:colOff>190500</xdr:colOff>
                <xdr:row>11</xdr:row>
                <xdr:rowOff>127000</xdr:rowOff>
              </from>
              <to>
                <xdr:col>3</xdr:col>
                <xdr:colOff>101600</xdr:colOff>
                <xdr:row>16</xdr:row>
                <xdr:rowOff>50800</xdr:rowOff>
              </to>
            </anchor>
          </commentPr>
        </mc:Fallback>
      </mc:AlternateContent>
    </comment>
    <comment ref="B16" authorId="3" shapeId="13316" xr:uid="{BB89B42F-1E54-B74E-96A3-DEBE4D4A46B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ministry of agriculture data</t>
        </r>
      </text>
      <mc:AlternateContent xmlns:mc="http://schemas.openxmlformats.org/markup-compatibility/2006">
        <mc:Choice Requires="v"/>
        <mc:Fallback>
          <commentPr defaultSize="0" autoFill="0" autoLine="0">
            <anchor>
              <from>
                <xdr:col>2</xdr:col>
                <xdr:colOff>190500</xdr:colOff>
                <xdr:row>14</xdr:row>
                <xdr:rowOff>127000</xdr:rowOff>
              </from>
              <to>
                <xdr:col>3</xdr:col>
                <xdr:colOff>101600</xdr:colOff>
                <xdr:row>19</xdr:row>
                <xdr:rowOff>50800</xdr:rowOff>
              </to>
            </anchor>
          </commentPr>
        </mc:Fallback>
      </mc:AlternateContent>
    </comment>
    <comment ref="B28" authorId="4" shapeId="13317" xr:uid="{7235AA06-6682-F74C-9AEB-90CF2B2994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data extracted from Toperoff 2014. 
non-irrigated: 25000 ha; 12,000 tons. 
irrigated: 6000 ha; 11,000 tons</t>
        </r>
      </text>
      <mc:AlternateContent xmlns:mc="http://schemas.openxmlformats.org/markup-compatibility/2006">
        <mc:Choice Requires="v"/>
        <mc:Fallback>
          <commentPr defaultSize="0" autoFill="0" autoLine="0">
            <anchor>
              <from>
                <xdr:col>2</xdr:col>
                <xdr:colOff>190500</xdr:colOff>
                <xdr:row>26</xdr:row>
                <xdr:rowOff>127000</xdr:rowOff>
              </from>
              <to>
                <xdr:col>3</xdr:col>
                <xdr:colOff>101600</xdr:colOff>
                <xdr:row>31</xdr:row>
                <xdr:rowOff>50800</xdr:rowOff>
              </to>
            </anchor>
          </commentPr>
        </mc:Fallback>
      </mc:AlternateContent>
    </comment>
    <comment ref="B30" authorId="5" shapeId="13318" xr:uid="{76A38F44-3636-1649-A3F5-1689D51B2A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ministry of agriculture data</t>
        </r>
      </text>
      <mc:AlternateContent xmlns:mc="http://schemas.openxmlformats.org/markup-compatibility/2006">
        <mc:Choice Requires="v"/>
        <mc:Fallback>
          <commentPr defaultSize="0" autoFill="0" autoLine="0">
            <anchor>
              <from>
                <xdr:col>2</xdr:col>
                <xdr:colOff>190500</xdr:colOff>
                <xdr:row>28</xdr:row>
                <xdr:rowOff>127000</xdr:rowOff>
              </from>
              <to>
                <xdr:col>3</xdr:col>
                <xdr:colOff>101600</xdr:colOff>
                <xdr:row>33</xdr:row>
                <xdr:rowOff>50800</xdr:rowOff>
              </to>
            </anchor>
          </commentPr>
        </mc:Fallback>
      </mc:AlternateContent>
    </comment>
    <comment ref="B33" authorId="6" shapeId="13319" xr:uid="{3E763D88-0AF8-9942-B357-32553468C33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t>
        </r>
      </text>
      <mc:AlternateContent xmlns:mc="http://schemas.openxmlformats.org/markup-compatibility/2006">
        <mc:Choice Requires="v"/>
        <mc:Fallback>
          <commentPr defaultSize="0" autoFill="0" autoLine="0">
            <anchor>
              <from>
                <xdr:col>2</xdr:col>
                <xdr:colOff>190500</xdr:colOff>
                <xdr:row>31</xdr:row>
                <xdr:rowOff>127000</xdr:rowOff>
              </from>
              <to>
                <xdr:col>3</xdr:col>
                <xdr:colOff>101600</xdr:colOff>
                <xdr:row>36</xdr:row>
                <xdr:rowOff>50800</xdr:rowOff>
              </to>
            </anchor>
          </commentPr>
        </mc:Fallback>
      </mc:AlternateContent>
    </comment>
  </commentList>
</comment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<sst xmlns="http://purl.oclc.org/ooxml/spreadsheetml/main" count="3349" uniqueCount="605">
  <si>
    <t>item</t>
  </si>
  <si>
    <t>group</t>
  </si>
  <si>
    <t>item_num_tzameret</t>
  </si>
  <si>
    <t>name_tzameret</t>
  </si>
  <si>
    <t>protein</t>
  </si>
  <si>
    <t>total_fat</t>
  </si>
  <si>
    <t>carbohydrates</t>
  </si>
  <si>
    <t>food_energy</t>
  </si>
  <si>
    <t>total_dietary_fiber</t>
  </si>
  <si>
    <t>satured_fat</t>
  </si>
  <si>
    <t>calcium</t>
  </si>
  <si>
    <t>iron</t>
  </si>
  <si>
    <t>magnesium</t>
  </si>
  <si>
    <t>potassium</t>
  </si>
  <si>
    <t>sodium</t>
  </si>
  <si>
    <t>zinc</t>
  </si>
  <si>
    <t>vitamin_a_re</t>
  </si>
  <si>
    <t>vitamin_a_iu</t>
  </si>
  <si>
    <t>vitamin_e</t>
  </si>
  <si>
    <t>vitamin_c</t>
  </si>
  <si>
    <t>folate</t>
  </si>
  <si>
    <t>wheat</t>
  </si>
  <si>
    <t>cereal</t>
  </si>
  <si>
    <t>fava beans</t>
  </si>
  <si>
    <t>legumes</t>
  </si>
  <si>
    <t>פול יבש, לא מבושל</t>
  </si>
  <si>
    <t>olive oil</t>
  </si>
  <si>
    <t>oil</t>
  </si>
  <si>
    <t>שמן זית</t>
  </si>
  <si>
    <t>honey</t>
  </si>
  <si>
    <t>sugar</t>
  </si>
  <si>
    <t>דבש</t>
  </si>
  <si>
    <t>carob syrup</t>
  </si>
  <si>
    <t>חרובים, סירופ</t>
  </si>
  <si>
    <t>lettuce</t>
  </si>
  <si>
    <t>vegetable</t>
  </si>
  <si>
    <t>חסה עם קלח</t>
  </si>
  <si>
    <t>broccoli</t>
  </si>
  <si>
    <t>ברוקולי, טרי, עם גבעול</t>
  </si>
  <si>
    <t>radish</t>
  </si>
  <si>
    <t>צנון, חי</t>
  </si>
  <si>
    <t>cauliflower</t>
  </si>
  <si>
    <t>כרובית, חיה, עם עלים וקלח</t>
  </si>
  <si>
    <t>rocket</t>
  </si>
  <si>
    <t>סלט עלי רוקט/עלי בייבי, ארוז, שטראוס</t>
  </si>
  <si>
    <t>spinach</t>
  </si>
  <si>
    <t>תרד, חי</t>
  </si>
  <si>
    <t>Chard</t>
  </si>
  <si>
    <t>עלי סלק, מנגולד, חי</t>
  </si>
  <si>
    <t>beetroot</t>
  </si>
  <si>
    <t>סלק, חי</t>
  </si>
  <si>
    <t>cabbage</t>
  </si>
  <si>
    <t>כרוב לבן, חי</t>
  </si>
  <si>
    <t>turnip</t>
  </si>
  <si>
    <t>לפת, חיה</t>
  </si>
  <si>
    <t>kohlrabi</t>
  </si>
  <si>
    <t>קולורבי (קולרבי), חי</t>
  </si>
  <si>
    <t>parsley</t>
  </si>
  <si>
    <t>פטרוזיליה, חיה, עם גבעולים</t>
  </si>
  <si>
    <t>fennel</t>
  </si>
  <si>
    <t>שומר, חי</t>
  </si>
  <si>
    <t>celery</t>
  </si>
  <si>
    <t>סלרי, כרפס, גבעולים חיים, עם קצוות</t>
  </si>
  <si>
    <t>dill</t>
  </si>
  <si>
    <t>שמיר, חי</t>
  </si>
  <si>
    <t>coriander</t>
  </si>
  <si>
    <t>כוסברה, חיה</t>
  </si>
  <si>
    <t>carrot</t>
  </si>
  <si>
    <t>onion</t>
  </si>
  <si>
    <t>בצל לבן או אדום, חי</t>
  </si>
  <si>
    <t>leek</t>
  </si>
  <si>
    <t>כרישה, מבושלת ללא מלח</t>
  </si>
  <si>
    <t>spring onion</t>
  </si>
  <si>
    <t>בצל ירוק, עם שורשים</t>
  </si>
  <si>
    <t>garlic</t>
  </si>
  <si>
    <t>שום, עם קליפה וגבעול</t>
  </si>
  <si>
    <t>tomato</t>
  </si>
  <si>
    <t>עגבניה, חיה</t>
  </si>
  <si>
    <t>eggplant</t>
  </si>
  <si>
    <t>חצילים חיים</t>
  </si>
  <si>
    <t>bell pepper</t>
  </si>
  <si>
    <t>פלפל צהוב, עם גבעול וגרעינים</t>
  </si>
  <si>
    <t>potato</t>
  </si>
  <si>
    <t>tubers</t>
  </si>
  <si>
    <t>תפוח אדמה, חי, עם קליפה</t>
  </si>
  <si>
    <t>basil</t>
  </si>
  <si>
    <t>ריחן, בזיליקום, חי</t>
  </si>
  <si>
    <t>corn</t>
  </si>
  <si>
    <t>גזר, עם קליפה וקצוות</t>
  </si>
  <si>
    <t>okra</t>
  </si>
  <si>
    <t>במיה, ללא גבעול, טריה</t>
  </si>
  <si>
    <t>sweet potato</t>
  </si>
  <si>
    <t>בטטה חיה, עם קליפה</t>
  </si>
  <si>
    <t>beans</t>
  </si>
  <si>
    <t>שעועית ירוקה, חיה</t>
  </si>
  <si>
    <t>mulukhiyah</t>
  </si>
  <si>
    <t>מלוחיה מבושלת ללא שומן</t>
  </si>
  <si>
    <t>watermelon</t>
  </si>
  <si>
    <t>fruits</t>
  </si>
  <si>
    <t>אבטיח, עם קליפה וגרעינים</t>
  </si>
  <si>
    <t>melon</t>
  </si>
  <si>
    <t>מלון, עם קליפה וגרעינים</t>
  </si>
  <si>
    <t>cucumber</t>
  </si>
  <si>
    <t>מלפפון, חי, עם קליפה</t>
  </si>
  <si>
    <t>armenian cucumber</t>
  </si>
  <si>
    <t>squash</t>
  </si>
  <si>
    <t>דלורית, לא מבושלת</t>
  </si>
  <si>
    <t>zucchini</t>
  </si>
  <si>
    <t>קישואים, בהירים, חיים, עם קליפה</t>
  </si>
  <si>
    <t>item/month</t>
  </si>
  <si>
    <t>yearly total (Kg)</t>
  </si>
  <si>
    <t>production</t>
  </si>
  <si>
    <t>Sum nutrients:</t>
  </si>
  <si>
    <t>jan</t>
  </si>
  <si>
    <t>feb</t>
  </si>
  <si>
    <t>march</t>
  </si>
  <si>
    <t>april</t>
  </si>
  <si>
    <t>may</t>
  </si>
  <si>
    <t>june</t>
  </si>
  <si>
    <t>july</t>
  </si>
  <si>
    <t>aug</t>
  </si>
  <si>
    <t>sep</t>
  </si>
  <si>
    <t>oct</t>
  </si>
  <si>
    <t>nov</t>
  </si>
  <si>
    <t>dec</t>
  </si>
  <si>
    <t>area m2</t>
  </si>
  <si>
    <t xml:space="preserve">lettuce </t>
  </si>
  <si>
    <t xml:space="preserve">broccoli </t>
  </si>
  <si>
    <t xml:space="preserve">turnip </t>
  </si>
  <si>
    <t xml:space="preserve">eggplant </t>
  </si>
  <si>
    <t>---</t>
  </si>
  <si>
    <t>Sum</t>
  </si>
  <si>
    <t>daily</t>
  </si>
  <si>
    <t>sum</t>
  </si>
  <si>
    <t>Jan</t>
  </si>
  <si>
    <t>Feb</t>
  </si>
  <si>
    <t>Mar</t>
  </si>
  <si>
    <t>Apr</t>
  </si>
  <si>
    <t>May</t>
  </si>
  <si>
    <t>Jun</t>
  </si>
  <si>
    <t>Jul</t>
  </si>
  <si>
    <t>Aug</t>
  </si>
  <si>
    <t>Sep</t>
  </si>
  <si>
    <t>Oct</t>
  </si>
  <si>
    <t>Nov</t>
  </si>
  <si>
    <t>Dec</t>
  </si>
  <si>
    <t>Mean</t>
  </si>
  <si>
    <t>std</t>
  </si>
  <si>
    <t>total</t>
  </si>
  <si>
    <t>tuber</t>
  </si>
  <si>
    <t>RDA (%)</t>
  </si>
  <si>
    <t>total_check</t>
  </si>
  <si>
    <t>month</t>
  </si>
  <si>
    <t>total check</t>
  </si>
  <si>
    <t>adult male</t>
  </si>
  <si>
    <t>mg/d</t>
  </si>
  <si>
    <t>kcal/d</t>
  </si>
  <si>
    <t>for mean body mass index 23, and physical activity 1.63</t>
  </si>
  <si>
    <t>RDA</t>
  </si>
  <si>
    <t>1.8 veg factor (cancelled?)</t>
  </si>
  <si>
    <t>ncg</t>
  </si>
  <si>
    <t>gr</t>
  </si>
  <si>
    <t>gr. assuming 80 kg</t>
  </si>
  <si>
    <t>חיטה מלאה</t>
  </si>
  <si>
    <t>with no correction to plant-based</t>
  </si>
  <si>
    <t>תירס, חי, קלח וגרעינים</t>
  </si>
  <si>
    <t>food_group</t>
  </si>
  <si>
    <t xml:space="preserve">Vegetable Garden Plan: 9-Year Cycle </t>
  </si>
  <si>
    <t xml:space="preserve">Note: Each bed has 3 drip hoses. Every cell in the diagram below lists 3 crops, each planted along one hose. Thus for example, the bottom left cell (Winter 2024) indicates that the first drip hose is planted with rocket, the second is half planted with spinach and half with chard, and the third is planted with beetroot. </t>
  </si>
  <si>
    <t>bed 1</t>
  </si>
  <si>
    <t>bed 2</t>
  </si>
  <si>
    <t>bed 3</t>
  </si>
  <si>
    <t>bed 4</t>
  </si>
  <si>
    <t>bed 5</t>
  </si>
  <si>
    <t>bed 6</t>
  </si>
  <si>
    <t>bed 7</t>
  </si>
  <si>
    <t>bed 8</t>
  </si>
  <si>
    <t>bed 9</t>
  </si>
  <si>
    <t>Winter</t>
  </si>
  <si>
    <t>Apiaceae + Allium</t>
  </si>
  <si>
    <t>Brassicas + Beta vulgaris</t>
  </si>
  <si>
    <t>Pulses</t>
  </si>
  <si>
    <t>Carrot, carrot, carrot</t>
  </si>
  <si>
    <t>Parsley, Cellery/Fennel, Corriander/Dill</t>
  </si>
  <si>
    <t>Onion, Leek, Garlic</t>
  </si>
  <si>
    <t>Rocket, Spinach/Chard, Beetroot</t>
  </si>
  <si>
    <t>Boccoli, Radish, cauliflower</t>
  </si>
  <si>
    <t>Cabbage, Turnip, Kohlrabi</t>
  </si>
  <si>
    <t>fava, fava, fava</t>
  </si>
  <si>
    <t>peas, peas, peas</t>
  </si>
  <si>
    <t>chickpea, chickpea, chickpea</t>
  </si>
  <si>
    <t>Summer</t>
  </si>
  <si>
    <t xml:space="preserve">Seeds + </t>
  </si>
  <si>
    <t xml:space="preserve"> </t>
  </si>
  <si>
    <t>Solanum</t>
  </si>
  <si>
    <t>Cucurbita</t>
  </si>
  <si>
    <t>sunflower, 0, s. potato</t>
  </si>
  <si>
    <t>corn, corn, okra</t>
  </si>
  <si>
    <t>beans, beans, mulukhiyah</t>
  </si>
  <si>
    <t>0, bell pepper, 0</t>
  </si>
  <si>
    <t>tomato, 0, eggplant</t>
  </si>
  <si>
    <t>potato, 0,, Basil</t>
  </si>
  <si>
    <t>cucumber, cucumber, armenian cucumber</t>
  </si>
  <si>
    <t>watermelon, 0, melon</t>
  </si>
  <si>
    <t>squash, 0, zucchini</t>
  </si>
  <si>
    <t>Starting a New Cycle</t>
  </si>
  <si>
    <t>cellery</t>
  </si>
  <si>
    <t xml:space="preserve">total veg  </t>
  </si>
  <si>
    <t>total farm</t>
  </si>
  <si>
    <t>AGRO</t>
  </si>
  <si>
    <t>Greenhouse</t>
  </si>
  <si>
    <t>Marine</t>
  </si>
  <si>
    <t>Terrestrial</t>
  </si>
  <si>
    <t>Blue water</t>
  </si>
  <si>
    <t>Fossil</t>
  </si>
  <si>
    <t>Land</t>
  </si>
  <si>
    <t>Eco</t>
  </si>
  <si>
    <t>Human</t>
  </si>
  <si>
    <t>Biodiversity</t>
  </si>
  <si>
    <t>MIX</t>
  </si>
  <si>
    <t>Totals</t>
  </si>
  <si>
    <t>per kg</t>
  </si>
  <si>
    <t>ha</t>
  </si>
  <si>
    <t>Ecoinvent</t>
  </si>
  <si>
    <t>assumed the same as melon</t>
  </si>
  <si>
    <t>assumed the same as cucumber</t>
  </si>
  <si>
    <t>assumed the same as cantaloupe</t>
  </si>
  <si>
    <t>assumed the same as spinach</t>
  </si>
  <si>
    <t>assumed the same as fava beans</t>
  </si>
  <si>
    <t>So et al. (2010) for GHGS, rest assumed as potato</t>
  </si>
  <si>
    <t>assumed the same as bell pepper</t>
  </si>
  <si>
    <t>14% moisture</t>
  </si>
  <si>
    <t>Timpanaro et al. (2021)</t>
  </si>
  <si>
    <t>assumed as dill and parsley</t>
  </si>
  <si>
    <t>assumed the same as fennel</t>
  </si>
  <si>
    <t>assumed the same as onion</t>
  </si>
  <si>
    <t>taken as sugar beet, Ecoinvent</t>
  </si>
  <si>
    <t>77% moisture</t>
  </si>
  <si>
    <t>assumed the same as beet</t>
  </si>
  <si>
    <t>assumed the same as lettuce</t>
  </si>
  <si>
    <t>assumed the same as honey</t>
  </si>
  <si>
    <t>Arzoumanidis et al. (2019)</t>
  </si>
  <si>
    <t>13% moisture</t>
  </si>
  <si>
    <t>14,5% moisture</t>
  </si>
  <si>
    <t>Israel</t>
  </si>
  <si>
    <t>Source</t>
  </si>
  <si>
    <t>ha needed</t>
  </si>
  <si>
    <t>t/ ha per yr</t>
  </si>
  <si>
    <t>Yield</t>
  </si>
  <si>
    <t>kg K2O avoided from compost</t>
  </si>
  <si>
    <t>Irrigation</t>
  </si>
  <si>
    <t>kg P2O5 avoided from compost</t>
  </si>
  <si>
    <t>Avoided fertilizer</t>
  </si>
  <si>
    <t>kg N avoided from compost</t>
  </si>
  <si>
    <t>Compost application</t>
  </si>
  <si>
    <t>km</t>
  </si>
  <si>
    <t>Compost transport</t>
  </si>
  <si>
    <t>kg N avoided from fixation</t>
  </si>
  <si>
    <t>Compost production</t>
  </si>
  <si>
    <t>Materials</t>
  </si>
  <si>
    <t>Fuel diesel</t>
  </si>
  <si>
    <t>Fuel petrol</t>
  </si>
  <si>
    <t>Vegetables</t>
  </si>
  <si>
    <t>kg N fixed/ year</t>
  </si>
  <si>
    <t>m2 total</t>
  </si>
  <si>
    <t>Main crops</t>
  </si>
  <si>
    <t>kg/ yr</t>
  </si>
  <si>
    <t>species*yr</t>
  </si>
  <si>
    <t>CTU</t>
  </si>
  <si>
    <t>MJ</t>
  </si>
  <si>
    <t>kg</t>
  </si>
  <si>
    <t>kg N-eq</t>
  </si>
  <si>
    <t>Chain step</t>
  </si>
  <si>
    <t>Produce</t>
  </si>
  <si>
    <t>Loss</t>
  </si>
  <si>
    <t>Toxicity</t>
  </si>
  <si>
    <t>Occupation</t>
  </si>
  <si>
    <t>Depletion</t>
  </si>
  <si>
    <t>use</t>
  </si>
  <si>
    <t>Acidification</t>
  </si>
  <si>
    <t>Eutrophication</t>
  </si>
  <si>
    <t>gases</t>
  </si>
  <si>
    <t>green beans</t>
  </si>
  <si>
    <t>Total  area (1000 ha)</t>
  </si>
  <si>
    <t>Total weight (1000 tons)</t>
  </si>
  <si>
    <t>Shrt_Desc</t>
  </si>
  <si>
    <t>Water_(g)</t>
  </si>
  <si>
    <t>Energ_Kcal</t>
  </si>
  <si>
    <t>Protein_(g)</t>
  </si>
  <si>
    <t>Lipid_Tot_(g)</t>
  </si>
  <si>
    <t>Carbohydrt_(g)</t>
  </si>
  <si>
    <t>Calcium_(mg)</t>
  </si>
  <si>
    <t>Iron_(mg)</t>
  </si>
  <si>
    <t>Magnesium_(mg)</t>
  </si>
  <si>
    <t>Zinc_(mg)</t>
  </si>
  <si>
    <t>קלוריות קק"ל/דונם</t>
  </si>
  <si>
    <t>חלבון גרם/דונם</t>
  </si>
  <si>
    <t>ליפידים גרם/דונם</t>
  </si>
  <si>
    <t>פחמימות גרם/דונם</t>
  </si>
  <si>
    <t>סידן מ"ג/דונם</t>
  </si>
  <si>
    <t>ברזל מ"ג/דונם</t>
  </si>
  <si>
    <t>מגנזיום מ"ג/דונם</t>
  </si>
  <si>
    <t>אבץ מ"ג/דונם</t>
  </si>
  <si>
    <t>ייצור קלוריות שנתי (קק"ל*10^-6)</t>
  </si>
  <si>
    <t>ייצור שנתי חלבון (טון)</t>
  </si>
  <si>
    <t>ייצור שנתי ליפידים (טון)</t>
  </si>
  <si>
    <t>ייצור שנתי פחמימות (טון)</t>
  </si>
  <si>
    <t>ייצור שנתי סידן (ק"ג)</t>
  </si>
  <si>
    <t>ייצור שנתי ברזל (ק"ג)</t>
  </si>
  <si>
    <t>ייצור שנתי מגנזיום (ק"ג)</t>
  </si>
  <si>
    <t>ייצור שנתי אבץ (ק"ג)</t>
  </si>
  <si>
    <t>AVOCADOS,RAW,ALL COMM VAR</t>
  </si>
  <si>
    <t>WATERMELON SD KRNLS,DRIED</t>
  </si>
  <si>
    <t>WATERMELON,RAW</t>
  </si>
  <si>
    <t>PEANUTS,ALL TYPES,RAW</t>
  </si>
  <si>
    <t>PEARS,RAW</t>
  </si>
  <si>
    <t>PEAS,GREEN,RAW</t>
  </si>
  <si>
    <t>PEAS,EDIBLE-PODDED,RAW</t>
  </si>
  <si>
    <t>PERSIMMONS,NATIVE,RAW</t>
  </si>
  <si>
    <t>PEACHES,YEL,RAW</t>
  </si>
  <si>
    <t>ARTICHOKES,(GLOBE OR FRENCH),CKD,BLD,DRND,WO/SALT</t>
  </si>
  <si>
    <t>SWEET POTATO,RAW,UNPREP</t>
  </si>
  <si>
    <t>BANANAS,RAW</t>
  </si>
  <si>
    <t>ONIONS,FRZ,CHOPD,UNPREP</t>
  </si>
  <si>
    <t>BROCCOLI,RAW</t>
  </si>
  <si>
    <t>GUAVAS,COMMON,RAW</t>
  </si>
  <si>
    <t>CARROTS,RAW</t>
  </si>
  <si>
    <t>CHERRIES,SOUR,RED,RAW</t>
  </si>
  <si>
    <t>PUMPKIN,RAW</t>
  </si>
  <si>
    <t>CLEMENTINES,RAW</t>
  </si>
  <si>
    <t>GRAPEFRUIT,RAW,WHITE,ALL AREAS</t>
  </si>
  <si>
    <t>LEMONS,RAW,WITHOUT PEEL</t>
  </si>
  <si>
    <t>ORANGES,RAW,ALL COMM VAR</t>
  </si>
  <si>
    <t>OLIVES,RIPE,CND (SMALL-EXTRA LRG)</t>
  </si>
  <si>
    <t>OIL,OLIVE,SALAD OR COOKING</t>
  </si>
  <si>
    <t>WHEAT,SOFT WHITE</t>
  </si>
  <si>
    <t>CHICKPEAS (GARBANZO BNS,BENGAL GM),MATURE SEEDS,RAW</t>
  </si>
  <si>
    <t>SUNFLOWER SD KRNLS,DRIED</t>
  </si>
  <si>
    <t>LETTUCE,ICEBERG (INCL CRISPHEAD TYPES),RAW</t>
  </si>
  <si>
    <t>EGGPLANT,RAW</t>
  </si>
  <si>
    <t>CABBAGE,RAW</t>
  </si>
  <si>
    <t>CABBAGE,CHINESE (PAK-CHOI),RAW</t>
  </si>
  <si>
    <t>Grapes, muscadine, raw</t>
  </si>
  <si>
    <t>GRAPES,RED OR GRN (EURO TYPE,SUCH AS THOMPSON SEEDLESS),RAW</t>
  </si>
  <si>
    <t>LITCHIS,RAW</t>
  </si>
  <si>
    <t>MELONS,HONEYDEW,RAW</t>
  </si>
  <si>
    <t>CUCUMBER,WITH PEEL,RAW</t>
  </si>
  <si>
    <t>MANGOS,RAW</t>
  </si>
  <si>
    <t>APRICOTS,RAW</t>
  </si>
  <si>
    <t>CELERY,RAW</t>
  </si>
  <si>
    <t>TOMATOES,RED,RIPE,RAW,YEAR RND AVERAGE</t>
  </si>
  <si>
    <t>PEPPERS,SWT,GRN,RAW</t>
  </si>
  <si>
    <t>PASSION-FRUIT,(GRANADILLA),PURPLE,RAW</t>
  </si>
  <si>
    <t>PECANS</t>
  </si>
  <si>
    <t>PRICKLY PEARS,RAW</t>
  </si>
  <si>
    <t>RADISHES,RAW</t>
  </si>
  <si>
    <t>KOHLRABI,RAW</t>
  </si>
  <si>
    <t>KIWIFRUIT,GRN,RAW</t>
  </si>
  <si>
    <t>POMEGRANATES,RAW</t>
  </si>
  <si>
    <t>GARLIC,RAW</t>
  </si>
  <si>
    <t>FENNEL,BULB,RAW</t>
  </si>
  <si>
    <t>PLUMS,RAW</t>
  </si>
  <si>
    <t>BEANS,SNAP,GREEN,RAW</t>
  </si>
  <si>
    <t>ALMONDS</t>
  </si>
  <si>
    <t>FIGS,RAW</t>
  </si>
  <si>
    <t>CORN,SWT,YEL,RAW</t>
  </si>
  <si>
    <t>DATES,MEDJOOL</t>
  </si>
  <si>
    <t>POTATOES,WHITE,FLESH &amp; SKN,RAW</t>
  </si>
  <si>
    <t>APPLES,RAW,GRANNY SMITH,W/ SKN</t>
  </si>
  <si>
    <t>Yield ISR 17 T/ha</t>
  </si>
  <si>
    <t>Area ISR ha</t>
  </si>
  <si>
    <t>Output ISR T</t>
  </si>
  <si>
    <t>Output AGRO KG/863 m2</t>
  </si>
  <si>
    <t>Output AGRO 1 ha</t>
  </si>
  <si>
    <t>Output MIX per 1 ha</t>
  </si>
  <si>
    <t>STRAWBERRY</t>
  </si>
  <si>
    <t>ZUCCHINI</t>
  </si>
  <si>
    <t>BASIL</t>
  </si>
  <si>
    <t>BEETROOT</t>
  </si>
  <si>
    <t>CAROB</t>
  </si>
  <si>
    <t>CAULIFLOWER</t>
  </si>
  <si>
    <t>CORRIANDER</t>
  </si>
  <si>
    <t>HONEY</t>
  </si>
  <si>
    <t>DILL</t>
  </si>
  <si>
    <t>PARSLEY</t>
  </si>
  <si>
    <t>ROCKET</t>
  </si>
  <si>
    <t>SPRING ONION</t>
  </si>
  <si>
    <t>CHARD</t>
  </si>
  <si>
    <t>FAVA DRY</t>
  </si>
  <si>
    <t>LEEK</t>
  </si>
  <si>
    <t>OKRA</t>
  </si>
  <si>
    <t>SPINACH</t>
  </si>
  <si>
    <t>SQUASH</t>
  </si>
  <si>
    <t>TURNIP</t>
  </si>
  <si>
    <t>Ration to AGRO</t>
  </si>
  <si>
    <t>Output BAU Agro-Equivalent KG</t>
  </si>
  <si>
    <t>Output AGRO/MIX</t>
  </si>
  <si>
    <t>Area AGRO per output AGRO m2</t>
  </si>
  <si>
    <t>Area MIX per output AGRO</t>
  </si>
  <si>
    <t>TOTAL weight</t>
  </si>
  <si>
    <t>TOTAL AREA</t>
  </si>
  <si>
    <t>Ratio to AGRO</t>
  </si>
  <si>
    <t>Yield T/ha</t>
  </si>
  <si>
    <t xml:space="preserve">Toperoff et al., 2018 </t>
  </si>
  <si>
    <t>Toperoff et al., 2019</t>
  </si>
  <si>
    <t>Toperoff et al., 2020</t>
  </si>
  <si>
    <t>Toperoff et al., 2021</t>
  </si>
  <si>
    <t>Toperoff et al., 2022</t>
  </si>
  <si>
    <t>Toperoff et al., 2023</t>
  </si>
  <si>
    <t>Toperoff et al., 2024</t>
  </si>
  <si>
    <t>Toperoff et al., 2027</t>
  </si>
  <si>
    <t>Toperoff et al., 2031</t>
  </si>
  <si>
    <t>Toperoff et al., 2032</t>
  </si>
  <si>
    <t>Toperoff et al., 2033</t>
  </si>
  <si>
    <t>Toperoff et al., 2034</t>
  </si>
  <si>
    <t>Toperoff et al., 2035</t>
  </si>
  <si>
    <t>Toperoff et al., 2038</t>
  </si>
  <si>
    <t>Toperoff et al., 2039</t>
  </si>
  <si>
    <t>Toperoff et al., 2043</t>
  </si>
  <si>
    <t>Toperoff et al., 2044</t>
  </si>
  <si>
    <t>Toperoff et al., 2045</t>
  </si>
  <si>
    <t>Toperoff et al., 2046</t>
  </si>
  <si>
    <t>Toperoff et al., 2047</t>
  </si>
  <si>
    <t>Toperoff et al., 2048</t>
  </si>
  <si>
    <t>Toperoff et al., 2049</t>
  </si>
  <si>
    <t>Toperoff et al., 2050</t>
  </si>
  <si>
    <t>Toperoff et al., 2052</t>
  </si>
  <si>
    <t>Toperoff et al., 2054</t>
  </si>
  <si>
    <t>Toperoff et al., 2055</t>
  </si>
  <si>
    <t>Toperoff et al., 2057</t>
  </si>
  <si>
    <t>Toperoff et al., 2058</t>
  </si>
  <si>
    <t>Toperoff et al., 2059</t>
  </si>
  <si>
    <t>Toperoff et al., 2061</t>
  </si>
  <si>
    <t>Toperoff et al., 2062</t>
  </si>
  <si>
    <t>Toperoff et al., 2063</t>
  </si>
  <si>
    <t>Toperoff et al., 2064</t>
  </si>
  <si>
    <t>Toperoff et al., 2065</t>
  </si>
  <si>
    <t>Toperoff et al., 2066</t>
  </si>
  <si>
    <t>Toperoff et al., 2067</t>
  </si>
  <si>
    <t>Toperoff et al., 2068</t>
  </si>
  <si>
    <t>Toperoff et al., 2070</t>
  </si>
  <si>
    <t>Toperoff et al., 2071</t>
  </si>
  <si>
    <t>Toperoff et al., 2072</t>
  </si>
  <si>
    <t>Toperoff et al., 2074</t>
  </si>
  <si>
    <t>Toperoff et al., 2075</t>
  </si>
  <si>
    <t>Toperoff et al., 2076</t>
  </si>
  <si>
    <t>Toperoff et al., 2077</t>
  </si>
  <si>
    <t>Toperoff et al., 2078</t>
  </si>
  <si>
    <t>Toperoff et al., 2082</t>
  </si>
  <si>
    <t>Toperoff et al., 2084</t>
  </si>
  <si>
    <t>Toperoff et al., 2085</t>
  </si>
  <si>
    <t>The Plants Production and Marketing Board (Israel) http://www.plants.org.il/uploadImages/systemFiles/AVGYulandFb11-2018.pdf </t>
  </si>
  <si>
    <t>ministry of agriculture data</t>
  </si>
  <si>
    <t>estimate based on parsley</t>
  </si>
  <si>
    <t>output BAU 1 ha (KG)</t>
  </si>
  <si>
    <t>Area BAU per AGRO-Equivalent output</t>
  </si>
  <si>
    <t>Area 1000 m2</t>
  </si>
  <si>
    <t>Output T</t>
  </si>
  <si>
    <t>Irrigation m3 / 1000 m2</t>
  </si>
  <si>
    <t>Yield Kg/1000  m2</t>
  </si>
  <si>
    <t>Output MIX per 863 m2</t>
  </si>
  <si>
    <t>output BAU 863 m2 (KG)</t>
  </si>
  <si>
    <t>AGRO farm, MIX &amp; BAU total ouptut</t>
  </si>
  <si>
    <t>Totals AGRO</t>
  </si>
  <si>
    <t>Totals AGRO with alternative composting</t>
  </si>
  <si>
    <t>Totals MIX (original yields)</t>
  </si>
  <si>
    <t>Totals MIX (Israeli yields)</t>
  </si>
  <si>
    <t>Totals BAU (Israeli yields)</t>
  </si>
  <si>
    <t>AGRO farm &amp; MIX tot output %</t>
  </si>
  <si>
    <t>AGRO alternative composting</t>
  </si>
  <si>
    <t>MIX (original yields)</t>
  </si>
  <si>
    <t>MIX (Israeli yields)</t>
  </si>
  <si>
    <t>BAU (Israeli yields)</t>
  </si>
  <si>
    <t>Total BAU (Israeli yields)</t>
  </si>
  <si>
    <t>MIX(Israeli yields)</t>
  </si>
  <si>
    <t>MIX per total ouptut</t>
  </si>
  <si>
    <t>comment</t>
  </si>
  <si>
    <t>Yield Israel</t>
  </si>
  <si>
    <t>MIX scaled to Israeli yields</t>
  </si>
  <si>
    <t>BAU Israeli crops</t>
  </si>
  <si>
    <t>Assumed the same as cabbage</t>
  </si>
  <si>
    <t>no production</t>
  </si>
  <si>
    <t>AGRO scores per farm produce</t>
  </si>
  <si>
    <t>MIX scores per farm produce</t>
  </si>
  <si>
    <r>
      <rPr>
        <b/>
        <sz val="10"/>
        <color rgb="FF00B050"/>
        <rFont val="Calibri (Body)"/>
      </rPr>
      <t>BAU</t>
    </r>
    <r>
      <rPr>
        <b/>
        <sz val="10"/>
        <color rgb="FF00B050"/>
        <rFont val="Calibri"/>
        <family val="2"/>
        <scheme val="minor"/>
      </rPr>
      <t xml:space="preserve"> scores per farm produce</t>
    </r>
  </si>
  <si>
    <t>AGRO scores per farm area</t>
  </si>
  <si>
    <r>
      <rPr>
        <b/>
        <sz val="10"/>
        <color rgb="FF00B050"/>
        <rFont val="Calibri (Body)"/>
      </rPr>
      <t>BAU</t>
    </r>
    <r>
      <rPr>
        <b/>
        <sz val="10"/>
        <color rgb="FF00B050"/>
        <rFont val="Calibri"/>
        <family val="2"/>
        <scheme val="minor"/>
      </rPr>
      <t xml:space="preserve"> scores per farm area</t>
    </r>
  </si>
  <si>
    <t>AGRO outputs per farm produce</t>
  </si>
  <si>
    <t>MIX  outputs per farm produce</t>
  </si>
  <si>
    <t>BAU outputs per farm produce</t>
  </si>
  <si>
    <t>AGRO outputs per farm area</t>
  </si>
  <si>
    <t>MIX outputs per farm area</t>
  </si>
  <si>
    <t>BAU outputs per farm area</t>
  </si>
  <si>
    <t>MIX scores per farm area</t>
  </si>
  <si>
    <t>Yield original</t>
  </si>
  <si>
    <t>assumed the same as GRAPES</t>
  </si>
  <si>
    <t>Vinyes et al, 2017; Spain</t>
  </si>
  <si>
    <t xml:space="preserve">AGRO per farm's area </t>
  </si>
  <si>
    <t xml:space="preserve">AGRO per farm's output </t>
  </si>
  <si>
    <t>MIX per farm's output</t>
  </si>
  <si>
    <t>BAU per farm's output</t>
  </si>
  <si>
    <t>BAU per farm's area</t>
  </si>
  <si>
    <t>land use m2a</t>
  </si>
  <si>
    <t>land occupancy m2a</t>
  </si>
  <si>
    <t>ratio land occupancy/use</t>
  </si>
  <si>
    <t>based on farmer's weight 70 kg</t>
  </si>
  <si>
    <t xml:space="preserve">MIX per farm's area </t>
  </si>
  <si>
    <t>12.5 ton olives to 2778 liter oil per ha</t>
  </si>
  <si>
    <t>De Backet et al. (2009)</t>
  </si>
  <si>
    <t>Bartzas et al 2017; Greece</t>
  </si>
  <si>
    <t>Pergola et al 2017; Italy</t>
  </si>
  <si>
    <t>Assumed same as apple</t>
  </si>
  <si>
    <t>Assumed as fava beans</t>
  </si>
  <si>
    <t>assumed as apple</t>
  </si>
  <si>
    <t>Ecoinvent; GE, SP, FR</t>
  </si>
  <si>
    <t>Nicolo et al 2015; average of Italy and Spain</t>
  </si>
  <si>
    <t>Wyngaard and Kissinger 2022; appricot and apple</t>
  </si>
  <si>
    <t>same as appricot, etox/htox from apple</t>
  </si>
  <si>
    <t>Same as orange</t>
  </si>
  <si>
    <t>same as lemon and apple toxicity</t>
  </si>
  <si>
    <t>Nikkhah et al 2016; Iran + tox apple</t>
  </si>
  <si>
    <t>Pergola et al 2013; Italy</t>
  </si>
  <si>
    <t>Basset-Mens et al 2016</t>
  </si>
  <si>
    <t>assumed as 20% of olive oil</t>
  </si>
  <si>
    <t>Bonales-Revuelta et al 2022; Mexico</t>
  </si>
  <si>
    <t>Assumed the same as orange</t>
  </si>
  <si>
    <t>Nikkhah et al 2015; Iran</t>
  </si>
  <si>
    <t>Same as chickpea</t>
  </si>
  <si>
    <t>same as almond</t>
  </si>
  <si>
    <t>same as orange</t>
  </si>
  <si>
    <t>same as apricot</t>
  </si>
  <si>
    <t>As apple, but Vazquez-Rowe et al 2016 for GHG; Peru</t>
  </si>
  <si>
    <t>Same as potatoe</t>
  </si>
  <si>
    <t>same as pear</t>
  </si>
  <si>
    <t>Same as watermelon</t>
  </si>
  <si>
    <t>Koshnevisan et al 2013; Iran Greenhouse</t>
  </si>
  <si>
    <t>Assumed the same as melon</t>
  </si>
  <si>
    <t>Assumed same as watermelon</t>
  </si>
  <si>
    <r>
      <t xml:space="preserve">AGRO output per 863 m2a of land </t>
    </r>
    <r>
      <rPr>
        <b/>
        <u/>
        <sz val="10"/>
        <color rgb="FFFF0000"/>
        <rFont val="Calibri (Body)"/>
      </rPr>
      <t>occupancy</t>
    </r>
  </si>
  <si>
    <r>
      <t xml:space="preserve">MIX output per 863 m2a of land </t>
    </r>
    <r>
      <rPr>
        <b/>
        <u/>
        <sz val="10"/>
        <color rgb="FF0070C0"/>
        <rFont val="Calibri (Body)"/>
      </rPr>
      <t>occupancy</t>
    </r>
  </si>
  <si>
    <r>
      <t xml:space="preserve">BAU output per 863 m2a of land </t>
    </r>
    <r>
      <rPr>
        <b/>
        <u/>
        <sz val="10"/>
        <color rgb="FF00B050"/>
        <rFont val="Calibri (Body)"/>
      </rPr>
      <t>occupancy</t>
    </r>
  </si>
  <si>
    <t>Concito (2021) GHGs, Shiina et al. (2011)</t>
  </si>
  <si>
    <t>Concito (2021) GHGs, same as onion</t>
  </si>
  <si>
    <t>oleic</t>
  </si>
  <si>
    <t>linoleic</t>
  </si>
  <si>
    <t>linolenic</t>
  </si>
  <si>
    <t>mono_satured</t>
  </si>
  <si>
    <t>poly_satured</t>
  </si>
  <si>
    <t>w6\w3 ratio</t>
  </si>
  <si>
    <t>fats breakdown:</t>
  </si>
  <si>
    <t>w6</t>
  </si>
  <si>
    <t>w3</t>
  </si>
  <si>
    <t>w9</t>
  </si>
  <si>
    <t>30%*2180/9</t>
  </si>
  <si>
    <t>based on calorie intake of 2180 and 9 kcal/1 gr caloric content of fats</t>
  </si>
  <si>
    <t>AI (%)</t>
  </si>
  <si>
    <t>RDA/AI</t>
  </si>
  <si>
    <r>
      <t>CO</t>
    </r>
    <r>
      <rPr>
        <vertAlign val="subscript"/>
        <sz val="10"/>
        <color rgb="FF000000"/>
        <rFont val="Calibri"/>
        <family val="2"/>
        <scheme val="minor"/>
      </rPr>
      <t>2</t>
    </r>
  </si>
  <si>
    <r>
      <t>CH</t>
    </r>
    <r>
      <rPr>
        <vertAlign val="subscript"/>
        <sz val="10"/>
        <color rgb="FF000000"/>
        <rFont val="Calibri"/>
        <family val="2"/>
        <scheme val="minor"/>
      </rPr>
      <t>4</t>
    </r>
  </si>
  <si>
    <r>
      <t>NH</t>
    </r>
    <r>
      <rPr>
        <vertAlign val="subscript"/>
        <sz val="10"/>
        <color rgb="FF000000"/>
        <rFont val="Calibri"/>
        <family val="2"/>
        <scheme val="minor"/>
      </rPr>
      <t>3</t>
    </r>
  </si>
  <si>
    <r>
      <t>NO</t>
    </r>
    <r>
      <rPr>
        <vertAlign val="subscript"/>
        <sz val="10"/>
        <color rgb="FF000000"/>
        <rFont val="Calibri"/>
        <family val="2"/>
        <scheme val="minor"/>
      </rPr>
      <t>x</t>
    </r>
  </si>
  <si>
    <r>
      <t>NO</t>
    </r>
    <r>
      <rPr>
        <vertAlign val="subscript"/>
        <sz val="10"/>
        <color rgb="FF000000"/>
        <rFont val="Calibri"/>
        <family val="2"/>
        <scheme val="minor"/>
      </rPr>
      <t>3</t>
    </r>
  </si>
  <si>
    <r>
      <t>SO</t>
    </r>
    <r>
      <rPr>
        <vertAlign val="subscript"/>
        <sz val="10"/>
        <color rgb="FF000000"/>
        <rFont val="Calibri"/>
        <family val="2"/>
        <scheme val="minor"/>
      </rPr>
      <t>2</t>
    </r>
  </si>
  <si>
    <r>
      <t>kg CO</t>
    </r>
    <r>
      <rPr>
        <b/>
        <vertAlign val="subscript"/>
        <sz val="11"/>
        <color theme="1"/>
        <rFont val="Calibri"/>
        <family val="2"/>
        <scheme val="minor"/>
      </rPr>
      <t>2</t>
    </r>
    <r>
      <rPr>
        <b/>
        <sz val="11"/>
        <color theme="1"/>
        <rFont val="Calibri"/>
        <family val="2"/>
        <scheme val="minor"/>
      </rPr>
      <t>-eq</t>
    </r>
  </si>
  <si>
    <r>
      <t>kg SO</t>
    </r>
    <r>
      <rPr>
        <b/>
        <vertAlign val="subscript"/>
        <sz val="11"/>
        <color theme="1"/>
        <rFont val="Calibri"/>
        <family val="2"/>
        <scheme val="minor"/>
      </rPr>
      <t>2</t>
    </r>
    <r>
      <rPr>
        <b/>
        <sz val="11"/>
        <color theme="1"/>
        <rFont val="Calibri"/>
        <family val="2"/>
        <scheme val="minor"/>
      </rPr>
      <t>-eq</t>
    </r>
  </si>
  <si>
    <r>
      <t>m</t>
    </r>
    <r>
      <rPr>
        <b/>
        <vertAlign val="superscript"/>
        <sz val="10"/>
        <color rgb="FF000000"/>
        <rFont val="Calibri"/>
        <family val="2"/>
        <scheme val="minor"/>
      </rPr>
      <t>3</t>
    </r>
  </si>
  <si>
    <r>
      <t>m</t>
    </r>
    <r>
      <rPr>
        <b/>
        <vertAlign val="superscript"/>
        <sz val="10"/>
        <color rgb="FF000000"/>
        <rFont val="Calibri"/>
        <family val="2"/>
        <scheme val="minor"/>
      </rPr>
      <t>2</t>
    </r>
    <r>
      <rPr>
        <b/>
        <sz val="10"/>
        <color rgb="FF000000"/>
        <rFont val="Calibri"/>
        <family val="2"/>
        <scheme val="minor"/>
      </rPr>
      <t>a</t>
    </r>
  </si>
  <si>
    <t>Totals BAU (original yields)</t>
  </si>
  <si>
    <t>BAU (original yields)</t>
  </si>
  <si>
    <t>Totals AGRO area</t>
  </si>
  <si>
    <t>AGRO area</t>
  </si>
  <si>
    <t>Guarino et al. (2019) for GHG 2,5 as average between 1 and 5</t>
  </si>
  <si>
    <t>BAU Israel yield</t>
  </si>
  <si>
    <t>BAU original yield</t>
  </si>
  <si>
    <t>BAU Israeli crops original yields</t>
  </si>
  <si>
    <t>Totals AGRO alternative composting</t>
  </si>
  <si>
    <t>Total MIX (original yields)</t>
  </si>
  <si>
    <t>Total BAU (original yields)</t>
  </si>
  <si>
    <r>
      <t xml:space="preserve">AGRO scores per 863 m2a of land </t>
    </r>
    <r>
      <rPr>
        <b/>
        <u/>
        <sz val="10"/>
        <color rgb="FFFF0000"/>
        <rFont val="Calibri (Body)"/>
      </rPr>
      <t>occupancy</t>
    </r>
  </si>
  <si>
    <r>
      <t xml:space="preserve">MIX scores per 863 m2a of land </t>
    </r>
    <r>
      <rPr>
        <b/>
        <u/>
        <sz val="10"/>
        <color rgb="FF0070C0"/>
        <rFont val="Calibri (Body)"/>
      </rPr>
      <t>occupancy</t>
    </r>
  </si>
  <si>
    <r>
      <t xml:space="preserve">BAU scores per 863 m2a of land </t>
    </r>
    <r>
      <rPr>
        <b/>
        <u/>
        <sz val="10"/>
        <color rgb="FF00B050"/>
        <rFont val="Calibri (Body)"/>
      </rPr>
      <t>occupancy</t>
    </r>
  </si>
  <si>
    <t>relative 
nutritional 
score</t>
  </si>
  <si>
    <t xml:space="preserve">relative
environmental 
score </t>
  </si>
  <si>
    <t>energy</t>
  </si>
  <si>
    <t xml:space="preserve">total fat
</t>
  </si>
  <si>
    <t xml:space="preserve">carbohydr
</t>
  </si>
  <si>
    <t xml:space="preserve">calcium
</t>
  </si>
  <si>
    <t xml:space="preserve">GHG
</t>
  </si>
  <si>
    <t>Marine Eutroph</t>
  </si>
  <si>
    <t>Terrest
acidificat</t>
  </si>
  <si>
    <t>Blue 
water</t>
  </si>
  <si>
    <t>Biodiversity
loss</t>
  </si>
  <si>
    <t>Eco
toxicity</t>
  </si>
  <si>
    <t>Human
toxicity</t>
  </si>
  <si>
    <t>MIX outputs per farm produce</t>
  </si>
  <si>
    <t>Fossil
Deplet</t>
  </si>
  <si>
    <t>Land 
Occupation</t>
  </si>
  <si>
    <r>
      <t>N</t>
    </r>
    <r>
      <rPr>
        <vertAlign val="subscript"/>
        <sz val="10"/>
        <color rgb="FF000000"/>
        <rFont val="Calibri"/>
        <family val="2"/>
        <scheme val="minor"/>
      </rPr>
      <t>2</t>
    </r>
    <r>
      <rPr>
        <sz val="11"/>
        <color theme="1"/>
        <rFont val="Calibri"/>
        <family val="2"/>
        <scheme val="minor"/>
      </rPr>
      <t>O</t>
    </r>
  </si>
  <si>
    <t>AGRO total output</t>
  </si>
  <si>
    <t>AGRO farm, MIX &amp; BAU per 863 m2</t>
  </si>
  <si>
    <t>AGRO farm &amp; MIX per area %</t>
  </si>
  <si>
    <t>dev relative nutritional score</t>
  </si>
  <si>
    <t>dev relative environmental score</t>
  </si>
  <si>
    <t>total fat</t>
  </si>
  <si>
    <t>carbohydr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</si>
</sst>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E+00"/>
    <numFmt numFmtId="168" formatCode="#,##0.0"/>
  </numFmts>
  <fonts count="66">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0"/>
      <color theme="1"/>
      <name val="Calibri"/>
      <family val="2"/>
      <scheme val="minor"/>
    </font>
    <font>
      <sz val="10"/>
      <color rgb="FF202122"/>
      <name val="Calibri"/>
      <family val="2"/>
      <scheme val="minor"/>
    </font>
    <font>
      <b/>
      <sz val="10"/>
      <color theme="1"/>
      <name val="Calibri"/>
      <family val="2"/>
      <scheme val="minor"/>
    </font>
    <font>
      <sz val="10"/>
      <color rgb="FF000000"/>
      <name val="Calibri"/>
      <family val="2"/>
      <scheme val="minor"/>
    </font>
    <font>
      <sz val="10"/>
      <color rgb="FF0000FF"/>
      <name val="Calibri"/>
      <family val="2"/>
      <scheme val="minor"/>
    </font>
    <font>
      <sz val="10"/>
      <color rgb="FF202122"/>
      <name val="Arial"/>
      <family val="2"/>
    </font>
    <font>
      <sz val="11"/>
      <color rgb="FF000000"/>
      <name val="Calibri"/>
      <family val="2"/>
      <scheme val="minor"/>
    </font>
    <font>
      <b/>
      <sz val="10"/>
      <color rgb="FF000000"/>
      <name val="Calibri"/>
      <family val="2"/>
      <scheme val="minor"/>
    </font>
    <font>
      <sz val="10"/>
      <color rgb="FF000000"/>
      <name val="Tahoma"/>
      <family val="2"/>
    </font>
    <font>
      <b/>
      <sz val="10"/>
      <color rgb="FF000000"/>
      <name val="Tahoma"/>
      <family val="2"/>
    </font>
    <font>
      <b/>
      <sz val="11"/>
      <color rgb="FFFF0000"/>
      <name val="Calibri"/>
      <family val="2"/>
      <scheme val="minor"/>
    </font>
    <font>
      <sz val="10"/>
      <color theme="1"/>
      <name val="Arial"/>
      <family val="2"/>
    </font>
    <font>
      <sz val="10"/>
      <color rgb="FF0000FF"/>
      <name val="Arial"/>
      <family val="2"/>
    </font>
    <font>
      <b/>
      <sz val="10"/>
      <color theme="1"/>
      <name val="Arial"/>
      <family val="2"/>
    </font>
    <font>
      <b/>
      <sz val="14"/>
      <color rgb="FF0000FF"/>
      <name val="Calibri"/>
      <family val="2"/>
      <scheme val="minor"/>
    </font>
    <font>
      <sz val="7"/>
      <color theme="1"/>
      <name val="Arial"/>
      <family val="2"/>
    </font>
    <font>
      <b/>
      <sz val="10"/>
      <color theme="5"/>
      <name val="Arial"/>
      <family val="2"/>
    </font>
    <font>
      <b/>
      <sz val="14"/>
      <color rgb="FFEA4335"/>
      <name val="Arial"/>
      <family val="2"/>
    </font>
    <font>
      <b/>
      <sz val="10"/>
      <color theme="5"/>
      <name val="Calibri"/>
      <family val="2"/>
      <scheme val="minor"/>
    </font>
    <font>
      <b/>
      <sz val="12"/>
      <color rgb="FF0070C0"/>
      <name val="Calibri"/>
      <family val="2"/>
      <scheme val="minor"/>
    </font>
    <font>
      <b/>
      <sz val="10"/>
      <color rgb="FF00B050"/>
      <name val="Calibri"/>
      <family val="2"/>
      <scheme val="minor"/>
    </font>
    <font>
      <b/>
      <sz val="11"/>
      <color rgb="FF0070C0"/>
      <name val="Calibri"/>
      <family val="2"/>
      <scheme val="minor"/>
    </font>
    <font>
      <b/>
      <sz val="10"/>
      <color rgb="FFFF0000"/>
      <name val="Calibri"/>
      <family val="2"/>
      <scheme val="minor"/>
    </font>
    <font>
      <sz val="11"/>
      <color rgb="FF0070C0"/>
      <name val="Calibri"/>
      <family val="2"/>
      <scheme val="minor"/>
    </font>
    <font>
      <b/>
      <sz val="11"/>
      <color rgb="FF00B050"/>
      <name val="Calibri"/>
      <family val="2"/>
      <scheme val="minor"/>
    </font>
    <font>
      <sz val="11"/>
      <color rgb="FFFF0000"/>
      <name val="Calibri"/>
      <family val="2"/>
      <scheme val="minor"/>
    </font>
    <font>
      <b/>
      <sz val="10"/>
      <color rgb="FF0070C0"/>
      <name val="Calibri"/>
      <family val="2"/>
      <scheme val="minor"/>
    </font>
    <font>
      <b/>
      <sz val="10"/>
      <color rgb="FF00B050"/>
      <name val="Calibri (Body)"/>
    </font>
    <font>
      <sz val="11"/>
      <color rgb="FF00B050"/>
      <name val="Calibri"/>
      <family val="2"/>
      <scheme val="minor"/>
    </font>
    <font>
      <sz val="11"/>
      <color theme="1"/>
      <name val="Calibri"/>
      <family val="2"/>
      <scheme val="minor"/>
    </font>
    <font>
      <sz val="11"/>
      <color theme="1"/>
      <name val="Calibri"/>
      <family val="2"/>
      <charset val="177"/>
      <scheme val="minor"/>
    </font>
    <font>
      <sz val="11"/>
      <name val="Calibri"/>
      <family val="2"/>
      <scheme val="minor"/>
    </font>
    <font>
      <b/>
      <sz val="11"/>
      <name val="Calibri"/>
      <family val="2"/>
      <scheme val="minor"/>
    </font>
    <font>
      <sz val="11"/>
      <color rgb="FF000000"/>
      <name val="Calibri"/>
      <family val="2"/>
    </font>
    <font>
      <b/>
      <sz val="11"/>
      <color rgb="FF000000"/>
      <name val="Calibri"/>
      <family val="2"/>
    </font>
    <font>
      <sz val="10"/>
      <color rgb="FF000000"/>
      <name val="Calibri"/>
      <family val="2"/>
    </font>
    <font>
      <sz val="12"/>
      <color rgb="FFFF0000"/>
      <name val="Calibri"/>
      <family val="2"/>
      <scheme val="minor"/>
    </font>
    <font>
      <b/>
      <sz val="12"/>
      <color theme="1"/>
      <name val="Calibri"/>
      <family val="2"/>
      <scheme val="minor"/>
    </font>
    <font>
      <b/>
      <sz val="11"/>
      <color rgb="FF000000"/>
      <name val="Calibri"/>
      <family val="2"/>
      <scheme val="minor"/>
    </font>
    <font>
      <b/>
      <sz val="12"/>
      <color rgb="FFFF0000"/>
      <name val="Calibri"/>
      <family val="2"/>
      <scheme val="minor"/>
    </font>
    <font>
      <b/>
      <sz val="12"/>
      <color rgb="FF00B050"/>
      <name val="Calibri"/>
      <family val="2"/>
      <scheme val="minor"/>
    </font>
    <font>
      <sz val="11"/>
      <color rgb="FF000000"/>
      <name val="Calibri"/>
      <family val="2"/>
      <charset val="177"/>
      <scheme val="minor"/>
    </font>
    <font>
      <sz val="12"/>
      <color rgb="FF0070C0"/>
      <name val="Calibri"/>
      <family val="2"/>
      <scheme val="minor"/>
    </font>
    <font>
      <sz val="12"/>
      <color rgb="FF00B050"/>
      <name val="Calibri"/>
      <family val="2"/>
      <scheme val="minor"/>
    </font>
    <font>
      <sz val="12"/>
      <name val="Calibri"/>
      <family val="2"/>
      <scheme val="minor"/>
    </font>
    <font>
      <b/>
      <sz val="12"/>
      <name val="Calibri"/>
      <family val="2"/>
      <scheme val="minor"/>
    </font>
    <font>
      <sz val="8"/>
      <name val="Calibri"/>
      <family val="2"/>
      <scheme val="minor"/>
    </font>
    <font>
      <b/>
      <sz val="11"/>
      <color rgb="FFFF0000"/>
      <name val="Calibri"/>
      <family val="2"/>
    </font>
    <font>
      <sz val="10"/>
      <color rgb="FF0070C0"/>
      <name val="Calibri"/>
      <family val="2"/>
      <scheme val="minor"/>
    </font>
    <font>
      <sz val="10"/>
      <name val="Calibri"/>
      <family val="2"/>
      <scheme val="minor"/>
    </font>
    <font>
      <b/>
      <u/>
      <sz val="10"/>
      <color rgb="FFFF0000"/>
      <name val="Calibri (Body)"/>
    </font>
    <font>
      <b/>
      <u/>
      <sz val="10"/>
      <color rgb="FF00B050"/>
      <name val="Calibri (Body)"/>
    </font>
    <font>
      <b/>
      <u/>
      <sz val="10"/>
      <color rgb="FF0070C0"/>
      <name val="Calibri (Body)"/>
    </font>
    <font>
      <sz val="10"/>
      <color rgb="FF0070C0"/>
      <name val="Arial"/>
      <family val="2"/>
    </font>
    <font>
      <vertAlign val="subscript"/>
      <sz val="10"/>
      <color rgb="FF000000"/>
      <name val="Calibri"/>
      <family val="2"/>
      <scheme val="minor"/>
    </font>
    <font>
      <b/>
      <vertAlign val="subscript"/>
      <sz val="11"/>
      <color theme="1"/>
      <name val="Calibri"/>
      <family val="2"/>
      <scheme val="minor"/>
    </font>
    <font>
      <b/>
      <vertAlign val="superscript"/>
      <sz val="10"/>
      <color rgb="FF000000"/>
      <name val="Calibri"/>
      <family val="2"/>
      <scheme val="minor"/>
    </font>
    <font>
      <sz val="10"/>
      <color rgb="FF000000"/>
      <name val="+mn-lt"/>
      <charset val="1"/>
    </font>
    <font>
      <b/>
      <sz val="11"/>
      <color rgb="FF000000"/>
      <name val="Calibri (Body)"/>
    </font>
    <font>
      <b/>
      <sz val="9"/>
      <color indexed="81"/>
      <name val="Tahoma"/>
      <family val="2"/>
    </font>
    <font>
      <sz val="9"/>
      <color indexed="81"/>
      <name val="Tahoma"/>
      <family val="2"/>
    </font>
    <font>
      <b/>
      <sz val="11"/>
      <color rgb="FF040C28"/>
      <name val="Calibri"/>
      <family val="2"/>
      <scheme val="minor"/>
    </font>
  </fonts>
  <fills count="32">
    <fill>
      <patternFill patternType="none"/>
    </fill>
    <fill>
      <patternFill patternType="gray125"/>
    </fill>
    <fill>
      <patternFill patternType="solid">
        <fgColor rgb="FFF1F3F4"/>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1F3F4"/>
        <bgColor rgb="FFF1F3F4"/>
      </patternFill>
    </fill>
    <fill>
      <patternFill patternType="solid">
        <fgColor rgb="FFBFBFBF"/>
        <bgColor rgb="FF000000"/>
      </patternFill>
    </fill>
    <fill>
      <patternFill patternType="solid">
        <fgColor rgb="FFBFBFBF"/>
        <bgColor rgb="FFBFBFBF"/>
      </patternFill>
    </fill>
    <fill>
      <patternFill patternType="solid">
        <fgColor rgb="FFF2F2F2"/>
        <bgColor rgb="FFF2F2F2"/>
      </patternFill>
    </fill>
    <fill>
      <patternFill patternType="solid">
        <fgColor rgb="FFD9D9D9"/>
        <bgColor rgb="FFD9D9D9"/>
      </patternFill>
    </fill>
    <fill>
      <patternFill patternType="solid">
        <fgColor rgb="FF9BC2E6"/>
        <bgColor rgb="FF9BC2E6"/>
      </patternFill>
    </fill>
    <fill>
      <patternFill patternType="solid">
        <fgColor rgb="FFD9E1F2"/>
        <bgColor rgb="FFD9E1F2"/>
      </patternFill>
    </fill>
    <fill>
      <patternFill patternType="solid">
        <fgColor rgb="FFBDD7EE"/>
        <bgColor rgb="FFBDD7EE"/>
      </patternFill>
    </fill>
    <fill>
      <patternFill patternType="solid">
        <fgColor rgb="FF8EA9DB"/>
        <bgColor rgb="FF8EA9DB"/>
      </patternFill>
    </fill>
    <fill>
      <patternFill patternType="solid">
        <fgColor rgb="FFB4C6E7"/>
        <bgColor rgb="FFB4C6E7"/>
      </patternFill>
    </fill>
    <fill>
      <patternFill patternType="solid">
        <fgColor rgb="FFDDEBF7"/>
        <bgColor rgb="FFDDEBF7"/>
      </patternFill>
    </fill>
    <fill>
      <patternFill patternType="solid">
        <fgColor rgb="FFFFD966"/>
        <bgColor rgb="FFFFD966"/>
      </patternFill>
    </fill>
    <fill>
      <patternFill patternType="solid">
        <fgColor rgb="FFFFF2CC"/>
        <bgColor rgb="FFFFF2CC"/>
      </patternFill>
    </fill>
    <fill>
      <patternFill patternType="solid">
        <fgColor rgb="FFFFE699"/>
        <bgColor rgb="FFFFE699"/>
      </patternFill>
    </fill>
    <fill>
      <patternFill patternType="solid">
        <fgColor rgb="FFF4B084"/>
        <bgColor rgb="FFF4B084"/>
      </patternFill>
    </fill>
    <fill>
      <patternFill patternType="solid">
        <fgColor rgb="FFFCE4D6"/>
        <bgColor rgb="FFFCE4D6"/>
      </patternFill>
    </fill>
    <fill>
      <patternFill patternType="solid">
        <fgColor rgb="FFF8CBAD"/>
        <bgColor rgb="FFF8CBAD"/>
      </patternFill>
    </fill>
    <fill>
      <patternFill patternType="solid">
        <fgColor rgb="FFA9D08E"/>
        <bgColor rgb="FFA9D08E"/>
      </patternFill>
    </fill>
    <fill>
      <patternFill patternType="solid">
        <fgColor rgb="FFE2EFDA"/>
        <bgColor rgb="FFE2EFDA"/>
      </patternFill>
    </fill>
    <fill>
      <patternFill patternType="solid">
        <fgColor rgb="FFC6E0B4"/>
        <bgColor rgb="FFC6E0B4"/>
      </patternFill>
    </fill>
    <fill>
      <patternFill patternType="solid">
        <fgColor theme="0"/>
        <bgColor indexed="64"/>
      </patternFill>
    </fill>
    <fill>
      <patternFill patternType="solid">
        <fgColor theme="0"/>
        <bgColor rgb="FFC0C0C0"/>
      </patternFill>
    </fill>
    <fill>
      <patternFill patternType="solid">
        <fgColor rgb="FFFFFFFF"/>
        <bgColor rgb="FFC0C0C0"/>
      </patternFill>
    </fill>
    <fill>
      <patternFill patternType="solid">
        <fgColor rgb="FFFFFFFF"/>
        <bgColor rgb="FF000000"/>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00B050"/>
        <bgColor indexed="64"/>
      </patternFill>
    </fill>
  </fills>
  <borders count="28">
    <border>
      <start/>
      <end/>
      <top/>
      <bottom/>
      <diagonal/>
    </border>
    <border>
      <start style="medium">
        <color rgb="FFCCCCCC"/>
      </start>
      <end style="medium">
        <color rgb="FFCCCCCC"/>
      </end>
      <top style="medium">
        <color rgb="FFCCCCCC"/>
      </top>
      <bottom style="medium">
        <color rgb="FFCCCCCC"/>
      </bottom>
      <diagonal/>
    </border>
    <border>
      <start style="medium">
        <color rgb="FFCCCCCC"/>
      </start>
      <end style="medium">
        <color rgb="FFCCCCCC"/>
      </end>
      <top style="medium">
        <color rgb="FFCCCCCC"/>
      </top>
      <bottom style="medium">
        <color rgb="FF000000"/>
      </bottom>
      <diagonal/>
    </border>
    <border>
      <start style="medium">
        <color rgb="FF000000"/>
      </start>
      <end style="medium">
        <color rgb="FFCCCCCC"/>
      </end>
      <top style="medium">
        <color rgb="FFCCCCCC"/>
      </top>
      <bottom style="medium">
        <color rgb="FFCCCCCC"/>
      </bottom>
      <diagonal/>
    </border>
    <border>
      <start style="medium">
        <color rgb="FF000000"/>
      </start>
      <end style="medium">
        <color rgb="FFCCCCCC"/>
      </end>
      <top style="medium">
        <color rgb="FFCCCCCC"/>
      </top>
      <bottom style="medium">
        <color rgb="FF000000"/>
      </bottom>
      <diagonal/>
    </border>
    <border>
      <start style="medium">
        <color rgb="FFCCCCCC"/>
      </start>
      <end style="medium">
        <color rgb="FF000000"/>
      </end>
      <top style="medium">
        <color rgb="FFCCCCCC"/>
      </top>
      <bottom style="medium">
        <color rgb="FFCCCCCC"/>
      </bottom>
      <diagonal/>
    </border>
    <border>
      <start style="medium">
        <color rgb="FFCCCCCC"/>
      </start>
      <end style="medium">
        <color rgb="FF000000"/>
      </end>
      <top style="medium">
        <color rgb="FFCCCCCC"/>
      </top>
      <bottom style="medium">
        <color rgb="FF000000"/>
      </bottom>
      <diagonal/>
    </border>
    <border>
      <start style="thin">
        <color rgb="FF000000"/>
      </start>
      <end/>
      <top style="thin">
        <color rgb="FF000000"/>
      </top>
      <bottom/>
      <diagonal/>
    </border>
    <border>
      <start/>
      <end/>
      <top style="thin">
        <color rgb="FF000000"/>
      </top>
      <bottom/>
      <diagonal/>
    </border>
    <border>
      <start/>
      <end style="thin">
        <color rgb="FF000000"/>
      </end>
      <top style="thin">
        <color rgb="FF000000"/>
      </top>
      <bottom/>
      <diagonal/>
    </border>
    <border>
      <start style="thin">
        <color rgb="FF000000"/>
      </start>
      <end/>
      <top/>
      <bottom style="thin">
        <color rgb="FF000000"/>
      </bottom>
      <diagonal/>
    </border>
    <border>
      <start/>
      <end/>
      <top/>
      <bottom style="thin">
        <color rgb="FF000000"/>
      </bottom>
      <diagonal/>
    </border>
    <border>
      <start/>
      <end style="thin">
        <color rgb="FF000000"/>
      </end>
      <top/>
      <bottom style="thin">
        <color rgb="FF000000"/>
      </bottom>
      <diagonal/>
    </border>
    <border>
      <start style="thin">
        <color rgb="FF000000"/>
      </start>
      <end/>
      <top/>
      <bottom/>
      <diagonal/>
    </border>
    <border>
      <start/>
      <end style="thin">
        <color rgb="FF000000"/>
      </end>
      <top/>
      <bottom/>
      <diagonal/>
    </border>
    <border>
      <start style="thin">
        <color rgb="FF000000"/>
      </start>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style="thin">
        <color rgb="FF000000"/>
      </top>
      <bottom style="thin">
        <color rgb="FF000000"/>
      </bottom>
      <diagonal/>
    </border>
    <border>
      <start style="medium">
        <color rgb="FFCCCCCC"/>
      </start>
      <end style="medium">
        <color rgb="FFCCCCCC"/>
      </end>
      <top/>
      <bottom style="medium">
        <color rgb="FFCCCCCC"/>
      </bottom>
      <diagonal/>
    </border>
    <border>
      <start/>
      <end/>
      <top/>
      <bottom style="thin">
        <color indexed="64"/>
      </bottom>
      <diagonal/>
    </border>
    <border>
      <start/>
      <end/>
      <top/>
      <bottom style="double">
        <color indexed="64"/>
      </bottom>
      <diagonal/>
    </border>
    <border>
      <start style="thin">
        <color indexed="64"/>
      </start>
      <end/>
      <top style="thin">
        <color indexed="64"/>
      </top>
      <bottom/>
      <diagonal/>
    </border>
    <border>
      <start style="thin">
        <color rgb="FFD0D7E5"/>
      </start>
      <end style="thin">
        <color rgb="FFD0D7E5"/>
      </end>
      <top style="thin">
        <color rgb="FFD0D7E5"/>
      </top>
      <bottom style="thin">
        <color rgb="FFD0D7E5"/>
      </bottom>
      <diagonal/>
    </border>
    <border>
      <start style="thin">
        <color rgb="FFD0D7E5"/>
      </start>
      <end style="thin">
        <color rgb="FFD0D7E5"/>
      </end>
      <top/>
      <bottom style="thin">
        <color rgb="FFD0D7E5"/>
      </bottom>
      <diagonal/>
    </border>
    <border>
      <start/>
      <end/>
      <top style="thin">
        <color indexed="64"/>
      </top>
      <bottom style="thin">
        <color indexed="64"/>
      </bottom>
      <diagonal/>
    </border>
    <border>
      <start style="thin">
        <color rgb="FF000000"/>
      </start>
      <end/>
      <top style="thin">
        <color indexed="64"/>
      </top>
      <bottom style="thin">
        <color indexed="64"/>
      </bottom>
      <diagonal/>
    </border>
    <border>
      <start style="medium">
        <color rgb="FFCCCCCC"/>
      </start>
      <end style="medium">
        <color rgb="FFCCCCCC"/>
      </end>
      <top style="thin">
        <color indexed="64"/>
      </top>
      <bottom style="medium">
        <color rgb="FFCCCCCC"/>
      </bottom>
      <diagonal/>
    </border>
    <border>
      <start/>
      <end/>
      <top style="thin">
        <color indexed="64"/>
      </top>
      <bottom/>
      <diagonal/>
    </border>
  </borders>
  <cellStyleXfs count="8">
    <xf numFmtId="0" fontId="0" fillId="0" borderId="0"/>
    <xf numFmtId="0" fontId="7" fillId="0" borderId="0"/>
    <xf numFmtId="9" fontId="7" fillId="0" borderId="0" applyFont="0" applyFill="0" applyBorder="0" applyAlignment="0" applyProtection="0"/>
    <xf numFmtId="0" fontId="34" fillId="0" borderId="0"/>
    <xf numFmtId="0" fontId="33" fillId="0" borderId="0"/>
    <xf numFmtId="0" fontId="2" fillId="0" borderId="0"/>
    <xf numFmtId="0" fontId="34" fillId="0" borderId="0"/>
    <xf numFmtId="9" fontId="33" fillId="0" borderId="0" applyFont="0" applyFill="0" applyBorder="0" applyAlignment="0" applyProtection="0"/>
  </cellStyleXfs>
  <cellXfs count="323">
    <xf numFmtId="0" fontId="0" fillId="0" borderId="0" xfId="0"/>
    <xf numFmtId="0" fontId="3" fillId="0" borderId="0" xfId="0" applyFont="1" applyAlignment="1">
      <alignment horizontal="center"/>
    </xf>
    <xf numFmtId="0" fontId="4"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2" borderId="3" xfId="0" applyFont="1" applyFill="1" applyBorder="1" applyAlignment="1">
      <alignment wrapText="1"/>
    </xf>
    <xf numFmtId="0" fontId="5" fillId="0" borderId="3" xfId="0" applyFont="1" applyBorder="1" applyAlignment="1">
      <alignment wrapText="1"/>
    </xf>
    <xf numFmtId="0" fontId="4" fillId="0" borderId="6" xfId="0" applyFont="1" applyBorder="1" applyAlignment="1">
      <alignment wrapText="1"/>
    </xf>
    <xf numFmtId="0" fontId="4" fillId="0" borderId="5" xfId="0" applyFont="1" applyBorder="1" applyAlignment="1">
      <alignment horizontal="right" wrapText="1"/>
    </xf>
    <xf numFmtId="0" fontId="3" fillId="3" borderId="0" xfId="0" applyFont="1" applyFill="1" applyAlignment="1">
      <alignment horizontal="center"/>
    </xf>
    <xf numFmtId="0" fontId="0" fillId="3" borderId="0" xfId="0" applyFill="1"/>
    <xf numFmtId="2" fontId="0" fillId="0" borderId="0" xfId="0" applyNumberFormat="1"/>
    <xf numFmtId="0" fontId="4" fillId="4" borderId="1" xfId="0" applyFont="1" applyFill="1" applyBorder="1" applyAlignment="1">
      <alignment wrapText="1"/>
    </xf>
    <xf numFmtId="0" fontId="4" fillId="4" borderId="6" xfId="0" applyFont="1" applyFill="1" applyBorder="1" applyAlignment="1">
      <alignment horizontal="right" wrapText="1"/>
    </xf>
    <xf numFmtId="2" fontId="0" fillId="4" borderId="0" xfId="0" applyNumberFormat="1" applyFill="1"/>
    <xf numFmtId="0" fontId="0" fillId="4" borderId="0" xfId="0" applyFill="1"/>
    <xf numFmtId="0" fontId="7" fillId="0" borderId="0" xfId="1"/>
    <xf numFmtId="0" fontId="6" fillId="0" borderId="0" xfId="1" applyFont="1"/>
    <xf numFmtId="0" fontId="4" fillId="0" borderId="7" xfId="1" applyFont="1" applyBorder="1"/>
    <xf numFmtId="0" fontId="4" fillId="0" borderId="9" xfId="1" applyFont="1" applyBorder="1"/>
    <xf numFmtId="0" fontId="4" fillId="0" borderId="10" xfId="1" applyFont="1" applyBorder="1"/>
    <xf numFmtId="0" fontId="4" fillId="0" borderId="11" xfId="1" applyFont="1" applyBorder="1"/>
    <xf numFmtId="0" fontId="6" fillId="0" borderId="11" xfId="1" applyFont="1" applyBorder="1"/>
    <xf numFmtId="0" fontId="4" fillId="0" borderId="12" xfId="1" applyFont="1" applyBorder="1"/>
    <xf numFmtId="0" fontId="4" fillId="0" borderId="0" xfId="1" applyFont="1"/>
    <xf numFmtId="0" fontId="4" fillId="0" borderId="8" xfId="1" applyFont="1" applyBorder="1"/>
    <xf numFmtId="0" fontId="6" fillId="0" borderId="8" xfId="1" applyFont="1" applyBorder="1"/>
    <xf numFmtId="0" fontId="4" fillId="0" borderId="13" xfId="1" applyFont="1" applyBorder="1"/>
    <xf numFmtId="0" fontId="4" fillId="0" borderId="14" xfId="1" applyFont="1" applyBorder="1"/>
    <xf numFmtId="0" fontId="8" fillId="0" borderId="0" xfId="1" applyFont="1"/>
    <xf numFmtId="0" fontId="7" fillId="5" borderId="13" xfId="1" applyFill="1" applyBorder="1" applyAlignment="1">
      <alignment horizontal="left"/>
    </xf>
    <xf numFmtId="0" fontId="9" fillId="0" borderId="13" xfId="1" applyFont="1" applyBorder="1"/>
    <xf numFmtId="0" fontId="6" fillId="0" borderId="15" xfId="1" applyFont="1" applyBorder="1"/>
    <xf numFmtId="0" fontId="4" fillId="0" borderId="16" xfId="1" applyFont="1" applyBorder="1"/>
    <xf numFmtId="0" fontId="6" fillId="0" borderId="16" xfId="1" applyFont="1" applyBorder="1"/>
    <xf numFmtId="0" fontId="4" fillId="0" borderId="17" xfId="1" applyFont="1" applyBorder="1"/>
    <xf numFmtId="164" fontId="7" fillId="0" borderId="0" xfId="1" applyNumberFormat="1"/>
    <xf numFmtId="2" fontId="6" fillId="0" borderId="16" xfId="1" applyNumberFormat="1" applyFont="1" applyBorder="1"/>
    <xf numFmtId="2" fontId="7" fillId="0" borderId="0" xfId="1" applyNumberFormat="1"/>
    <xf numFmtId="164" fontId="0" fillId="0" borderId="0" xfId="0" applyNumberFormat="1"/>
    <xf numFmtId="164" fontId="0" fillId="4" borderId="0" xfId="0" applyNumberFormat="1" applyFill="1"/>
    <xf numFmtId="0" fontId="7" fillId="0" borderId="11" xfId="0" applyFont="1" applyBorder="1"/>
    <xf numFmtId="164" fontId="10" fillId="0" borderId="0" xfId="0" applyNumberFormat="1" applyFont="1"/>
    <xf numFmtId="0" fontId="10" fillId="0" borderId="0" xfId="0" applyFont="1"/>
    <xf numFmtId="0" fontId="10" fillId="6" borderId="0" xfId="0" applyFont="1" applyFill="1"/>
    <xf numFmtId="164" fontId="10" fillId="6" borderId="0" xfId="0" applyNumberFormat="1" applyFont="1" applyFill="1"/>
    <xf numFmtId="0" fontId="11" fillId="0" borderId="0" xfId="1" applyFont="1"/>
    <xf numFmtId="0" fontId="3" fillId="0" borderId="0" xfId="0" applyFont="1"/>
    <xf numFmtId="0" fontId="0" fillId="0" borderId="0" xfId="0" applyAlignment="1">
      <alignment horizontal="center" vertical="center"/>
    </xf>
    <xf numFmtId="0" fontId="14" fillId="0" borderId="0" xfId="0" applyFont="1" applyAlignment="1">
      <alignment horizontal="center" vertical="center"/>
    </xf>
    <xf numFmtId="0" fontId="15" fillId="0" borderId="0" xfId="0" applyFont="1"/>
    <xf numFmtId="0" fontId="16" fillId="0" borderId="0" xfId="0" applyFont="1"/>
    <xf numFmtId="0" fontId="17" fillId="0" borderId="0" xfId="0" applyFont="1"/>
    <xf numFmtId="0" fontId="18" fillId="0" borderId="0" xfId="1" applyFont="1"/>
    <xf numFmtId="0" fontId="17" fillId="0" borderId="0" xfId="1" applyFont="1" applyAlignment="1">
      <alignment horizontal="center"/>
    </xf>
    <xf numFmtId="0" fontId="15" fillId="0" borderId="0" xfId="1" applyFont="1"/>
    <xf numFmtId="0" fontId="15" fillId="0" borderId="0" xfId="1" applyFont="1" applyAlignment="1">
      <alignment horizontal="center"/>
    </xf>
    <xf numFmtId="0" fontId="17" fillId="7" borderId="0" xfId="1" applyFont="1" applyFill="1" applyAlignment="1">
      <alignment horizontal="center"/>
    </xf>
    <xf numFmtId="0" fontId="17" fillId="8" borderId="0" xfId="1" applyFont="1" applyFill="1" applyAlignment="1">
      <alignment horizontal="center"/>
    </xf>
    <xf numFmtId="0" fontId="19" fillId="9" borderId="0" xfId="1" applyFont="1" applyFill="1" applyAlignment="1">
      <alignment horizontal="center"/>
    </xf>
    <xf numFmtId="0" fontId="17" fillId="10" borderId="0" xfId="1" applyFont="1" applyFill="1" applyAlignment="1">
      <alignment horizontal="center"/>
    </xf>
    <xf numFmtId="0" fontId="17" fillId="11" borderId="0" xfId="1" applyFont="1" applyFill="1" applyAlignment="1">
      <alignment horizontal="center"/>
    </xf>
    <xf numFmtId="0" fontId="17" fillId="12" borderId="0" xfId="1" applyFont="1" applyFill="1" applyAlignment="1">
      <alignment horizontal="center"/>
    </xf>
    <xf numFmtId="0" fontId="19" fillId="0" borderId="0" xfId="1" applyFont="1" applyAlignment="1">
      <alignment horizontal="center"/>
    </xf>
    <xf numFmtId="0" fontId="17" fillId="13" borderId="0" xfId="1" applyFont="1" applyFill="1" applyAlignment="1">
      <alignment horizontal="center"/>
    </xf>
    <xf numFmtId="0" fontId="17" fillId="14" borderId="0" xfId="1" applyFont="1" applyFill="1" applyAlignment="1">
      <alignment horizontal="center"/>
    </xf>
    <xf numFmtId="0" fontId="19" fillId="7" borderId="0" xfId="1" applyFont="1" applyFill="1" applyAlignment="1">
      <alignment horizontal="center"/>
    </xf>
    <xf numFmtId="0" fontId="19" fillId="8" borderId="0" xfId="1" applyFont="1" applyFill="1" applyAlignment="1">
      <alignment horizontal="center"/>
    </xf>
    <xf numFmtId="0" fontId="19" fillId="10" borderId="0" xfId="1" applyFont="1" applyFill="1" applyAlignment="1">
      <alignment horizontal="center"/>
    </xf>
    <xf numFmtId="0" fontId="19" fillId="15" borderId="0" xfId="1" applyFont="1" applyFill="1" applyAlignment="1">
      <alignment horizontal="center"/>
    </xf>
    <xf numFmtId="0" fontId="19" fillId="12" borderId="0" xfId="1" applyFont="1" applyFill="1" applyAlignment="1">
      <alignment horizontal="center"/>
    </xf>
    <xf numFmtId="0" fontId="19" fillId="13" borderId="0" xfId="1" applyFont="1" applyFill="1" applyAlignment="1">
      <alignment horizontal="center"/>
    </xf>
    <xf numFmtId="0" fontId="19" fillId="11" borderId="0" xfId="1" applyFont="1" applyFill="1" applyAlignment="1">
      <alignment horizontal="center"/>
    </xf>
    <xf numFmtId="0" fontId="19" fillId="14" borderId="0" xfId="1" applyFont="1" applyFill="1" applyAlignment="1">
      <alignment horizontal="center"/>
    </xf>
    <xf numFmtId="0" fontId="19" fillId="16" borderId="0" xfId="1" applyFont="1" applyFill="1" applyAlignment="1">
      <alignment horizontal="center"/>
    </xf>
    <xf numFmtId="0" fontId="17" fillId="17" borderId="0" xfId="1" applyFont="1" applyFill="1" applyAlignment="1">
      <alignment horizontal="center"/>
    </xf>
    <xf numFmtId="0" fontId="19" fillId="18" borderId="0" xfId="1" applyFont="1" applyFill="1" applyAlignment="1">
      <alignment horizontal="center"/>
    </xf>
    <xf numFmtId="0" fontId="17" fillId="19" borderId="0" xfId="1" applyFont="1" applyFill="1" applyAlignment="1">
      <alignment horizontal="center"/>
    </xf>
    <xf numFmtId="0" fontId="17" fillId="20" borderId="0" xfId="1" applyFont="1" applyFill="1" applyAlignment="1">
      <alignment horizontal="center"/>
    </xf>
    <xf numFmtId="0" fontId="17" fillId="21" borderId="0" xfId="1" applyFont="1" applyFill="1" applyAlignment="1">
      <alignment horizontal="center"/>
    </xf>
    <xf numFmtId="0" fontId="17" fillId="22" borderId="0" xfId="1" applyFont="1" applyFill="1" applyAlignment="1">
      <alignment horizontal="center"/>
    </xf>
    <xf numFmtId="0" fontId="17" fillId="23" borderId="0" xfId="1" applyFont="1" applyFill="1" applyAlignment="1">
      <alignment horizontal="center"/>
    </xf>
    <xf numFmtId="0" fontId="17" fillId="24" borderId="0" xfId="1" applyFont="1" applyFill="1" applyAlignment="1">
      <alignment horizontal="center"/>
    </xf>
    <xf numFmtId="0" fontId="19" fillId="17" borderId="0" xfId="1" applyFont="1" applyFill="1" applyAlignment="1">
      <alignment horizontal="center"/>
    </xf>
    <xf numFmtId="0" fontId="19" fillId="19" borderId="0" xfId="1" applyFont="1" applyFill="1" applyAlignment="1">
      <alignment horizontal="center"/>
    </xf>
    <xf numFmtId="0" fontId="19" fillId="20" borderId="0" xfId="1" applyFont="1" applyFill="1" applyAlignment="1">
      <alignment horizontal="center"/>
    </xf>
    <xf numFmtId="0" fontId="19" fillId="21" borderId="0" xfId="1" applyFont="1" applyFill="1" applyAlignment="1">
      <alignment horizontal="center"/>
    </xf>
    <xf numFmtId="0" fontId="19" fillId="22" borderId="0" xfId="1" applyFont="1" applyFill="1" applyAlignment="1">
      <alignment horizontal="center"/>
    </xf>
    <xf numFmtId="0" fontId="19" fillId="23" borderId="0" xfId="1" applyFont="1" applyFill="1" applyAlignment="1">
      <alignment horizontal="center"/>
    </xf>
    <xf numFmtId="0" fontId="19" fillId="24" borderId="0" xfId="1" applyFont="1" applyFill="1" applyAlignment="1">
      <alignment horizontal="center"/>
    </xf>
    <xf numFmtId="0" fontId="17" fillId="9" borderId="0" xfId="1" applyFont="1" applyFill="1" applyAlignment="1">
      <alignment horizontal="center"/>
    </xf>
    <xf numFmtId="0" fontId="17" fillId="18" borderId="0" xfId="1" applyFont="1" applyFill="1" applyAlignment="1">
      <alignment horizontal="center"/>
    </xf>
    <xf numFmtId="0" fontId="17" fillId="15" borderId="0" xfId="1" applyFont="1" applyFill="1" applyAlignment="1">
      <alignment horizontal="center"/>
    </xf>
    <xf numFmtId="0" fontId="17" fillId="16" borderId="0" xfId="1" applyFont="1" applyFill="1" applyAlignment="1">
      <alignment horizontal="center"/>
    </xf>
    <xf numFmtId="0" fontId="20" fillId="0" borderId="0" xfId="1" applyFont="1"/>
    <xf numFmtId="0" fontId="21" fillId="0" borderId="0" xfId="1" applyFont="1"/>
    <xf numFmtId="0" fontId="22" fillId="0" borderId="0" xfId="1" applyFont="1"/>
    <xf numFmtId="0" fontId="11" fillId="0" borderId="0" xfId="0" applyFont="1"/>
    <xf numFmtId="0" fontId="26" fillId="0" borderId="1" xfId="0" applyFont="1" applyBorder="1" applyAlignment="1">
      <alignment wrapText="1"/>
    </xf>
    <xf numFmtId="2" fontId="14" fillId="0" borderId="0" xfId="0" applyNumberFormat="1" applyFont="1"/>
    <xf numFmtId="0" fontId="14" fillId="0" borderId="0" xfId="0" applyFont="1"/>
    <xf numFmtId="0" fontId="27" fillId="0" borderId="0" xfId="0" applyFont="1"/>
    <xf numFmtId="0" fontId="25" fillId="0" borderId="0" xfId="0" applyFont="1"/>
    <xf numFmtId="0" fontId="28" fillId="0" borderId="0" xfId="0" applyFont="1"/>
    <xf numFmtId="2" fontId="27" fillId="0" borderId="0" xfId="0" applyNumberFormat="1" applyFont="1"/>
    <xf numFmtId="1" fontId="27" fillId="0" borderId="0" xfId="0" applyNumberFormat="1" applyFont="1"/>
    <xf numFmtId="0" fontId="26" fillId="0" borderId="0" xfId="0" applyFont="1" applyAlignment="1">
      <alignment wrapText="1"/>
    </xf>
    <xf numFmtId="0" fontId="30" fillId="0" borderId="0" xfId="0" applyFont="1" applyAlignment="1">
      <alignment wrapText="1"/>
    </xf>
    <xf numFmtId="0" fontId="24" fillId="0" borderId="0" xfId="0" applyFont="1" applyAlignment="1">
      <alignment wrapText="1"/>
    </xf>
    <xf numFmtId="9" fontId="11" fillId="0" borderId="0" xfId="2" applyFont="1" applyFill="1" applyAlignment="1"/>
    <xf numFmtId="0" fontId="30" fillId="0" borderId="0" xfId="0" applyFont="1"/>
    <xf numFmtId="0" fontId="11" fillId="0" borderId="18" xfId="0" applyFont="1" applyBorder="1" applyAlignment="1">
      <alignment wrapText="1"/>
    </xf>
    <xf numFmtId="0" fontId="23" fillId="0" borderId="0" xfId="4" applyFont="1"/>
    <xf numFmtId="0" fontId="15" fillId="0" borderId="0" xfId="4" applyFont="1"/>
    <xf numFmtId="164" fontId="3" fillId="0" borderId="0" xfId="4" applyNumberFormat="1" applyFont="1"/>
    <xf numFmtId="0" fontId="33" fillId="0" borderId="0" xfId="4"/>
    <xf numFmtId="2" fontId="3" fillId="0" borderId="0" xfId="4" applyNumberFormat="1" applyFont="1"/>
    <xf numFmtId="0" fontId="3" fillId="0" borderId="0" xfId="4" applyFont="1"/>
    <xf numFmtId="164" fontId="33" fillId="0" borderId="0" xfId="4" applyNumberFormat="1"/>
    <xf numFmtId="0" fontId="9" fillId="0" borderId="0" xfId="4" applyFont="1"/>
    <xf numFmtId="0" fontId="32" fillId="0" borderId="0" xfId="0" applyFont="1"/>
    <xf numFmtId="0" fontId="3" fillId="25" borderId="0" xfId="3" applyFont="1" applyFill="1"/>
    <xf numFmtId="0" fontId="38" fillId="26" borderId="0" xfId="3" applyFont="1" applyFill="1" applyAlignment="1">
      <alignment horizontal="center" vertical="center"/>
    </xf>
    <xf numFmtId="0" fontId="34" fillId="25" borderId="0" xfId="3" applyFill="1"/>
    <xf numFmtId="3" fontId="34" fillId="25" borderId="0" xfId="3" applyNumberFormat="1" applyFill="1" applyAlignment="1">
      <alignment horizontal="right"/>
    </xf>
    <xf numFmtId="1" fontId="34" fillId="25" borderId="0" xfId="3" applyNumberFormat="1" applyFill="1"/>
    <xf numFmtId="164" fontId="34" fillId="25" borderId="0" xfId="3" applyNumberFormat="1" applyFill="1"/>
    <xf numFmtId="0" fontId="37" fillId="25" borderId="0" xfId="3" applyFont="1" applyFill="1" applyAlignment="1">
      <alignment vertical="center"/>
    </xf>
    <xf numFmtId="0" fontId="37" fillId="25" borderId="0" xfId="3" applyFont="1" applyFill="1" applyAlignment="1">
      <alignment horizontal="right" vertical="center"/>
    </xf>
    <xf numFmtId="3" fontId="34" fillId="25" borderId="0" xfId="3" applyNumberFormat="1" applyFill="1"/>
    <xf numFmtId="0" fontId="37" fillId="25" borderId="0" xfId="4" applyFont="1" applyFill="1" applyAlignment="1">
      <alignment vertical="center"/>
    </xf>
    <xf numFmtId="0" fontId="37" fillId="25" borderId="0" xfId="4" applyFont="1" applyFill="1" applyAlignment="1">
      <alignment horizontal="right" vertical="center"/>
    </xf>
    <xf numFmtId="0" fontId="33" fillId="25" borderId="0" xfId="4" applyFill="1"/>
    <xf numFmtId="0" fontId="37" fillId="25" borderId="22" xfId="3" applyFont="1" applyFill="1" applyBorder="1" applyAlignment="1">
      <alignment vertical="center"/>
    </xf>
    <xf numFmtId="0" fontId="37" fillId="25" borderId="22" xfId="3" applyFont="1" applyFill="1" applyBorder="1" applyAlignment="1">
      <alignment horizontal="right" vertical="center"/>
    </xf>
    <xf numFmtId="0" fontId="34" fillId="25" borderId="0" xfId="3" applyFill="1" applyAlignment="1">
      <alignment horizontal="right"/>
    </xf>
    <xf numFmtId="3" fontId="3" fillId="25" borderId="0" xfId="3" applyNumberFormat="1" applyFont="1" applyFill="1"/>
    <xf numFmtId="3" fontId="28" fillId="25" borderId="0" xfId="3" applyNumberFormat="1" applyFont="1" applyFill="1"/>
    <xf numFmtId="0" fontId="42" fillId="27" borderId="0" xfId="5" applyFont="1" applyFill="1" applyAlignment="1">
      <alignment horizontal="center" vertical="center" readingOrder="1"/>
    </xf>
    <xf numFmtId="0" fontId="42" fillId="28" borderId="0" xfId="5" applyFont="1" applyFill="1" applyAlignment="1">
      <alignment readingOrder="2"/>
    </xf>
    <xf numFmtId="0" fontId="41" fillId="0" borderId="0" xfId="5" applyFont="1"/>
    <xf numFmtId="0" fontId="43" fillId="0" borderId="0" xfId="5" applyFont="1"/>
    <xf numFmtId="0" fontId="23" fillId="0" borderId="0" xfId="5" applyFont="1"/>
    <xf numFmtId="0" fontId="44" fillId="0" borderId="0" xfId="5" applyFont="1"/>
    <xf numFmtId="0" fontId="10" fillId="28" borderId="0" xfId="5" applyFont="1" applyFill="1" applyAlignment="1">
      <alignment vertical="center" readingOrder="1"/>
    </xf>
    <xf numFmtId="164" fontId="45" fillId="28" borderId="0" xfId="5" applyNumberFormat="1" applyFont="1" applyFill="1" applyAlignment="1">
      <alignment readingOrder="1"/>
    </xf>
    <xf numFmtId="3" fontId="45" fillId="28" borderId="0" xfId="5" applyNumberFormat="1" applyFont="1" applyFill="1" applyAlignment="1">
      <alignment readingOrder="1"/>
    </xf>
    <xf numFmtId="0" fontId="2" fillId="0" borderId="0" xfId="5"/>
    <xf numFmtId="1" fontId="40" fillId="0" borderId="0" xfId="5" applyNumberFormat="1" applyFont="1"/>
    <xf numFmtId="1" fontId="46" fillId="0" borderId="0" xfId="5" applyNumberFormat="1" applyFont="1"/>
    <xf numFmtId="1" fontId="47" fillId="0" borderId="0" xfId="5" applyNumberFormat="1" applyFont="1"/>
    <xf numFmtId="0" fontId="45" fillId="28" borderId="0" xfId="5" applyFont="1" applyFill="1" applyAlignment="1">
      <alignment readingOrder="1"/>
    </xf>
    <xf numFmtId="3" fontId="45" fillId="28" borderId="0" xfId="5" applyNumberFormat="1" applyFont="1" applyFill="1" applyAlignment="1">
      <alignment horizontal="right" readingOrder="1"/>
    </xf>
    <xf numFmtId="0" fontId="10" fillId="28" borderId="22" xfId="5" applyFont="1" applyFill="1" applyBorder="1" applyAlignment="1">
      <alignment vertical="center" readingOrder="1"/>
    </xf>
    <xf numFmtId="0" fontId="45" fillId="28" borderId="0" xfId="5" applyFont="1" applyFill="1" applyAlignment="1">
      <alignment horizontal="right" readingOrder="1"/>
    </xf>
    <xf numFmtId="0" fontId="40" fillId="0" borderId="0" xfId="5" applyFont="1"/>
    <xf numFmtId="0" fontId="46" fillId="0" borderId="0" xfId="5" applyFont="1"/>
    <xf numFmtId="0" fontId="10" fillId="28" borderId="23" xfId="5" applyFont="1" applyFill="1" applyBorder="1" applyAlignment="1">
      <alignment vertical="center" readingOrder="1"/>
    </xf>
    <xf numFmtId="164" fontId="47" fillId="0" borderId="0" xfId="5" applyNumberFormat="1" applyFont="1"/>
    <xf numFmtId="3" fontId="42" fillId="28" borderId="0" xfId="5" applyNumberFormat="1" applyFont="1" applyFill="1" applyAlignment="1">
      <alignment readingOrder="1"/>
    </xf>
    <xf numFmtId="3" fontId="14" fillId="25" borderId="0" xfId="3" applyNumberFormat="1" applyFont="1" applyFill="1"/>
    <xf numFmtId="3" fontId="25" fillId="25" borderId="0" xfId="3" applyNumberFormat="1" applyFont="1" applyFill="1"/>
    <xf numFmtId="2" fontId="46" fillId="0" borderId="0" xfId="5" applyNumberFormat="1" applyFont="1"/>
    <xf numFmtId="2" fontId="47" fillId="0" borderId="0" xfId="5" applyNumberFormat="1" applyFont="1"/>
    <xf numFmtId="0" fontId="47" fillId="0" borderId="0" xfId="5" applyFont="1"/>
    <xf numFmtId="0" fontId="48" fillId="0" borderId="0" xfId="5" applyFont="1"/>
    <xf numFmtId="164" fontId="2" fillId="0" borderId="0" xfId="5" applyNumberFormat="1"/>
    <xf numFmtId="164" fontId="46" fillId="0" borderId="0" xfId="5" applyNumberFormat="1" applyFont="1"/>
    <xf numFmtId="2" fontId="2" fillId="0" borderId="0" xfId="5" applyNumberFormat="1"/>
    <xf numFmtId="0" fontId="42" fillId="28" borderId="0" xfId="5" applyFont="1" applyFill="1" applyAlignment="1">
      <alignment vertical="center" readingOrder="1"/>
    </xf>
    <xf numFmtId="164" fontId="49" fillId="0" borderId="0" xfId="5" applyNumberFormat="1" applyFont="1"/>
    <xf numFmtId="0" fontId="49" fillId="0" borderId="0" xfId="5" applyFont="1"/>
    <xf numFmtId="1" fontId="23" fillId="0" borderId="0" xfId="5" applyNumberFormat="1" applyFont="1"/>
    <xf numFmtId="1" fontId="44" fillId="0" borderId="0" xfId="5" applyNumberFormat="1" applyFont="1"/>
    <xf numFmtId="168" fontId="3" fillId="25" borderId="0" xfId="3" applyNumberFormat="1" applyFont="1" applyFill="1"/>
    <xf numFmtId="0" fontId="36" fillId="27" borderId="0" xfId="5" applyFont="1" applyFill="1" applyAlignment="1">
      <alignment horizontal="center" vertical="center" readingOrder="1"/>
    </xf>
    <xf numFmtId="0" fontId="35" fillId="28" borderId="0" xfId="5" applyFont="1" applyFill="1" applyAlignment="1">
      <alignment vertical="center" readingOrder="1"/>
    </xf>
    <xf numFmtId="0" fontId="35" fillId="0" borderId="0" xfId="0" applyFont="1"/>
    <xf numFmtId="3" fontId="36" fillId="28" borderId="0" xfId="5" applyNumberFormat="1" applyFont="1" applyFill="1" applyAlignment="1">
      <alignment readingOrder="1"/>
    </xf>
    <xf numFmtId="1" fontId="3" fillId="25" borderId="0" xfId="3" applyNumberFormat="1" applyFont="1" applyFill="1"/>
    <xf numFmtId="2" fontId="45" fillId="28" borderId="0" xfId="5" applyNumberFormat="1" applyFont="1" applyFill="1" applyAlignment="1">
      <alignment readingOrder="1"/>
    </xf>
    <xf numFmtId="0" fontId="34" fillId="25" borderId="22" xfId="3" applyFill="1" applyBorder="1"/>
    <xf numFmtId="0" fontId="51" fillId="25" borderId="0" xfId="3" applyFont="1" applyFill="1" applyAlignment="1">
      <alignment horizontal="right" vertical="center"/>
    </xf>
    <xf numFmtId="0" fontId="51" fillId="25" borderId="0" xfId="4" applyFont="1" applyFill="1" applyAlignment="1">
      <alignment horizontal="right" vertical="center"/>
    </xf>
    <xf numFmtId="164" fontId="27" fillId="0" borderId="0" xfId="0" applyNumberFormat="1" applyFont="1"/>
    <xf numFmtId="164" fontId="32" fillId="0" borderId="0" xfId="0" applyNumberFormat="1" applyFont="1"/>
    <xf numFmtId="164" fontId="29" fillId="0" borderId="0" xfId="0" applyNumberFormat="1" applyFont="1"/>
    <xf numFmtId="164" fontId="25" fillId="0" borderId="0" xfId="0" applyNumberFormat="1" applyFont="1"/>
    <xf numFmtId="164" fontId="28" fillId="0" borderId="0" xfId="0" applyNumberFormat="1" applyFont="1"/>
    <xf numFmtId="164" fontId="4" fillId="0" borderId="5" xfId="0" applyNumberFormat="1" applyFont="1" applyBorder="1" applyAlignment="1">
      <alignment horizontal="right" wrapText="1"/>
    </xf>
    <xf numFmtId="0" fontId="1" fillId="0" borderId="0" xfId="5" applyFont="1"/>
    <xf numFmtId="168" fontId="14" fillId="25" borderId="0" xfId="3" applyNumberFormat="1" applyFont="1" applyFill="1"/>
    <xf numFmtId="2" fontId="29" fillId="0" borderId="0" xfId="0" applyNumberFormat="1" applyFont="1"/>
    <xf numFmtId="2" fontId="32" fillId="0" borderId="0" xfId="0" applyNumberFormat="1" applyFont="1"/>
    <xf numFmtId="0" fontId="8" fillId="0" borderId="0" xfId="0" applyFont="1"/>
    <xf numFmtId="0" fontId="52" fillId="0" borderId="0" xfId="0" applyFont="1"/>
    <xf numFmtId="9" fontId="14" fillId="0" borderId="0" xfId="7" applyFont="1"/>
    <xf numFmtId="9" fontId="14" fillId="0" borderId="21" xfId="7" applyFont="1" applyBorder="1"/>
    <xf numFmtId="2" fontId="11" fillId="0" borderId="0" xfId="2" applyNumberFormat="1" applyFont="1" applyFill="1" applyAlignment="1"/>
    <xf numFmtId="0" fontId="29" fillId="0" borderId="0" xfId="0" applyFont="1"/>
    <xf numFmtId="1" fontId="29" fillId="0" borderId="0" xfId="0" applyNumberFormat="1" applyFont="1"/>
    <xf numFmtId="1" fontId="32" fillId="0" borderId="0" xfId="0" applyNumberFormat="1" applyFont="1"/>
    <xf numFmtId="9" fontId="25" fillId="0" borderId="21" xfId="7" applyFont="1" applyBorder="1"/>
    <xf numFmtId="9" fontId="25" fillId="0" borderId="0" xfId="7" applyFont="1"/>
    <xf numFmtId="9" fontId="28" fillId="0" borderId="0" xfId="7" applyFont="1"/>
    <xf numFmtId="9" fontId="28" fillId="0" borderId="21" xfId="7" applyFont="1" applyBorder="1"/>
    <xf numFmtId="0" fontId="30" fillId="0" borderId="1" xfId="0" applyFont="1" applyBorder="1" applyAlignment="1">
      <alignment wrapText="1"/>
    </xf>
    <xf numFmtId="0" fontId="24" fillId="0" borderId="1" xfId="0" applyFont="1" applyBorder="1" applyAlignment="1">
      <alignment wrapText="1"/>
    </xf>
    <xf numFmtId="9" fontId="29" fillId="0" borderId="0" xfId="7" applyFont="1"/>
    <xf numFmtId="9" fontId="27" fillId="0" borderId="0" xfId="7" applyFont="1"/>
    <xf numFmtId="9" fontId="32" fillId="0" borderId="0" xfId="7" applyFont="1"/>
    <xf numFmtId="0" fontId="7" fillId="0" borderId="0" xfId="6" applyFont="1" applyAlignment="1">
      <alignment vertical="center" readingOrder="1"/>
    </xf>
    <xf numFmtId="0" fontId="7" fillId="0" borderId="23" xfId="6" applyFont="1" applyBorder="1" applyAlignment="1">
      <alignment vertical="center" readingOrder="1"/>
    </xf>
    <xf numFmtId="0" fontId="3" fillId="29" borderId="0" xfId="0" applyFont="1" applyFill="1" applyAlignment="1">
      <alignment horizontal="center"/>
    </xf>
    <xf numFmtId="2" fontId="0" fillId="29" borderId="0" xfId="0" applyNumberFormat="1" applyFill="1"/>
    <xf numFmtId="2" fontId="6" fillId="0" borderId="24" xfId="0" applyNumberFormat="1" applyFont="1" applyBorder="1"/>
    <xf numFmtId="164" fontId="4" fillId="0" borderId="0" xfId="0" applyNumberFormat="1" applyFont="1"/>
    <xf numFmtId="0" fontId="6" fillId="0" borderId="25" xfId="1" applyFont="1" applyBorder="1"/>
    <xf numFmtId="0" fontId="4" fillId="0" borderId="24" xfId="1" applyFont="1" applyBorder="1"/>
    <xf numFmtId="0" fontId="3" fillId="0" borderId="24" xfId="0" applyFont="1" applyBorder="1"/>
    <xf numFmtId="0" fontId="57" fillId="0" borderId="0" xfId="0" applyFont="1"/>
    <xf numFmtId="0" fontId="53" fillId="0" borderId="14" xfId="1" applyFont="1" applyBorder="1"/>
    <xf numFmtId="0" fontId="7" fillId="0" borderId="0" xfId="0" applyFont="1"/>
    <xf numFmtId="0" fontId="3" fillId="0" borderId="0" xfId="0" applyFont="1" applyAlignment="1">
      <alignment wrapText="1"/>
    </xf>
    <xf numFmtId="0" fontId="0" fillId="0" borderId="19" xfId="0" applyBorder="1"/>
    <xf numFmtId="0" fontId="3" fillId="0" borderId="19" xfId="0" applyFont="1" applyBorder="1"/>
    <xf numFmtId="0" fontId="7" fillId="0" borderId="19" xfId="0" applyFont="1" applyBorder="1"/>
    <xf numFmtId="0" fontId="11" fillId="0" borderId="19" xfId="0" applyFont="1" applyBorder="1"/>
    <xf numFmtId="0" fontId="0" fillId="0" borderId="0" xfId="0" applyAlignment="1">
      <alignment horizontal="center"/>
    </xf>
    <xf numFmtId="1" fontId="0" fillId="0" borderId="0" xfId="0" applyNumberFormat="1"/>
    <xf numFmtId="1" fontId="11" fillId="0" borderId="0" xfId="0" applyNumberFormat="1" applyFont="1"/>
    <xf numFmtId="11" fontId="11" fillId="0" borderId="0" xfId="0" applyNumberFormat="1" applyFont="1"/>
    <xf numFmtId="11" fontId="0" fillId="0" borderId="0" xfId="0" applyNumberFormat="1"/>
    <xf numFmtId="165" fontId="0" fillId="0" borderId="0" xfId="0" applyNumberFormat="1"/>
    <xf numFmtId="2" fontId="11" fillId="0" borderId="0" xfId="0" applyNumberFormat="1" applyFont="1"/>
    <xf numFmtId="165" fontId="11" fillId="0" borderId="0" xfId="0" applyNumberFormat="1" applyFont="1"/>
    <xf numFmtId="164" fontId="11" fillId="0" borderId="0" xfId="0" applyNumberFormat="1" applyFont="1"/>
    <xf numFmtId="167" fontId="0" fillId="0" borderId="0" xfId="0" applyNumberFormat="1"/>
    <xf numFmtId="0" fontId="0" fillId="0" borderId="20" xfId="0" applyBorder="1"/>
    <xf numFmtId="0" fontId="11" fillId="0" borderId="20" xfId="0" applyFont="1" applyBorder="1"/>
    <xf numFmtId="2" fontId="7" fillId="0" borderId="0" xfId="0" applyNumberFormat="1" applyFont="1"/>
    <xf numFmtId="1" fontId="7" fillId="0" borderId="0" xfId="0" applyNumberFormat="1" applyFont="1"/>
    <xf numFmtId="0" fontId="7" fillId="0" borderId="0" xfId="0" applyFont="1" applyAlignment="1">
      <alignment wrapText="1"/>
    </xf>
    <xf numFmtId="0" fontId="11" fillId="0" borderId="0" xfId="0" applyFont="1" applyAlignment="1">
      <alignment wrapText="1"/>
    </xf>
    <xf numFmtId="9" fontId="0" fillId="0" borderId="0" xfId="2" applyFont="1" applyFill="1" applyAlignment="1"/>
    <xf numFmtId="164" fontId="7" fillId="0" borderId="0" xfId="0" applyNumberFormat="1" applyFont="1"/>
    <xf numFmtId="11" fontId="7" fillId="0" borderId="0" xfId="0" applyNumberFormat="1" applyFont="1"/>
    <xf numFmtId="10" fontId="7" fillId="0" borderId="0" xfId="0" applyNumberFormat="1" applyFont="1"/>
    <xf numFmtId="1" fontId="53" fillId="0" borderId="0" xfId="0" applyNumberFormat="1" applyFont="1"/>
    <xf numFmtId="0" fontId="53" fillId="0" borderId="0" xfId="0" applyFont="1"/>
    <xf numFmtId="2" fontId="53" fillId="0" borderId="0" xfId="0" applyNumberFormat="1" applyFont="1"/>
    <xf numFmtId="11" fontId="53" fillId="0" borderId="0" xfId="0" applyNumberFormat="1" applyFont="1"/>
    <xf numFmtId="166" fontId="0" fillId="0" borderId="0" xfId="0" applyNumberFormat="1"/>
    <xf numFmtId="2" fontId="0" fillId="0" borderId="19" xfId="0" applyNumberFormat="1" applyBorder="1"/>
    <xf numFmtId="164" fontId="0" fillId="0" borderId="19" xfId="0" applyNumberFormat="1" applyBorder="1"/>
    <xf numFmtId="11" fontId="0" fillId="0" borderId="19" xfId="0" applyNumberFormat="1" applyBorder="1"/>
    <xf numFmtId="11" fontId="7" fillId="0" borderId="19" xfId="0" applyNumberFormat="1" applyFont="1" applyBorder="1"/>
    <xf numFmtId="3" fontId="0" fillId="0" borderId="0" xfId="0" applyNumberFormat="1"/>
    <xf numFmtId="1" fontId="0" fillId="0" borderId="19" xfId="0" applyNumberFormat="1" applyBorder="1"/>
    <xf numFmtId="0" fontId="7" fillId="0" borderId="22" xfId="6" applyFont="1" applyBorder="1" applyAlignment="1">
      <alignment vertical="center" readingOrder="1"/>
    </xf>
    <xf numFmtId="0" fontId="7" fillId="0" borderId="0" xfId="6" applyFont="1" applyAlignment="1">
      <alignment readingOrder="1"/>
    </xf>
    <xf numFmtId="0" fontId="7" fillId="0" borderId="19" xfId="6" applyFont="1" applyBorder="1" applyAlignment="1">
      <alignment vertical="center" readingOrder="1"/>
    </xf>
    <xf numFmtId="1" fontId="10" fillId="0" borderId="0" xfId="0" applyNumberFormat="1" applyFont="1"/>
    <xf numFmtId="2" fontId="10" fillId="0" borderId="0" xfId="0" applyNumberFormat="1" applyFont="1"/>
    <xf numFmtId="11" fontId="10" fillId="0" borderId="0" xfId="0" applyNumberFormat="1" applyFont="1"/>
    <xf numFmtId="0" fontId="6" fillId="0" borderId="0" xfId="0" applyFont="1" applyAlignment="1">
      <alignment wrapText="1"/>
    </xf>
    <xf numFmtId="11" fontId="29" fillId="0" borderId="0" xfId="0" applyNumberFormat="1" applyFont="1"/>
    <xf numFmtId="11" fontId="27" fillId="0" borderId="0" xfId="0" applyNumberFormat="1" applyFont="1"/>
    <xf numFmtId="11" fontId="32" fillId="0" borderId="0" xfId="0" applyNumberFormat="1" applyFont="1"/>
    <xf numFmtId="1" fontId="42" fillId="0" borderId="0" xfId="0" applyNumberFormat="1" applyFont="1"/>
    <xf numFmtId="1" fontId="28" fillId="0" borderId="0" xfId="0" applyNumberFormat="1" applyFont="1"/>
    <xf numFmtId="1" fontId="0" fillId="30" borderId="0" xfId="0" applyNumberFormat="1" applyFill="1"/>
    <xf numFmtId="9" fontId="14" fillId="30" borderId="0" xfId="7" applyFont="1" applyFill="1"/>
    <xf numFmtId="1" fontId="27" fillId="30" borderId="0" xfId="0" applyNumberFormat="1" applyFont="1" applyFill="1"/>
    <xf numFmtId="9" fontId="25" fillId="30" borderId="0" xfId="7" applyFont="1" applyFill="1"/>
    <xf numFmtId="0" fontId="32" fillId="30" borderId="0" xfId="0" applyFont="1" applyFill="1"/>
    <xf numFmtId="9" fontId="28" fillId="30" borderId="0" xfId="7" applyFont="1" applyFill="1"/>
    <xf numFmtId="0" fontId="29" fillId="30" borderId="0" xfId="0" applyFont="1" applyFill="1"/>
    <xf numFmtId="0" fontId="27" fillId="30" borderId="0" xfId="0" applyFont="1" applyFill="1"/>
    <xf numFmtId="0" fontId="0" fillId="30" borderId="0" xfId="0" applyFill="1"/>
    <xf numFmtId="0" fontId="3" fillId="30" borderId="0" xfId="0" applyFont="1" applyFill="1"/>
    <xf numFmtId="9" fontId="29" fillId="30" borderId="0" xfId="7" applyFont="1" applyFill="1"/>
    <xf numFmtId="9" fontId="27" fillId="30" borderId="0" xfId="7" applyFont="1" applyFill="1"/>
    <xf numFmtId="9" fontId="32" fillId="30" borderId="0" xfId="7" applyFont="1" applyFill="1"/>
    <xf numFmtId="0" fontId="42" fillId="30" borderId="0" xfId="0" applyFont="1" applyFill="1"/>
    <xf numFmtId="1" fontId="10" fillId="30" borderId="0" xfId="0" applyNumberFormat="1" applyFont="1" applyFill="1"/>
    <xf numFmtId="2" fontId="10" fillId="30" borderId="0" xfId="0" applyNumberFormat="1" applyFont="1" applyFill="1"/>
    <xf numFmtId="11" fontId="10" fillId="30" borderId="0" xfId="0" applyNumberFormat="1" applyFont="1" applyFill="1"/>
    <xf numFmtId="1" fontId="29" fillId="30" borderId="0" xfId="0" applyNumberFormat="1" applyFont="1" applyFill="1"/>
    <xf numFmtId="2" fontId="29" fillId="30" borderId="0" xfId="0" applyNumberFormat="1" applyFont="1" applyFill="1"/>
    <xf numFmtId="11" fontId="29" fillId="30" borderId="0" xfId="0" applyNumberFormat="1" applyFont="1" applyFill="1"/>
    <xf numFmtId="2" fontId="27" fillId="30" borderId="0" xfId="0" applyNumberFormat="1" applyFont="1" applyFill="1"/>
    <xf numFmtId="11" fontId="27" fillId="30" borderId="0" xfId="0" applyNumberFormat="1" applyFont="1" applyFill="1"/>
    <xf numFmtId="1" fontId="32" fillId="30" borderId="0" xfId="0" applyNumberFormat="1" applyFont="1" applyFill="1"/>
    <xf numFmtId="2" fontId="32" fillId="30" borderId="0" xfId="0" applyNumberFormat="1" applyFont="1" applyFill="1"/>
    <xf numFmtId="11" fontId="32" fillId="30" borderId="0" xfId="0" applyNumberFormat="1" applyFont="1" applyFill="1"/>
    <xf numFmtId="1" fontId="42" fillId="30" borderId="0" xfId="0" applyNumberFormat="1" applyFont="1" applyFill="1"/>
    <xf numFmtId="1" fontId="14" fillId="30" borderId="0" xfId="0" applyNumberFormat="1" applyFont="1" applyFill="1"/>
    <xf numFmtId="1" fontId="25" fillId="30" borderId="0" xfId="0" applyNumberFormat="1" applyFont="1" applyFill="1"/>
    <xf numFmtId="1" fontId="28" fillId="30" borderId="0" xfId="0" applyNumberFormat="1" applyFont="1" applyFill="1"/>
    <xf numFmtId="0" fontId="3" fillId="0" borderId="0" xfId="0" applyFont="1" applyAlignment="1">
      <alignment horizontal="left" wrapText="1"/>
    </xf>
    <xf numFmtId="0" fontId="3" fillId="0" borderId="0" xfId="0" applyFont="1" applyAlignment="1">
      <alignment horizontal="left"/>
    </xf>
    <xf numFmtId="0" fontId="42" fillId="30" borderId="0" xfId="0" applyFont="1" applyFill="1" applyAlignment="1">
      <alignment horizontal="left" wrapText="1"/>
    </xf>
    <xf numFmtId="0" fontId="0" fillId="0" borderId="0" xfId="0" applyAlignment="1">
      <alignment horizontal="left"/>
    </xf>
    <xf numFmtId="0" fontId="62" fillId="30" borderId="0" xfId="0" applyFont="1" applyFill="1" applyAlignment="1">
      <alignment horizontal="left" wrapText="1"/>
    </xf>
    <xf numFmtId="0" fontId="42" fillId="0" borderId="0" xfId="0" applyFont="1"/>
    <xf numFmtId="0" fontId="26" fillId="0" borderId="26" xfId="0" applyFont="1" applyBorder="1" applyAlignment="1">
      <alignment wrapText="1"/>
    </xf>
    <xf numFmtId="164" fontId="29" fillId="0" borderId="27" xfId="0" applyNumberFormat="1" applyFont="1" applyBorder="1"/>
    <xf numFmtId="0" fontId="0" fillId="0" borderId="27" xfId="0" applyBorder="1"/>
    <xf numFmtId="1" fontId="29" fillId="30" borderId="27" xfId="0" applyNumberFormat="1" applyFont="1" applyFill="1" applyBorder="1"/>
    <xf numFmtId="2" fontId="29" fillId="30" borderId="27" xfId="0" applyNumberFormat="1" applyFont="1" applyFill="1" applyBorder="1"/>
    <xf numFmtId="11" fontId="29" fillId="30" borderId="27" xfId="0" applyNumberFormat="1" applyFont="1" applyFill="1" applyBorder="1"/>
    <xf numFmtId="0" fontId="29" fillId="30" borderId="27" xfId="0" applyFont="1" applyFill="1" applyBorder="1"/>
    <xf numFmtId="0" fontId="7" fillId="31" borderId="0" xfId="0" applyFont="1" applyFill="1"/>
    <xf numFmtId="9" fontId="0" fillId="0" borderId="0" xfId="0" applyNumberFormat="1"/>
    <xf numFmtId="9" fontId="0" fillId="0" borderId="0" xfId="2" applyFont="1" applyAlignment="1"/>
    <xf numFmtId="1" fontId="0" fillId="0" borderId="0" xfId="2" applyNumberFormat="1" applyFont="1" applyAlignment="1"/>
    <xf numFmtId="9" fontId="0" fillId="0" borderId="19" xfId="2" applyFont="1" applyBorder="1" applyAlignment="1"/>
    <xf numFmtId="9" fontId="65" fillId="0" borderId="0" xfId="0" applyNumberFormat="1" applyFont="1" applyAlignment="1">
      <alignment horizontal="left"/>
    </xf>
    <xf numFmtId="9" fontId="3" fillId="0" borderId="0" xfId="7" applyFont="1"/>
    <xf numFmtId="9" fontId="65" fillId="0" borderId="27" xfId="0" applyNumberFormat="1" applyFont="1" applyBorder="1" applyAlignment="1">
      <alignment horizontal="left"/>
    </xf>
    <xf numFmtId="9" fontId="3" fillId="0" borderId="27" xfId="7" applyFont="1" applyBorder="1"/>
  </cellXfs>
  <cellStyles count="8">
    <cellStyle name="Normal" xfId="0" builtinId="0"/>
    <cellStyle name="Normal 2" xfId="1" xr:uid="{2890BF06-6FD4-4D66-802F-5C0BA8CB4691}"/>
    <cellStyle name="Normal 2 2" xfId="4" xr:uid="{9ED24A55-BBF2-EF47-8851-F0FC594F1B6E}"/>
    <cellStyle name="Normal 3" xfId="3" xr:uid="{916E823D-1CE9-C046-A07C-1F6C8FDC38F7}"/>
    <cellStyle name="Normal 4" xfId="5" xr:uid="{2B74C967-8898-0147-84DB-D6873E3F02C9}"/>
    <cellStyle name="Normal 4 2" xfId="6" xr:uid="{0A27D417-504F-D144-9AD3-3954DF8C59D5}"/>
    <cellStyle name="Percent" xfId="7" builtinId="5"/>
    <cellStyle name="Percent 2" xfId="2" xr:uid="{E67EBB58-4AEE-9144-AF07-D8279B63A89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externalLink" Target="externalLinks/externalLink2.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externalLink" Target="externalLinks/externalLink5.xml"/><Relationship Id="rId47" Type="http://purl.oclc.org/ooxml/officeDocument/relationships/sharedStrings" Target="sharedStrings.xml"/><Relationship Id="rId50" Type="http://schemas.microsoft.com/office/2017/10/relationships/person" Target="persons/person.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externalLink" Target="externalLinks/externalLink3.xml"/><Relationship Id="rId45" Type="http://purl.oclc.org/ooxml/officeDocument/relationships/theme" Target="theme/theme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calcChain" Target="calcChain.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externalLink" Target="externalLinks/externalLink7.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externalLink" Target="externalLinks/externalLink6.xml"/><Relationship Id="rId48" Type="http://purl.oclc.org/ooxml/officeDocument/relationships/sheetMetadata" Target="metadata.xml"/><Relationship Id="rId8" Type="http://purl.oclc.org/ooxml/officeDocument/relationships/worksheet" Target="worksheets/sheet8.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externalLink" Target="externalLinks/externalLink1.xml"/><Relationship Id="rId46" Type="http://purl.oclc.org/ooxml/officeDocument/relationships/styles" Target="styles.xml"/><Relationship Id="rId20" Type="http://purl.oclc.org/ooxml/officeDocument/relationships/worksheet" Target="worksheets/sheet20.xml"/><Relationship Id="rId41" Type="http://purl.oclc.org/ooxml/officeDocument/relationships/externalLink" Target="externalLinks/externalLink4.xml"/><Relationship Id="rId1" Type="http://purl.oclc.org/ooxml/officeDocument/relationships/worksheet" Target="worksheets/sheet1.xml"/><Relationship Id="rId6" Type="http://purl.oclc.org/ooxml/officeDocument/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strRef>
              <c:f>LCA!$A$4</c:f>
              <c:strCache>
                <c:ptCount val="1"/>
                <c:pt idx="0">
                  <c:v>AGRO</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B6D6-CA4A-BB2B-035D9999D506}"/>
              </c:ext>
            </c:extLst>
          </c:dPt>
          <c:cat>
            <c:strRef>
              <c:f>(LCA!$A$4,LCA!$A$51)</c:f>
              <c:strCache>
                <c:ptCount val="2"/>
                <c:pt idx="0">
                  <c:v>AGRO</c:v>
                </c:pt>
                <c:pt idx="1">
                  <c:v>MIX(Israeli yields)</c:v>
                </c:pt>
              </c:strCache>
            </c:strRef>
          </c:cat>
          <c:val>
            <c:numRef>
              <c:f>LCA!$F$25</c:f>
              <c:numCache>
                <c:formatCode>0</c:formatCode>
                <c:ptCount val="1"/>
                <c:pt idx="0">
                  <c:v>452.25507405396763</c:v>
                </c:pt>
              </c:numCache>
            </c:numRef>
          </c:val>
          <c:extLst>
            <c:ext xmlns:c16="http://schemas.microsoft.com/office/drawing/2014/chart" uri="{C3380CC4-5D6E-409C-BE32-E72D297353CC}">
              <c16:uniqueId val="{00000002-B6D6-CA4A-BB2B-035D9999D506}"/>
            </c:ext>
          </c:extLst>
        </c:ser>
        <c:ser>
          <c:idx val="0"/>
          <c:order val="1"/>
          <c:tx>
            <c:strRef>
              <c:f>LCA!$A$51</c:f>
              <c:strCache>
                <c:ptCount val="1"/>
                <c:pt idx="0">
                  <c:v>MIX(Israeli yields)</c:v>
                </c:pt>
              </c:strCache>
            </c:strRef>
          </c:tx>
          <c:spPr>
            <a:solidFill>
              <a:schemeClr val="accent1"/>
            </a:solidFill>
            <a:ln>
              <a:noFill/>
            </a:ln>
            <a:effectLst/>
          </c:spPr>
          <c:invertIfNegative val="0"/>
          <c:val>
            <c:numRef>
              <c:f>LCA!$F$27</c:f>
              <c:numCache>
                <c:formatCode>0</c:formatCode>
                <c:ptCount val="1"/>
                <c:pt idx="0">
                  <c:v>490.81343680000003</c:v>
                </c:pt>
              </c:numCache>
            </c:numRef>
          </c:val>
          <c:extLst>
            <c:ext xmlns:c16="http://schemas.microsoft.com/office/drawing/2014/chart" uri="{C3380CC4-5D6E-409C-BE32-E72D297353CC}">
              <c16:uniqueId val="{00000003-B6D6-CA4A-BB2B-035D9999D506}"/>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strRef>
              <c:f>'[4]Results 081122'!$A$4</c:f>
              <c:strCache>
                <c:ptCount val="1"/>
                <c:pt idx="0">
                  <c:v>AGRO</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B5F0-0742-8647-5E2F7E11BCC2}"/>
              </c:ext>
            </c:extLst>
          </c:dPt>
          <c:cat>
            <c:strRef>
              <c:f>('[4]Results 081122'!$A$4,'[4]Results 081122'!$A$50)</c:f>
              <c:strCache>
                <c:ptCount val="2"/>
                <c:pt idx="0">
                  <c:v>AGRO</c:v>
                </c:pt>
                <c:pt idx="1">
                  <c:v>MIX per total ouptut</c:v>
                </c:pt>
              </c:strCache>
            </c:strRef>
          </c:cat>
          <c:val>
            <c:numRef>
              <c:f>'[4]Results 081122'!$F$25</c:f>
              <c:numCache>
                <c:formatCode>General</c:formatCode>
                <c:ptCount val="1"/>
                <c:pt idx="0">
                  <c:v>557.91911430831715</c:v>
                </c:pt>
              </c:numCache>
            </c:numRef>
          </c:val>
          <c:extLst>
            <c:ext xmlns:c16="http://schemas.microsoft.com/office/drawing/2014/chart" uri="{C3380CC4-5D6E-409C-BE32-E72D297353CC}">
              <c16:uniqueId val="{00000002-B5F0-0742-8647-5E2F7E11BCC2}"/>
            </c:ext>
          </c:extLst>
        </c:ser>
        <c:ser>
          <c:idx val="0"/>
          <c:order val="1"/>
          <c:tx>
            <c:strRef>
              <c:f>'[4]Results 081122'!$A$50</c:f>
              <c:strCache>
                <c:ptCount val="1"/>
                <c:pt idx="0">
                  <c:v>MIX per total ouptut</c:v>
                </c:pt>
              </c:strCache>
            </c:strRef>
          </c:tx>
          <c:spPr>
            <a:solidFill>
              <a:schemeClr val="accent1"/>
            </a:solidFill>
            <a:ln>
              <a:noFill/>
            </a:ln>
            <a:effectLst/>
          </c:spPr>
          <c:invertIfNegative val="0"/>
          <c:val>
            <c:numRef>
              <c:f>'[4]Results 081122'!$F$27</c:f>
              <c:numCache>
                <c:formatCode>General</c:formatCode>
                <c:ptCount val="1"/>
                <c:pt idx="0">
                  <c:v>610.86986599999989</c:v>
                </c:pt>
              </c:numCache>
            </c:numRef>
          </c:val>
          <c:extLst>
            <c:ext xmlns:c16="http://schemas.microsoft.com/office/drawing/2014/chart" uri="{C3380CC4-5D6E-409C-BE32-E72D297353CC}">
              <c16:uniqueId val="{00000003-B5F0-0742-8647-5E2F7E11BCC2}"/>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F868-9D47-9383-776B6ECA18F4}"/>
              </c:ext>
            </c:extLst>
          </c:dPt>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(#REF!,#REF!)</c15:sqref>
                        </c15:formulaRef>
                      </c:ext>
                    </c:extLst>
                  </c:multiLvlStrRef>
                </c15:cat>
              </c15:filteredCategoryTitle>
            </c:ext>
            <c:ext xmlns:c16="http://schemas.microsoft.com/office/drawing/2014/chart" uri="{C3380CC4-5D6E-409C-BE32-E72D297353CC}">
              <c16:uniqueId val="{00000002-F868-9D47-9383-776B6ECA18F4}"/>
            </c:ext>
          </c:extLst>
        </c:ser>
        <c:ser>
          <c:idx val="0"/>
          <c:order val="1"/>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6="http://schemas.microsoft.com/office/drawing/2014/chart" uri="{C3380CC4-5D6E-409C-BE32-E72D297353CC}">
              <c16:uniqueId val="{00000003-F868-9D47-9383-776B6ECA18F4}"/>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strRef>
              <c:f>'[5]Results 291122'!$A$4</c:f>
              <c:strCache>
                <c:ptCount val="1"/>
                <c:pt idx="0">
                  <c:v>AGRO</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692F-2B4A-8EB2-DCEA379C2500}"/>
              </c:ext>
            </c:extLst>
          </c:dPt>
          <c:cat>
            <c:strRef>
              <c:f>('[5]Results 291122'!$A$4,'[5]Results 291122'!$A$50)</c:f>
              <c:strCache>
                <c:ptCount val="2"/>
                <c:pt idx="0">
                  <c:v>AGRO</c:v>
                </c:pt>
                <c:pt idx="1">
                  <c:v>MIX per total ouptut</c:v>
                </c:pt>
              </c:strCache>
            </c:strRef>
          </c:cat>
          <c:val>
            <c:numRef>
              <c:f>'[5]Results 291122'!$F$25</c:f>
              <c:numCache>
                <c:formatCode>General</c:formatCode>
                <c:ptCount val="1"/>
                <c:pt idx="0">
                  <c:v>557.91911430831715</c:v>
                </c:pt>
              </c:numCache>
            </c:numRef>
          </c:val>
          <c:extLst>
            <c:ext xmlns:c16="http://schemas.microsoft.com/office/drawing/2014/chart" uri="{C3380CC4-5D6E-409C-BE32-E72D297353CC}">
              <c16:uniqueId val="{00000002-692F-2B4A-8EB2-DCEA379C2500}"/>
            </c:ext>
          </c:extLst>
        </c:ser>
        <c:ser>
          <c:idx val="0"/>
          <c:order val="1"/>
          <c:tx>
            <c:strRef>
              <c:f>'[5]Results 291122'!$A$50</c:f>
              <c:strCache>
                <c:ptCount val="1"/>
                <c:pt idx="0">
                  <c:v>MIX per total ouptut</c:v>
                </c:pt>
              </c:strCache>
            </c:strRef>
          </c:tx>
          <c:spPr>
            <a:solidFill>
              <a:schemeClr val="accent1"/>
            </a:solidFill>
            <a:ln>
              <a:noFill/>
            </a:ln>
            <a:effectLst/>
          </c:spPr>
          <c:invertIfNegative val="0"/>
          <c:val>
            <c:numRef>
              <c:f>'[5]Results 291122'!$F$27</c:f>
              <c:numCache>
                <c:formatCode>General</c:formatCode>
                <c:ptCount val="1"/>
                <c:pt idx="0">
                  <c:v>486.06986599999993</c:v>
                </c:pt>
              </c:numCache>
            </c:numRef>
          </c:val>
          <c:extLst>
            <c:ext xmlns:c16="http://schemas.microsoft.com/office/drawing/2014/chart" uri="{C3380CC4-5D6E-409C-BE32-E72D297353CC}">
              <c16:uniqueId val="{00000003-692F-2B4A-8EB2-DCEA379C2500}"/>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strRef>
              <c:f>'[5]Results 291122'!$A$4</c:f>
              <c:strCache>
                <c:ptCount val="1"/>
                <c:pt idx="0">
                  <c:v>AGRO</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E78B-CA43-BCCF-F1CB08884FED}"/>
              </c:ext>
            </c:extLst>
          </c:dPt>
          <c:cat>
            <c:strRef>
              <c:f>('[5]Results 291122'!$A$4,'[5]Results 291122'!$A$50)</c:f>
              <c:strCache>
                <c:ptCount val="2"/>
                <c:pt idx="0">
                  <c:v>AGRO</c:v>
                </c:pt>
                <c:pt idx="1">
                  <c:v>MIX per total ouptut</c:v>
                </c:pt>
              </c:strCache>
            </c:strRef>
          </c:cat>
          <c:val>
            <c:numRef>
              <c:f>'[5]Results 291122'!$F$25</c:f>
              <c:numCache>
                <c:formatCode>General</c:formatCode>
                <c:ptCount val="1"/>
                <c:pt idx="0">
                  <c:v>557.91911430831715</c:v>
                </c:pt>
              </c:numCache>
            </c:numRef>
          </c:val>
          <c:extLst>
            <c:ext xmlns:c16="http://schemas.microsoft.com/office/drawing/2014/chart" uri="{C3380CC4-5D6E-409C-BE32-E72D297353CC}">
              <c16:uniqueId val="{00000002-E78B-CA43-BCCF-F1CB08884FED}"/>
            </c:ext>
          </c:extLst>
        </c:ser>
        <c:ser>
          <c:idx val="0"/>
          <c:order val="1"/>
          <c:tx>
            <c:strRef>
              <c:f>'[5]Results 291122'!$A$50</c:f>
              <c:strCache>
                <c:ptCount val="1"/>
                <c:pt idx="0">
                  <c:v>MIX per total ouptut</c:v>
                </c:pt>
              </c:strCache>
            </c:strRef>
          </c:tx>
          <c:spPr>
            <a:solidFill>
              <a:schemeClr val="accent1"/>
            </a:solidFill>
            <a:ln>
              <a:noFill/>
            </a:ln>
            <a:effectLst/>
          </c:spPr>
          <c:invertIfNegative val="0"/>
          <c:val>
            <c:numRef>
              <c:f>'[5]Results 291122'!$F$27</c:f>
              <c:numCache>
                <c:formatCode>General</c:formatCode>
                <c:ptCount val="1"/>
                <c:pt idx="0">
                  <c:v>486.06986599999993</c:v>
                </c:pt>
              </c:numCache>
            </c:numRef>
          </c:val>
          <c:extLst>
            <c:ext xmlns:c16="http://schemas.microsoft.com/office/drawing/2014/chart" uri="{C3380CC4-5D6E-409C-BE32-E72D297353CC}">
              <c16:uniqueId val="{00000003-E78B-CA43-BCCF-F1CB08884FED}"/>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4"/>
          <c:order val="0"/>
          <c:tx>
            <c:v>AGRO total output</c:v>
          </c:tx>
          <c:spPr>
            <a:ln w="28575" cap="rnd">
              <a:solidFill>
                <a:srgbClr val="FF0000"/>
              </a:solidFill>
              <a:round/>
            </a:ln>
            <a:effectLst/>
          </c:spPr>
          <c:marker>
            <c:symbol val="none"/>
          </c:marker>
          <c:dPt>
            <c:idx val="0"/>
            <c:marker>
              <c:symbol val="none"/>
            </c:marker>
            <c:bubble3D val="0"/>
            <c:extLst>
              <c:ext xmlns:c16="http://schemas.microsoft.com/office/drawing/2014/chart" uri="{C3380CC4-5D6E-409C-BE32-E72D297353CC}">
                <c16:uniqueId val="{00000000-9FFE-914D-8B9B-DEC7883C3C5E}"/>
              </c:ext>
            </c:extLst>
          </c:dPt>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c:v>
              </c:pt>
              <c:pt idx="1">
                <c:v>1</c:v>
              </c:pt>
              <c:pt idx="2">
                <c:v>1</c:v>
              </c:pt>
              <c:pt idx="3">
                <c:v>1</c:v>
              </c:pt>
              <c:pt idx="4">
                <c:v>1</c:v>
              </c:pt>
              <c:pt idx="5">
                <c:v>1</c:v>
              </c:pt>
              <c:pt idx="6">
                <c:v>1</c:v>
              </c:pt>
              <c:pt idx="7">
                <c:v>1</c:v>
              </c:pt>
              <c:pt idx="8">
                <c:v>1</c:v>
              </c:pt>
            </c:numLit>
          </c:val>
          <c:extLst>
            <c:ext xmlns:c16="http://schemas.microsoft.com/office/drawing/2014/chart" uri="{C3380CC4-5D6E-409C-BE32-E72D297353CC}">
              <c16:uniqueId val="{00000001-9FFE-914D-8B9B-DEC7883C3C5E}"/>
            </c:ext>
          </c:extLst>
        </c:ser>
        <c:ser>
          <c:idx val="2"/>
          <c:order val="1"/>
          <c:tx>
            <c:v>MIX (Israeli yields)</c:v>
          </c:tx>
          <c:spPr>
            <a:ln w="28575" cap="rnd">
              <a:solidFill>
                <a:srgbClr val="0070C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2.0395694337466974</c:v>
              </c:pt>
              <c:pt idx="1">
                <c:v>5.1121476356477427</c:v>
              </c:pt>
              <c:pt idx="2">
                <c:v>4.6190663332970718</c:v>
              </c:pt>
              <c:pt idx="3">
                <c:v>2.4995713052773501</c:v>
              </c:pt>
              <c:pt idx="4">
                <c:v>6.233191881995011</c:v>
              </c:pt>
              <c:pt idx="5">
                <c:v>6.7364624042852936</c:v>
              </c:pt>
              <c:pt idx="6">
                <c:v>15.997110378328459</c:v>
              </c:pt>
              <c:pt idx="7">
                <c:v>4.2331738756874699</c:v>
              </c:pt>
              <c:pt idx="8">
                <c:v>6.5025919995309458</c:v>
              </c:pt>
            </c:numLit>
          </c:val>
          <c:extLst>
            <c:ext xmlns:c16="http://schemas.microsoft.com/office/drawing/2014/chart" uri="{C3380CC4-5D6E-409C-BE32-E72D297353CC}">
              <c16:uniqueId val="{00000002-9FFE-914D-8B9B-DEC7883C3C5E}"/>
            </c:ext>
          </c:extLst>
        </c:ser>
        <c:ser>
          <c:idx val="0"/>
          <c:order val="2"/>
          <c:tx>
            <c:v>BAU (Israeli yields)</c:v>
          </c:tx>
          <c:spPr>
            <a:ln w="28575" cap="rnd">
              <a:solidFill>
                <a:srgbClr val="00B05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1.133030008990815</c:v>
              </c:pt>
              <c:pt idx="1">
                <c:v>2.6546959264015024</c:v>
              </c:pt>
              <c:pt idx="2">
                <c:v>5.205633661759518</c:v>
              </c:pt>
              <c:pt idx="3">
                <c:v>4.3844771540287883</c:v>
              </c:pt>
              <c:pt idx="4">
                <c:v>1.6330013234953444</c:v>
              </c:pt>
              <c:pt idx="5">
                <c:v>1.6288893353239216</c:v>
              </c:pt>
              <c:pt idx="6">
                <c:v>8.2860052858406057</c:v>
              </c:pt>
              <c:pt idx="7">
                <c:v>3.2948973352767728</c:v>
              </c:pt>
              <c:pt idx="8">
                <c:v>2.1713380698142162</c:v>
              </c:pt>
            </c:numLit>
          </c:val>
          <c:extLst>
            <c:ext xmlns:c16="http://schemas.microsoft.com/office/drawing/2014/chart" uri="{C3380CC4-5D6E-409C-BE32-E72D297353CC}">
              <c16:uniqueId val="{00000003-9FFE-914D-8B9B-DEC7883C3C5E}"/>
            </c:ext>
          </c:extLst>
        </c:ser>
        <c:dLbls>
          <c:showLegendKey val="0"/>
          <c:showVal val="0"/>
          <c:showCatName val="0"/>
          <c:showSerName val="0"/>
          <c:showPercent val="0"/>
          <c:showBubbleSize val="0"/>
        </c:dLbls>
        <c:axId val="968249759"/>
        <c:axId val="682645311"/>
      </c:rad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 CO2-eq</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stacked"/>
        <c:varyColors val="0"/>
        <c:ser>
          <c:idx val="7"/>
          <c:order val="0"/>
          <c:tx>
            <c:v>Avoided fertilizer</c:v>
          </c:tx>
          <c:spPr>
            <a:solidFill>
              <a:schemeClr val="accent2">
                <a:lumMod val="60%"/>
              </a:schemeClr>
            </a:solidFill>
            <a:ln>
              <a:noFill/>
            </a:ln>
            <a:effectLst/>
          </c:spPr>
          <c:invertIfNegative val="0"/>
          <c:cat>
            <c:strLit>
              <c:ptCount val="1"/>
              <c:pt idx="0">
                <c:v>AGRO</c:v>
              </c:pt>
            </c:strLit>
          </c:cat>
          <c:val>
            <c:numLit>
              <c:formatCode>General</c:formatCode>
              <c:ptCount val="1"/>
              <c:pt idx="0">
                <c:v>-94.075136373196429</c:v>
              </c:pt>
            </c:numLit>
          </c:val>
          <c:extLst>
            <c:ext xmlns:c16="http://schemas.microsoft.com/office/drawing/2014/chart" uri="{C3380CC4-5D6E-409C-BE32-E72D297353CC}">
              <c16:uniqueId val="{00000000-B461-C74F-ACCC-3282E3F6BBB4}"/>
            </c:ext>
          </c:extLst>
        </c:ser>
        <c:ser>
          <c:idx val="8"/>
          <c:order val="1"/>
          <c:tx>
            <c:v>Irrigation</c:v>
          </c:tx>
          <c:spPr>
            <a:solidFill>
              <a:schemeClr val="accent3">
                <a:lumMod val="60%"/>
              </a:schemeClr>
            </a:solidFill>
            <a:ln>
              <a:noFill/>
            </a:ln>
            <a:effectLst/>
          </c:spPr>
          <c:invertIfNegative val="0"/>
          <c:cat>
            <c:strLit>
              <c:ptCount val="1"/>
              <c:pt idx="0">
                <c:v>AGRO</c:v>
              </c:pt>
            </c:strLit>
          </c:cat>
          <c:val>
            <c:numLit>
              <c:formatCode>General</c:formatCode>
              <c:ptCount val="1"/>
              <c:pt idx="0">
                <c:v>28.994999999999997</c:v>
              </c:pt>
            </c:numLit>
          </c:val>
          <c:extLst>
            <c:ext xmlns:c16="http://schemas.microsoft.com/office/drawing/2014/chart" uri="{C3380CC4-5D6E-409C-BE32-E72D297353CC}">
              <c16:uniqueId val="{00000001-B461-C74F-ACCC-3282E3F6BBB4}"/>
            </c:ext>
          </c:extLst>
        </c:ser>
        <c:ser>
          <c:idx val="0"/>
          <c:order val="2"/>
          <c:tx>
            <c:v>Materials</c:v>
          </c:tx>
          <c:spPr>
            <a:solidFill>
              <a:schemeClr val="accent1"/>
            </a:solidFill>
            <a:ln>
              <a:noFill/>
            </a:ln>
            <a:effectLst/>
          </c:spPr>
          <c:invertIfNegative val="0"/>
          <c:cat>
            <c:strLit>
              <c:ptCount val="1"/>
              <c:pt idx="0">
                <c:v>AGRO</c:v>
              </c:pt>
            </c:strLit>
          </c:cat>
          <c:val>
            <c:numLit>
              <c:formatCode>General</c:formatCode>
              <c:ptCount val="1"/>
              <c:pt idx="0">
                <c:v>33.342300000000002</c:v>
              </c:pt>
            </c:numLit>
          </c:val>
          <c:extLst>
            <c:ext xmlns:c16="http://schemas.microsoft.com/office/drawing/2014/chart" uri="{C3380CC4-5D6E-409C-BE32-E72D297353CC}">
              <c16:uniqueId val="{00000002-B461-C74F-ACCC-3282E3F6BBB4}"/>
            </c:ext>
          </c:extLst>
        </c:ser>
        <c:ser>
          <c:idx val="6"/>
          <c:order val="3"/>
          <c:tx>
            <c:v>Compost application</c:v>
          </c:tx>
          <c:spPr>
            <a:solidFill>
              <a:schemeClr val="accent1">
                <a:lumMod val="60%"/>
              </a:schemeClr>
            </a:solidFill>
            <a:ln>
              <a:noFill/>
            </a:ln>
            <a:effectLst/>
          </c:spPr>
          <c:invertIfNegative val="0"/>
          <c:cat>
            <c:strLit>
              <c:ptCount val="1"/>
              <c:pt idx="0">
                <c:v>AGRO</c:v>
              </c:pt>
            </c:strLit>
          </c:cat>
          <c:val>
            <c:numLit>
              <c:formatCode>General</c:formatCode>
              <c:ptCount val="1"/>
              <c:pt idx="0">
                <c:v>40.221711895918403</c:v>
              </c:pt>
            </c:numLit>
          </c:val>
          <c:extLst>
            <c:ext xmlns:c16="http://schemas.microsoft.com/office/drawing/2014/chart" uri="{C3380CC4-5D6E-409C-BE32-E72D297353CC}">
              <c16:uniqueId val="{00000003-B461-C74F-ACCC-3282E3F6BBB4}"/>
            </c:ext>
          </c:extLst>
        </c:ser>
        <c:ser>
          <c:idx val="5"/>
          <c:order val="4"/>
          <c:tx>
            <c:v>Compost transport</c:v>
          </c:tx>
          <c:spPr>
            <a:solidFill>
              <a:schemeClr val="accent6"/>
            </a:solidFill>
            <a:ln>
              <a:noFill/>
            </a:ln>
            <a:effectLst/>
          </c:spPr>
          <c:invertIfNegative val="0"/>
          <c:cat>
            <c:strLit>
              <c:ptCount val="1"/>
              <c:pt idx="0">
                <c:v>AGRO</c:v>
              </c:pt>
            </c:strLit>
          </c:cat>
          <c:val>
            <c:numLit>
              <c:formatCode>General</c:formatCode>
              <c:ptCount val="1"/>
              <c:pt idx="0">
                <c:v>6.8945858400000004</c:v>
              </c:pt>
            </c:numLit>
          </c:val>
          <c:extLst>
            <c:ext xmlns:c16="http://schemas.microsoft.com/office/drawing/2014/chart" uri="{C3380CC4-5D6E-409C-BE32-E72D297353CC}">
              <c16:uniqueId val="{00000004-B461-C74F-ACCC-3282E3F6BBB4}"/>
            </c:ext>
          </c:extLst>
        </c:ser>
        <c:ser>
          <c:idx val="3"/>
          <c:order val="5"/>
          <c:tx>
            <c:v>Compost production</c:v>
          </c:tx>
          <c:spPr>
            <a:solidFill>
              <a:schemeClr val="accent4"/>
            </a:solidFill>
            <a:ln>
              <a:noFill/>
            </a:ln>
            <a:effectLst/>
          </c:spPr>
          <c:invertIfNegative val="0"/>
          <c:cat>
            <c:strLit>
              <c:ptCount val="1"/>
              <c:pt idx="0">
                <c:v>AGRO</c:v>
              </c:pt>
            </c:strLit>
          </c:cat>
          <c:val>
            <c:numLit>
              <c:formatCode>General</c:formatCode>
              <c:ptCount val="1"/>
              <c:pt idx="0">
                <c:v>350.55489820592572</c:v>
              </c:pt>
            </c:numLit>
          </c:val>
          <c:extLst>
            <c:ext xmlns:c16="http://schemas.microsoft.com/office/drawing/2014/chart" uri="{C3380CC4-5D6E-409C-BE32-E72D297353CC}">
              <c16:uniqueId val="{00000005-B461-C74F-ACCC-3282E3F6BBB4}"/>
            </c:ext>
          </c:extLst>
        </c:ser>
        <c:ser>
          <c:idx val="1"/>
          <c:order val="6"/>
          <c:tx>
            <c:v>Fuel diesel</c:v>
          </c:tx>
          <c:spPr>
            <a:solidFill>
              <a:schemeClr val="accent2"/>
            </a:solidFill>
            <a:ln>
              <a:noFill/>
            </a:ln>
            <a:effectLst/>
          </c:spPr>
          <c:invertIfNegative val="0"/>
          <c:cat>
            <c:strLit>
              <c:ptCount val="1"/>
              <c:pt idx="0">
                <c:v>AGRO</c:v>
              </c:pt>
            </c:strLit>
          </c:cat>
          <c:val>
            <c:numLit>
              <c:formatCode>General</c:formatCode>
              <c:ptCount val="1"/>
              <c:pt idx="0">
                <c:v>42.90052648532</c:v>
              </c:pt>
            </c:numLit>
          </c:val>
          <c:extLst>
            <c:ext xmlns:c16="http://schemas.microsoft.com/office/drawing/2014/chart" uri="{C3380CC4-5D6E-409C-BE32-E72D297353CC}">
              <c16:uniqueId val="{00000006-B461-C74F-ACCC-3282E3F6BBB4}"/>
            </c:ext>
          </c:extLst>
        </c:ser>
        <c:ser>
          <c:idx val="2"/>
          <c:order val="7"/>
          <c:tx>
            <c:v>Fuel petrol</c:v>
          </c:tx>
          <c:spPr>
            <a:solidFill>
              <a:schemeClr val="accent3"/>
            </a:solidFill>
            <a:ln>
              <a:noFill/>
            </a:ln>
            <a:effectLst/>
          </c:spPr>
          <c:invertIfNegative val="0"/>
          <c:cat>
            <c:strLit>
              <c:ptCount val="1"/>
              <c:pt idx="0">
                <c:v>AGRO</c:v>
              </c:pt>
            </c:strLit>
          </c:cat>
          <c:val>
            <c:numLit>
              <c:formatCode>General</c:formatCode>
              <c:ptCount val="1"/>
              <c:pt idx="0">
                <c:v>116.19058800000001</c:v>
              </c:pt>
            </c:numLit>
          </c:val>
          <c:extLst>
            <c:ext xmlns:c16="http://schemas.microsoft.com/office/drawing/2014/chart" uri="{C3380CC4-5D6E-409C-BE32-E72D297353CC}">
              <c16:uniqueId val="{00000007-B461-C74F-ACCC-3282E3F6BBB4}"/>
            </c:ext>
          </c:extLst>
        </c:ser>
        <c:ser>
          <c:idx val="4"/>
          <c:order val="8"/>
          <c:tx>
            <c:v>Main crops</c:v>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9-B461-C74F-ACCC-3282E3F6BBB4}"/>
              </c:ext>
            </c:extLst>
          </c:dPt>
          <c:cat>
            <c:strLit>
              <c:ptCount val="1"/>
              <c:pt idx="0">
                <c:v>AGRO</c:v>
              </c:pt>
            </c:strLit>
          </c:cat>
          <c:val>
            <c:numLit>
              <c:formatCode>General</c:formatCode>
              <c:ptCount val="1"/>
              <c:pt idx="0">
                <c:v>-37.129400000000004</c:v>
              </c:pt>
            </c:numLit>
          </c:val>
          <c:extLst>
            <c:ext xmlns:c16="http://schemas.microsoft.com/office/drawing/2014/chart" uri="{C3380CC4-5D6E-409C-BE32-E72D297353CC}">
              <c16:uniqueId val="{0000000A-B461-C74F-ACCC-3282E3F6BBB4}"/>
            </c:ext>
          </c:extLst>
        </c:ser>
        <c:dLbls>
          <c:showLegendKey val="0"/>
          <c:showVal val="0"/>
          <c:showCatName val="0"/>
          <c:showSerName val="0"/>
          <c:showPercent val="0"/>
          <c:showBubbleSize val="0"/>
        </c:dLbls>
        <c:gapWidth val="150"/>
        <c:overlap val="10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v>Totals AGRO</c:v>
          </c:tx>
          <c:spPr>
            <a:solidFill>
              <a:srgbClr val="FF0000"/>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C2AB-E942-AC88-7385028123CD}"/>
              </c:ext>
            </c:extLst>
          </c:dPt>
          <c:cat>
            <c:strLit>
              <c:ptCount val="1"/>
              <c:pt idx="0">
                <c:v>Scenario</c:v>
              </c:pt>
            </c:strLit>
          </c:cat>
          <c:val>
            <c:numLit>
              <c:formatCode>General</c:formatCode>
              <c:ptCount val="1"/>
              <c:pt idx="0">
                <c:v>452.25507405396763</c:v>
              </c:pt>
            </c:numLit>
          </c:val>
          <c:extLst>
            <c:ext xmlns:c16="http://schemas.microsoft.com/office/drawing/2014/chart" uri="{C3380CC4-5D6E-409C-BE32-E72D297353CC}">
              <c16:uniqueId val="{00000002-C2AB-E942-AC88-7385028123CD}"/>
            </c:ext>
          </c:extLst>
        </c:ser>
        <c:ser>
          <c:idx val="0"/>
          <c:order val="1"/>
          <c:tx>
            <c:v>Totals MIX (Israeli yields)</c:v>
          </c:tx>
          <c:spPr>
            <a:solidFill>
              <a:schemeClr val="accent1"/>
            </a:solidFill>
            <a:ln>
              <a:noFill/>
            </a:ln>
            <a:effectLst/>
          </c:spPr>
          <c:invertIfNegative val="0"/>
          <c:cat>
            <c:strLit>
              <c:ptCount val="1"/>
              <c:pt idx="0">
                <c:v>Scenario</c:v>
              </c:pt>
            </c:strLit>
          </c:cat>
          <c:val>
            <c:numLit>
              <c:formatCode>General</c:formatCode>
              <c:ptCount val="1"/>
              <c:pt idx="0">
                <c:v>922.40562529732154</c:v>
              </c:pt>
            </c:numLit>
          </c:val>
          <c:extLst>
            <c:ext xmlns:c16="http://schemas.microsoft.com/office/drawing/2014/chart" uri="{C3380CC4-5D6E-409C-BE32-E72D297353CC}">
              <c16:uniqueId val="{00000003-C2AB-E942-AC88-7385028123CD}"/>
            </c:ext>
          </c:extLst>
        </c:ser>
        <c:ser>
          <c:idx val="1"/>
          <c:order val="2"/>
          <c:tx>
            <c:v>Totals BAU (Israeli yields)</c:v>
          </c:tx>
          <c:spPr>
            <a:solidFill>
              <a:srgbClr val="00B050"/>
            </a:solidFill>
            <a:ln>
              <a:noFill/>
            </a:ln>
            <a:effectLst/>
          </c:spPr>
          <c:invertIfNegative val="0"/>
          <c:cat>
            <c:strLit>
              <c:ptCount val="1"/>
              <c:pt idx="0">
                <c:v>Scenario</c:v>
              </c:pt>
            </c:strLit>
          </c:cat>
          <c:val>
            <c:numLit>
              <c:formatCode>General</c:formatCode>
              <c:ptCount val="1"/>
              <c:pt idx="0">
                <c:v>512.41857062150859</c:v>
              </c:pt>
            </c:numLit>
          </c:val>
          <c:extLst>
            <c:ext xmlns:c16="http://schemas.microsoft.com/office/drawing/2014/chart" uri="{C3380CC4-5D6E-409C-BE32-E72D297353CC}">
              <c16:uniqueId val="{00000004-C2AB-E942-AC88-7385028123CD}"/>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4"/>
          <c:order val="0"/>
          <c:tx>
            <c:v>AGRO per ha</c:v>
          </c:tx>
          <c:spPr>
            <a:ln w="28575" cap="rnd">
              <a:solidFill>
                <a:srgbClr val="FF0000"/>
              </a:solidFill>
              <a:round/>
            </a:ln>
            <a:effectLst/>
          </c:spPr>
          <c:marker>
            <c:symbol val="none"/>
          </c:marker>
          <c:dPt>
            <c:idx val="0"/>
            <c:marker>
              <c:symbol val="none"/>
            </c:marker>
            <c:bubble3D val="0"/>
            <c:extLst>
              <c:ext xmlns:c16="http://schemas.microsoft.com/office/drawing/2014/chart" uri="{C3380CC4-5D6E-409C-BE32-E72D297353CC}">
                <c16:uniqueId val="{00000000-781E-AE40-A077-6B700DAC3A68}"/>
              </c:ext>
            </c:extLst>
          </c:dPt>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c:v>
              </c:pt>
              <c:pt idx="1">
                <c:v>1</c:v>
              </c:pt>
              <c:pt idx="2">
                <c:v>1</c:v>
              </c:pt>
              <c:pt idx="3">
                <c:v>1</c:v>
              </c:pt>
              <c:pt idx="4">
                <c:v>1</c:v>
              </c:pt>
              <c:pt idx="5">
                <c:v>1</c:v>
              </c:pt>
              <c:pt idx="6">
                <c:v>1</c:v>
              </c:pt>
              <c:pt idx="7">
                <c:v>1</c:v>
              </c:pt>
              <c:pt idx="8">
                <c:v>1</c:v>
              </c:pt>
            </c:numLit>
          </c:val>
          <c:extLst>
            <c:ext xmlns:c16="http://schemas.microsoft.com/office/drawing/2014/chart" uri="{C3380CC4-5D6E-409C-BE32-E72D297353CC}">
              <c16:uniqueId val="{00000001-781E-AE40-A077-6B700DAC3A68}"/>
            </c:ext>
          </c:extLst>
        </c:ser>
        <c:ser>
          <c:idx val="2"/>
          <c:order val="1"/>
          <c:tx>
            <c:v>MIX(Israeli yields)</c:v>
          </c:tx>
          <c:spPr>
            <a:ln w="28575" cap="rnd">
              <a:solidFill>
                <a:srgbClr val="0070C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1.8809737206281101</c:v>
              </c:pt>
              <c:pt idx="1">
                <c:v>4.7146300584433822</c:v>
              </c:pt>
              <c:pt idx="2">
                <c:v>4.4154092839407806</c:v>
              </c:pt>
              <c:pt idx="3">
                <c:v>2.3052061186394068</c:v>
              </c:pt>
              <c:pt idx="4">
                <c:v>5.7485025670968142</c:v>
              </c:pt>
              <c:pt idx="5">
                <c:v>6.212639071170531</c:v>
              </c:pt>
              <c:pt idx="6">
                <c:v>14.753184534810032</c:v>
              </c:pt>
              <c:pt idx="7">
                <c:v>3.9040047782979617</c:v>
              </c:pt>
              <c:pt idx="8">
                <c:v>5.9969542907963307</c:v>
              </c:pt>
            </c:numLit>
          </c:val>
          <c:extLst>
            <c:ext xmlns:c16="http://schemas.microsoft.com/office/drawing/2014/chart" uri="{C3380CC4-5D6E-409C-BE32-E72D297353CC}">
              <c16:uniqueId val="{00000002-781E-AE40-A077-6B700DAC3A68}"/>
            </c:ext>
          </c:extLst>
        </c:ser>
        <c:ser>
          <c:idx val="0"/>
          <c:order val="2"/>
          <c:tx>
            <c:v>BAU (Israeli yields)</c:v>
          </c:tx>
          <c:spPr>
            <a:ln w="28575" cap="rnd">
              <a:solidFill>
                <a:srgbClr val="00B05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1.9526117855662735</c:v>
              </c:pt>
              <c:pt idx="1">
                <c:v>4.5749808141475015</c:v>
              </c:pt>
              <c:pt idx="2">
                <c:v>7.5244415580261537</c:v>
              </c:pt>
              <c:pt idx="3">
                <c:v>7.5560061927469109</c:v>
              </c:pt>
              <c:pt idx="4">
                <c:v>2.8142393447658289</c:v>
              </c:pt>
              <c:pt idx="5">
                <c:v>2.8071529335481937</c:v>
              </c:pt>
              <c:pt idx="6">
                <c:v>14.279720261608679</c:v>
              </c:pt>
              <c:pt idx="7">
                <c:v>5.6782744658482311</c:v>
              </c:pt>
              <c:pt idx="8">
                <c:v>3.7419841239194689</c:v>
              </c:pt>
            </c:numLit>
          </c:val>
          <c:extLst>
            <c:ext xmlns:c16="http://schemas.microsoft.com/office/drawing/2014/chart" uri="{C3380CC4-5D6E-409C-BE32-E72D297353CC}">
              <c16:uniqueId val="{00000003-781E-AE40-A077-6B700DAC3A68}"/>
            </c:ext>
          </c:extLst>
        </c:ser>
        <c:dLbls>
          <c:showLegendKey val="0"/>
          <c:showVal val="0"/>
          <c:showCatName val="0"/>
          <c:showSerName val="0"/>
          <c:showPercent val="0"/>
          <c:showBubbleSize val="0"/>
        </c:dLbls>
        <c:axId val="968249759"/>
        <c:axId val="682645311"/>
      </c:rad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 CO2-eq</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4"/>
          <c:order val="0"/>
          <c:tx>
            <c:v>AGRO per ha</c:v>
          </c:tx>
          <c:spPr>
            <a:ln w="28575" cap="rnd">
              <a:solidFill>
                <a:srgbClr val="FF0000"/>
              </a:solidFill>
              <a:round/>
            </a:ln>
            <a:effectLst/>
          </c:spPr>
          <c:marker>
            <c:symbol val="none"/>
          </c:marker>
          <c:dPt>
            <c:idx val="0"/>
            <c:marker>
              <c:symbol val="none"/>
            </c:marker>
            <c:bubble3D val="0"/>
            <c:extLst>
              <c:ext xmlns:c16="http://schemas.microsoft.com/office/drawing/2014/chart" uri="{C3380CC4-5D6E-409C-BE32-E72D297353CC}">
                <c16:uniqueId val="{00000000-CEE9-274D-B9FE-AADD88AEA352}"/>
              </c:ext>
            </c:extLst>
          </c:dPt>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c:v>
              </c:pt>
              <c:pt idx="1">
                <c:v>1</c:v>
              </c:pt>
              <c:pt idx="2">
                <c:v>1</c:v>
              </c:pt>
              <c:pt idx="3">
                <c:v>1</c:v>
              </c:pt>
              <c:pt idx="4">
                <c:v>1</c:v>
              </c:pt>
              <c:pt idx="5">
                <c:v>1</c:v>
              </c:pt>
              <c:pt idx="6">
                <c:v>1</c:v>
              </c:pt>
              <c:pt idx="7">
                <c:v>1</c:v>
              </c:pt>
              <c:pt idx="8">
                <c:v>1</c:v>
              </c:pt>
            </c:numLit>
          </c:val>
          <c:extLst>
            <c:ext xmlns:c16="http://schemas.microsoft.com/office/drawing/2014/chart" uri="{C3380CC4-5D6E-409C-BE32-E72D297353CC}">
              <c16:uniqueId val="{00000001-CEE9-274D-B9FE-AADD88AEA352}"/>
            </c:ext>
          </c:extLst>
        </c:ser>
        <c:ser>
          <c:idx val="2"/>
          <c:order val="1"/>
          <c:tx>
            <c:v>MIX(Israeli yields)</c:v>
          </c:tx>
          <c:spPr>
            <a:ln w="28575" cap="rnd">
              <a:solidFill>
                <a:srgbClr val="0070C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1.8809737206281101</c:v>
              </c:pt>
              <c:pt idx="1">
                <c:v>4.7146300584433822</c:v>
              </c:pt>
              <c:pt idx="2">
                <c:v>4.4154092839407806</c:v>
              </c:pt>
              <c:pt idx="3">
                <c:v>2.3052061186394068</c:v>
              </c:pt>
              <c:pt idx="4">
                <c:v>5.7485025670968142</c:v>
              </c:pt>
              <c:pt idx="5">
                <c:v>6.212639071170531</c:v>
              </c:pt>
              <c:pt idx="6">
                <c:v>14.753184534810032</c:v>
              </c:pt>
              <c:pt idx="7">
                <c:v>3.9040047782979617</c:v>
              </c:pt>
              <c:pt idx="8">
                <c:v>5.9969542907963307</c:v>
              </c:pt>
            </c:numLit>
          </c:val>
          <c:extLst>
            <c:ext xmlns:c16="http://schemas.microsoft.com/office/drawing/2014/chart" uri="{C3380CC4-5D6E-409C-BE32-E72D297353CC}">
              <c16:uniqueId val="{00000002-CEE9-274D-B9FE-AADD88AEA352}"/>
            </c:ext>
          </c:extLst>
        </c:ser>
        <c:ser>
          <c:idx val="0"/>
          <c:order val="2"/>
          <c:tx>
            <c:v>BAU (Israeli yields)</c:v>
          </c:tx>
          <c:spPr>
            <a:ln w="28575" cap="rnd">
              <a:solidFill>
                <a:srgbClr val="00B05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1.9526117855662735</c:v>
              </c:pt>
              <c:pt idx="1">
                <c:v>4.5749808141475015</c:v>
              </c:pt>
              <c:pt idx="2">
                <c:v>7.5244415580261537</c:v>
              </c:pt>
              <c:pt idx="3">
                <c:v>7.5560061927469109</c:v>
              </c:pt>
              <c:pt idx="4">
                <c:v>2.8142393447658289</c:v>
              </c:pt>
              <c:pt idx="5">
                <c:v>2.8071529335481937</c:v>
              </c:pt>
              <c:pt idx="6">
                <c:v>14.279720261608679</c:v>
              </c:pt>
              <c:pt idx="7">
                <c:v>5.6782744658482311</c:v>
              </c:pt>
              <c:pt idx="8">
                <c:v>3.7419841239194689</c:v>
              </c:pt>
            </c:numLit>
          </c:val>
          <c:extLst>
            <c:ext xmlns:c16="http://schemas.microsoft.com/office/drawing/2014/chart" uri="{C3380CC4-5D6E-409C-BE32-E72D297353CC}">
              <c16:uniqueId val="{00000003-CEE9-274D-B9FE-AADD88AEA352}"/>
            </c:ext>
          </c:extLst>
        </c:ser>
        <c:ser>
          <c:idx val="1"/>
          <c:order val="3"/>
          <c:tx>
            <c:v>MIX per ha (original yields)</c:v>
          </c:tx>
          <c:spPr>
            <a:ln w="28575" cap="rnd">
              <a:solidFill>
                <a:srgbClr val="FFC000"/>
              </a:solidFill>
              <a:round/>
            </a:ln>
            <a:effectLst/>
          </c:spPr>
          <c:marker>
            <c:symbol val="none"/>
          </c:marker>
          <c:val>
            <c:numLit>
              <c:formatCode>General</c:formatCode>
              <c:ptCount val="9"/>
              <c:pt idx="0">
                <c:v>1.505308977592571</c:v>
              </c:pt>
              <c:pt idx="1">
                <c:v>5.601140403558424</c:v>
              </c:pt>
              <c:pt idx="2">
                <c:v>4.3402190072335287</c:v>
              </c:pt>
              <c:pt idx="3">
                <c:v>1.3067519750424132</c:v>
              </c:pt>
              <c:pt idx="4">
                <c:v>5.156792793330494</c:v>
              </c:pt>
              <c:pt idx="5">
                <c:v>3.4522005846730854</c:v>
              </c:pt>
              <c:pt idx="6">
                <c:v>8.6442605669096615</c:v>
              </c:pt>
              <c:pt idx="7">
                <c:v>3.8988868563664347</c:v>
              </c:pt>
              <c:pt idx="8">
                <c:v>3.4393890954430528</c:v>
              </c:pt>
            </c:numLit>
          </c:val>
          <c:extLst>
            <c:ext xmlns:c16="http://schemas.microsoft.com/office/drawing/2014/chart" uri="{C3380CC4-5D6E-409C-BE32-E72D297353CC}">
              <c16:uniqueId val="{00000004-CEE9-274D-B9FE-AADD88AEA352}"/>
            </c:ext>
          </c:extLst>
        </c:ser>
        <c:dLbls>
          <c:showLegendKey val="0"/>
          <c:showVal val="0"/>
          <c:showCatName val="0"/>
          <c:showSerName val="0"/>
          <c:showPercent val="0"/>
          <c:showBubbleSize val="0"/>
        </c:dLbls>
        <c:axId val="968249759"/>
        <c:axId val="682645311"/>
      </c:rad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 CO2-eq</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4"/>
          <c:order val="0"/>
          <c:tx>
            <c:v>AGRO total output</c:v>
          </c:tx>
          <c:spPr>
            <a:ln w="28575" cap="rnd">
              <a:solidFill>
                <a:srgbClr val="FF0000"/>
              </a:solidFill>
              <a:round/>
            </a:ln>
            <a:effectLst/>
          </c:spPr>
          <c:marker>
            <c:symbol val="none"/>
          </c:marker>
          <c:dPt>
            <c:idx val="0"/>
            <c:marker>
              <c:symbol val="none"/>
            </c:marker>
            <c:bubble3D val="0"/>
            <c:extLst>
              <c:ext xmlns:c16="http://schemas.microsoft.com/office/drawing/2014/chart" uri="{C3380CC4-5D6E-409C-BE32-E72D297353CC}">
                <c16:uniqueId val="{00000000-2997-384A-989B-A625F09FA660}"/>
              </c:ext>
            </c:extLst>
          </c:dPt>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c:v>
              </c:pt>
              <c:pt idx="1">
                <c:v>1</c:v>
              </c:pt>
              <c:pt idx="2">
                <c:v>1</c:v>
              </c:pt>
              <c:pt idx="3">
                <c:v>1</c:v>
              </c:pt>
              <c:pt idx="4">
                <c:v>1</c:v>
              </c:pt>
              <c:pt idx="5">
                <c:v>1</c:v>
              </c:pt>
              <c:pt idx="6">
                <c:v>1</c:v>
              </c:pt>
              <c:pt idx="7">
                <c:v>1</c:v>
              </c:pt>
              <c:pt idx="8">
                <c:v>1</c:v>
              </c:pt>
            </c:numLit>
          </c:val>
          <c:extLst>
            <c:ext xmlns:c16="http://schemas.microsoft.com/office/drawing/2014/chart" uri="{C3380CC4-5D6E-409C-BE32-E72D297353CC}">
              <c16:uniqueId val="{00000001-2997-384A-989B-A625F09FA660}"/>
            </c:ext>
          </c:extLst>
        </c:ser>
        <c:ser>
          <c:idx val="2"/>
          <c:order val="1"/>
          <c:tx>
            <c:v>MIX (Israeli yields)</c:v>
          </c:tx>
          <c:spPr>
            <a:ln w="28575" cap="rnd">
              <a:solidFill>
                <a:srgbClr val="0070C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2.0395694337466974</c:v>
              </c:pt>
              <c:pt idx="1">
                <c:v>5.1121476356477427</c:v>
              </c:pt>
              <c:pt idx="2">
                <c:v>4.6190663332970718</c:v>
              </c:pt>
              <c:pt idx="3">
                <c:v>2.4995713052773501</c:v>
              </c:pt>
              <c:pt idx="4">
                <c:v>6.233191881995011</c:v>
              </c:pt>
              <c:pt idx="5">
                <c:v>6.7364624042852936</c:v>
              </c:pt>
              <c:pt idx="6">
                <c:v>15.997110378328459</c:v>
              </c:pt>
              <c:pt idx="7">
                <c:v>4.2331738756874699</c:v>
              </c:pt>
              <c:pt idx="8">
                <c:v>6.5025919995309458</c:v>
              </c:pt>
            </c:numLit>
          </c:val>
          <c:extLst>
            <c:ext xmlns:c16="http://schemas.microsoft.com/office/drawing/2014/chart" uri="{C3380CC4-5D6E-409C-BE32-E72D297353CC}">
              <c16:uniqueId val="{00000002-2997-384A-989B-A625F09FA660}"/>
            </c:ext>
          </c:extLst>
        </c:ser>
        <c:ser>
          <c:idx val="0"/>
          <c:order val="2"/>
          <c:tx>
            <c:v>BAU (Israeli yields)</c:v>
          </c:tx>
          <c:spPr>
            <a:ln w="28575" cap="rnd">
              <a:solidFill>
                <a:srgbClr val="00B050"/>
              </a:solidFill>
              <a:round/>
            </a:ln>
            <a:effectLst/>
          </c:spPr>
          <c:marker>
            <c:symbol val="none"/>
          </c:marker>
          <c:cat>
            <c:strLit>
              <c:ptCount val="18"/>
              <c:pt idx="0">
                <c:v>Greenhouse</c:v>
              </c:pt>
              <c:pt idx="1">
                <c:v>gases</c:v>
              </c:pt>
              <c:pt idx="2">
                <c:v>Marine</c:v>
              </c:pt>
              <c:pt idx="3">
                <c:v>Eutrophication</c:v>
              </c:pt>
              <c:pt idx="4">
                <c:v>Terrestrial</c:v>
              </c:pt>
              <c:pt idx="5">
                <c:v>Acidification</c:v>
              </c:pt>
              <c:pt idx="6">
                <c:v>Blue water</c:v>
              </c:pt>
              <c:pt idx="7">
                <c:v>use</c:v>
              </c:pt>
              <c:pt idx="8">
                <c:v>Fossil</c:v>
              </c:pt>
              <c:pt idx="9">
                <c:v>Depletion</c:v>
              </c:pt>
              <c:pt idx="10">
                <c:v>Land</c:v>
              </c:pt>
              <c:pt idx="11">
                <c:v>Occupation</c:v>
              </c:pt>
              <c:pt idx="12">
                <c:v>Eco</c:v>
              </c:pt>
              <c:pt idx="13">
                <c:v>Toxicity</c:v>
              </c:pt>
              <c:pt idx="14">
                <c:v>Human</c:v>
              </c:pt>
              <c:pt idx="15">
                <c:v>Toxicity</c:v>
              </c:pt>
              <c:pt idx="16">
                <c:v>Biodiversity</c:v>
              </c:pt>
              <c:pt idx="17">
                <c:v>Loss</c:v>
              </c:pt>
            </c:strLit>
          </c:cat>
          <c:val>
            <c:numLit>
              <c:formatCode>General</c:formatCode>
              <c:ptCount val="9"/>
              <c:pt idx="0">
                <c:v>1.133030008990815</c:v>
              </c:pt>
              <c:pt idx="1">
                <c:v>2.6546959264015024</c:v>
              </c:pt>
              <c:pt idx="2">
                <c:v>5.205633661759518</c:v>
              </c:pt>
              <c:pt idx="3">
                <c:v>4.3844771540287883</c:v>
              </c:pt>
              <c:pt idx="4">
                <c:v>1.6330013234953444</c:v>
              </c:pt>
              <c:pt idx="5">
                <c:v>1.6288893353239216</c:v>
              </c:pt>
              <c:pt idx="6">
                <c:v>8.2860052858406057</c:v>
              </c:pt>
              <c:pt idx="7">
                <c:v>3.2948973352767728</c:v>
              </c:pt>
              <c:pt idx="8">
                <c:v>2.1713380698142162</c:v>
              </c:pt>
            </c:numLit>
          </c:val>
          <c:extLst>
            <c:ext xmlns:c16="http://schemas.microsoft.com/office/drawing/2014/chart" uri="{C3380CC4-5D6E-409C-BE32-E72D297353CC}">
              <c16:uniqueId val="{00000003-2997-384A-989B-A625F09FA660}"/>
            </c:ext>
          </c:extLst>
        </c:ser>
        <c:ser>
          <c:idx val="1"/>
          <c:order val="3"/>
          <c:tx>
            <c:v>MIX (original yields)</c:v>
          </c:tx>
          <c:spPr>
            <a:ln w="28575" cap="rnd">
              <a:solidFill>
                <a:srgbClr val="FFC000"/>
              </a:solidFill>
              <a:round/>
            </a:ln>
            <a:effectLst/>
          </c:spPr>
          <c:marker>
            <c:symbol val="none"/>
          </c:marker>
          <c:val>
            <c:numLit>
              <c:formatCode>General</c:formatCode>
              <c:ptCount val="9"/>
              <c:pt idx="0">
                <c:v>1.074769292565189</c:v>
              </c:pt>
              <c:pt idx="1">
                <c:v>3.9991349275803949</c:v>
              </c:pt>
              <c:pt idx="2">
                <c:v>3.6708832301488838</c:v>
              </c:pt>
              <c:pt idx="3">
                <c:v>0.93300240460974004</c:v>
              </c:pt>
              <c:pt idx="4">
                <c:v>3.6818770265071681</c:v>
              </c:pt>
              <c:pt idx="5">
                <c:v>2.4648223291115352</c:v>
              </c:pt>
              <c:pt idx="6">
                <c:v>6.1718796290612845</c:v>
              </c:pt>
              <c:pt idx="7">
                <c:v>2.7837500013521126</c:v>
              </c:pt>
              <c:pt idx="8">
                <c:v>2.4556751072312206</c:v>
              </c:pt>
            </c:numLit>
          </c:val>
          <c:extLst>
            <c:ext xmlns:c16="http://schemas.microsoft.com/office/drawing/2014/chart" uri="{C3380CC4-5D6E-409C-BE32-E72D297353CC}">
              <c16:uniqueId val="{00000004-2997-384A-989B-A625F09FA660}"/>
            </c:ext>
          </c:extLst>
        </c:ser>
        <c:dLbls>
          <c:showLegendKey val="0"/>
          <c:showVal val="0"/>
          <c:showCatName val="0"/>
          <c:showSerName val="0"/>
          <c:showPercent val="0"/>
          <c:showBubbleSize val="0"/>
        </c:dLbls>
        <c:axId val="968249759"/>
        <c:axId val="682645311"/>
      </c:rad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 CO2-eq</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stacked"/>
        <c:varyColors val="0"/>
        <c:ser>
          <c:idx val="7"/>
          <c:order val="0"/>
          <c:tx>
            <c:v>Avoided fertilizer</c:v>
          </c:tx>
          <c:spPr>
            <a:solidFill>
              <a:schemeClr val="accent2">
                <a:lumMod val="60%"/>
              </a:schemeClr>
            </a:solidFill>
            <a:ln>
              <a:noFill/>
            </a:ln>
            <a:effectLst/>
          </c:spPr>
          <c:invertIfNegative val="0"/>
          <c:cat>
            <c:strLit>
              <c:ptCount val="1"/>
              <c:pt idx="0">
                <c:v>AGRO</c:v>
              </c:pt>
            </c:strLit>
          </c:cat>
          <c:val>
            <c:numLit>
              <c:formatCode>0</c:formatCode>
              <c:ptCount val="1"/>
              <c:pt idx="0">
                <c:v>-94.075136373196429</c:v>
              </c:pt>
            </c:numLit>
          </c:val>
          <c:extLst>
            <c:ext xmlns:c16="http://schemas.microsoft.com/office/drawing/2014/chart" uri="{C3380CC4-5D6E-409C-BE32-E72D297353CC}">
              <c16:uniqueId val="{00000000-9B12-AD40-8951-2AD25E722B03}"/>
            </c:ext>
          </c:extLst>
        </c:ser>
        <c:ser>
          <c:idx val="8"/>
          <c:order val="1"/>
          <c:tx>
            <c:v>Irrigation</c:v>
          </c:tx>
          <c:spPr>
            <a:solidFill>
              <a:schemeClr val="accent3">
                <a:lumMod val="60%"/>
              </a:schemeClr>
            </a:solidFill>
            <a:ln>
              <a:noFill/>
            </a:ln>
            <a:effectLst/>
          </c:spPr>
          <c:invertIfNegative val="0"/>
          <c:cat>
            <c:strLit>
              <c:ptCount val="1"/>
              <c:pt idx="0">
                <c:v>AGRO</c:v>
              </c:pt>
            </c:strLit>
          </c:cat>
          <c:val>
            <c:numLit>
              <c:formatCode>0</c:formatCode>
              <c:ptCount val="1"/>
              <c:pt idx="0">
                <c:v>28.994999999999997</c:v>
              </c:pt>
            </c:numLit>
          </c:val>
          <c:extLst>
            <c:ext xmlns:c16="http://schemas.microsoft.com/office/drawing/2014/chart" uri="{C3380CC4-5D6E-409C-BE32-E72D297353CC}">
              <c16:uniqueId val="{00000001-9B12-AD40-8951-2AD25E722B03}"/>
            </c:ext>
          </c:extLst>
        </c:ser>
        <c:ser>
          <c:idx val="0"/>
          <c:order val="2"/>
          <c:tx>
            <c:v>Materials</c:v>
          </c:tx>
          <c:spPr>
            <a:solidFill>
              <a:schemeClr val="accent1"/>
            </a:solidFill>
            <a:ln>
              <a:noFill/>
            </a:ln>
            <a:effectLst/>
          </c:spPr>
          <c:invertIfNegative val="0"/>
          <c:cat>
            <c:strLit>
              <c:ptCount val="1"/>
              <c:pt idx="0">
                <c:v>AGRO</c:v>
              </c:pt>
            </c:strLit>
          </c:cat>
          <c:val>
            <c:numLit>
              <c:formatCode>0</c:formatCode>
              <c:ptCount val="1"/>
              <c:pt idx="0">
                <c:v>33.342300000000002</c:v>
              </c:pt>
            </c:numLit>
          </c:val>
          <c:extLst>
            <c:ext xmlns:c16="http://schemas.microsoft.com/office/drawing/2014/chart" uri="{C3380CC4-5D6E-409C-BE32-E72D297353CC}">
              <c16:uniqueId val="{00000002-9B12-AD40-8951-2AD25E722B03}"/>
            </c:ext>
          </c:extLst>
        </c:ser>
        <c:ser>
          <c:idx val="6"/>
          <c:order val="3"/>
          <c:tx>
            <c:v>Compost application</c:v>
          </c:tx>
          <c:spPr>
            <a:solidFill>
              <a:schemeClr val="accent1">
                <a:lumMod val="60%"/>
              </a:schemeClr>
            </a:solidFill>
            <a:ln>
              <a:noFill/>
            </a:ln>
            <a:effectLst/>
          </c:spPr>
          <c:invertIfNegative val="0"/>
          <c:cat>
            <c:strLit>
              <c:ptCount val="1"/>
              <c:pt idx="0">
                <c:v>AGRO</c:v>
              </c:pt>
            </c:strLit>
          </c:cat>
          <c:val>
            <c:numLit>
              <c:formatCode>0</c:formatCode>
              <c:ptCount val="1"/>
              <c:pt idx="0">
                <c:v>40.221711895918403</c:v>
              </c:pt>
            </c:numLit>
          </c:val>
          <c:extLst>
            <c:ext xmlns:c16="http://schemas.microsoft.com/office/drawing/2014/chart" uri="{C3380CC4-5D6E-409C-BE32-E72D297353CC}">
              <c16:uniqueId val="{00000003-9B12-AD40-8951-2AD25E722B03}"/>
            </c:ext>
          </c:extLst>
        </c:ser>
        <c:ser>
          <c:idx val="5"/>
          <c:order val="4"/>
          <c:tx>
            <c:v>Compost transport</c:v>
          </c:tx>
          <c:spPr>
            <a:solidFill>
              <a:schemeClr val="accent6"/>
            </a:solidFill>
            <a:ln>
              <a:noFill/>
            </a:ln>
            <a:effectLst/>
          </c:spPr>
          <c:invertIfNegative val="0"/>
          <c:cat>
            <c:strLit>
              <c:ptCount val="1"/>
              <c:pt idx="0">
                <c:v>AGRO</c:v>
              </c:pt>
            </c:strLit>
          </c:cat>
          <c:val>
            <c:numLit>
              <c:formatCode>0.0</c:formatCode>
              <c:ptCount val="1"/>
              <c:pt idx="0">
                <c:v>6.8945858400000004</c:v>
              </c:pt>
            </c:numLit>
          </c:val>
          <c:extLst>
            <c:ext xmlns:c16="http://schemas.microsoft.com/office/drawing/2014/chart" uri="{C3380CC4-5D6E-409C-BE32-E72D297353CC}">
              <c16:uniqueId val="{00000004-9B12-AD40-8951-2AD25E722B03}"/>
            </c:ext>
          </c:extLst>
        </c:ser>
        <c:ser>
          <c:idx val="3"/>
          <c:order val="5"/>
          <c:tx>
            <c:v>Compost production</c:v>
          </c:tx>
          <c:spPr>
            <a:solidFill>
              <a:schemeClr val="accent4"/>
            </a:solidFill>
            <a:ln>
              <a:noFill/>
            </a:ln>
            <a:effectLst/>
          </c:spPr>
          <c:invertIfNegative val="0"/>
          <c:cat>
            <c:strLit>
              <c:ptCount val="1"/>
              <c:pt idx="0">
                <c:v>AGRO</c:v>
              </c:pt>
            </c:strLit>
          </c:cat>
          <c:val>
            <c:numLit>
              <c:formatCode>0</c:formatCode>
              <c:ptCount val="1"/>
              <c:pt idx="0">
                <c:v>350.55489820592572</c:v>
              </c:pt>
            </c:numLit>
          </c:val>
          <c:extLst>
            <c:ext xmlns:c16="http://schemas.microsoft.com/office/drawing/2014/chart" uri="{C3380CC4-5D6E-409C-BE32-E72D297353CC}">
              <c16:uniqueId val="{00000005-9B12-AD40-8951-2AD25E722B03}"/>
            </c:ext>
          </c:extLst>
        </c:ser>
        <c:ser>
          <c:idx val="1"/>
          <c:order val="6"/>
          <c:tx>
            <c:v>Fuel diesel</c:v>
          </c:tx>
          <c:spPr>
            <a:solidFill>
              <a:schemeClr val="accent2"/>
            </a:solidFill>
            <a:ln>
              <a:noFill/>
            </a:ln>
            <a:effectLst/>
          </c:spPr>
          <c:invertIfNegative val="0"/>
          <c:cat>
            <c:strLit>
              <c:ptCount val="1"/>
              <c:pt idx="0">
                <c:v>AGRO</c:v>
              </c:pt>
            </c:strLit>
          </c:cat>
          <c:val>
            <c:numLit>
              <c:formatCode>0</c:formatCode>
              <c:ptCount val="1"/>
              <c:pt idx="0">
                <c:v>42.90052648532</c:v>
              </c:pt>
            </c:numLit>
          </c:val>
          <c:extLst>
            <c:ext xmlns:c16="http://schemas.microsoft.com/office/drawing/2014/chart" uri="{C3380CC4-5D6E-409C-BE32-E72D297353CC}">
              <c16:uniqueId val="{00000006-9B12-AD40-8951-2AD25E722B03}"/>
            </c:ext>
          </c:extLst>
        </c:ser>
        <c:ser>
          <c:idx val="2"/>
          <c:order val="7"/>
          <c:tx>
            <c:v>Fuel petrol</c:v>
          </c:tx>
          <c:spPr>
            <a:solidFill>
              <a:schemeClr val="accent3"/>
            </a:solidFill>
            <a:ln>
              <a:noFill/>
            </a:ln>
            <a:effectLst/>
          </c:spPr>
          <c:invertIfNegative val="0"/>
          <c:cat>
            <c:strLit>
              <c:ptCount val="1"/>
              <c:pt idx="0">
                <c:v>AGRO</c:v>
              </c:pt>
            </c:strLit>
          </c:cat>
          <c:val>
            <c:numLit>
              <c:formatCode>0</c:formatCode>
              <c:ptCount val="1"/>
              <c:pt idx="0">
                <c:v>116.19058800000001</c:v>
              </c:pt>
            </c:numLit>
          </c:val>
          <c:extLst>
            <c:ext xmlns:c16="http://schemas.microsoft.com/office/drawing/2014/chart" uri="{C3380CC4-5D6E-409C-BE32-E72D297353CC}">
              <c16:uniqueId val="{00000007-9B12-AD40-8951-2AD25E722B03}"/>
            </c:ext>
          </c:extLst>
        </c:ser>
        <c:ser>
          <c:idx val="4"/>
          <c:order val="8"/>
          <c:tx>
            <c:v>Main crops</c:v>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9-9B12-AD40-8951-2AD25E722B03}"/>
              </c:ext>
            </c:extLst>
          </c:dPt>
          <c:cat>
            <c:strLit>
              <c:ptCount val="1"/>
              <c:pt idx="0">
                <c:v>AGRO</c:v>
              </c:pt>
            </c:strLit>
          </c:cat>
          <c:val>
            <c:numLit>
              <c:formatCode>0</c:formatCode>
              <c:ptCount val="1"/>
              <c:pt idx="0">
                <c:v>-37.129400000000004</c:v>
              </c:pt>
            </c:numLit>
          </c:val>
          <c:extLst>
            <c:ext xmlns:c16="http://schemas.microsoft.com/office/drawing/2014/chart" uri="{C3380CC4-5D6E-409C-BE32-E72D297353CC}">
              <c16:uniqueId val="{0000000A-9B12-AD40-8951-2AD25E722B03}"/>
            </c:ext>
          </c:extLst>
        </c:ser>
        <c:dLbls>
          <c:showLegendKey val="0"/>
          <c:showVal val="0"/>
          <c:showCatName val="0"/>
          <c:showSerName val="0"/>
          <c:showPercent val="0"/>
          <c:showBubbleSize val="0"/>
        </c:dLbls>
        <c:gapWidth val="150"/>
        <c:overlap val="10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nl-NL"/>
              <a:t>Global Warming</a:t>
            </a:r>
            <a:r>
              <a:rPr lang="nl-NL" baseline="0%"/>
              <a:t> Potential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IL"/>
        </a:p>
      </c:txPr>
    </c:title>
    <c:autoTitleDeleted val="0"/>
    <c:plotArea>
      <c:layout/>
      <c:barChart>
        <c:barDir val="col"/>
        <c:grouping val="clustered"/>
        <c:varyColors val="0"/>
        <c:ser>
          <c:idx val="4"/>
          <c:order val="0"/>
          <c:tx>
            <c:v>Totals AGRO</c:v>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70E2-9042-8F7C-F2373245F196}"/>
              </c:ext>
            </c:extLst>
          </c:dPt>
          <c:cat>
            <c:strLit>
              <c:ptCount val="1"/>
              <c:pt idx="0">
                <c:v>Scenario</c:v>
              </c:pt>
            </c:strLit>
          </c:cat>
          <c:val>
            <c:numLit>
              <c:formatCode>0</c:formatCode>
              <c:ptCount val="1"/>
              <c:pt idx="0">
                <c:v>452.25507405396763</c:v>
              </c:pt>
            </c:numLit>
          </c:val>
          <c:extLst>
            <c:ext xmlns:c16="http://schemas.microsoft.com/office/drawing/2014/chart" uri="{C3380CC4-5D6E-409C-BE32-E72D297353CC}">
              <c16:uniqueId val="{00000002-70E2-9042-8F7C-F2373245F196}"/>
            </c:ext>
          </c:extLst>
        </c:ser>
        <c:ser>
          <c:idx val="0"/>
          <c:order val="1"/>
          <c:tx>
            <c:v>Totals MIX (Israeli yields)</c:v>
          </c:tx>
          <c:spPr>
            <a:solidFill>
              <a:schemeClr val="accent1"/>
            </a:solidFill>
            <a:ln>
              <a:noFill/>
            </a:ln>
            <a:effectLst/>
          </c:spPr>
          <c:invertIfNegative val="0"/>
          <c:cat>
            <c:strLit>
              <c:ptCount val="1"/>
              <c:pt idx="0">
                <c:v>Scenario</c:v>
              </c:pt>
            </c:strLit>
          </c:cat>
          <c:val>
            <c:numLit>
              <c:formatCode>0</c:formatCode>
              <c:ptCount val="1"/>
              <c:pt idx="0">
                <c:v>922.40562529732154</c:v>
              </c:pt>
            </c:numLit>
          </c:val>
          <c:extLst>
            <c:ext xmlns:c16="http://schemas.microsoft.com/office/drawing/2014/chart" uri="{C3380CC4-5D6E-409C-BE32-E72D297353CC}">
              <c16:uniqueId val="{00000003-70E2-9042-8F7C-F2373245F196}"/>
            </c:ext>
          </c:extLst>
        </c:ser>
        <c:ser>
          <c:idx val="1"/>
          <c:order val="2"/>
          <c:tx>
            <c:v>Totals BAU (Israeli yields)</c:v>
          </c:tx>
          <c:spPr>
            <a:solidFill>
              <a:schemeClr val="accent2"/>
            </a:solidFill>
            <a:ln>
              <a:noFill/>
            </a:ln>
            <a:effectLst/>
          </c:spPr>
          <c:invertIfNegative val="0"/>
          <c:cat>
            <c:strLit>
              <c:ptCount val="1"/>
              <c:pt idx="0">
                <c:v>Scenario</c:v>
              </c:pt>
            </c:strLit>
          </c:cat>
          <c:val>
            <c:numLit>
              <c:formatCode>0</c:formatCode>
              <c:ptCount val="1"/>
              <c:pt idx="0">
                <c:v>512.41857062150859</c:v>
              </c:pt>
            </c:numLit>
          </c:val>
          <c:extLst>
            <c:ext xmlns:c16="http://schemas.microsoft.com/office/drawing/2014/chart" uri="{C3380CC4-5D6E-409C-BE32-E72D297353CC}">
              <c16:uniqueId val="{00000004-70E2-9042-8F7C-F2373245F196}"/>
            </c:ext>
          </c:extLst>
        </c:ser>
        <c:dLbls>
          <c:showLegendKey val="0"/>
          <c:showVal val="0"/>
          <c:showCatName val="0"/>
          <c:showSerName val="0"/>
          <c:showPercent val="0"/>
          <c:showBubbleSize val="0"/>
        </c:dLbls>
        <c:gapWidth val="150"/>
        <c:axId val="968249759"/>
        <c:axId val="682645311"/>
      </c:barChart>
      <c:catAx>
        <c:axId val="968249759"/>
        <c:scaling>
          <c:orientation val="minMax"/>
        </c:scaling>
        <c:delete val="0"/>
        <c:axPos val="b"/>
        <c:numFmt formatCode="General" sourceLinked="1"/>
        <c:majorTickMark val="none"/>
        <c:minorTickMark val="none"/>
        <c:tickLblPos val="low"/>
        <c:spPr>
          <a:noFill/>
          <a:ln w="9525" cap="flat" cmpd="sng" algn="ctr">
            <a:solidFill>
              <a:schemeClr val="tx1">
                <a:lumMod val="15%"/>
                <a:lumOff val="85%"/>
              </a:schemeClr>
            </a:solidFill>
            <a:round/>
          </a:ln>
          <a:effectLst/>
        </c:spPr>
        <c:txPr>
          <a:bodyPr rot="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682645311"/>
        <c:crosses val="autoZero"/>
        <c:auto val="1"/>
        <c:lblAlgn val="ctr"/>
        <c:lblOffset val="100"/>
        <c:noMultiLvlLbl val="0"/>
      </c:catAx>
      <c:valAx>
        <c:axId val="682645311"/>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nl-NL"/>
                  <a:t>kg</a:t>
                </a:r>
                <a:r>
                  <a:rPr lang="nl-NL" baseline="0%"/>
                  <a:t> CO</a:t>
                </a:r>
                <a:r>
                  <a:rPr lang="nl-NL" baseline="-25%"/>
                  <a:t>2</a:t>
                </a:r>
                <a:r>
                  <a:rPr lang="nl-NL" baseline="0%"/>
                  <a:t>-eq</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IL"/>
            </a:p>
          </c:txPr>
        </c:title>
        <c:numFmt formatCode="0" sourceLinked="0"/>
        <c:majorTickMark val="out"/>
        <c:minorTickMark val="none"/>
        <c:tickLblPos val="nextTo"/>
        <c:spPr>
          <a:noFill/>
          <a:ln>
            <a:solidFill>
              <a:schemeClr val="bg2">
                <a:lumMod val="85%"/>
              </a:schemeClr>
            </a:solid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crossAx val="96824975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8" Type="http://purl.oclc.org/ooxml/officeDocument/relationships/chart" Target="../charts/chart13.xml"/><Relationship Id="rId3" Type="http://purl.oclc.org/ooxml/officeDocument/relationships/chart" Target="../charts/chart8.xml"/><Relationship Id="rId7" Type="http://purl.oclc.org/ooxml/officeDocument/relationships/chart" Target="../charts/chart12.xml"/><Relationship Id="rId2" Type="http://purl.oclc.org/ooxml/officeDocument/relationships/chart" Target="../charts/chart7.xml"/><Relationship Id="rId1" Type="http://purl.oclc.org/ooxml/officeDocument/relationships/chart" Target="../charts/chart6.xml"/><Relationship Id="rId6" Type="http://purl.oclc.org/ooxml/officeDocument/relationships/chart" Target="../charts/chart11.xml"/><Relationship Id="rId5" Type="http://purl.oclc.org/ooxml/officeDocument/relationships/chart" Target="../charts/chart10.xml"/><Relationship Id="rId4" Type="http://purl.oclc.org/ooxml/officeDocument/relationships/chart" Target="../charts/chart9.xml"/><Relationship Id="rId9" Type="http://purl.oclc.org/ooxml/officeDocument/relationships/image" Target="../media/image1.emf"/></Relationships>
</file>

<file path=xl/drawings/drawing1.xml><?xml version="1.0" encoding="utf-8"?>
<xdr:wsDr xmlns:xdr="http://purl.oclc.org/ooxml/drawingml/spreadsheetDrawing" xmlns:a="http://purl.oclc.org/ooxml/drawingml/main">
  <xdr:twoCellAnchor>
    <xdr:from>
      <xdr:col>33</xdr:col>
      <xdr:colOff>139700</xdr:colOff>
      <xdr:row>16</xdr:row>
      <xdr:rowOff>44450</xdr:rowOff>
    </xdr:from>
    <xdr:to>
      <xdr:col>40</xdr:col>
      <xdr:colOff>203200</xdr:colOff>
      <xdr:row>37</xdr:row>
      <xdr:rowOff>146050</xdr:rowOff>
    </xdr:to>
    <xdr:graphicFrame macro="">
      <xdr:nvGraphicFramePr>
        <xdr:cNvPr id="4" name="Chart 3">
          <a:extLst>
            <a:ext uri="{FF2B5EF4-FFF2-40B4-BE49-F238E27FC236}">
              <a16:creationId xmlns:a16="http://schemas.microsoft.com/office/drawing/2014/main" id="{313C9E79-5ACF-8043-B663-8CDF7DCE4C2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32</xdr:col>
      <xdr:colOff>88900</xdr:colOff>
      <xdr:row>83</xdr:row>
      <xdr:rowOff>6350</xdr:rowOff>
    </xdr:from>
    <xdr:to>
      <xdr:col>35</xdr:col>
      <xdr:colOff>387350</xdr:colOff>
      <xdr:row>89</xdr:row>
      <xdr:rowOff>88900</xdr:rowOff>
    </xdr:to>
    <xdr:sp macro="" textlink="">
      <xdr:nvSpPr>
        <xdr:cNvPr id="5" name="TextBox 4">
          <a:extLst>
            <a:ext uri="{FF2B5EF4-FFF2-40B4-BE49-F238E27FC236}">
              <a16:creationId xmlns:a16="http://schemas.microsoft.com/office/drawing/2014/main" id="{2874824F-8C45-1044-92D5-CBDAD56A81BE}"/>
            </a:ext>
          </a:extLst>
        </xdr:cNvPr>
        <xdr:cNvSpPr txBox="1"/>
      </xdr:nvSpPr>
      <xdr:spPr>
        <a:xfrm>
          <a:off x="26212800" y="14890750"/>
          <a:ext cx="20129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751 m2</a:t>
          </a:r>
        </a:p>
      </xdr:txBody>
    </xdr:sp>
    <xdr:clientData/>
  </xdr:twoCellAnchor>
  <xdr:twoCellAnchor>
    <xdr:from>
      <xdr:col>32</xdr:col>
      <xdr:colOff>76200</xdr:colOff>
      <xdr:row>93</xdr:row>
      <xdr:rowOff>6350</xdr:rowOff>
    </xdr:from>
    <xdr:to>
      <xdr:col>35</xdr:col>
      <xdr:colOff>374650</xdr:colOff>
      <xdr:row>99</xdr:row>
      <xdr:rowOff>82550</xdr:rowOff>
    </xdr:to>
    <xdr:sp macro="" textlink="">
      <xdr:nvSpPr>
        <xdr:cNvPr id="6" name="TextBox 5">
          <a:extLst>
            <a:ext uri="{FF2B5EF4-FFF2-40B4-BE49-F238E27FC236}">
              <a16:creationId xmlns:a16="http://schemas.microsoft.com/office/drawing/2014/main" id="{CA3F4950-E803-4742-AB32-DB78D64CDA1B}"/>
            </a:ext>
          </a:extLst>
        </xdr:cNvPr>
        <xdr:cNvSpPr txBox="1"/>
      </xdr:nvSpPr>
      <xdr:spPr>
        <a:xfrm>
          <a:off x="26200100" y="16668750"/>
          <a:ext cx="2012950" cy="1143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1226 m2</a:t>
          </a:r>
        </a:p>
      </xdr:txBody>
    </xdr:sp>
    <xdr:clientData/>
  </xdr:twoCellAnchor>
  <xdr:twoCellAnchor>
    <xdr:from>
      <xdr:col>38</xdr:col>
      <xdr:colOff>539750</xdr:colOff>
      <xdr:row>83</xdr:row>
      <xdr:rowOff>6350</xdr:rowOff>
    </xdr:from>
    <xdr:to>
      <xdr:col>42</xdr:col>
      <xdr:colOff>228600</xdr:colOff>
      <xdr:row>89</xdr:row>
      <xdr:rowOff>88900</xdr:rowOff>
    </xdr:to>
    <xdr:sp macro="" textlink="">
      <xdr:nvSpPr>
        <xdr:cNvPr id="7" name="TextBox 6">
          <a:extLst>
            <a:ext uri="{FF2B5EF4-FFF2-40B4-BE49-F238E27FC236}">
              <a16:creationId xmlns:a16="http://schemas.microsoft.com/office/drawing/2014/main" id="{201EDB19-0479-E14D-8400-4747B29E3C5D}"/>
            </a:ext>
          </a:extLst>
        </xdr:cNvPr>
        <xdr:cNvSpPr txBox="1"/>
      </xdr:nvSpPr>
      <xdr:spPr>
        <a:xfrm>
          <a:off x="30092650" y="14890750"/>
          <a:ext cx="19748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38</xdr:col>
      <xdr:colOff>533400</xdr:colOff>
      <xdr:row>92</xdr:row>
      <xdr:rowOff>120650</xdr:rowOff>
    </xdr:from>
    <xdr:to>
      <xdr:col>42</xdr:col>
      <xdr:colOff>222250</xdr:colOff>
      <xdr:row>99</xdr:row>
      <xdr:rowOff>38100</xdr:rowOff>
    </xdr:to>
    <xdr:sp macro="" textlink="">
      <xdr:nvSpPr>
        <xdr:cNvPr id="8" name="TextBox 7">
          <a:extLst>
            <a:ext uri="{FF2B5EF4-FFF2-40B4-BE49-F238E27FC236}">
              <a16:creationId xmlns:a16="http://schemas.microsoft.com/office/drawing/2014/main" id="{23409FF5-4DA7-1744-A851-073FEBA6DBEF}"/>
            </a:ext>
          </a:extLst>
        </xdr:cNvPr>
        <xdr:cNvSpPr txBox="1"/>
      </xdr:nvSpPr>
      <xdr:spPr>
        <a:xfrm>
          <a:off x="30086300" y="16605250"/>
          <a:ext cx="1974850" cy="1162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33</xdr:col>
      <xdr:colOff>139700</xdr:colOff>
      <xdr:row>16</xdr:row>
      <xdr:rowOff>44450</xdr:rowOff>
    </xdr:from>
    <xdr:to>
      <xdr:col>40</xdr:col>
      <xdr:colOff>203200</xdr:colOff>
      <xdr:row>37</xdr:row>
      <xdr:rowOff>146050</xdr:rowOff>
    </xdr:to>
    <xdr:graphicFrame macro="">
      <xdr:nvGraphicFramePr>
        <xdr:cNvPr id="10" name="Chart 9">
          <a:extLst>
            <a:ext uri="{FF2B5EF4-FFF2-40B4-BE49-F238E27FC236}">
              <a16:creationId xmlns:a16="http://schemas.microsoft.com/office/drawing/2014/main" id="{448E5681-313E-4445-B793-B3A7FD9BB2D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32</xdr:col>
      <xdr:colOff>88900</xdr:colOff>
      <xdr:row>83</xdr:row>
      <xdr:rowOff>6350</xdr:rowOff>
    </xdr:from>
    <xdr:to>
      <xdr:col>35</xdr:col>
      <xdr:colOff>387350</xdr:colOff>
      <xdr:row>89</xdr:row>
      <xdr:rowOff>88900</xdr:rowOff>
    </xdr:to>
    <xdr:sp macro="" textlink="">
      <xdr:nvSpPr>
        <xdr:cNvPr id="11" name="TextBox 10">
          <a:extLst>
            <a:ext uri="{FF2B5EF4-FFF2-40B4-BE49-F238E27FC236}">
              <a16:creationId xmlns:a16="http://schemas.microsoft.com/office/drawing/2014/main" id="{DF2B89C5-AE27-6A4C-AFBE-ADA998266101}"/>
            </a:ext>
          </a:extLst>
        </xdr:cNvPr>
        <xdr:cNvSpPr txBox="1"/>
      </xdr:nvSpPr>
      <xdr:spPr>
        <a:xfrm>
          <a:off x="26212800" y="14890750"/>
          <a:ext cx="20129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751 m2</a:t>
          </a:r>
        </a:p>
      </xdr:txBody>
    </xdr:sp>
    <xdr:clientData/>
  </xdr:twoCellAnchor>
  <xdr:twoCellAnchor>
    <xdr:from>
      <xdr:col>32</xdr:col>
      <xdr:colOff>76200</xdr:colOff>
      <xdr:row>93</xdr:row>
      <xdr:rowOff>6350</xdr:rowOff>
    </xdr:from>
    <xdr:to>
      <xdr:col>35</xdr:col>
      <xdr:colOff>374650</xdr:colOff>
      <xdr:row>99</xdr:row>
      <xdr:rowOff>82550</xdr:rowOff>
    </xdr:to>
    <xdr:sp macro="" textlink="">
      <xdr:nvSpPr>
        <xdr:cNvPr id="12" name="TextBox 11">
          <a:extLst>
            <a:ext uri="{FF2B5EF4-FFF2-40B4-BE49-F238E27FC236}">
              <a16:creationId xmlns:a16="http://schemas.microsoft.com/office/drawing/2014/main" id="{9A21B70E-2B04-0141-987E-D9DFFDAC0440}"/>
            </a:ext>
          </a:extLst>
        </xdr:cNvPr>
        <xdr:cNvSpPr txBox="1"/>
      </xdr:nvSpPr>
      <xdr:spPr>
        <a:xfrm>
          <a:off x="26200100" y="16668750"/>
          <a:ext cx="2012950" cy="1143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1226 m2</a:t>
          </a:r>
        </a:p>
      </xdr:txBody>
    </xdr:sp>
    <xdr:clientData/>
  </xdr:twoCellAnchor>
  <xdr:twoCellAnchor>
    <xdr:from>
      <xdr:col>38</xdr:col>
      <xdr:colOff>539750</xdr:colOff>
      <xdr:row>83</xdr:row>
      <xdr:rowOff>6350</xdr:rowOff>
    </xdr:from>
    <xdr:to>
      <xdr:col>42</xdr:col>
      <xdr:colOff>228600</xdr:colOff>
      <xdr:row>89</xdr:row>
      <xdr:rowOff>88900</xdr:rowOff>
    </xdr:to>
    <xdr:sp macro="" textlink="">
      <xdr:nvSpPr>
        <xdr:cNvPr id="13" name="TextBox 12">
          <a:extLst>
            <a:ext uri="{FF2B5EF4-FFF2-40B4-BE49-F238E27FC236}">
              <a16:creationId xmlns:a16="http://schemas.microsoft.com/office/drawing/2014/main" id="{CFB0FE37-3E92-1640-B9AD-ADA6464A2321}"/>
            </a:ext>
          </a:extLst>
        </xdr:cNvPr>
        <xdr:cNvSpPr txBox="1"/>
      </xdr:nvSpPr>
      <xdr:spPr>
        <a:xfrm>
          <a:off x="30092650" y="14890750"/>
          <a:ext cx="19748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38</xdr:col>
      <xdr:colOff>533400</xdr:colOff>
      <xdr:row>92</xdr:row>
      <xdr:rowOff>120650</xdr:rowOff>
    </xdr:from>
    <xdr:to>
      <xdr:col>42</xdr:col>
      <xdr:colOff>222250</xdr:colOff>
      <xdr:row>99</xdr:row>
      <xdr:rowOff>38100</xdr:rowOff>
    </xdr:to>
    <xdr:sp macro="" textlink="">
      <xdr:nvSpPr>
        <xdr:cNvPr id="14" name="TextBox 13">
          <a:extLst>
            <a:ext uri="{FF2B5EF4-FFF2-40B4-BE49-F238E27FC236}">
              <a16:creationId xmlns:a16="http://schemas.microsoft.com/office/drawing/2014/main" id="{2092BBB7-A1F2-1940-B5EE-685B2DE7DE44}"/>
            </a:ext>
          </a:extLst>
        </xdr:cNvPr>
        <xdr:cNvSpPr txBox="1"/>
      </xdr:nvSpPr>
      <xdr:spPr>
        <a:xfrm>
          <a:off x="30086300" y="16605250"/>
          <a:ext cx="1974850" cy="1162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33</xdr:col>
      <xdr:colOff>139700</xdr:colOff>
      <xdr:row>16</xdr:row>
      <xdr:rowOff>44450</xdr:rowOff>
    </xdr:from>
    <xdr:to>
      <xdr:col>40</xdr:col>
      <xdr:colOff>203200</xdr:colOff>
      <xdr:row>37</xdr:row>
      <xdr:rowOff>146050</xdr:rowOff>
    </xdr:to>
    <xdr:graphicFrame macro="">
      <xdr:nvGraphicFramePr>
        <xdr:cNvPr id="24" name="Chart 23">
          <a:extLst>
            <a:ext uri="{FF2B5EF4-FFF2-40B4-BE49-F238E27FC236}">
              <a16:creationId xmlns:a16="http://schemas.microsoft.com/office/drawing/2014/main" id="{437079E3-A2A5-F147-A91C-098202FFBAC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32</xdr:col>
      <xdr:colOff>88900</xdr:colOff>
      <xdr:row>83</xdr:row>
      <xdr:rowOff>6350</xdr:rowOff>
    </xdr:from>
    <xdr:to>
      <xdr:col>35</xdr:col>
      <xdr:colOff>387350</xdr:colOff>
      <xdr:row>89</xdr:row>
      <xdr:rowOff>88900</xdr:rowOff>
    </xdr:to>
    <xdr:sp macro="" textlink="">
      <xdr:nvSpPr>
        <xdr:cNvPr id="25" name="TextBox 24">
          <a:extLst>
            <a:ext uri="{FF2B5EF4-FFF2-40B4-BE49-F238E27FC236}">
              <a16:creationId xmlns:a16="http://schemas.microsoft.com/office/drawing/2014/main" id="{EDA4359B-72A3-D848-9A75-D22E89E2C659}"/>
            </a:ext>
          </a:extLst>
        </xdr:cNvPr>
        <xdr:cNvSpPr txBox="1"/>
      </xdr:nvSpPr>
      <xdr:spPr>
        <a:xfrm>
          <a:off x="26212800" y="14890750"/>
          <a:ext cx="20129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751 m2</a:t>
          </a:r>
        </a:p>
      </xdr:txBody>
    </xdr:sp>
    <xdr:clientData/>
  </xdr:twoCellAnchor>
  <xdr:twoCellAnchor>
    <xdr:from>
      <xdr:col>32</xdr:col>
      <xdr:colOff>76200</xdr:colOff>
      <xdr:row>93</xdr:row>
      <xdr:rowOff>6350</xdr:rowOff>
    </xdr:from>
    <xdr:to>
      <xdr:col>35</xdr:col>
      <xdr:colOff>374650</xdr:colOff>
      <xdr:row>99</xdr:row>
      <xdr:rowOff>82550</xdr:rowOff>
    </xdr:to>
    <xdr:sp macro="" textlink="">
      <xdr:nvSpPr>
        <xdr:cNvPr id="26" name="TextBox 25">
          <a:extLst>
            <a:ext uri="{FF2B5EF4-FFF2-40B4-BE49-F238E27FC236}">
              <a16:creationId xmlns:a16="http://schemas.microsoft.com/office/drawing/2014/main" id="{7E20186E-48DB-864F-9042-B2D6BF933C28}"/>
            </a:ext>
          </a:extLst>
        </xdr:cNvPr>
        <xdr:cNvSpPr txBox="1"/>
      </xdr:nvSpPr>
      <xdr:spPr>
        <a:xfrm>
          <a:off x="26200100" y="16668750"/>
          <a:ext cx="2012950" cy="1143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1226 m2</a:t>
          </a:r>
        </a:p>
      </xdr:txBody>
    </xdr:sp>
    <xdr:clientData/>
  </xdr:twoCellAnchor>
  <xdr:twoCellAnchor>
    <xdr:from>
      <xdr:col>38</xdr:col>
      <xdr:colOff>539750</xdr:colOff>
      <xdr:row>83</xdr:row>
      <xdr:rowOff>6350</xdr:rowOff>
    </xdr:from>
    <xdr:to>
      <xdr:col>42</xdr:col>
      <xdr:colOff>228600</xdr:colOff>
      <xdr:row>89</xdr:row>
      <xdr:rowOff>88900</xdr:rowOff>
    </xdr:to>
    <xdr:sp macro="" textlink="">
      <xdr:nvSpPr>
        <xdr:cNvPr id="27" name="TextBox 26">
          <a:extLst>
            <a:ext uri="{FF2B5EF4-FFF2-40B4-BE49-F238E27FC236}">
              <a16:creationId xmlns:a16="http://schemas.microsoft.com/office/drawing/2014/main" id="{6F1ACB47-69FB-3547-8AD0-455D338FD060}"/>
            </a:ext>
          </a:extLst>
        </xdr:cNvPr>
        <xdr:cNvSpPr txBox="1"/>
      </xdr:nvSpPr>
      <xdr:spPr>
        <a:xfrm>
          <a:off x="30092650" y="14890750"/>
          <a:ext cx="19748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38</xdr:col>
      <xdr:colOff>533400</xdr:colOff>
      <xdr:row>92</xdr:row>
      <xdr:rowOff>120650</xdr:rowOff>
    </xdr:from>
    <xdr:to>
      <xdr:col>42</xdr:col>
      <xdr:colOff>222250</xdr:colOff>
      <xdr:row>99</xdr:row>
      <xdr:rowOff>38100</xdr:rowOff>
    </xdr:to>
    <xdr:sp macro="" textlink="">
      <xdr:nvSpPr>
        <xdr:cNvPr id="28" name="TextBox 27">
          <a:extLst>
            <a:ext uri="{FF2B5EF4-FFF2-40B4-BE49-F238E27FC236}">
              <a16:creationId xmlns:a16="http://schemas.microsoft.com/office/drawing/2014/main" id="{535AD531-013E-4C49-ACB3-E91B8516205D}"/>
            </a:ext>
          </a:extLst>
        </xdr:cNvPr>
        <xdr:cNvSpPr txBox="1"/>
      </xdr:nvSpPr>
      <xdr:spPr>
        <a:xfrm>
          <a:off x="30086300" y="16605250"/>
          <a:ext cx="1974850" cy="1162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33</xdr:col>
      <xdr:colOff>77238</xdr:colOff>
      <xdr:row>16</xdr:row>
      <xdr:rowOff>71128</xdr:rowOff>
    </xdr:from>
    <xdr:to>
      <xdr:col>40</xdr:col>
      <xdr:colOff>115578</xdr:colOff>
      <xdr:row>38</xdr:row>
      <xdr:rowOff>30792</xdr:rowOff>
    </xdr:to>
    <xdr:graphicFrame macro="">
      <xdr:nvGraphicFramePr>
        <xdr:cNvPr id="18" name="Chart 17">
          <a:extLst>
            <a:ext uri="{FF2B5EF4-FFF2-40B4-BE49-F238E27FC236}">
              <a16:creationId xmlns:a16="http://schemas.microsoft.com/office/drawing/2014/main" id="{DEDDA221-4967-4944-8115-F3ADDC3E459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32</xdr:col>
      <xdr:colOff>30033</xdr:colOff>
      <xdr:row>83</xdr:row>
      <xdr:rowOff>145970</xdr:rowOff>
    </xdr:from>
    <xdr:to>
      <xdr:col>35</xdr:col>
      <xdr:colOff>317700</xdr:colOff>
      <xdr:row>90</xdr:row>
      <xdr:rowOff>65257</xdr:rowOff>
    </xdr:to>
    <xdr:sp macro="" textlink="">
      <xdr:nvSpPr>
        <xdr:cNvPr id="19" name="TextBox 18">
          <a:extLst>
            <a:ext uri="{FF2B5EF4-FFF2-40B4-BE49-F238E27FC236}">
              <a16:creationId xmlns:a16="http://schemas.microsoft.com/office/drawing/2014/main" id="{6A91E2D5-E4E4-7F40-88A9-40A5B54284BD}"/>
            </a:ext>
          </a:extLst>
        </xdr:cNvPr>
        <xdr:cNvSpPr txBox="1"/>
      </xdr:nvSpPr>
      <xdr:spPr>
        <a:xfrm>
          <a:off x="26212800" y="14890750"/>
          <a:ext cx="20129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751 m2</a:t>
          </a:r>
        </a:p>
      </xdr:txBody>
    </xdr:sp>
    <xdr:clientData/>
  </xdr:twoCellAnchor>
  <xdr:twoCellAnchor>
    <xdr:from>
      <xdr:col>32</xdr:col>
      <xdr:colOff>17333</xdr:colOff>
      <xdr:row>93</xdr:row>
      <xdr:rowOff>166737</xdr:rowOff>
    </xdr:from>
    <xdr:to>
      <xdr:col>35</xdr:col>
      <xdr:colOff>305000</xdr:colOff>
      <xdr:row>100</xdr:row>
      <xdr:rowOff>79675</xdr:rowOff>
    </xdr:to>
    <xdr:sp macro="" textlink="">
      <xdr:nvSpPr>
        <xdr:cNvPr id="20" name="TextBox 19">
          <a:extLst>
            <a:ext uri="{FF2B5EF4-FFF2-40B4-BE49-F238E27FC236}">
              <a16:creationId xmlns:a16="http://schemas.microsoft.com/office/drawing/2014/main" id="{116E64F9-CEE2-F441-8B86-37AD3342C806}"/>
            </a:ext>
          </a:extLst>
        </xdr:cNvPr>
        <xdr:cNvSpPr txBox="1"/>
      </xdr:nvSpPr>
      <xdr:spPr>
        <a:xfrm>
          <a:off x="26200100" y="16668750"/>
          <a:ext cx="2012950" cy="1143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1226 m2</a:t>
          </a:r>
        </a:p>
      </xdr:txBody>
    </xdr:sp>
    <xdr:clientData/>
  </xdr:twoCellAnchor>
  <xdr:twoCellAnchor>
    <xdr:from>
      <xdr:col>38</xdr:col>
      <xdr:colOff>459317</xdr:colOff>
      <xdr:row>83</xdr:row>
      <xdr:rowOff>145970</xdr:rowOff>
    </xdr:from>
    <xdr:to>
      <xdr:col>42</xdr:col>
      <xdr:colOff>133789</xdr:colOff>
      <xdr:row>90</xdr:row>
      <xdr:rowOff>65257</xdr:rowOff>
    </xdr:to>
    <xdr:sp macro="" textlink="">
      <xdr:nvSpPr>
        <xdr:cNvPr id="21" name="TextBox 20">
          <a:extLst>
            <a:ext uri="{FF2B5EF4-FFF2-40B4-BE49-F238E27FC236}">
              <a16:creationId xmlns:a16="http://schemas.microsoft.com/office/drawing/2014/main" id="{551557A0-C94B-3843-8E83-907F19DB5432}"/>
            </a:ext>
          </a:extLst>
        </xdr:cNvPr>
        <xdr:cNvSpPr txBox="1"/>
      </xdr:nvSpPr>
      <xdr:spPr>
        <a:xfrm>
          <a:off x="30092650" y="14890750"/>
          <a:ext cx="19748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38</xdr:col>
      <xdr:colOff>452967</xdr:colOff>
      <xdr:row>93</xdr:row>
      <xdr:rowOff>103237</xdr:rowOff>
    </xdr:from>
    <xdr:to>
      <xdr:col>42</xdr:col>
      <xdr:colOff>127439</xdr:colOff>
      <xdr:row>100</xdr:row>
      <xdr:rowOff>35225</xdr:rowOff>
    </xdr:to>
    <xdr:sp macro="" textlink="">
      <xdr:nvSpPr>
        <xdr:cNvPr id="22" name="TextBox 21">
          <a:extLst>
            <a:ext uri="{FF2B5EF4-FFF2-40B4-BE49-F238E27FC236}">
              <a16:creationId xmlns:a16="http://schemas.microsoft.com/office/drawing/2014/main" id="{0B6D0705-8EC3-3748-80AB-1EB29F1B0433}"/>
            </a:ext>
          </a:extLst>
        </xdr:cNvPr>
        <xdr:cNvSpPr txBox="1"/>
      </xdr:nvSpPr>
      <xdr:spPr>
        <a:xfrm>
          <a:off x="30086300" y="16605250"/>
          <a:ext cx="1974850" cy="1162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33</xdr:col>
      <xdr:colOff>139700</xdr:colOff>
      <xdr:row>16</xdr:row>
      <xdr:rowOff>44450</xdr:rowOff>
    </xdr:from>
    <xdr:to>
      <xdr:col>40</xdr:col>
      <xdr:colOff>203200</xdr:colOff>
      <xdr:row>37</xdr:row>
      <xdr:rowOff>146050</xdr:rowOff>
    </xdr:to>
    <xdr:graphicFrame macro="">
      <xdr:nvGraphicFramePr>
        <xdr:cNvPr id="30" name="Chart 29">
          <a:extLst>
            <a:ext uri="{FF2B5EF4-FFF2-40B4-BE49-F238E27FC236}">
              <a16:creationId xmlns:a16="http://schemas.microsoft.com/office/drawing/2014/main" id="{6432FE62-0641-C54E-8356-DE1A022132A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32</xdr:col>
      <xdr:colOff>88900</xdr:colOff>
      <xdr:row>83</xdr:row>
      <xdr:rowOff>6350</xdr:rowOff>
    </xdr:from>
    <xdr:to>
      <xdr:col>35</xdr:col>
      <xdr:colOff>387350</xdr:colOff>
      <xdr:row>89</xdr:row>
      <xdr:rowOff>88900</xdr:rowOff>
    </xdr:to>
    <xdr:sp macro="" textlink="">
      <xdr:nvSpPr>
        <xdr:cNvPr id="31" name="TextBox 30">
          <a:extLst>
            <a:ext uri="{FF2B5EF4-FFF2-40B4-BE49-F238E27FC236}">
              <a16:creationId xmlns:a16="http://schemas.microsoft.com/office/drawing/2014/main" id="{9228B1CD-B7D4-C544-8D46-5A8A7A15EFB0}"/>
            </a:ext>
          </a:extLst>
        </xdr:cNvPr>
        <xdr:cNvSpPr txBox="1"/>
      </xdr:nvSpPr>
      <xdr:spPr>
        <a:xfrm>
          <a:off x="26212800" y="14890750"/>
          <a:ext cx="20129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751 m2</a:t>
          </a:r>
        </a:p>
      </xdr:txBody>
    </xdr:sp>
    <xdr:clientData/>
  </xdr:twoCellAnchor>
  <xdr:twoCellAnchor>
    <xdr:from>
      <xdr:col>32</xdr:col>
      <xdr:colOff>76200</xdr:colOff>
      <xdr:row>93</xdr:row>
      <xdr:rowOff>6350</xdr:rowOff>
    </xdr:from>
    <xdr:to>
      <xdr:col>35</xdr:col>
      <xdr:colOff>374650</xdr:colOff>
      <xdr:row>99</xdr:row>
      <xdr:rowOff>82550</xdr:rowOff>
    </xdr:to>
    <xdr:sp macro="" textlink="">
      <xdr:nvSpPr>
        <xdr:cNvPr id="32" name="TextBox 31">
          <a:extLst>
            <a:ext uri="{FF2B5EF4-FFF2-40B4-BE49-F238E27FC236}">
              <a16:creationId xmlns:a16="http://schemas.microsoft.com/office/drawing/2014/main" id="{720543C1-F9A3-2141-90CA-C1EBC22FE797}"/>
            </a:ext>
          </a:extLst>
        </xdr:cNvPr>
        <xdr:cNvSpPr txBox="1"/>
      </xdr:nvSpPr>
      <xdr:spPr>
        <a:xfrm>
          <a:off x="26200100" y="16668750"/>
          <a:ext cx="2012950" cy="1143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1226 m2</a:t>
          </a:r>
        </a:p>
      </xdr:txBody>
    </xdr:sp>
    <xdr:clientData/>
  </xdr:twoCellAnchor>
  <xdr:twoCellAnchor>
    <xdr:from>
      <xdr:col>38</xdr:col>
      <xdr:colOff>539750</xdr:colOff>
      <xdr:row>83</xdr:row>
      <xdr:rowOff>6350</xdr:rowOff>
    </xdr:from>
    <xdr:to>
      <xdr:col>42</xdr:col>
      <xdr:colOff>228600</xdr:colOff>
      <xdr:row>89</xdr:row>
      <xdr:rowOff>88900</xdr:rowOff>
    </xdr:to>
    <xdr:sp macro="" textlink="">
      <xdr:nvSpPr>
        <xdr:cNvPr id="33" name="TextBox 32">
          <a:extLst>
            <a:ext uri="{FF2B5EF4-FFF2-40B4-BE49-F238E27FC236}">
              <a16:creationId xmlns:a16="http://schemas.microsoft.com/office/drawing/2014/main" id="{1444792B-754D-E841-9AA9-AAD89283E8AC}"/>
            </a:ext>
          </a:extLst>
        </xdr:cNvPr>
        <xdr:cNvSpPr txBox="1"/>
      </xdr:nvSpPr>
      <xdr:spPr>
        <a:xfrm>
          <a:off x="30092650" y="14890750"/>
          <a:ext cx="1974850" cy="11493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xdr:twoCellAnchor>
    <xdr:from>
      <xdr:col>38</xdr:col>
      <xdr:colOff>533400</xdr:colOff>
      <xdr:row>92</xdr:row>
      <xdr:rowOff>120650</xdr:rowOff>
    </xdr:from>
    <xdr:to>
      <xdr:col>42</xdr:col>
      <xdr:colOff>222250</xdr:colOff>
      <xdr:row>99</xdr:row>
      <xdr:rowOff>38100</xdr:rowOff>
    </xdr:to>
    <xdr:sp macro="" textlink="">
      <xdr:nvSpPr>
        <xdr:cNvPr id="34" name="TextBox 33">
          <a:extLst>
            <a:ext uri="{FF2B5EF4-FFF2-40B4-BE49-F238E27FC236}">
              <a16:creationId xmlns:a16="http://schemas.microsoft.com/office/drawing/2014/main" id="{ED52A70F-DFC2-7840-BEDE-457A2ACF1D8F}"/>
            </a:ext>
          </a:extLst>
        </xdr:cNvPr>
        <xdr:cNvSpPr txBox="1"/>
      </xdr:nvSpPr>
      <xdr:spPr>
        <a:xfrm>
          <a:off x="30086300" y="16605250"/>
          <a:ext cx="1974850" cy="1162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Land 10000 m2</a:t>
          </a:r>
        </a:p>
      </xdr:txBody>
    </xdr:sp>
    <xdr:clientData/>
  </xdr:twoCellAnchor>
  <mc:AlternateContent xmlns:mc="http://schemas.openxmlformats.org/markup-compatibility/2006">
    <mc:Choice xmlns:v="urn:schemas-microsoft-com:vml" Requires="v"/>
    <mc:Fallback>
      <xdr:twoCellAnchor editAs="absolute">
        <xdr:from>
          <xdr:col>20</xdr:col>
          <xdr:colOff>190500</xdr:colOff>
          <xdr:row>55</xdr:row>
          <xdr:rowOff>63500</xdr:rowOff>
        </xdr:from>
        <xdr:to>
          <xdr:col>21</xdr:col>
          <xdr:colOff>558800</xdr:colOff>
          <xdr:row>60</xdr:row>
          <xdr:rowOff>165100</xdr:rowOff>
        </xdr:to>
        <xdr:sp macro="" textlink="">
          <xdr:nvSpPr>
            <xdr:cNvPr id="1025" name="Comment 1" hidden="1">
              <a:extLst>
                <a:ext uri="{FF2B5EF4-FFF2-40B4-BE49-F238E27FC236}">
                  <a16:creationId xmlns:a16="http://schemas.microsoft.com/office/drawing/2014/main" id="{0AEC26C9-B3E0-FEE4-A121-927111A8B2D3}"/>
                </a:ext>
              </a:extLst>
            </xdr:cNvPr>
            <xdr:cNvSpPr txBox="1">
              <a:spLocks noChangeArrowheads="1"/>
            </xdr:cNvSpPr>
          </xdr:nvSpPr>
          <xdr:spPr bwMode="auto">
            <a:xfrm>
              <a:off x="16967200" y="10604500"/>
              <a:ext cx="1308100" cy="1054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Vries, Jerke de:</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https://cesonoma.ucanr.edu/files/27239.pdf</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https://www.haifa-group.com/olives-fertilizer/crop-guide-olives; Table 1.3</a:t>
              </a: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190500</xdr:colOff>
          <xdr:row>101</xdr:row>
          <xdr:rowOff>63500</xdr:rowOff>
        </xdr:from>
        <xdr:to>
          <xdr:col>21</xdr:col>
          <xdr:colOff>698500</xdr:colOff>
          <xdr:row>105</xdr:row>
          <xdr:rowOff>139700</xdr:rowOff>
        </xdr:to>
        <xdr:sp macro="" textlink="">
          <xdr:nvSpPr>
            <xdr:cNvPr id="1026" name="Comment 2" hidden="1">
              <a:extLst>
                <a:ext uri="{FF2B5EF4-FFF2-40B4-BE49-F238E27FC236}">
                  <a16:creationId xmlns:a16="http://schemas.microsoft.com/office/drawing/2014/main" id="{45907D4B-F686-C76A-60A8-0F0C6D8D075C}"/>
                </a:ext>
              </a:extLst>
            </xdr:cNvPr>
            <xdr:cNvSpPr txBox="1">
              <a:spLocks noChangeArrowheads="1"/>
            </xdr:cNvSpPr>
          </xdr:nvSpPr>
          <xdr:spPr bwMode="auto">
            <a:xfrm>
              <a:off x="16967200" y="19367500"/>
              <a:ext cx="1447800" cy="838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Vries, Jerke de:</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weighted average</a:t>
              </a:r>
            </a:p>
          </xdr:txBody>
        </xdr:sp>
        <xdr:clientData/>
      </xdr:twoCellAnchor>
    </mc:Fallback>
  </mc:AlternateContent>
</xdr:wsDr>
</file>

<file path=xl/drawings/drawing2.xml><?xml version="1.0" encoding="utf-8"?>
<xdr:wsDr xmlns:xdr="http://purl.oclc.org/ooxml/drawingml/spreadsheetDrawing" xmlns:a="http://purl.oclc.org/ooxml/drawingml/main">
  <xdr:twoCellAnchor>
    <xdr:from>
      <xdr:col>9</xdr:col>
      <xdr:colOff>36512</xdr:colOff>
      <xdr:row>2</xdr:row>
      <xdr:rowOff>114299</xdr:rowOff>
    </xdr:from>
    <xdr:to>
      <xdr:col>20</xdr:col>
      <xdr:colOff>317500</xdr:colOff>
      <xdr:row>30</xdr:row>
      <xdr:rowOff>76199</xdr:rowOff>
    </xdr:to>
    <xdr:graphicFrame macro="">
      <xdr:nvGraphicFramePr>
        <xdr:cNvPr id="2" name="Chart 1">
          <a:extLst>
            <a:ext uri="{FF2B5EF4-FFF2-40B4-BE49-F238E27FC236}">
              <a16:creationId xmlns:a16="http://schemas.microsoft.com/office/drawing/2014/main" id="{48FA7184-064A-C743-9817-227C1296D21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396874</xdr:colOff>
      <xdr:row>2</xdr:row>
      <xdr:rowOff>111125</xdr:rowOff>
    </xdr:from>
    <xdr:to>
      <xdr:col>8</xdr:col>
      <xdr:colOff>449262</xdr:colOff>
      <xdr:row>24</xdr:row>
      <xdr:rowOff>22225</xdr:rowOff>
    </xdr:to>
    <xdr:graphicFrame macro="">
      <xdr:nvGraphicFramePr>
        <xdr:cNvPr id="3" name="Chart 2">
          <a:extLst>
            <a:ext uri="{FF2B5EF4-FFF2-40B4-BE49-F238E27FC236}">
              <a16:creationId xmlns:a16="http://schemas.microsoft.com/office/drawing/2014/main" id="{8425D103-9E5E-824C-BAA4-449ED93AFB0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380999</xdr:colOff>
      <xdr:row>25</xdr:row>
      <xdr:rowOff>0</xdr:rowOff>
    </xdr:from>
    <xdr:to>
      <xdr:col>8</xdr:col>
      <xdr:colOff>433387</xdr:colOff>
      <xdr:row>42</xdr:row>
      <xdr:rowOff>44450</xdr:rowOff>
    </xdr:to>
    <xdr:graphicFrame macro="">
      <xdr:nvGraphicFramePr>
        <xdr:cNvPr id="4" name="Chart 3">
          <a:extLst>
            <a:ext uri="{FF2B5EF4-FFF2-40B4-BE49-F238E27FC236}">
              <a16:creationId xmlns:a16="http://schemas.microsoft.com/office/drawing/2014/main" id="{EBCAEDB6-56A7-B047-B965-8E3B3853933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9</xdr:col>
      <xdr:colOff>0</xdr:colOff>
      <xdr:row>32</xdr:row>
      <xdr:rowOff>0</xdr:rowOff>
    </xdr:from>
    <xdr:to>
      <xdr:col>20</xdr:col>
      <xdr:colOff>280988</xdr:colOff>
      <xdr:row>59</xdr:row>
      <xdr:rowOff>120650</xdr:rowOff>
    </xdr:to>
    <xdr:graphicFrame macro="">
      <xdr:nvGraphicFramePr>
        <xdr:cNvPr id="5" name="Chart 4">
          <a:extLst>
            <a:ext uri="{FF2B5EF4-FFF2-40B4-BE49-F238E27FC236}">
              <a16:creationId xmlns:a16="http://schemas.microsoft.com/office/drawing/2014/main" id="{6A4178B5-8BA8-B240-99E8-C0FBDC6748E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20</xdr:col>
      <xdr:colOff>381000</xdr:colOff>
      <xdr:row>32</xdr:row>
      <xdr:rowOff>31750</xdr:rowOff>
    </xdr:from>
    <xdr:to>
      <xdr:col>32</xdr:col>
      <xdr:colOff>50800</xdr:colOff>
      <xdr:row>59</xdr:row>
      <xdr:rowOff>152400</xdr:rowOff>
    </xdr:to>
    <xdr:graphicFrame macro="">
      <xdr:nvGraphicFramePr>
        <xdr:cNvPr id="6" name="Chart 5">
          <a:extLst>
            <a:ext uri="{FF2B5EF4-FFF2-40B4-BE49-F238E27FC236}">
              <a16:creationId xmlns:a16="http://schemas.microsoft.com/office/drawing/2014/main" id="{57E8A927-662C-C040-AD72-FE65B3ABD56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20</xdr:col>
      <xdr:colOff>547688</xdr:colOff>
      <xdr:row>2</xdr:row>
      <xdr:rowOff>119063</xdr:rowOff>
    </xdr:from>
    <xdr:to>
      <xdr:col>32</xdr:col>
      <xdr:colOff>217488</xdr:colOff>
      <xdr:row>30</xdr:row>
      <xdr:rowOff>80963</xdr:rowOff>
    </xdr:to>
    <xdr:graphicFrame macro="">
      <xdr:nvGraphicFramePr>
        <xdr:cNvPr id="7" name="Chart 6">
          <a:extLst>
            <a:ext uri="{FF2B5EF4-FFF2-40B4-BE49-F238E27FC236}">
              <a16:creationId xmlns:a16="http://schemas.microsoft.com/office/drawing/2014/main" id="{BD32B2F3-2992-5F45-8F68-470A252612B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xdr:col>
      <xdr:colOff>400722</xdr:colOff>
      <xdr:row>2</xdr:row>
      <xdr:rowOff>120361</xdr:rowOff>
    </xdr:from>
    <xdr:to>
      <xdr:col>8</xdr:col>
      <xdr:colOff>368925</xdr:colOff>
      <xdr:row>24</xdr:row>
      <xdr:rowOff>63211</xdr:rowOff>
    </xdr:to>
    <xdr:graphicFrame macro="">
      <xdr:nvGraphicFramePr>
        <xdr:cNvPr id="8" name="Chart 7">
          <a:extLst>
            <a:ext uri="{FF2B5EF4-FFF2-40B4-BE49-F238E27FC236}">
              <a16:creationId xmlns:a16="http://schemas.microsoft.com/office/drawing/2014/main" id="{00CC1B65-78F2-8F4A-AB26-3794C751E21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1</xdr:col>
      <xdr:colOff>384847</xdr:colOff>
      <xdr:row>25</xdr:row>
      <xdr:rowOff>42430</xdr:rowOff>
    </xdr:from>
    <xdr:to>
      <xdr:col>8</xdr:col>
      <xdr:colOff>353050</xdr:colOff>
      <xdr:row>42</xdr:row>
      <xdr:rowOff>111414</xdr:rowOff>
    </xdr:to>
    <xdr:graphicFrame macro="">
      <xdr:nvGraphicFramePr>
        <xdr:cNvPr id="9" name="Chart 8">
          <a:extLst>
            <a:ext uri="{FF2B5EF4-FFF2-40B4-BE49-F238E27FC236}">
              <a16:creationId xmlns:a16="http://schemas.microsoft.com/office/drawing/2014/main" id="{5076DA1A-BC33-BB45-9A85-A8394FF85C3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editAs="oneCell">
    <xdr:from>
      <xdr:col>8</xdr:col>
      <xdr:colOff>475288</xdr:colOff>
      <xdr:row>3</xdr:row>
      <xdr:rowOff>10680</xdr:rowOff>
    </xdr:from>
    <xdr:to>
      <xdr:col>33</xdr:col>
      <xdr:colOff>396875</xdr:colOff>
      <xdr:row>59</xdr:row>
      <xdr:rowOff>123248</xdr:rowOff>
    </xdr:to>
    <xdr:pic>
      <xdr:nvPicPr>
        <xdr:cNvPr id="10" name="Picture 9">
          <a:extLst>
            <a:ext uri="{FF2B5EF4-FFF2-40B4-BE49-F238E27FC236}">
              <a16:creationId xmlns:a16="http://schemas.microsoft.com/office/drawing/2014/main" id="{A4564AC7-B67C-E645-A459-33E22D437E1A}"/>
            </a:ext>
          </a:extLst>
        </xdr:cNvPr>
        <xdr:cNvPicPr>
          <a:picLocks noChangeAspect="1" noChangeArrowheads="1"/>
        </xdr:cNvPicPr>
      </xdr:nvPicPr>
      <xdr:blipFill>
        <a:blip xmlns:r="http://purl.oclc.org/ooxml/officeDocument/relationships" r:embed="rId9" cstate="print">
          <a:extLst>
            <a:ext uri="{28A0092B-C50C-407E-A947-70E740481C1C}">
              <a14:useLocalDpi xmlns:a14="http://schemas.microsoft.com/office/drawing/2010/main" val="0"/>
            </a:ext>
          </a:extLst>
        </a:blip>
        <a:srcRect/>
        <a:stretch>
          <a:fillRect/>
        </a:stretch>
      </xdr:blipFill>
      <xdr:spPr bwMode="auto">
        <a:xfrm>
          <a:off x="5016500" y="530225"/>
          <a:ext cx="14112875" cy="981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6</xdr:row>
          <xdr:rowOff>101600</xdr:rowOff>
        </xdr:from>
        <xdr:to>
          <xdr:col>3</xdr:col>
          <xdr:colOff>469900</xdr:colOff>
          <xdr:row>9</xdr:row>
          <xdr:rowOff>0</xdr:rowOff>
        </xdr:to>
        <xdr:sp macro="" textlink="">
          <xdr:nvSpPr>
            <xdr:cNvPr id="3073" name="Comment 4" hidden="1">
              <a:extLst>
                <a:ext uri="{FF2B5EF4-FFF2-40B4-BE49-F238E27FC236}">
                  <a16:creationId xmlns:a16="http://schemas.microsoft.com/office/drawing/2014/main" id="{A331749F-D69A-A968-2382-189D91078C6D}"/>
                </a:ext>
              </a:extLst>
            </xdr:cNvPr>
            <xdr:cNvSpPr txBox="1">
              <a:spLocks noChangeArrowheads="1"/>
            </xdr:cNvSpPr>
          </xdr:nvSpPr>
          <xdr:spPr bwMode="auto">
            <a:xfrm>
              <a:off x="1130300" y="2222500"/>
              <a:ext cx="2044700" cy="9017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 </a:t>
              </a:r>
              <a:r>
                <a:rPr lang="en-US" sz="1000" b="0" i="0" u="none" strike="noStrike" baseline="0%">
                  <a:solidFill>
                    <a:srgbClr val="000000"/>
                  </a:solidFill>
                  <a:latin typeface="Calibri" pitchFamily="2" charset="0"/>
                  <a:ea typeface="Tahoma" pitchFamily="2" charset="0"/>
                  <a:cs typeface="Calibri" pitchFamily="2" charset="0"/>
                </a:rPr>
                <a:t>Nutritional values per 863 m2 (the farm's area in m2a) 	</a:t>
              </a:r>
              <a:endParaRPr lang="en-US" sz="10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13</xdr:row>
          <xdr:rowOff>254000</xdr:rowOff>
        </xdr:from>
        <xdr:to>
          <xdr:col>3</xdr:col>
          <xdr:colOff>469900</xdr:colOff>
          <xdr:row>16</xdr:row>
          <xdr:rowOff>0</xdr:rowOff>
        </xdr:to>
        <xdr:sp macro="" textlink="">
          <xdr:nvSpPr>
            <xdr:cNvPr id="3074" name="Comment 2" hidden="1">
              <a:extLst>
                <a:ext uri="{FF2B5EF4-FFF2-40B4-BE49-F238E27FC236}">
                  <a16:creationId xmlns:a16="http://schemas.microsoft.com/office/drawing/2014/main" id="{A1D40859-F013-671F-AD22-F00428B395F6}"/>
                </a:ext>
              </a:extLst>
            </xdr:cNvPr>
            <xdr:cNvSpPr txBox="1">
              <a:spLocks noChangeArrowheads="1"/>
            </xdr:cNvSpPr>
          </xdr:nvSpPr>
          <xdr:spPr bwMode="auto">
            <a:xfrm>
              <a:off x="1130300" y="4711700"/>
              <a:ext cx="2044700" cy="1308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15</xdr:row>
          <xdr:rowOff>12700</xdr:rowOff>
        </xdr:from>
        <xdr:to>
          <xdr:col>3</xdr:col>
          <xdr:colOff>469900</xdr:colOff>
          <xdr:row>17</xdr:row>
          <xdr:rowOff>152400</xdr:rowOff>
        </xdr:to>
        <xdr:sp macro="" textlink="">
          <xdr:nvSpPr>
            <xdr:cNvPr id="3075" name="Comment 5" hidden="1">
              <a:extLst>
                <a:ext uri="{FF2B5EF4-FFF2-40B4-BE49-F238E27FC236}">
                  <a16:creationId xmlns:a16="http://schemas.microsoft.com/office/drawing/2014/main" id="{701BFA11-D017-1957-AAC6-5F1C6EA67418}"/>
                </a:ext>
              </a:extLst>
            </xdr:cNvPr>
            <xdr:cNvSpPr txBox="1">
              <a:spLocks noChangeArrowheads="1"/>
            </xdr:cNvSpPr>
          </xdr:nvSpPr>
          <xdr:spPr bwMode="auto">
            <a:xfrm>
              <a:off x="1130300" y="5448300"/>
              <a:ext cx="2044700" cy="1308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16</xdr:row>
          <xdr:rowOff>12700</xdr:rowOff>
        </xdr:from>
        <xdr:to>
          <xdr:col>3</xdr:col>
          <xdr:colOff>469900</xdr:colOff>
          <xdr:row>26</xdr:row>
          <xdr:rowOff>165100</xdr:rowOff>
        </xdr:to>
        <xdr:sp macro="" textlink="">
          <xdr:nvSpPr>
            <xdr:cNvPr id="3076" name="Comment 6" hidden="1">
              <a:extLst>
                <a:ext uri="{FF2B5EF4-FFF2-40B4-BE49-F238E27FC236}">
                  <a16:creationId xmlns:a16="http://schemas.microsoft.com/office/drawing/2014/main" id="{C6BFEE1A-8DB1-7C84-6568-4A1100279A1D}"/>
                </a:ext>
              </a:extLst>
            </xdr:cNvPr>
            <xdr:cNvSpPr txBox="1">
              <a:spLocks noChangeArrowheads="1"/>
            </xdr:cNvSpPr>
          </xdr:nvSpPr>
          <xdr:spPr bwMode="auto">
            <a:xfrm>
              <a:off x="1130300" y="6032500"/>
              <a:ext cx="2044700" cy="2451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xdr:wsDr>
</file>

<file path=xl/drawings/drawing4.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38100</xdr:colOff>
          <xdr:row>0</xdr:row>
          <xdr:rowOff>12700</xdr:rowOff>
        </xdr:from>
        <xdr:to>
          <xdr:col>3</xdr:col>
          <xdr:colOff>177800</xdr:colOff>
          <xdr:row>2</xdr:row>
          <xdr:rowOff>50800</xdr:rowOff>
        </xdr:to>
        <xdr:sp macro="" textlink="">
          <xdr:nvSpPr>
            <xdr:cNvPr id="4097" name="Comment 6" hidden="1">
              <a:extLst>
                <a:ext uri="{FF2B5EF4-FFF2-40B4-BE49-F238E27FC236}">
                  <a16:creationId xmlns:a16="http://schemas.microsoft.com/office/drawing/2014/main" id="{43479C78-56E6-1099-1C87-F1F79D3EBF38}"/>
                </a:ext>
              </a:extLst>
            </xdr:cNvPr>
            <xdr:cNvSpPr txBox="1">
              <a:spLocks noChangeArrowheads="1"/>
            </xdr:cNvSpPr>
          </xdr:nvSpPr>
          <xdr:spPr bwMode="auto">
            <a:xfrm>
              <a:off x="17780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kcl/day</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571500</xdr:colOff>
          <xdr:row>0</xdr:row>
          <xdr:rowOff>12700</xdr:rowOff>
        </xdr:from>
        <xdr:to>
          <xdr:col>4</xdr:col>
          <xdr:colOff>152400</xdr:colOff>
          <xdr:row>2</xdr:row>
          <xdr:rowOff>50800</xdr:rowOff>
        </xdr:to>
        <xdr:sp macro="" textlink="">
          <xdr:nvSpPr>
            <xdr:cNvPr id="4098" name="Comment 7" hidden="1">
              <a:extLst>
                <a:ext uri="{FF2B5EF4-FFF2-40B4-BE49-F238E27FC236}">
                  <a16:creationId xmlns:a16="http://schemas.microsoft.com/office/drawing/2014/main" id="{5DCE8A3E-E6E1-27F2-7FA4-A65E8A7041CA}"/>
                </a:ext>
              </a:extLst>
            </xdr:cNvPr>
            <xdr:cNvSpPr txBox="1">
              <a:spLocks noChangeArrowheads="1"/>
            </xdr:cNvSpPr>
          </xdr:nvSpPr>
          <xdr:spPr bwMode="auto">
            <a:xfrm>
              <a:off x="23114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grams/day</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482600</xdr:colOff>
          <xdr:row>0</xdr:row>
          <xdr:rowOff>12700</xdr:rowOff>
        </xdr:from>
        <xdr:to>
          <xdr:col>5</xdr:col>
          <xdr:colOff>50800</xdr:colOff>
          <xdr:row>2</xdr:row>
          <xdr:rowOff>50800</xdr:rowOff>
        </xdr:to>
        <xdr:sp macro="" textlink="">
          <xdr:nvSpPr>
            <xdr:cNvPr id="4099" name="Comment 8" hidden="1">
              <a:extLst>
                <a:ext uri="{FF2B5EF4-FFF2-40B4-BE49-F238E27FC236}">
                  <a16:creationId xmlns:a16="http://schemas.microsoft.com/office/drawing/2014/main" id="{FFF13E4C-0E30-CB10-586F-10C0DE05E82B}"/>
                </a:ext>
              </a:extLst>
            </xdr:cNvPr>
            <xdr:cNvSpPr txBox="1">
              <a:spLocks noChangeArrowheads="1"/>
            </xdr:cNvSpPr>
          </xdr:nvSpPr>
          <xdr:spPr bwMode="auto">
            <a:xfrm>
              <a:off x="28702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gram/day</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1168400</xdr:colOff>
          <xdr:row>0</xdr:row>
          <xdr:rowOff>12700</xdr:rowOff>
        </xdr:from>
        <xdr:to>
          <xdr:col>2</xdr:col>
          <xdr:colOff>101600</xdr:colOff>
          <xdr:row>2</xdr:row>
          <xdr:rowOff>50800</xdr:rowOff>
        </xdr:to>
        <xdr:sp macro="" textlink="">
          <xdr:nvSpPr>
            <xdr:cNvPr id="4100" name="Comment 10" hidden="1">
              <a:extLst>
                <a:ext uri="{FF2B5EF4-FFF2-40B4-BE49-F238E27FC236}">
                  <a16:creationId xmlns:a16="http://schemas.microsoft.com/office/drawing/2014/main" id="{819BFC3A-73AD-D848-2B79-3BA2A6B7278D}"/>
                </a:ext>
              </a:extLst>
            </xdr:cNvPr>
            <xdr:cNvSpPr txBox="1">
              <a:spLocks noChangeArrowheads="1"/>
            </xdr:cNvSpPr>
          </xdr:nvSpPr>
          <xdr:spPr bwMode="auto">
            <a:xfrm>
              <a:off x="11684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gram/day</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88900</xdr:colOff>
          <xdr:row>0</xdr:row>
          <xdr:rowOff>12700</xdr:rowOff>
        </xdr:from>
        <xdr:to>
          <xdr:col>3</xdr:col>
          <xdr:colOff>228600</xdr:colOff>
          <xdr:row>2</xdr:row>
          <xdr:rowOff>50800</xdr:rowOff>
        </xdr:to>
        <xdr:sp macro="" textlink="">
          <xdr:nvSpPr>
            <xdr:cNvPr id="4101" name="Comment 9" hidden="1">
              <a:extLst>
                <a:ext uri="{FF2B5EF4-FFF2-40B4-BE49-F238E27FC236}">
                  <a16:creationId xmlns:a16="http://schemas.microsoft.com/office/drawing/2014/main" id="{2641EC02-5533-C7B1-67DC-152226A32799}"/>
                </a:ext>
              </a:extLst>
            </xdr:cNvPr>
            <xdr:cNvSpPr txBox="1">
              <a:spLocks noChangeArrowheads="1"/>
            </xdr:cNvSpPr>
          </xdr:nvSpPr>
          <xdr:spPr bwMode="auto">
            <a:xfrm>
              <a:off x="18288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mg/day</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609600</xdr:colOff>
          <xdr:row>0</xdr:row>
          <xdr:rowOff>12700</xdr:rowOff>
        </xdr:from>
        <xdr:to>
          <xdr:col>4</xdr:col>
          <xdr:colOff>190500</xdr:colOff>
          <xdr:row>2</xdr:row>
          <xdr:rowOff>50800</xdr:rowOff>
        </xdr:to>
        <xdr:sp macro="" textlink="">
          <xdr:nvSpPr>
            <xdr:cNvPr id="4102" name="Comment 11" hidden="1">
              <a:extLst>
                <a:ext uri="{FF2B5EF4-FFF2-40B4-BE49-F238E27FC236}">
                  <a16:creationId xmlns:a16="http://schemas.microsoft.com/office/drawing/2014/main" id="{200D2100-0901-82CE-2425-43F2FF4C6F30}"/>
                </a:ext>
              </a:extLst>
            </xdr:cNvPr>
            <xdr:cNvSpPr txBox="1">
              <a:spLocks noChangeArrowheads="1"/>
            </xdr:cNvSpPr>
          </xdr:nvSpPr>
          <xdr:spPr bwMode="auto">
            <a:xfrm>
              <a:off x="23495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mg/day</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139700</xdr:colOff>
          <xdr:row>0</xdr:row>
          <xdr:rowOff>12700</xdr:rowOff>
        </xdr:from>
        <xdr:to>
          <xdr:col>9</xdr:col>
          <xdr:colOff>266700</xdr:colOff>
          <xdr:row>2</xdr:row>
          <xdr:rowOff>50800</xdr:rowOff>
        </xdr:to>
        <xdr:sp macro="" textlink="">
          <xdr:nvSpPr>
            <xdr:cNvPr id="4103" name="Comment 12" hidden="1">
              <a:extLst>
                <a:ext uri="{FF2B5EF4-FFF2-40B4-BE49-F238E27FC236}">
                  <a16:creationId xmlns:a16="http://schemas.microsoft.com/office/drawing/2014/main" id="{3E7236FB-8D0B-95DA-9ECC-108959E4478D}"/>
                </a:ext>
              </a:extLst>
            </xdr:cNvPr>
            <xdr:cNvSpPr txBox="1">
              <a:spLocks noChangeArrowheads="1"/>
            </xdr:cNvSpPr>
          </xdr:nvSpPr>
          <xdr:spPr bwMode="auto">
            <a:xfrm>
              <a:off x="52324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mg/day</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584200</xdr:colOff>
          <xdr:row>0</xdr:row>
          <xdr:rowOff>12700</xdr:rowOff>
        </xdr:from>
        <xdr:to>
          <xdr:col>9</xdr:col>
          <xdr:colOff>711200</xdr:colOff>
          <xdr:row>2</xdr:row>
          <xdr:rowOff>50800</xdr:rowOff>
        </xdr:to>
        <xdr:sp macro="" textlink="">
          <xdr:nvSpPr>
            <xdr:cNvPr id="4104" name="Comment 13" hidden="1">
              <a:extLst>
                <a:ext uri="{FF2B5EF4-FFF2-40B4-BE49-F238E27FC236}">
                  <a16:creationId xmlns:a16="http://schemas.microsoft.com/office/drawing/2014/main" id="{13F4641D-CCC4-38E9-4F56-814580A808E2}"/>
                </a:ext>
              </a:extLst>
            </xdr:cNvPr>
            <xdr:cNvSpPr txBox="1">
              <a:spLocks noChangeArrowheads="1"/>
            </xdr:cNvSpPr>
          </xdr:nvSpPr>
          <xdr:spPr bwMode="auto">
            <a:xfrm>
              <a:off x="56769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mg/day</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127000</xdr:colOff>
          <xdr:row>0</xdr:row>
          <xdr:rowOff>12700</xdr:rowOff>
        </xdr:from>
        <xdr:to>
          <xdr:col>12</xdr:col>
          <xdr:colOff>139700</xdr:colOff>
          <xdr:row>2</xdr:row>
          <xdr:rowOff>50800</xdr:rowOff>
        </xdr:to>
        <xdr:sp macro="" textlink="">
          <xdr:nvSpPr>
            <xdr:cNvPr id="4105" name="Comment 14" hidden="1">
              <a:extLst>
                <a:ext uri="{FF2B5EF4-FFF2-40B4-BE49-F238E27FC236}">
                  <a16:creationId xmlns:a16="http://schemas.microsoft.com/office/drawing/2014/main" id="{952504EE-2D55-44FD-BD7D-04D5806AFD84}"/>
                </a:ext>
              </a:extLst>
            </xdr:cNvPr>
            <xdr:cNvSpPr txBox="1">
              <a:spLocks noChangeArrowheads="1"/>
            </xdr:cNvSpPr>
          </xdr:nvSpPr>
          <xdr:spPr bwMode="auto">
            <a:xfrm>
              <a:off x="71755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kg CO2-eq</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698500</xdr:colOff>
          <xdr:row>0</xdr:row>
          <xdr:rowOff>12700</xdr:rowOff>
        </xdr:from>
        <xdr:to>
          <xdr:col>13</xdr:col>
          <xdr:colOff>12700</xdr:colOff>
          <xdr:row>2</xdr:row>
          <xdr:rowOff>50800</xdr:rowOff>
        </xdr:to>
        <xdr:sp macro="" textlink="">
          <xdr:nvSpPr>
            <xdr:cNvPr id="4106" name="Comment 15" hidden="1">
              <a:extLst>
                <a:ext uri="{FF2B5EF4-FFF2-40B4-BE49-F238E27FC236}">
                  <a16:creationId xmlns:a16="http://schemas.microsoft.com/office/drawing/2014/main" id="{C39532B8-E636-EBA7-ED46-B52A556CE580}"/>
                </a:ext>
              </a:extLst>
            </xdr:cNvPr>
            <xdr:cNvSpPr txBox="1">
              <a:spLocks noChangeArrowheads="1"/>
            </xdr:cNvSpPr>
          </xdr:nvSpPr>
          <xdr:spPr bwMode="auto">
            <a:xfrm>
              <a:off x="77470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kg N-eq</a:t>
              </a: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88900</xdr:colOff>
          <xdr:row>0</xdr:row>
          <xdr:rowOff>12700</xdr:rowOff>
        </xdr:from>
        <xdr:to>
          <xdr:col>14</xdr:col>
          <xdr:colOff>63500</xdr:colOff>
          <xdr:row>2</xdr:row>
          <xdr:rowOff>50800</xdr:rowOff>
        </xdr:to>
        <xdr:sp macro="" textlink="">
          <xdr:nvSpPr>
            <xdr:cNvPr id="4107" name="Comment 16" hidden="1">
              <a:extLst>
                <a:ext uri="{FF2B5EF4-FFF2-40B4-BE49-F238E27FC236}">
                  <a16:creationId xmlns:a16="http://schemas.microsoft.com/office/drawing/2014/main" id="{13F0E214-A931-5398-28C6-9E85BD30226C}"/>
                </a:ext>
              </a:extLst>
            </xdr:cNvPr>
            <xdr:cNvSpPr txBox="1">
              <a:spLocks noChangeArrowheads="1"/>
            </xdr:cNvSpPr>
          </xdr:nvSpPr>
          <xdr:spPr bwMode="auto">
            <a:xfrm>
              <a:off x="84455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kg SO2-eq</a:t>
              </a: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38100</xdr:colOff>
          <xdr:row>0</xdr:row>
          <xdr:rowOff>12700</xdr:rowOff>
        </xdr:from>
        <xdr:to>
          <xdr:col>15</xdr:col>
          <xdr:colOff>215900</xdr:colOff>
          <xdr:row>2</xdr:row>
          <xdr:rowOff>50800</xdr:rowOff>
        </xdr:to>
        <xdr:sp macro="" textlink="">
          <xdr:nvSpPr>
            <xdr:cNvPr id="4108" name="Comment 17" hidden="1">
              <a:extLst>
                <a:ext uri="{FF2B5EF4-FFF2-40B4-BE49-F238E27FC236}">
                  <a16:creationId xmlns:a16="http://schemas.microsoft.com/office/drawing/2014/main" id="{4A00DE24-6CB4-F471-4C38-F8D249DA99A7}"/>
                </a:ext>
              </a:extLst>
            </xdr:cNvPr>
            <xdr:cNvSpPr txBox="1">
              <a:spLocks noChangeArrowheads="1"/>
            </xdr:cNvSpPr>
          </xdr:nvSpPr>
          <xdr:spPr bwMode="auto">
            <a:xfrm>
              <a:off x="90932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m3</a:t>
              </a: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533400</xdr:colOff>
          <xdr:row>0</xdr:row>
          <xdr:rowOff>12700</xdr:rowOff>
        </xdr:from>
        <xdr:to>
          <xdr:col>15</xdr:col>
          <xdr:colOff>711200</xdr:colOff>
          <xdr:row>2</xdr:row>
          <xdr:rowOff>50800</xdr:rowOff>
        </xdr:to>
        <xdr:sp macro="" textlink="">
          <xdr:nvSpPr>
            <xdr:cNvPr id="4109" name="Comment 18" hidden="1">
              <a:extLst>
                <a:ext uri="{FF2B5EF4-FFF2-40B4-BE49-F238E27FC236}">
                  <a16:creationId xmlns:a16="http://schemas.microsoft.com/office/drawing/2014/main" id="{9D25FE2D-2278-94B8-3FD0-9E3116076057}"/>
                </a:ext>
              </a:extLst>
            </xdr:cNvPr>
            <xdr:cNvSpPr txBox="1">
              <a:spLocks noChangeArrowheads="1"/>
            </xdr:cNvSpPr>
          </xdr:nvSpPr>
          <xdr:spPr bwMode="auto">
            <a:xfrm>
              <a:off x="95885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MJ</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101600</xdr:colOff>
          <xdr:row>0</xdr:row>
          <xdr:rowOff>12700</xdr:rowOff>
        </xdr:from>
        <xdr:to>
          <xdr:col>17</xdr:col>
          <xdr:colOff>165100</xdr:colOff>
          <xdr:row>2</xdr:row>
          <xdr:rowOff>50800</xdr:rowOff>
        </xdr:to>
        <xdr:sp macro="" textlink="">
          <xdr:nvSpPr>
            <xdr:cNvPr id="4110" name="Comment 19" hidden="1">
              <a:extLst>
                <a:ext uri="{FF2B5EF4-FFF2-40B4-BE49-F238E27FC236}">
                  <a16:creationId xmlns:a16="http://schemas.microsoft.com/office/drawing/2014/main" id="{789FF990-389F-863A-8F95-89C954B84AB1}"/>
                </a:ext>
              </a:extLst>
            </xdr:cNvPr>
            <xdr:cNvSpPr txBox="1">
              <a:spLocks noChangeArrowheads="1"/>
            </xdr:cNvSpPr>
          </xdr:nvSpPr>
          <xdr:spPr bwMode="auto">
            <a:xfrm>
              <a:off x="102997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m2a</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622300</xdr:colOff>
          <xdr:row>0</xdr:row>
          <xdr:rowOff>12700</xdr:rowOff>
        </xdr:from>
        <xdr:to>
          <xdr:col>18</xdr:col>
          <xdr:colOff>12700</xdr:colOff>
          <xdr:row>2</xdr:row>
          <xdr:rowOff>50800</xdr:rowOff>
        </xdr:to>
        <xdr:sp macro="" textlink="">
          <xdr:nvSpPr>
            <xdr:cNvPr id="4111" name="Comment 21" hidden="1">
              <a:extLst>
                <a:ext uri="{FF2B5EF4-FFF2-40B4-BE49-F238E27FC236}">
                  <a16:creationId xmlns:a16="http://schemas.microsoft.com/office/drawing/2014/main" id="{B47F801E-DAD7-2E2F-5341-29CB67BD4673}"/>
                </a:ext>
              </a:extLst>
            </xdr:cNvPr>
            <xdr:cNvSpPr txBox="1">
              <a:spLocks noChangeArrowheads="1"/>
            </xdr:cNvSpPr>
          </xdr:nvSpPr>
          <xdr:spPr bwMode="auto">
            <a:xfrm>
              <a:off x="10820400" y="12700"/>
              <a:ext cx="1320800" cy="8763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p>
            <a:p>
              <a:pPr algn="l" rtl="0">
                <a:defRPr sz="1000"/>
              </a:pPr>
              <a:r>
                <a:rPr lang="en-US" sz="1000" b="1" i="0" u="none" strike="noStrike" baseline="0%">
                  <a:solidFill>
                    <a:srgbClr val="000000"/>
                  </a:solidFill>
                  <a:latin typeface="Tahoma" pitchFamily="2" charset="0"/>
                  <a:ea typeface="Tahoma" pitchFamily="2" charset="0"/>
                  <a:cs typeface="Tahoma" pitchFamily="2" charset="0"/>
                </a:rPr>
                <a:t>CTU</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38100</xdr:colOff>
          <xdr:row>0</xdr:row>
          <xdr:rowOff>12700</xdr:rowOff>
        </xdr:from>
        <xdr:to>
          <xdr:col>18</xdr:col>
          <xdr:colOff>685800</xdr:colOff>
          <xdr:row>2</xdr:row>
          <xdr:rowOff>50800</xdr:rowOff>
        </xdr:to>
        <xdr:sp macro="" textlink="">
          <xdr:nvSpPr>
            <xdr:cNvPr id="4112" name="Comment 22" hidden="1">
              <a:extLst>
                <a:ext uri="{FF2B5EF4-FFF2-40B4-BE49-F238E27FC236}">
                  <a16:creationId xmlns:a16="http://schemas.microsoft.com/office/drawing/2014/main" id="{F67744A6-3071-BD9E-2308-DB78ADD9B110}"/>
                </a:ext>
              </a:extLst>
            </xdr:cNvPr>
            <xdr:cNvSpPr txBox="1">
              <a:spLocks noChangeArrowheads="1"/>
            </xdr:cNvSpPr>
          </xdr:nvSpPr>
          <xdr:spPr bwMode="auto">
            <a:xfrm>
              <a:off x="114935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CTU</a:t>
              </a: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190500</xdr:colOff>
          <xdr:row>0</xdr:row>
          <xdr:rowOff>12700</xdr:rowOff>
        </xdr:from>
        <xdr:to>
          <xdr:col>19</xdr:col>
          <xdr:colOff>685800</xdr:colOff>
          <xdr:row>2</xdr:row>
          <xdr:rowOff>50800</xdr:rowOff>
        </xdr:to>
        <xdr:sp macro="" textlink="">
          <xdr:nvSpPr>
            <xdr:cNvPr id="4113" name="Comment 20" hidden="1">
              <a:extLst>
                <a:ext uri="{FF2B5EF4-FFF2-40B4-BE49-F238E27FC236}">
                  <a16:creationId xmlns:a16="http://schemas.microsoft.com/office/drawing/2014/main" id="{CEA26690-867E-40B1-4073-DBD1540DAA2C}"/>
                </a:ext>
              </a:extLst>
            </xdr:cNvPr>
            <xdr:cNvSpPr txBox="1">
              <a:spLocks noChangeArrowheads="1"/>
            </xdr:cNvSpPr>
          </xdr:nvSpPr>
          <xdr:spPr bwMode="auto">
            <a:xfrm>
              <a:off x="123190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species*yr</a:t>
              </a:r>
            </a:p>
            <a:p>
              <a:pPr algn="l" rtl="0">
                <a:defRPr sz="1000"/>
              </a:pPr>
              <a:endParaRPr lang="en-US" sz="10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1130300</xdr:colOff>
          <xdr:row>6</xdr:row>
          <xdr:rowOff>101600</xdr:rowOff>
        </xdr:from>
        <xdr:to>
          <xdr:col>3</xdr:col>
          <xdr:colOff>241300</xdr:colOff>
          <xdr:row>10</xdr:row>
          <xdr:rowOff>12700</xdr:rowOff>
        </xdr:to>
        <xdr:sp macro="" textlink="">
          <xdr:nvSpPr>
            <xdr:cNvPr id="4114" name="Comment 4" hidden="1">
              <a:extLst>
                <a:ext uri="{FF2B5EF4-FFF2-40B4-BE49-F238E27FC236}">
                  <a16:creationId xmlns:a16="http://schemas.microsoft.com/office/drawing/2014/main" id="{1EC94C53-DD38-8062-1EC0-2BAECB8BD872}"/>
                </a:ext>
              </a:extLst>
            </xdr:cNvPr>
            <xdr:cNvSpPr txBox="1">
              <a:spLocks noChangeArrowheads="1"/>
            </xdr:cNvSpPr>
          </xdr:nvSpPr>
          <xdr:spPr bwMode="auto">
            <a:xfrm>
              <a:off x="1130300" y="1841500"/>
              <a:ext cx="2032000" cy="9144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mn-lt"/>
                  <a:ea typeface="+mn-lt"/>
                  <a:cs typeface="+mn-lt"/>
                </a:rPr>
                <a:t>Output</a:t>
              </a:r>
              <a:r>
                <a:rPr lang="en-US" sz="1000" b="0" i="0" u="none" strike="noStrike" baseline="0%">
                  <a:solidFill>
                    <a:srgbClr val="000000"/>
                  </a:solidFill>
                  <a:latin typeface="Calibri" pitchFamily="2" charset="0"/>
                  <a:ea typeface="+mn-lt"/>
                  <a:cs typeface="Calibri" pitchFamily="2" charset="0"/>
                </a:rPr>
                <a:t> per 863 m2 (the farm's area in m2a) 	</a:t>
              </a:r>
              <a:endParaRPr lang="en-US" sz="10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1130300</xdr:colOff>
          <xdr:row>14</xdr:row>
          <xdr:rowOff>241300</xdr:rowOff>
        </xdr:from>
        <xdr:to>
          <xdr:col>3</xdr:col>
          <xdr:colOff>254000</xdr:colOff>
          <xdr:row>16</xdr:row>
          <xdr:rowOff>381000</xdr:rowOff>
        </xdr:to>
        <xdr:sp macro="" textlink="">
          <xdr:nvSpPr>
            <xdr:cNvPr id="4115" name="Comment 2" hidden="1">
              <a:extLst>
                <a:ext uri="{FF2B5EF4-FFF2-40B4-BE49-F238E27FC236}">
                  <a16:creationId xmlns:a16="http://schemas.microsoft.com/office/drawing/2014/main" id="{E3FB37D7-53D7-4CA1-3044-E13C26F00D9B}"/>
                </a:ext>
              </a:extLst>
            </xdr:cNvPr>
            <xdr:cNvSpPr txBox="1">
              <a:spLocks noChangeArrowheads="1"/>
            </xdr:cNvSpPr>
          </xdr:nvSpPr>
          <xdr:spPr bwMode="auto">
            <a:xfrm>
              <a:off x="1130300" y="3759200"/>
              <a:ext cx="2044700" cy="927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1130300</xdr:colOff>
          <xdr:row>16</xdr:row>
          <xdr:rowOff>0</xdr:rowOff>
        </xdr:from>
        <xdr:to>
          <xdr:col>3</xdr:col>
          <xdr:colOff>254000</xdr:colOff>
          <xdr:row>18</xdr:row>
          <xdr:rowOff>139700</xdr:rowOff>
        </xdr:to>
        <xdr:sp macro="" textlink="">
          <xdr:nvSpPr>
            <xdr:cNvPr id="4116" name="Comment 5" hidden="1">
              <a:extLst>
                <a:ext uri="{FF2B5EF4-FFF2-40B4-BE49-F238E27FC236}">
                  <a16:creationId xmlns:a16="http://schemas.microsoft.com/office/drawing/2014/main" id="{FDE79AC1-C623-CBAC-AAA0-7F4D22E86432}"/>
                </a:ext>
              </a:extLst>
            </xdr:cNvPr>
            <xdr:cNvSpPr txBox="1">
              <a:spLocks noChangeArrowheads="1"/>
            </xdr:cNvSpPr>
          </xdr:nvSpPr>
          <xdr:spPr bwMode="auto">
            <a:xfrm>
              <a:off x="1130300" y="4305300"/>
              <a:ext cx="2044700" cy="927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1130300</xdr:colOff>
          <xdr:row>18</xdr:row>
          <xdr:rowOff>215900</xdr:rowOff>
        </xdr:from>
        <xdr:to>
          <xdr:col>3</xdr:col>
          <xdr:colOff>254000</xdr:colOff>
          <xdr:row>29</xdr:row>
          <xdr:rowOff>139700</xdr:rowOff>
        </xdr:to>
        <xdr:sp macro="" textlink="">
          <xdr:nvSpPr>
            <xdr:cNvPr id="4117" name="Comment 21" hidden="1">
              <a:extLst>
                <a:ext uri="{FF2B5EF4-FFF2-40B4-BE49-F238E27FC236}">
                  <a16:creationId xmlns:a16="http://schemas.microsoft.com/office/drawing/2014/main" id="{54DE0956-3B2E-DCA6-9B97-7B89867EAA6F}"/>
                </a:ext>
              </a:extLst>
            </xdr:cNvPr>
            <xdr:cNvSpPr txBox="1">
              <a:spLocks noChangeArrowheads="1"/>
            </xdr:cNvSpPr>
          </xdr:nvSpPr>
          <xdr:spPr bwMode="auto">
            <a:xfrm>
              <a:off x="1130300" y="5308600"/>
              <a:ext cx="2044700" cy="24638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Calibri" pitchFamily="2" charset="0"/>
                  <a:cs typeface="Calibri" pitchFamily="2" charset="0"/>
                </a:rPr>
                <a:t>Nutritional output per 863 m2a, when this area is used for all land arequirements of the agricultural production, including production of fuels, materials, fertilizers, etc. 	</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1130300</xdr:colOff>
          <xdr:row>35</xdr:row>
          <xdr:rowOff>0</xdr:rowOff>
        </xdr:from>
        <xdr:to>
          <xdr:col>3</xdr:col>
          <xdr:colOff>254000</xdr:colOff>
          <xdr:row>39</xdr:row>
          <xdr:rowOff>139700</xdr:rowOff>
        </xdr:to>
        <xdr:sp macro="" textlink="">
          <xdr:nvSpPr>
            <xdr:cNvPr id="4118" name="Comment 22" hidden="1">
              <a:extLst>
                <a:ext uri="{FF2B5EF4-FFF2-40B4-BE49-F238E27FC236}">
                  <a16:creationId xmlns:a16="http://schemas.microsoft.com/office/drawing/2014/main" id="{1C1DDDCC-977F-876A-21A3-E9B56D58BB19}"/>
                </a:ext>
              </a:extLst>
            </xdr:cNvPr>
            <xdr:cNvSpPr txBox="1">
              <a:spLocks noChangeArrowheads="1"/>
            </xdr:cNvSpPr>
          </xdr:nvSpPr>
          <xdr:spPr bwMode="auto">
            <a:xfrm>
              <a:off x="1130300" y="8788400"/>
              <a:ext cx="2044700" cy="9017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 </a:t>
              </a:r>
              <a:r>
                <a:rPr lang="en-US" sz="1000" b="0" i="0" u="none" strike="noStrike" baseline="0%">
                  <a:solidFill>
                    <a:srgbClr val="000000"/>
                  </a:solidFill>
                  <a:latin typeface="Calibri" pitchFamily="2" charset="0"/>
                  <a:ea typeface="Tahoma" pitchFamily="2" charset="0"/>
                  <a:cs typeface="Calibri" pitchFamily="2" charset="0"/>
                </a:rPr>
                <a:t>Nutritional values per 863 m2 (the farm's area in m2a) 	</a:t>
              </a:r>
              <a:endParaRPr lang="en-US" sz="1000" b="0" i="0" u="none" strike="noStrike" baseline="0%">
                <a:solidFill>
                  <a:srgbClr val="000000"/>
                </a:solidFill>
                <a:latin typeface="Calibri" pitchFamily="2" charset="0"/>
                <a:cs typeface="Calibri" pitchFamily="2" charset="0"/>
              </a:endParaRPr>
            </a:p>
          </xdr:txBody>
        </xdr:sp>
        <xdr:clientData/>
      </xdr:twoCellAnchor>
    </mc:Fallback>
  </mc:AlternateContent>
</xdr:wsDr>
</file>

<file path=xl/drawings/drawing5.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14</xdr:col>
          <xdr:colOff>812800</xdr:colOff>
          <xdr:row>7</xdr:row>
          <xdr:rowOff>0</xdr:rowOff>
        </xdr:to>
        <xdr:sp macro="" textlink="">
          <xdr:nvSpPr>
            <xdr:cNvPr id="5121" name="Comment 1" hidden="1">
              <a:extLst>
                <a:ext uri="{FF2B5EF4-FFF2-40B4-BE49-F238E27FC236}">
                  <a16:creationId xmlns:a16="http://schemas.microsoft.com/office/drawing/2014/main" id="{90580ADD-1119-7479-88D7-2748FE365CD0}"/>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6.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0</xdr:rowOff>
        </xdr:to>
        <xdr:sp macro="" textlink="">
          <xdr:nvSpPr>
            <xdr:cNvPr id="6145" name="Comment 1" hidden="1">
              <a:extLst>
                <a:ext uri="{FF2B5EF4-FFF2-40B4-BE49-F238E27FC236}">
                  <a16:creationId xmlns:a16="http://schemas.microsoft.com/office/drawing/2014/main" id="{5C307E25-5787-B5D6-F693-CA05C69B3FC5}"/>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7.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0</xdr:rowOff>
        </xdr:to>
        <xdr:sp macro="" textlink="">
          <xdr:nvSpPr>
            <xdr:cNvPr id="7169" name="Comment 2" hidden="1">
              <a:extLst>
                <a:ext uri="{FF2B5EF4-FFF2-40B4-BE49-F238E27FC236}">
                  <a16:creationId xmlns:a16="http://schemas.microsoft.com/office/drawing/2014/main" id="{EB766B13-3851-AF61-322F-58382A1152ED}"/>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8.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0</xdr:rowOff>
        </xdr:to>
        <xdr:sp macro="" textlink="">
          <xdr:nvSpPr>
            <xdr:cNvPr id="8193" name="Comment 1" hidden="1">
              <a:extLst>
                <a:ext uri="{FF2B5EF4-FFF2-40B4-BE49-F238E27FC236}">
                  <a16:creationId xmlns:a16="http://schemas.microsoft.com/office/drawing/2014/main" id="{4F39CFD4-9E1F-BEAC-D518-3C89AEDB6CC1}"/>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9.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0</xdr:rowOff>
        </xdr:to>
        <xdr:sp macro="" textlink="">
          <xdr:nvSpPr>
            <xdr:cNvPr id="9217" name="Comment 2" hidden="1">
              <a:extLst>
                <a:ext uri="{FF2B5EF4-FFF2-40B4-BE49-F238E27FC236}">
                  <a16:creationId xmlns:a16="http://schemas.microsoft.com/office/drawing/2014/main" id="{2F4FDB69-984B-4AA2-064A-5B9CDF61408E}"/>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127000</xdr:colOff>
          <xdr:row>0</xdr:row>
          <xdr:rowOff>0</xdr:rowOff>
        </xdr:from>
        <xdr:to>
          <xdr:col>14</xdr:col>
          <xdr:colOff>787400</xdr:colOff>
          <xdr:row>4</xdr:row>
          <xdr:rowOff>101600</xdr:rowOff>
        </xdr:to>
        <xdr:sp macro="" textlink="">
          <xdr:nvSpPr>
            <xdr:cNvPr id="9218" name="Comment 3" hidden="1">
              <a:extLst>
                <a:ext uri="{FF2B5EF4-FFF2-40B4-BE49-F238E27FC236}">
                  <a16:creationId xmlns:a16="http://schemas.microsoft.com/office/drawing/2014/main" id="{07E727D3-6732-EE90-0597-15ABFEB90A91}"/>
                </a:ext>
              </a:extLst>
            </xdr:cNvPr>
            <xdr:cNvSpPr txBox="1">
              <a:spLocks noChangeArrowheads="1"/>
            </xdr:cNvSpPr>
          </xdr:nvSpPr>
          <xdr:spPr bwMode="auto">
            <a:xfrm>
              <a:off x="10693400" y="0"/>
              <a:ext cx="1473200" cy="863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1100" b="0" i="0" u="none" strike="noStrike" baseline="0%">
                  <a:solidFill>
                    <a:srgbClr val="000000"/>
                  </a:solidFill>
                  <a:latin typeface="Calibri" pitchFamily="2" charset="0"/>
                  <a:cs typeface="Calibri" pitchFamily="2" charset="0"/>
                </a:rPr>
                <a:t>[Threaded comment]</a:t>
              </a:r>
            </a:p>
            <a:p>
              <a:pPr algn="l" rtl="0">
                <a:defRPr sz="1000"/>
              </a:pPr>
              <a:endParaRPr lang="en-US" sz="1100" b="0" i="0" u="none" strike="noStrike" baseline="0%">
                <a:solidFill>
                  <a:srgbClr val="000000"/>
                </a:solidFill>
                <a:latin typeface="Calibri" pitchFamily="2" charset="0"/>
                <a:cs typeface="Calibri" pitchFamily="2" charset="0"/>
              </a:endParaRPr>
            </a:p>
            <a:p>
              <a:pPr algn="l" rtl="0">
                <a:defRPr sz="1000"/>
              </a:pPr>
              <a:r>
                <a:rPr lang="en-US" sz="1100" b="0" i="0" u="none" strike="noStrike" baseline="0%">
                  <a:solidFill>
                    <a:srgbClr val="000000"/>
                  </a:solidFill>
                  <a:latin typeface="Calibri" pitchFamily="2" charset="0"/>
                  <a:cs typeface="Calibri" pitchFamily="2" charset="0"/>
                </a:rPr>
                <a:t>Your version of Excel allows you to read this threaded comment; however, any edits to it will get removed if the file is opened in a newer version of Excel. Learn more: https://go.microsoft.com/fwlink/?linkid=870924</a:t>
              </a:r>
            </a:p>
            <a:p>
              <a:pPr algn="l" rtl="0">
                <a:defRPr sz="1000"/>
              </a:pPr>
              <a:endParaRPr lang="en-US" sz="1100" b="0" i="0" u="none" strike="noStrike" baseline="0%">
                <a:solidFill>
                  <a:srgbClr val="000000"/>
                </a:solidFill>
                <a:latin typeface="Calibri" pitchFamily="2" charset="0"/>
                <a:cs typeface="Calibri" pitchFamily="2" charset="0"/>
              </a:endParaRPr>
            </a:p>
            <a:p>
              <a:pPr algn="l" rtl="0">
                <a:defRPr sz="1000"/>
              </a:pPr>
              <a:r>
                <a:rPr lang="en-US" sz="1100" b="0" i="0" u="none" strike="noStrike" baseline="0%">
                  <a:solidFill>
                    <a:srgbClr val="000000"/>
                  </a:solidFill>
                  <a:latin typeface="Calibri" pitchFamily="2" charset="0"/>
                  <a:cs typeface="Calibri" pitchFamily="2" charset="0"/>
                </a:rPr>
                <a:t>Comment:</a:t>
              </a:r>
            </a:p>
            <a:p>
              <a:pPr algn="l" rtl="0">
                <a:defRPr sz="1000"/>
              </a:pPr>
              <a:r>
                <a:rPr lang="en-US" sz="1100" b="0" i="0" u="none" strike="noStrike" baseline="0%">
                  <a:solidFill>
                    <a:srgbClr val="000000"/>
                  </a:solidFill>
                  <a:latin typeface="Calibri" pitchFamily="2" charset="0"/>
                  <a:cs typeface="Calibri" pitchFamily="2" charset="0"/>
                </a:rPr>
                <a:t>    based on harris benedict calculation 70 kg, 1.74 m, moderate activity (30%). BMR of 1548</a:t>
              </a:r>
            </a:p>
          </xdr:txBody>
        </xdr:sp>
        <xdr:clientData/>
      </xdr:twoCellAnchor>
    </mc:Fallback>
  </mc:AlternateContent>
</xdr:wsDr>
</file>

<file path=xl/drawings/drawing10.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0</xdr:rowOff>
        </xdr:to>
        <xdr:sp macro="" textlink="">
          <xdr:nvSpPr>
            <xdr:cNvPr id="10241" name="Comment 1" hidden="1">
              <a:extLst>
                <a:ext uri="{FF2B5EF4-FFF2-40B4-BE49-F238E27FC236}">
                  <a16:creationId xmlns:a16="http://schemas.microsoft.com/office/drawing/2014/main" id="{11BC0EEE-B0D4-E755-5E41-02280D9AC01A}"/>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1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14</xdr:col>
          <xdr:colOff>812800</xdr:colOff>
          <xdr:row>7</xdr:row>
          <xdr:rowOff>0</xdr:rowOff>
        </xdr:to>
        <xdr:sp macro="" textlink="">
          <xdr:nvSpPr>
            <xdr:cNvPr id="11265" name="Comment 1" hidden="1">
              <a:extLst>
                <a:ext uri="{FF2B5EF4-FFF2-40B4-BE49-F238E27FC236}">
                  <a16:creationId xmlns:a16="http://schemas.microsoft.com/office/drawing/2014/main" id="{94337E33-2D18-87B5-D8B4-A54AA1A96078}"/>
                </a:ext>
              </a:extLst>
            </xdr:cNvPr>
            <xdr:cNvSpPr txBox="1">
              <a:spLocks noChangeArrowheads="1"/>
            </xdr:cNvSpPr>
          </xdr:nvSpPr>
          <xdr:spPr bwMode="auto">
            <a:xfrm>
              <a:off x="9931400" y="25400"/>
              <a:ext cx="2260600" cy="13081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https://ods.od.nih.gov/HealthInformation/Dietary_Reference_Intakes.aspx</a:t>
              </a:r>
            </a:p>
          </xdr:txBody>
        </xdr:sp>
        <xdr:clientData/>
      </xdr:twoCellAnchor>
    </mc:Fallback>
  </mc:AlternateContent>
</xdr:wsDr>
</file>

<file path=xl/drawings/drawing1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12</xdr:col>
          <xdr:colOff>177800</xdr:colOff>
          <xdr:row>0</xdr:row>
          <xdr:rowOff>25400</xdr:rowOff>
        </xdr:from>
        <xdr:to>
          <xdr:col>15</xdr:col>
          <xdr:colOff>0</xdr:colOff>
          <xdr:row>7</xdr:row>
          <xdr:rowOff>127000</xdr:rowOff>
        </xdr:to>
        <xdr:sp macro="" textlink="">
          <xdr:nvSpPr>
            <xdr:cNvPr id="12289" name="Comment 2" hidden="1">
              <a:extLst>
                <a:ext uri="{FF2B5EF4-FFF2-40B4-BE49-F238E27FC236}">
                  <a16:creationId xmlns:a16="http://schemas.microsoft.com/office/drawing/2014/main" id="{0FBB31D2-47B2-E982-A503-C39E9DA18C03}"/>
                </a:ext>
              </a:extLst>
            </xdr:cNvPr>
            <xdr:cNvSpPr txBox="1">
              <a:spLocks noChangeArrowheads="1"/>
            </xdr:cNvSpPr>
          </xdr:nvSpPr>
          <xdr:spPr bwMode="auto">
            <a:xfrm>
              <a:off x="9931400" y="25400"/>
              <a:ext cx="2260600" cy="14351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000000"/>
                  </a:solidFill>
                  <a:latin typeface="Tahoma" pitchFamily="2" charset="0"/>
                  <a:ea typeface="Tahoma" pitchFamily="2" charset="0"/>
                  <a:cs typeface="Tahoma" pitchFamily="2" charset="0"/>
                </a:rPr>
                <a:t>Alon Shepon:</a:t>
              </a:r>
              <a:endParaRPr lang="en-US" sz="10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1000" b="0" i="0" u="none" strike="noStrike" baseline="0%">
                  <a:solidFill>
                    <a:srgbClr val="000000"/>
                  </a:solidFill>
                  <a:latin typeface="Tahoma" pitchFamily="2" charset="0"/>
                  <a:ea typeface="Tahoma" pitchFamily="2" charset="0"/>
                  <a:cs typeface="Tahoma" pitchFamily="2" charset="0"/>
                </a:rPr>
                <a:t>https://knowledge4policy.ec.europa.eu/health-promotion-knowledge-gateway/dietary-fats-table-4_en</a:t>
              </a:r>
            </a:p>
          </xdr:txBody>
        </xdr:sp>
        <xdr:clientData/>
      </xdr:twoCellAnchor>
    </mc:Fallback>
  </mc:AlternateContent>
</xdr:wsDr>
</file>

<file path=xl/drawings/drawing1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0</xdr:row>
          <xdr:rowOff>12700</xdr:rowOff>
        </xdr:from>
        <xdr:to>
          <xdr:col>2</xdr:col>
          <xdr:colOff>685800</xdr:colOff>
          <xdr:row>4</xdr:row>
          <xdr:rowOff>114300</xdr:rowOff>
        </xdr:to>
        <xdr:sp macro="" textlink="">
          <xdr:nvSpPr>
            <xdr:cNvPr id="13313" name="Comment 1" hidden="1">
              <a:extLst>
                <a:ext uri="{FF2B5EF4-FFF2-40B4-BE49-F238E27FC236}">
                  <a16:creationId xmlns:a16="http://schemas.microsoft.com/office/drawing/2014/main" id="{5315B01E-C869-226A-2125-FC224591208F}"/>
                </a:ext>
              </a:extLst>
            </xdr:cNvPr>
            <xdr:cNvSpPr txBox="1">
              <a:spLocks noChangeArrowheads="1"/>
            </xdr:cNvSpPr>
          </xdr:nvSpPr>
          <xdr:spPr bwMode="auto">
            <a:xfrm>
              <a:off x="1016000" y="1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0</xdr:row>
          <xdr:rowOff>127000</xdr:rowOff>
        </xdr:from>
        <xdr:to>
          <xdr:col>3</xdr:col>
          <xdr:colOff>101600</xdr:colOff>
          <xdr:row>5</xdr:row>
          <xdr:rowOff>38100</xdr:rowOff>
        </xdr:to>
        <xdr:sp macro="" textlink="">
          <xdr:nvSpPr>
            <xdr:cNvPr id="13314" name="Comment 7" hidden="1">
              <a:extLst>
                <a:ext uri="{FF2B5EF4-FFF2-40B4-BE49-F238E27FC236}">
                  <a16:creationId xmlns:a16="http://schemas.microsoft.com/office/drawing/2014/main" id="{7E41B72B-03AD-F02C-C47D-6337CC5C1D74}"/>
                </a:ext>
              </a:extLst>
            </xdr:cNvPr>
            <xdr:cNvSpPr txBox="1">
              <a:spLocks noChangeArrowheads="1"/>
            </xdr:cNvSpPr>
          </xdr:nvSpPr>
          <xdr:spPr bwMode="auto">
            <a:xfrm>
              <a:off x="1841500" y="1270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11</xdr:row>
          <xdr:rowOff>127000</xdr:rowOff>
        </xdr:from>
        <xdr:to>
          <xdr:col>3</xdr:col>
          <xdr:colOff>101600</xdr:colOff>
          <xdr:row>16</xdr:row>
          <xdr:rowOff>50800</xdr:rowOff>
        </xdr:to>
        <xdr:sp macro="" textlink="">
          <xdr:nvSpPr>
            <xdr:cNvPr id="13315" name="Comment 6" hidden="1">
              <a:extLst>
                <a:ext uri="{FF2B5EF4-FFF2-40B4-BE49-F238E27FC236}">
                  <a16:creationId xmlns:a16="http://schemas.microsoft.com/office/drawing/2014/main" id="{566DDC4D-89A5-FA63-56D7-32A6C74636A9}"/>
                </a:ext>
              </a:extLst>
            </xdr:cNvPr>
            <xdr:cNvSpPr txBox="1">
              <a:spLocks noChangeArrowheads="1"/>
            </xdr:cNvSpPr>
          </xdr:nvSpPr>
          <xdr:spPr bwMode="auto">
            <a:xfrm>
              <a:off x="1841500" y="22352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14</xdr:row>
          <xdr:rowOff>127000</xdr:rowOff>
        </xdr:from>
        <xdr:to>
          <xdr:col>3</xdr:col>
          <xdr:colOff>101600</xdr:colOff>
          <xdr:row>19</xdr:row>
          <xdr:rowOff>50800</xdr:rowOff>
        </xdr:to>
        <xdr:sp macro="" textlink="">
          <xdr:nvSpPr>
            <xdr:cNvPr id="13316" name="Comment 5" hidden="1">
              <a:extLst>
                <a:ext uri="{FF2B5EF4-FFF2-40B4-BE49-F238E27FC236}">
                  <a16:creationId xmlns:a16="http://schemas.microsoft.com/office/drawing/2014/main" id="{4FF822CE-CC7B-1B3B-95CD-D6B9044D8F26}"/>
                </a:ext>
              </a:extLst>
            </xdr:cNvPr>
            <xdr:cNvSpPr txBox="1">
              <a:spLocks noChangeArrowheads="1"/>
            </xdr:cNvSpPr>
          </xdr:nvSpPr>
          <xdr:spPr bwMode="auto">
            <a:xfrm>
              <a:off x="1841500" y="2806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26</xdr:row>
          <xdr:rowOff>127000</xdr:rowOff>
        </xdr:from>
        <xdr:to>
          <xdr:col>3</xdr:col>
          <xdr:colOff>101600</xdr:colOff>
          <xdr:row>31</xdr:row>
          <xdr:rowOff>50800</xdr:rowOff>
        </xdr:to>
        <xdr:sp macro="" textlink="">
          <xdr:nvSpPr>
            <xdr:cNvPr id="13317" name="Comment 2" hidden="1">
              <a:extLst>
                <a:ext uri="{FF2B5EF4-FFF2-40B4-BE49-F238E27FC236}">
                  <a16:creationId xmlns:a16="http://schemas.microsoft.com/office/drawing/2014/main" id="{D8D7F4BB-44D2-3111-61B8-EA5AD9205DD5}"/>
                </a:ext>
              </a:extLst>
            </xdr:cNvPr>
            <xdr:cNvSpPr txBox="1">
              <a:spLocks noChangeArrowheads="1"/>
            </xdr:cNvSpPr>
          </xdr:nvSpPr>
          <xdr:spPr bwMode="auto">
            <a:xfrm>
              <a:off x="1841500" y="5092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28</xdr:row>
          <xdr:rowOff>127000</xdr:rowOff>
        </xdr:from>
        <xdr:to>
          <xdr:col>3</xdr:col>
          <xdr:colOff>101600</xdr:colOff>
          <xdr:row>33</xdr:row>
          <xdr:rowOff>50800</xdr:rowOff>
        </xdr:to>
        <xdr:sp macro="" textlink="">
          <xdr:nvSpPr>
            <xdr:cNvPr id="13318" name="Comment 4" hidden="1">
              <a:extLst>
                <a:ext uri="{FF2B5EF4-FFF2-40B4-BE49-F238E27FC236}">
                  <a16:creationId xmlns:a16="http://schemas.microsoft.com/office/drawing/2014/main" id="{B188E4D9-4915-905F-D493-D90D3DC01A07}"/>
                </a:ext>
              </a:extLst>
            </xdr:cNvPr>
            <xdr:cNvSpPr txBox="1">
              <a:spLocks noChangeArrowheads="1"/>
            </xdr:cNvSpPr>
          </xdr:nvSpPr>
          <xdr:spPr bwMode="auto">
            <a:xfrm>
              <a:off x="1841500" y="54737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31</xdr:row>
          <xdr:rowOff>127000</xdr:rowOff>
        </xdr:from>
        <xdr:to>
          <xdr:col>3</xdr:col>
          <xdr:colOff>101600</xdr:colOff>
          <xdr:row>36</xdr:row>
          <xdr:rowOff>50800</xdr:rowOff>
        </xdr:to>
        <xdr:sp macro="" textlink="">
          <xdr:nvSpPr>
            <xdr:cNvPr id="13319" name="Comment 3" hidden="1">
              <a:extLst>
                <a:ext uri="{FF2B5EF4-FFF2-40B4-BE49-F238E27FC236}">
                  <a16:creationId xmlns:a16="http://schemas.microsoft.com/office/drawing/2014/main" id="{49294369-0E91-2E9F-5FC0-16B72F631244}"/>
                </a:ext>
              </a:extLst>
            </xdr:cNvPr>
            <xdr:cNvSpPr txBox="1">
              <a:spLocks noChangeArrowheads="1"/>
            </xdr:cNvSpPr>
          </xdr:nvSpPr>
          <xdr:spPr bwMode="auto">
            <a:xfrm>
              <a:off x="1841500" y="60452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externalLinks/_rels/externalLink1.xml.rels><?xml version="1.0" encoding="UTF-8" standalone="yes"?>
<Relationships xmlns="http://schemas.openxmlformats.org/package/2006/relationships"><Relationship Id="rId1" Type="http://purl.oclc.org/ooxml/officeDocument/relationships/externalLinkPath" Target="file:///C:/Users/alikpelman/Dropbox/40%20Publish/1%20Self-Sufficient%20Farming/Clil%20Agroforestry/MAIN_food_item_nuts_sigal_2022-07-17.xlsx" TargetMode="External"/></Relationships>
</file>

<file path=xl/externalLinks/_rels/externalLink2.xml.rels><?xml version="1.0" encoding="UTF-8" standalone="yes"?>
<Relationships xmlns="http://schemas.openxmlformats.org/package/2006/relationships"><Relationship Id="rId2" Type="http://purl.oclc.org/ooxml/officeDocument/relationships/externalLinkPath" Target="/Users/alikpelman/Library/CloudStorage/Dropbox/40%20Publish/1%20Self-Sufficient%20Farming/05%20Clil%20Agroforestry/10%20Plos%20S&amp;T/AGRO_farm_dataset_2023-4-26.xlsx" TargetMode="External"/><Relationship Id="rId1" Type="http://purl.oclc.org/ooxml/officeDocument/relationships/externalLinkPath" Target="/Users/alikpelman/Library/CloudStorage/Dropbox/40%20Publish/1%20Self-Sufficient%20Farming/05%20Clil%20Agroforestry/10%20Plos%20S&amp;T/AGRO_farm_dataset_2023-4-26.xlsx"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file:///C:/Users/vries_007.HVHLNET/Van%20Hall%20Larenstein/Food%20and%20Dairy%20ARC%20-%207901780165%20Interreg%20Biocas/6.%20Data/LCA%20-%20biobased%20cups/Life%20Cycle%20Assessment%20Biocup%20V20%20(14-7-2020).xlsx"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Users/alikpelman/Library/Containers/com.apple.mail/Data/Library/Mail%20Downloads/5EC48926-81FA-449C-8B07-E9F97A044A0F/Results%20LCA%20081122.xlsx" TargetMode="External"/></Relationships>
</file>

<file path=xl/externalLinks/_rels/externalLink5.xml.rels><?xml version="1.0" encoding="UTF-8" standalone="yes"?>
<Relationships xmlns="http://schemas.openxmlformats.org/package/2006/relationships"><Relationship Id="rId1" Type="http://purl.oclc.org/ooxml/officeDocument/relationships/externalLinkPath" Target="/Users/alikpelman/Library/Containers/com.apple.mail/Data/Library/Mail%20Downloads/18B6C1C5-21C8-4AF5-AC02-4DE86595642A/Results%20291122.xlsx" TargetMode="External"/></Relationships>
</file>

<file path=xl/externalLinks/_rels/externalLink6.xml.rels><?xml version="1.0" encoding="UTF-8" standalone="yes"?>
<Relationships xmlns="http://schemas.openxmlformats.org/package/2006/relationships"><Relationship Id="rId1" Type="http://purl.oclc.org/ooxml/officeDocument/relationships/externalLinkPath" Target="https://moag-my.sharepoint.com/Users/gidont/Downloads/&#1502;&#1513;&#1512;&#1491;%20&#1492;&#1495;&#1511;&#1500;&#1488;&#1493;&#1514;/&#1488;&#1490;&#1512;&#1493;&#1488;&#1511;&#1493;&#1500;&#1493;&#1490;&#1497;&#1492;/&#1502;&#1491;&#1512;&#1497;&#1499;&#1497;%20&#1502;&#1497;&#1511;&#1493;&#1512;%20&#1495;&#1493;&#1509;%202015/&#1500;&#1497;&#1512;&#1493;&#1503;%20&#1488;&#1502;&#1491;&#1493;&#1512;/&#1500;&#1497;&#1512;&#1493;&#1503;%20&#1502;&#1506;&#1493;&#1491;&#1499;&#1503;/&#1492;&#1497;&#1489;&#1496;&#1497;%20&#1511;&#1497;&#1497;&#1502;&#1493;&#1514;%20&#1513;&#1500;%20&#1490;&#1497;&#1491;&#1493;&#1500;&#1497;&#1501;%20&#1495;&#1511;&#1500;&#1488;&#1497;&#1497;&#1501;-&#1510;&#1502;&#1495;&#1497;&#1501;/&#1490;&#1497;&#1491;&#1493;&#1500;&#1497;&#1501;%20&#1495;&#1511;&#1500;&#1488;&#1497;&#1497;&#1501;-%20&#1492;&#1513;&#1508;&#1506;&#1493;&#1514;%20&#1505;&#1489;&#1497;&#1489;&#1514;&#1497;&#1493;&#1514;%2031052016.xlsx" TargetMode="External"/></Relationships>
</file>

<file path=xl/externalLinks/_rels/externalLink7.xml.rels><?xml version="1.0" encoding="UTF-8" standalone="yes"?>
<Relationships xmlns="http://schemas.openxmlformats.org/package/2006/relationships"><Relationship Id="rId1" Type="http://purl.oclc.org/ooxml/officeDocument/relationships/externalLinkPath" Target="/Users/alonshepon/Downloads/AGRO_farm_dataset_2022-12-30.temp%20.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Harvest and Nutrition"/>
    </sheetNames>
    <sheetDataSet>
      <sheetData sheetId="0"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xxl21:alternateUrls>
      <xxl21:absoluteUrl r:id="rId2"/>
    </xxl21:alternateUrls>
    <sheetNames>
      <sheetName val="LCA"/>
      <sheetName val="LCA Figures"/>
      <sheetName val="Land use vs. occupancy"/>
      <sheetName val="Per farm's area"/>
      <sheetName val="Per ha"/>
      <sheetName val="Per output"/>
      <sheetName val="Comparative Analysis"/>
      <sheetName val="Toperoff dataset 2017"/>
      <sheetName val="Harvest"/>
      <sheetName val="daily nutrients production"/>
      <sheetName val="yearly farm nutrient production"/>
      <sheetName val="nutritional values"/>
      <sheetName val="Jan"/>
      <sheetName val="Feb"/>
      <sheetName val="March"/>
      <sheetName val="April"/>
      <sheetName val="May"/>
      <sheetName val="June"/>
      <sheetName val="July"/>
      <sheetName val="August"/>
      <sheetName val="September"/>
      <sheetName val="October"/>
      <sheetName val="November"/>
      <sheetName val="December"/>
      <sheetName val="daily consumptio. calculated"/>
      <sheetName val="protein"/>
      <sheetName val="zinc"/>
      <sheetName val="vitamin C"/>
      <sheetName val="carbohydrates"/>
      <sheetName val="calcium"/>
      <sheetName val="calories"/>
      <sheetName val="iron"/>
      <sheetName val="magnesium"/>
      <sheetName val="fats"/>
      <sheetName val="Plant Board 2017"/>
      <sheetName val="vegetable garden plan"/>
    </sheetNames>
    <sheetDataSet>
      <sheetData sheetId="0"/>
      <sheetData sheetId="1"/>
      <sheetData sheetId="2">
        <row r="4">
          <cell r="E4">
            <v>1.01712974440927</v>
          </cell>
          <cell r="F4">
            <v>6.3190599905667266</v>
          </cell>
          <cell r="G4">
            <v>2.8552387458176072</v>
          </cell>
        </row>
      </sheetData>
      <sheetData sheetId="3"/>
      <sheetData sheetId="4">
        <row r="87">
          <cell r="E87">
            <v>4078600.2229999998</v>
          </cell>
        </row>
      </sheetData>
      <sheetData sheetId="5">
        <row r="88">
          <cell r="E88">
            <v>863</v>
          </cell>
          <cell r="F88">
            <v>1238.5751075542216</v>
          </cell>
          <cell r="G88">
            <v>504.07379796781828</v>
          </cell>
        </row>
      </sheetData>
      <sheetData sheetId="6"/>
      <sheetData sheetId="7">
        <row r="70">
          <cell r="Y70">
            <v>3814398.7549374998</v>
          </cell>
          <cell r="Z70">
            <v>99775.552682750014</v>
          </cell>
          <cell r="AA70">
            <v>79399.514482750004</v>
          </cell>
          <cell r="AB70">
            <v>748140.64322149998</v>
          </cell>
          <cell r="AC70">
            <v>821774.99913750007</v>
          </cell>
          <cell r="AD70">
            <v>38964.831459624998</v>
          </cell>
          <cell r="AE70">
            <v>1059934.8358249997</v>
          </cell>
          <cell r="AF70">
            <v>23821.466132999998</v>
          </cell>
        </row>
      </sheetData>
      <sheetData sheetId="8">
        <row r="1">
          <cell r="A1" t="str">
            <v>item/month</v>
          </cell>
          <cell r="B1" t="str">
            <v>food_group</v>
          </cell>
          <cell r="C1" t="str">
            <v>jan</v>
          </cell>
          <cell r="D1" t="str">
            <v>feb</v>
          </cell>
          <cell r="E1" t="str">
            <v>march</v>
          </cell>
          <cell r="F1" t="str">
            <v>april</v>
          </cell>
          <cell r="G1" t="str">
            <v>may</v>
          </cell>
          <cell r="H1" t="str">
            <v>june</v>
          </cell>
          <cell r="I1" t="str">
            <v>july</v>
          </cell>
          <cell r="J1" t="str">
            <v>aug</v>
          </cell>
          <cell r="K1" t="str">
            <v>sep</v>
          </cell>
          <cell r="L1" t="str">
            <v>oct</v>
          </cell>
          <cell r="M1" t="str">
            <v>nov</v>
          </cell>
          <cell r="N1" t="str">
            <v>dec</v>
          </cell>
          <cell r="O1" t="str">
            <v>yearly total (Kg)</v>
          </cell>
        </row>
        <row r="2">
          <cell r="A2" t="str">
            <v>wheat</v>
          </cell>
          <cell r="B2" t="str">
            <v>cereal</v>
          </cell>
          <cell r="H2">
            <v>48</v>
          </cell>
          <cell r="O2">
            <v>48</v>
          </cell>
        </row>
        <row r="3">
          <cell r="A3" t="str">
            <v>fava beans</v>
          </cell>
          <cell r="B3" t="str">
            <v>legumes</v>
          </cell>
          <cell r="H3">
            <v>84</v>
          </cell>
          <cell r="O3">
            <v>84</v>
          </cell>
        </row>
        <row r="4">
          <cell r="A4" t="str">
            <v>olive oil</v>
          </cell>
          <cell r="B4" t="str">
            <v>oil</v>
          </cell>
          <cell r="M4">
            <v>40</v>
          </cell>
          <cell r="O4">
            <v>40</v>
          </cell>
        </row>
        <row r="5">
          <cell r="A5" t="str">
            <v>honey</v>
          </cell>
          <cell r="B5" t="str">
            <v>sugar</v>
          </cell>
          <cell r="I5">
            <v>15</v>
          </cell>
          <cell r="O5">
            <v>15</v>
          </cell>
        </row>
        <row r="6">
          <cell r="A6" t="str">
            <v>carob syrup</v>
          </cell>
          <cell r="B6" t="str">
            <v>sugar</v>
          </cell>
          <cell r="J6">
            <v>5</v>
          </cell>
          <cell r="O6">
            <v>5</v>
          </cell>
        </row>
        <row r="7">
          <cell r="A7" t="str">
            <v xml:space="preserve">lettuce </v>
          </cell>
          <cell r="B7" t="str">
            <v>vegetable</v>
          </cell>
          <cell r="C7">
            <v>3.5</v>
          </cell>
          <cell r="D7">
            <v>3.5</v>
          </cell>
          <cell r="E7">
            <v>3.5</v>
          </cell>
          <cell r="F7">
            <v>3.5</v>
          </cell>
          <cell r="G7">
            <v>3.5</v>
          </cell>
          <cell r="H7">
            <v>3.5</v>
          </cell>
          <cell r="M7">
            <v>3.5</v>
          </cell>
          <cell r="N7">
            <v>3.5</v>
          </cell>
          <cell r="O7">
            <v>28</v>
          </cell>
        </row>
        <row r="8">
          <cell r="A8" t="str">
            <v xml:space="preserve">broccoli </v>
          </cell>
          <cell r="B8" t="str">
            <v>vegetable</v>
          </cell>
          <cell r="C8">
            <v>5</v>
          </cell>
          <cell r="D8">
            <v>6</v>
          </cell>
          <cell r="E8">
            <v>5</v>
          </cell>
          <cell r="N8">
            <v>4</v>
          </cell>
          <cell r="O8">
            <v>20</v>
          </cell>
        </row>
        <row r="9">
          <cell r="A9" t="str">
            <v>radish</v>
          </cell>
          <cell r="B9" t="str">
            <v>vegetable</v>
          </cell>
          <cell r="C9">
            <v>0.8</v>
          </cell>
          <cell r="D9">
            <v>0.7</v>
          </cell>
          <cell r="G9">
            <v>0.6</v>
          </cell>
          <cell r="L9">
            <v>2.25</v>
          </cell>
          <cell r="M9">
            <v>0.7</v>
          </cell>
          <cell r="N9">
            <v>0.7</v>
          </cell>
          <cell r="O9">
            <v>5.75</v>
          </cell>
        </row>
        <row r="10">
          <cell r="A10" t="str">
            <v>cauliflower</v>
          </cell>
          <cell r="B10" t="str">
            <v>vegetable</v>
          </cell>
          <cell r="C10">
            <v>4</v>
          </cell>
          <cell r="D10">
            <v>7</v>
          </cell>
          <cell r="E10">
            <v>8</v>
          </cell>
          <cell r="F10">
            <v>6</v>
          </cell>
          <cell r="O10">
            <v>25</v>
          </cell>
        </row>
        <row r="11">
          <cell r="A11" t="str">
            <v>rocket</v>
          </cell>
          <cell r="B11" t="str">
            <v>vegetable</v>
          </cell>
          <cell r="C11">
            <v>0.7</v>
          </cell>
          <cell r="D11">
            <v>0.7</v>
          </cell>
          <cell r="E11">
            <v>0.5</v>
          </cell>
          <cell r="L11">
            <v>0.6</v>
          </cell>
          <cell r="M11">
            <v>0.5</v>
          </cell>
          <cell r="N11">
            <v>0.6</v>
          </cell>
          <cell r="O11">
            <v>3.6</v>
          </cell>
        </row>
        <row r="12">
          <cell r="A12" t="str">
            <v>spinach</v>
          </cell>
          <cell r="B12" t="str">
            <v>vegetable</v>
          </cell>
          <cell r="C12">
            <v>0.8</v>
          </cell>
          <cell r="D12">
            <v>0.8</v>
          </cell>
          <cell r="E12">
            <v>0.7</v>
          </cell>
          <cell r="F12">
            <v>0.6</v>
          </cell>
          <cell r="M12">
            <v>0.5</v>
          </cell>
          <cell r="N12">
            <v>0.6</v>
          </cell>
          <cell r="O12">
            <v>4</v>
          </cell>
        </row>
        <row r="13">
          <cell r="A13" t="str">
            <v>Chard</v>
          </cell>
          <cell r="B13" t="str">
            <v>vegetable</v>
          </cell>
          <cell r="C13">
            <v>1.5</v>
          </cell>
          <cell r="D13">
            <v>1.5</v>
          </cell>
          <cell r="E13">
            <v>2</v>
          </cell>
          <cell r="F13">
            <v>1.5</v>
          </cell>
          <cell r="G13">
            <v>1.3</v>
          </cell>
          <cell r="L13">
            <v>0.7</v>
          </cell>
          <cell r="M13">
            <v>0.7</v>
          </cell>
          <cell r="N13">
            <v>1</v>
          </cell>
          <cell r="O13">
            <v>10.199999999999999</v>
          </cell>
        </row>
        <row r="14">
          <cell r="A14" t="str">
            <v>beetroot</v>
          </cell>
          <cell r="B14" t="str">
            <v>vegetable</v>
          </cell>
          <cell r="C14">
            <v>7</v>
          </cell>
          <cell r="D14">
            <v>7</v>
          </cell>
          <cell r="G14">
            <v>4</v>
          </cell>
          <cell r="M14">
            <v>4</v>
          </cell>
          <cell r="N14">
            <v>6</v>
          </cell>
          <cell r="O14">
            <v>28</v>
          </cell>
        </row>
        <row r="15">
          <cell r="A15" t="str">
            <v>cabbage</v>
          </cell>
          <cell r="B15" t="str">
            <v>vegetable</v>
          </cell>
          <cell r="C15">
            <v>5</v>
          </cell>
          <cell r="D15">
            <v>6</v>
          </cell>
          <cell r="E15">
            <v>7</v>
          </cell>
          <cell r="F15">
            <v>6</v>
          </cell>
          <cell r="G15">
            <v>6</v>
          </cell>
          <cell r="N15">
            <v>5</v>
          </cell>
          <cell r="O15">
            <v>35</v>
          </cell>
        </row>
        <row r="16">
          <cell r="A16" t="str">
            <v xml:space="preserve">turnip </v>
          </cell>
          <cell r="B16" t="str">
            <v>vegetable</v>
          </cell>
          <cell r="C16">
            <v>1</v>
          </cell>
          <cell r="D16">
            <v>1.2</v>
          </cell>
          <cell r="E16">
            <v>1</v>
          </cell>
          <cell r="G16">
            <v>1</v>
          </cell>
          <cell r="N16">
            <v>0.8</v>
          </cell>
          <cell r="O16">
            <v>5</v>
          </cell>
        </row>
        <row r="17">
          <cell r="A17" t="str">
            <v>kohlrabi</v>
          </cell>
          <cell r="B17" t="str">
            <v>vegetable</v>
          </cell>
          <cell r="C17">
            <v>2.5</v>
          </cell>
          <cell r="D17">
            <v>3</v>
          </cell>
          <cell r="E17">
            <v>3.5</v>
          </cell>
          <cell r="G17">
            <v>2.5</v>
          </cell>
          <cell r="L17">
            <v>1</v>
          </cell>
          <cell r="M17">
            <v>1.5</v>
          </cell>
          <cell r="N17">
            <v>2</v>
          </cell>
          <cell r="O17">
            <v>16</v>
          </cell>
        </row>
        <row r="18">
          <cell r="A18" t="str">
            <v>parsley</v>
          </cell>
          <cell r="B18" t="str">
            <v>vegetable</v>
          </cell>
          <cell r="C18">
            <v>3</v>
          </cell>
          <cell r="D18">
            <v>4.5</v>
          </cell>
          <cell r="E18">
            <v>5</v>
          </cell>
          <cell r="F18">
            <v>3</v>
          </cell>
          <cell r="G18">
            <v>2</v>
          </cell>
          <cell r="L18">
            <v>0.2</v>
          </cell>
          <cell r="M18">
            <v>2</v>
          </cell>
          <cell r="N18">
            <v>2.5</v>
          </cell>
          <cell r="O18">
            <v>22.2</v>
          </cell>
        </row>
        <row r="19">
          <cell r="A19" t="str">
            <v>fennel</v>
          </cell>
          <cell r="B19" t="str">
            <v>vegetable</v>
          </cell>
          <cell r="C19">
            <v>1.5</v>
          </cell>
          <cell r="D19">
            <v>1.5</v>
          </cell>
          <cell r="E19">
            <v>2</v>
          </cell>
          <cell r="G19">
            <v>1.5</v>
          </cell>
          <cell r="M19">
            <v>0.5</v>
          </cell>
          <cell r="N19">
            <v>1</v>
          </cell>
          <cell r="O19">
            <v>8</v>
          </cell>
        </row>
        <row r="20">
          <cell r="A20" t="str">
            <v>celery</v>
          </cell>
          <cell r="B20" t="str">
            <v>vegetable</v>
          </cell>
          <cell r="C20">
            <v>4</v>
          </cell>
          <cell r="D20">
            <v>5</v>
          </cell>
          <cell r="E20">
            <v>6</v>
          </cell>
          <cell r="F20">
            <v>4</v>
          </cell>
          <cell r="G20">
            <v>3</v>
          </cell>
          <cell r="M20">
            <v>2</v>
          </cell>
          <cell r="N20">
            <v>3</v>
          </cell>
          <cell r="O20">
            <v>27</v>
          </cell>
        </row>
        <row r="21">
          <cell r="A21" t="str">
            <v>dill</v>
          </cell>
          <cell r="B21" t="str">
            <v>vegetable</v>
          </cell>
          <cell r="C21">
            <v>0.6</v>
          </cell>
          <cell r="D21">
            <v>1</v>
          </cell>
          <cell r="E21">
            <v>1</v>
          </cell>
          <cell r="F21">
            <v>0.5</v>
          </cell>
          <cell r="G21">
            <v>1</v>
          </cell>
          <cell r="L21">
            <v>0.3</v>
          </cell>
          <cell r="M21">
            <v>0.4</v>
          </cell>
          <cell r="N21">
            <v>0.5</v>
          </cell>
          <cell r="O21">
            <v>5.3</v>
          </cell>
        </row>
        <row r="22">
          <cell r="A22" t="str">
            <v>coriander</v>
          </cell>
          <cell r="B22" t="str">
            <v>vegetable</v>
          </cell>
          <cell r="C22">
            <v>0.7</v>
          </cell>
          <cell r="D22">
            <v>1</v>
          </cell>
          <cell r="E22">
            <v>0.9</v>
          </cell>
          <cell r="F22">
            <v>0.5</v>
          </cell>
          <cell r="G22">
            <v>1</v>
          </cell>
          <cell r="M22">
            <v>0.3</v>
          </cell>
          <cell r="N22">
            <v>0.6</v>
          </cell>
          <cell r="O22">
            <v>4.9999999999999991</v>
          </cell>
        </row>
        <row r="23">
          <cell r="A23" t="str">
            <v>carrot</v>
          </cell>
          <cell r="B23" t="str">
            <v>vegetable</v>
          </cell>
          <cell r="D23">
            <v>5</v>
          </cell>
          <cell r="E23">
            <v>8</v>
          </cell>
          <cell r="F23">
            <v>7</v>
          </cell>
          <cell r="G23">
            <v>5</v>
          </cell>
          <cell r="O23">
            <v>25</v>
          </cell>
        </row>
        <row r="24">
          <cell r="A24" t="str">
            <v>onion</v>
          </cell>
          <cell r="B24" t="str">
            <v>vegetable</v>
          </cell>
          <cell r="F24">
            <v>1</v>
          </cell>
          <cell r="G24">
            <v>3</v>
          </cell>
          <cell r="O24">
            <v>4</v>
          </cell>
        </row>
        <row r="25">
          <cell r="A25" t="str">
            <v>leek</v>
          </cell>
          <cell r="B25" t="str">
            <v>vegetable</v>
          </cell>
          <cell r="D25">
            <v>6</v>
          </cell>
          <cell r="E25">
            <v>8</v>
          </cell>
          <cell r="F25">
            <v>10</v>
          </cell>
          <cell r="G25">
            <v>6</v>
          </cell>
          <cell r="O25">
            <v>30</v>
          </cell>
        </row>
        <row r="26">
          <cell r="A26" t="str">
            <v>spring onion</v>
          </cell>
          <cell r="B26" t="str">
            <v>vegetable</v>
          </cell>
          <cell r="C26">
            <v>4</v>
          </cell>
          <cell r="D26">
            <v>5</v>
          </cell>
          <cell r="E26">
            <v>5</v>
          </cell>
          <cell r="F26">
            <v>4</v>
          </cell>
          <cell r="G26">
            <v>3</v>
          </cell>
          <cell r="N26">
            <v>3</v>
          </cell>
          <cell r="O26">
            <v>24</v>
          </cell>
        </row>
        <row r="27">
          <cell r="A27" t="str">
            <v>garlic</v>
          </cell>
          <cell r="B27" t="str">
            <v>vegetable</v>
          </cell>
          <cell r="F27">
            <v>1</v>
          </cell>
          <cell r="O27">
            <v>1</v>
          </cell>
        </row>
        <row r="28">
          <cell r="A28" t="str">
            <v>tomato</v>
          </cell>
          <cell r="B28" t="str">
            <v>vegetable</v>
          </cell>
          <cell r="H28">
            <v>7.2</v>
          </cell>
          <cell r="I28">
            <v>10.9</v>
          </cell>
          <cell r="J28">
            <v>5.8</v>
          </cell>
          <cell r="K28">
            <v>0.6</v>
          </cell>
          <cell r="L28">
            <v>0.55000000000000004</v>
          </cell>
          <cell r="O28">
            <v>25.050000000000004</v>
          </cell>
        </row>
        <row r="29">
          <cell r="A29" t="str">
            <v xml:space="preserve">eggplant </v>
          </cell>
          <cell r="B29" t="str">
            <v>vegetable</v>
          </cell>
          <cell r="H29">
            <v>1.2</v>
          </cell>
          <cell r="I29">
            <v>4.4000000000000004</v>
          </cell>
          <cell r="J29">
            <v>5.5</v>
          </cell>
          <cell r="K29">
            <v>9.1999999999999993</v>
          </cell>
          <cell r="L29">
            <v>9.5</v>
          </cell>
          <cell r="M29">
            <v>4</v>
          </cell>
          <cell r="O29">
            <v>33.799999999999997</v>
          </cell>
        </row>
        <row r="30">
          <cell r="A30" t="str">
            <v>bell pepper</v>
          </cell>
          <cell r="B30" t="str">
            <v>vegetable</v>
          </cell>
          <cell r="H30">
            <v>2.1</v>
          </cell>
          <cell r="I30">
            <v>3.9</v>
          </cell>
          <cell r="J30">
            <v>4.5999999999999996</v>
          </cell>
          <cell r="K30">
            <v>3.75</v>
          </cell>
          <cell r="L30">
            <v>1.9</v>
          </cell>
          <cell r="O30">
            <v>16.25</v>
          </cell>
        </row>
        <row r="31">
          <cell r="A31" t="str">
            <v>potato</v>
          </cell>
          <cell r="B31" t="str">
            <v>tubers</v>
          </cell>
          <cell r="H31">
            <v>0</v>
          </cell>
          <cell r="I31">
            <v>0</v>
          </cell>
          <cell r="J31">
            <v>0</v>
          </cell>
          <cell r="O31">
            <v>0</v>
          </cell>
        </row>
        <row r="32">
          <cell r="A32" t="str">
            <v>basil</v>
          </cell>
          <cell r="B32" t="str">
            <v>vegetable</v>
          </cell>
          <cell r="G32">
            <v>0.2</v>
          </cell>
          <cell r="H32">
            <v>1.6</v>
          </cell>
          <cell r="I32">
            <v>1.8</v>
          </cell>
          <cell r="J32">
            <v>2.1</v>
          </cell>
          <cell r="K32">
            <v>3.4</v>
          </cell>
          <cell r="L32">
            <v>1.3</v>
          </cell>
          <cell r="M32">
            <v>0.7</v>
          </cell>
          <cell r="O32">
            <v>11.1</v>
          </cell>
        </row>
        <row r="33">
          <cell r="A33" t="str">
            <v>corn</v>
          </cell>
          <cell r="B33" t="str">
            <v>cereal</v>
          </cell>
          <cell r="H33">
            <v>0.6</v>
          </cell>
          <cell r="I33">
            <v>0.8</v>
          </cell>
          <cell r="J33">
            <v>1.6</v>
          </cell>
          <cell r="K33">
            <v>0.9</v>
          </cell>
          <cell r="O33">
            <v>3.9</v>
          </cell>
        </row>
        <row r="34">
          <cell r="A34" t="str">
            <v>okra</v>
          </cell>
          <cell r="B34" t="str">
            <v>vegetable</v>
          </cell>
          <cell r="H34">
            <v>0.1</v>
          </cell>
          <cell r="I34">
            <v>0.2</v>
          </cell>
          <cell r="J34">
            <v>0.4</v>
          </cell>
          <cell r="K34">
            <v>0.3</v>
          </cell>
          <cell r="L34">
            <v>1.2</v>
          </cell>
          <cell r="O34">
            <v>2.2000000000000002</v>
          </cell>
        </row>
        <row r="35">
          <cell r="A35" t="str">
            <v>sweet potato</v>
          </cell>
          <cell r="B35" t="str">
            <v>tubers</v>
          </cell>
          <cell r="K35">
            <v>0.6</v>
          </cell>
          <cell r="L35">
            <v>0.5</v>
          </cell>
          <cell r="O35">
            <v>1.1000000000000001</v>
          </cell>
        </row>
        <row r="36">
          <cell r="A36" t="str">
            <v>green beans</v>
          </cell>
          <cell r="B36" t="str">
            <v>legumes</v>
          </cell>
          <cell r="G36">
            <v>0.9</v>
          </cell>
          <cell r="H36">
            <v>0.2</v>
          </cell>
          <cell r="I36">
            <v>0.6</v>
          </cell>
          <cell r="J36">
            <v>1</v>
          </cell>
          <cell r="K36">
            <v>0.8</v>
          </cell>
          <cell r="L36">
            <v>5.3</v>
          </cell>
          <cell r="O36">
            <v>8.8000000000000007</v>
          </cell>
        </row>
        <row r="37">
          <cell r="A37" t="str">
            <v>mulukhiyah</v>
          </cell>
          <cell r="B37" t="str">
            <v>vegetable</v>
          </cell>
          <cell r="O37">
            <v>0</v>
          </cell>
        </row>
        <row r="38">
          <cell r="A38" t="str">
            <v>watermelon</v>
          </cell>
          <cell r="B38" t="str">
            <v>fruits</v>
          </cell>
          <cell r="H38">
            <v>8.6</v>
          </cell>
          <cell r="I38">
            <v>15.2</v>
          </cell>
          <cell r="J38">
            <v>1.3</v>
          </cell>
          <cell r="K38">
            <v>2.75</v>
          </cell>
          <cell r="L38">
            <v>1.4</v>
          </cell>
          <cell r="O38">
            <v>29.249999999999996</v>
          </cell>
        </row>
        <row r="39">
          <cell r="A39" t="str">
            <v>melon</v>
          </cell>
          <cell r="B39" t="str">
            <v>fruits</v>
          </cell>
          <cell r="H39">
            <v>4.4000000000000004</v>
          </cell>
          <cell r="I39">
            <v>2.2999999999999998</v>
          </cell>
          <cell r="J39">
            <v>2.1</v>
          </cell>
          <cell r="K39">
            <v>1.6</v>
          </cell>
          <cell r="O39">
            <v>10.4</v>
          </cell>
        </row>
        <row r="40">
          <cell r="A40" t="str">
            <v>cucumber</v>
          </cell>
          <cell r="B40" t="str">
            <v>vegetable</v>
          </cell>
          <cell r="G40">
            <v>4</v>
          </cell>
          <cell r="H40">
            <v>6.2</v>
          </cell>
          <cell r="I40">
            <v>0.7</v>
          </cell>
          <cell r="J40">
            <v>1.2</v>
          </cell>
          <cell r="K40">
            <v>3.8</v>
          </cell>
          <cell r="L40">
            <v>0.5</v>
          </cell>
          <cell r="O40">
            <v>16.399999999999999</v>
          </cell>
        </row>
        <row r="41">
          <cell r="A41" t="str">
            <v>armenian cucumber</v>
          </cell>
          <cell r="B41" t="str">
            <v>vegetable</v>
          </cell>
          <cell r="O41">
            <v>0</v>
          </cell>
        </row>
        <row r="42">
          <cell r="A42" t="str">
            <v>squash</v>
          </cell>
          <cell r="B42" t="str">
            <v>vegetable</v>
          </cell>
          <cell r="G42">
            <v>1</v>
          </cell>
          <cell r="H42">
            <v>2.1</v>
          </cell>
          <cell r="I42">
            <v>5.0999999999999996</v>
          </cell>
          <cell r="J42">
            <v>3.6</v>
          </cell>
          <cell r="K42">
            <v>0.7</v>
          </cell>
          <cell r="O42">
            <v>12.499999999999998</v>
          </cell>
        </row>
        <row r="43">
          <cell r="A43" t="str">
            <v>zucchini</v>
          </cell>
          <cell r="B43" t="str">
            <v>vegetable</v>
          </cell>
          <cell r="G43">
            <v>8.5</v>
          </cell>
          <cell r="H43">
            <v>13.3</v>
          </cell>
          <cell r="I43">
            <v>5</v>
          </cell>
          <cell r="J43">
            <v>3.5</v>
          </cell>
          <cell r="K43">
            <v>2.6</v>
          </cell>
          <cell r="O43">
            <v>32.9</v>
          </cell>
        </row>
        <row r="45">
          <cell r="O45">
            <v>727.69999999999982</v>
          </cell>
          <cell r="P45">
            <v>863</v>
          </cell>
        </row>
      </sheetData>
      <sheetData sheetId="9">
        <row r="45">
          <cell r="C45">
            <v>85.055035557893817</v>
          </cell>
          <cell r="D45">
            <v>117.74618920759389</v>
          </cell>
          <cell r="E45">
            <v>293.04542228848953</v>
          </cell>
          <cell r="F45">
            <v>2564.3592305614534</v>
          </cell>
          <cell r="I45">
            <v>800.26570425588784</v>
          </cell>
          <cell r="J45">
            <v>31.022717063965846</v>
          </cell>
          <cell r="K45">
            <v>805.58466822611217</v>
          </cell>
          <cell r="N45">
            <v>13.277446898491398</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L1">
            <v>56</v>
          </cell>
        </row>
      </sheetData>
      <sheetData sheetId="26">
        <row r="1">
          <cell r="L1">
            <v>8</v>
          </cell>
        </row>
      </sheetData>
      <sheetData sheetId="27"/>
      <sheetData sheetId="28">
        <row r="1">
          <cell r="L1">
            <v>130</v>
          </cell>
        </row>
      </sheetData>
      <sheetData sheetId="29">
        <row r="1">
          <cell r="L1">
            <v>1000</v>
          </cell>
        </row>
      </sheetData>
      <sheetData sheetId="30">
        <row r="1">
          <cell r="L1">
            <v>2180</v>
          </cell>
        </row>
      </sheetData>
      <sheetData sheetId="31">
        <row r="1">
          <cell r="L1">
            <v>8</v>
          </cell>
        </row>
      </sheetData>
      <sheetData sheetId="32">
        <row r="1">
          <cell r="L1">
            <v>420</v>
          </cell>
        </row>
      </sheetData>
      <sheetData sheetId="33">
        <row r="1">
          <cell r="L1">
            <v>73</v>
          </cell>
        </row>
      </sheetData>
      <sheetData sheetId="34"/>
      <sheetData sheetId="35"/>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Front"/>
      <sheetName val="Parameters"/>
      <sheetName val="SPEC cups"/>
      <sheetName val="LCI(A)"/>
      <sheetName val="Results (Tab)"/>
      <sheetName val="Results (Gr)"/>
      <sheetName val="Sensitivity A. 1"/>
      <sheetName val="Sensit. A. 2 Res"/>
      <sheetName val="EOL"/>
      <sheetName val="collection waste"/>
      <sheetName val="Transport"/>
      <sheetName val="Cassave"/>
      <sheetName val="General input"/>
      <sheetName val="Sources"/>
    </sheetNames>
    <sheetDataSet>
      <sheetData sheetId="0"/>
      <sheetData sheetId="1">
        <row r="59">
          <cell r="A59">
            <v>0.41</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Results 081122"/>
      <sheetName val="Figures 041122"/>
    </sheetNames>
    <sheetDataSet>
      <sheetData sheetId="0">
        <row r="4">
          <cell r="A4" t="str">
            <v>AGRO</v>
          </cell>
        </row>
        <row r="25">
          <cell r="F25">
            <v>557.91911430831715</v>
          </cell>
        </row>
        <row r="27">
          <cell r="F27">
            <v>610.86986599999989</v>
          </cell>
        </row>
        <row r="50">
          <cell r="A50" t="str">
            <v>MIX per total ouptut</v>
          </cell>
        </row>
      </sheetData>
      <sheetData sheetId="1"/>
    </sheetDataSet>
  </externalBook>
</externalLink>
</file>

<file path=xl/externalLinks/externalLink5.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Results 291122"/>
      <sheetName val="Figures 291122"/>
    </sheetNames>
    <sheetDataSet>
      <sheetData sheetId="0">
        <row r="4">
          <cell r="A4" t="str">
            <v>AGRO</v>
          </cell>
        </row>
        <row r="25">
          <cell r="F25">
            <v>557.91911430831715</v>
          </cell>
        </row>
        <row r="27">
          <cell r="F27">
            <v>486.06986599999993</v>
          </cell>
        </row>
        <row r="50">
          <cell r="A50" t="str">
            <v>MIX per total ouptut</v>
          </cell>
        </row>
      </sheetData>
      <sheetData sheetId="1" refreshError="1"/>
    </sheetDataSet>
  </externalBook>
</externalLink>
</file>

<file path=xl/externalLinks/externalLink6.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גידולי יצוא"/>
      <sheetName val="איורים לתקציר"/>
      <sheetName val="יחס עבודה להוצאות"/>
      <sheetName val="עלות מים להוצאות"/>
      <sheetName val="עלויות הקמה שח לדונם"/>
      <sheetName val="רווחיות שח לדונם"/>
      <sheetName val="שאריות פרי-לחלבון"/>
      <sheetName val="פסולת עקירות-לחלבון"/>
      <sheetName val="פסולת גזם-לחלבון"/>
      <sheetName val="פסולת פרי-לקלוריות"/>
      <sheetName val="פסולת עקירות-לקלוריות"/>
      <sheetName val="פסולת גזם-לקלוריות"/>
      <sheetName val="פסולת פרי-לטון תוצרת"/>
      <sheetName val="פסולת עקירות-לטון תוצרת"/>
      <sheetName val="פסולת גזם-לטון תוצרת"/>
      <sheetName val="פסולת פרי-טון לדונם"/>
      <sheetName val="פסולת עקירות-טון לדונם"/>
      <sheetName val="פסולת גזם-טון לדונם"/>
      <sheetName val="אשלגן דשן לחלבון"/>
      <sheetName val="זרחן דשן לחלבון"/>
      <sheetName val="חנקן דשן לחלבון"/>
      <sheetName val="אשלגן קג דשן לקלוריות"/>
      <sheetName val="זרחן קג דשן לקלוריות"/>
      <sheetName val="חנקן קג דשן לקלוריות"/>
      <sheetName val="אשלגן קג דשן-קג תוצרת"/>
      <sheetName val="זרחן קג דשן-קג תוצרת"/>
      <sheetName val="חנקן קג דשן-קג תוצרת"/>
      <sheetName val="אשלגן קג-דונם"/>
      <sheetName val="זרחן קג-דונם"/>
      <sheetName val="חנקן קג-דונם"/>
      <sheetName val="השקיה סך הכל"/>
      <sheetName val="השקיה לחלבון"/>
      <sheetName val="השקיה ל1,000 קלוריות"/>
      <sheetName val="השקיה לטון תוצרת"/>
      <sheetName val="השקיה לדונם"/>
      <sheetName val="קומפוסט לדונם"/>
      <sheetName val="יצור מקומי לנפש"/>
      <sheetName val="חלבון בתוצרת"/>
      <sheetName val="קלוריות בתוצרת"/>
      <sheetName val="ערך תרבות ונוף"/>
      <sheetName val="תרשימי מכם"/>
      <sheetName val="קלוריות"/>
      <sheetName val="טבלה מרכזית-נתוני גידולים"/>
      <sheetName val="סילוק חומרי הזנה"/>
      <sheetName val="שטחי גידולים-צפריר"/>
      <sheetName val="מקורות נתונים"/>
      <sheetName val="דשנים ריכוז חומרים"/>
      <sheetName val="הדברת מזיקים ריכוז חומרים"/>
      <sheetName val="הדברת עשבים ריכוז חומרי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row r="4">
          <cell r="C4">
            <v>14000</v>
          </cell>
        </row>
        <row r="5">
          <cell r="C5">
            <v>16000</v>
          </cell>
        </row>
        <row r="7">
          <cell r="C7">
            <v>25000</v>
          </cell>
        </row>
        <row r="8">
          <cell r="C8">
            <v>1500</v>
          </cell>
        </row>
        <row r="9">
          <cell r="C9">
            <v>3500</v>
          </cell>
        </row>
        <row r="11">
          <cell r="C11">
            <v>16000</v>
          </cell>
        </row>
        <row r="14">
          <cell r="C14">
            <v>55000</v>
          </cell>
        </row>
        <row r="16">
          <cell r="C16">
            <v>1200</v>
          </cell>
        </row>
        <row r="17">
          <cell r="C17">
            <v>19000</v>
          </cell>
        </row>
        <row r="18">
          <cell r="C18">
            <v>8000</v>
          </cell>
        </row>
        <row r="19">
          <cell r="C19">
            <v>2000</v>
          </cell>
        </row>
        <row r="20">
          <cell r="C20">
            <v>1800</v>
          </cell>
        </row>
        <row r="21">
          <cell r="C21">
            <v>28000</v>
          </cell>
        </row>
        <row r="22">
          <cell r="C22">
            <v>17000</v>
          </cell>
        </row>
        <row r="24">
          <cell r="C24">
            <v>45000</v>
          </cell>
        </row>
        <row r="27">
          <cell r="C27">
            <v>42000</v>
          </cell>
        </row>
        <row r="30">
          <cell r="C30">
            <v>1090.25</v>
          </cell>
        </row>
        <row r="60">
          <cell r="C60">
            <v>6330.8</v>
          </cell>
        </row>
        <row r="69">
          <cell r="C69">
            <v>159412.5</v>
          </cell>
        </row>
      </sheetData>
      <sheetData sheetId="45" refreshError="1"/>
      <sheetData sheetId="46" refreshError="1"/>
      <sheetData sheetId="47" refreshError="1"/>
      <sheetData sheetId="48" refreshError="1"/>
    </sheetDataSet>
  </externalBook>
</externalLink>
</file>

<file path=xl/externalLinks/externalLink7.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Harvest"/>
      <sheetName val="daily nutrients production"/>
      <sheetName val="yearly farm nutrient production"/>
      <sheetName val="nutritional values"/>
      <sheetName val="Jan"/>
      <sheetName val="Feb"/>
      <sheetName val="March"/>
      <sheetName val="April"/>
      <sheetName val="May"/>
      <sheetName val="June"/>
      <sheetName val="July"/>
      <sheetName val="August"/>
      <sheetName val="September"/>
      <sheetName val="October"/>
      <sheetName val="November"/>
      <sheetName val="December"/>
      <sheetName val="protein"/>
      <sheetName val="carbonhydrates"/>
      <sheetName val="calcium"/>
      <sheetName val="fats"/>
    </sheetNames>
    <sheetDataSet>
      <sheetData sheetId="0" refreshError="1"/>
      <sheetData sheetId="1" refreshError="1"/>
      <sheetData sheetId="2" refreshError="1"/>
      <sheetData sheetId="3"/>
      <sheetData sheetId="4">
        <row r="38">
          <cell r="AA38" t="str">
            <v>w6</v>
          </cell>
        </row>
        <row r="39">
          <cell r="AA39" t="str">
            <v>w3</v>
          </cell>
        </row>
        <row r="40">
          <cell r="AA40" t="str">
            <v>w9</v>
          </cell>
        </row>
      </sheetData>
      <sheetData sheetId="5">
        <row r="46">
          <cell r="W46">
            <v>378.77910375054921</v>
          </cell>
          <cell r="X46">
            <v>38.213999477960179</v>
          </cell>
          <cell r="Y46">
            <v>2191.1237578990886</v>
          </cell>
        </row>
      </sheetData>
      <sheetData sheetId="6">
        <row r="46">
          <cell r="W46">
            <v>380.92745369039466</v>
          </cell>
          <cell r="X46">
            <v>38.549599488079565</v>
          </cell>
          <cell r="Y46">
            <v>2191.1638078869337</v>
          </cell>
        </row>
      </sheetData>
      <sheetData sheetId="7">
        <row r="46">
          <cell r="W46">
            <v>372.26615384332825</v>
          </cell>
          <cell r="X46">
            <v>36.797299453336763</v>
          </cell>
          <cell r="Y46">
            <v>2177.1630075697803</v>
          </cell>
        </row>
      </sheetData>
      <sheetData sheetId="8">
        <row r="46">
          <cell r="W46">
            <v>374.09055390320714</v>
          </cell>
          <cell r="X46">
            <v>41.013249578233818</v>
          </cell>
          <cell r="Y46">
            <v>2182.4680575116554</v>
          </cell>
        </row>
      </sheetData>
      <sheetData sheetId="9">
        <row r="46">
          <cell r="W46">
            <v>364.73967407196756</v>
          </cell>
          <cell r="X46">
            <v>43.233129756222489</v>
          </cell>
          <cell r="Y46">
            <v>2166.2897370181063</v>
          </cell>
        </row>
      </sheetData>
      <sheetData sheetId="10">
        <row r="46">
          <cell r="W46">
            <v>367.42856405042107</v>
          </cell>
          <cell r="X46">
            <v>37.691999634774412</v>
          </cell>
          <cell r="Y46">
            <v>2168.5809370091201</v>
          </cell>
        </row>
      </sheetData>
      <sheetData sheetId="11">
        <row r="46">
          <cell r="W46">
            <v>361.65572406090791</v>
          </cell>
          <cell r="X46">
            <v>37.607149614300589</v>
          </cell>
          <cell r="Y46">
            <v>2165.8289271777512</v>
          </cell>
        </row>
      </sheetData>
      <sheetData sheetId="12">
        <row r="46">
          <cell r="W46">
            <v>359.75869426056738</v>
          </cell>
          <cell r="X46">
            <v>40.347339641465808</v>
          </cell>
          <cell r="Y46">
            <v>2164.8708871235622</v>
          </cell>
        </row>
      </sheetData>
      <sheetData sheetId="13">
        <row r="46">
          <cell r="W46">
            <v>358.85245415586974</v>
          </cell>
          <cell r="X46">
            <v>37.067399446549828</v>
          </cell>
          <cell r="Y46">
            <v>2165.4460671473544</v>
          </cell>
        </row>
      </sheetData>
      <sheetData sheetId="14">
        <row r="46">
          <cell r="W46">
            <v>358.68045401126142</v>
          </cell>
          <cell r="X46">
            <v>33.531299528013932</v>
          </cell>
          <cell r="Y46">
            <v>2171.6924074537137</v>
          </cell>
        </row>
      </sheetData>
      <sheetData sheetId="15">
        <row r="46">
          <cell r="W46">
            <v>362.83560389205809</v>
          </cell>
          <cell r="X46">
            <v>32.48789948951454</v>
          </cell>
          <cell r="Y46">
            <v>2176.8664576125348</v>
          </cell>
        </row>
      </sheetData>
      <sheetData sheetId="16" refreshError="1"/>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purl.oclc.org/ooxml/spreadsheetml/main">
  <person displayName="Sigal Tepper" id="{840EA1C1-CCE8-45BE-8EBF-A6C830F81FEA}" userId="5a950f36a316f5eb" providerId="Windows Live"/>
  <person displayName="Alik Pelman" id="{35DCA44F-9E64-5E40-80F3-73367D0D4364}" userId="S::pelmana@biu.ac.il::e602f2a0-6fe1-477a-8e30-00f6dda43ec3" providerId="AD"/>
</personList>
</file>

<file path=xl/theme/theme1.xml><?xml version="1.0" encoding="utf-8"?>
<a:theme xmlns:a="http://purl.oclc.org/ooxml/drawingml/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threadedComments/threadedComment1.xml><?xml version="1.0" encoding="utf-8"?>
<ThreadedComments xmlns="http://schemas.microsoft.com/office/spreadsheetml/2018/threadedcomments" xmlns:x="http://purl.oclc.org/ooxml/spreadsheetml/main">
  <threadedComment ref="M1" dT="2022-05-30T17:42:22.54" personId="{840EA1C1-CCE8-45BE-8EBF-A6C830F81FEA}" id="{15E7D07D-DDDA-456C-BAE9-856BFE0B1310}">
    <text>based on harris benedict calculation 70 kg, 1.74 m, moderate activity (30%). BMR of 1548</text>
  </threadedComment>
</ThreadedComments>
</file>

<file path=xl/threadedComments/threadedComment2.xml><?xml version="1.0" encoding="utf-8"?>
<ThreadedComments xmlns="http://schemas.microsoft.com/office/spreadsheetml/2018/threadedcomments" xmlns:x="http://purl.oclc.org/ooxml/spreadsheetml/main">
  <threadedComment ref="A1" dT="2022-10-26T12:57:41.28" personId="{35DCA44F-9E64-5E40-80F3-73367D0D4364}" id="{DB344A7E-F8F2-A244-BA64-DD78E9A35C33}">
    <text xml:space="preserve">Source: The Plants Production and Marketing Board (Israel) http://www.plants.org.il/uploadImages/systemFiles/AVGYulandFb11-2018.pdf </text>
  </threadedComment>
  <threadedComment ref="B2" dT="2022-10-21T11:55:48.22" personId="{35DCA44F-9E64-5E40-80F3-73367D0D4364}" id="{587E0E55-7CC3-F749-8C1C-FF7ED8A0AF37}">
    <text>ministry of agriculture data</text>
  </threadedComment>
  <threadedComment ref="B13" dT="2022-10-21T11:49:28.97" personId="{35DCA44F-9E64-5E40-80F3-73367D0D4364}" id="{270A473F-D623-944F-8F76-28F96F95E7AB}">
    <text>ministry of agriculture data</text>
  </threadedComment>
  <threadedComment ref="B16" dT="2022-10-21T11:49:10.48" personId="{35DCA44F-9E64-5E40-80F3-73367D0D4364}" id="{BB89B42F-1E54-B74E-96A3-DEBE4D4A46BF}">
    <text>ministry of agriculture data</text>
  </threadedComment>
  <threadedComment ref="B28" dT="2022-10-26T13:12:26.24" personId="{35DCA44F-9E64-5E40-80F3-73367D0D4364}" id="{7235AA06-6682-F74C-9AEB-90CF2B299491}">
    <text>data extracted from Toperoff 2014. 
non-irrigated: 25000 ha; 12,000 tons. 
irrigated: 6000 ha; 11,000 tons</text>
  </threadedComment>
  <threadedComment ref="B30" dT="2022-10-21T11:48:56.72" personId="{35DCA44F-9E64-5E40-80F3-73367D0D4364}" id="{76A38F44-3636-1649-A3F5-1689D51B2A21}">
    <text>ministry of agriculture data</text>
  </threadedComment>
  <threadedComment ref="B33" dT="2022-10-21T11:49:53.63" personId="{35DCA44F-9E64-5E40-80F3-73367D0D4364}" id="{3E763D88-0AF8-9942-B357-32553468C33F}">
    <text>estimate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2.xml.rels><?xml version="1.0" encoding="UTF-8" standalone="yes"?>
<Relationships xmlns="http://schemas.openxmlformats.org/package/2006/relationships"><Relationship Id="rId1" Type="http://purl.oclc.org/ooxml/officeDocument/relationships/drawing" Target="../drawings/drawing2.xml"/></Relationships>
</file>

<file path=xl/worksheets/_rels/sheet7.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3.xml"/></Relationships>
</file>

<file path=xl/worksheets/_rels/sheet8.xml.rels><?xml version="1.0" encoding="UTF-8" standalone="yes"?>
<Relationships xmlns="http://schemas.openxmlformats.org/package/2006/relationships"><Relationship Id="rId3" Type="http://purl.oclc.org/ooxml/officeDocument/relationships/comments" Target="../comments3.xml"/><Relationship Id="rId2" Type="http://schemas.openxmlformats.org/officeDocument/2006/relationships/vmlDrawing" Target="../drawings/vmlDrawing3.vml"/><Relationship Id="rId1" Type="http://purl.oclc.org/ooxml/officeDocument/relationships/drawing" Target="../drawings/drawing4.xml"/></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1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26.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28.xml.rels><?xml version="1.0" encoding="UTF-8" standalone="yes"?>
<Relationships xmlns="http://schemas.openxmlformats.org/package/2006/relationships"><Relationship Id="rId3" Type="http://purl.oclc.org/ooxml/officeDocument/relationships/comments" Target="../comments4.xml"/><Relationship Id="rId2" Type="http://schemas.openxmlformats.org/officeDocument/2006/relationships/vmlDrawing" Target="../drawings/vmlDrawing4.vml"/><Relationship Id="rId1" Type="http://purl.oclc.org/ooxml/officeDocument/relationships/drawing" Target="../drawings/drawing5.xml"/></Relationships>
</file>

<file path=xl/worksheets/_rels/sheet29.xml.rels><?xml version="1.0" encoding="UTF-8" standalone="yes"?>
<Relationships xmlns="http://schemas.openxmlformats.org/package/2006/relationships"><Relationship Id="rId3" Type="http://purl.oclc.org/ooxml/officeDocument/relationships/comments" Target="../comments5.xml"/><Relationship Id="rId2" Type="http://schemas.openxmlformats.org/officeDocument/2006/relationships/vmlDrawing" Target="../drawings/vmlDrawing5.vml"/><Relationship Id="rId1" Type="http://purl.oclc.org/ooxml/officeDocument/relationships/drawing" Target="../drawings/drawing6.xml"/></Relationships>
</file>

<file path=xl/worksheets/_rels/sheet30.xml.rels><?xml version="1.0" encoding="UTF-8" standalone="yes"?>
<Relationships xmlns="http://schemas.openxmlformats.org/package/2006/relationships"><Relationship Id="rId3" Type="http://purl.oclc.org/ooxml/officeDocument/relationships/comments" Target="../comments6.xml"/><Relationship Id="rId2" Type="http://schemas.openxmlformats.org/officeDocument/2006/relationships/vmlDrawing" Target="../drawings/vmlDrawing6.vml"/><Relationship Id="rId1" Type="http://purl.oclc.org/ooxml/officeDocument/relationships/drawing" Target="../drawings/drawing7.xml"/></Relationships>
</file>

<file path=xl/worksheets/_rels/sheet31.xml.rels><?xml version="1.0" encoding="UTF-8" standalone="yes"?>
<Relationships xmlns="http://schemas.openxmlformats.org/package/2006/relationships"><Relationship Id="rId3" Type="http://purl.oclc.org/ooxml/officeDocument/relationships/comments" Target="../comments7.xml"/><Relationship Id="rId2" Type="http://schemas.openxmlformats.org/officeDocument/2006/relationships/vmlDrawing" Target="../drawings/vmlDrawing7.vml"/><Relationship Id="rId1" Type="http://purl.oclc.org/ooxml/officeDocument/relationships/drawing" Target="../drawings/drawing8.xml"/></Relationships>
</file>

<file path=xl/worksheets/_rels/sheet32.xml.rels><?xml version="1.0" encoding="UTF-8" standalone="yes"?>
<Relationships xmlns="http://schemas.openxmlformats.org/package/2006/relationships"><Relationship Id="rId3" Type="http://purl.oclc.org/ooxml/officeDocument/relationships/comments" Target="../comments8.xml"/><Relationship Id="rId2" Type="http://schemas.openxmlformats.org/officeDocument/2006/relationships/vmlDrawing" Target="../drawings/vmlDrawing8.vml"/><Relationship Id="rId1" Type="http://purl.oclc.org/ooxml/officeDocument/relationships/drawing" Target="../drawings/drawing9.xml"/><Relationship Id="rId4" Type="http://schemas.microsoft.com/office/2017/10/relationships/threadedComment" Target="../threadedComments/threadedComment1.xml"/></Relationships>
</file>

<file path=xl/worksheets/_rels/sheet33.xml.rels><?xml version="1.0" encoding="UTF-8" standalone="yes"?>
<Relationships xmlns="http://schemas.openxmlformats.org/package/2006/relationships"><Relationship Id="rId3" Type="http://purl.oclc.org/ooxml/officeDocument/relationships/comments" Target="../comments9.xml"/><Relationship Id="rId2" Type="http://schemas.openxmlformats.org/officeDocument/2006/relationships/vmlDrawing" Target="../drawings/vmlDrawing9.vml"/><Relationship Id="rId1" Type="http://purl.oclc.org/ooxml/officeDocument/relationships/drawing" Target="../drawings/drawing10.xml"/></Relationships>
</file>

<file path=xl/worksheets/_rels/sheet34.xml.rels><?xml version="1.0" encoding="UTF-8" standalone="yes"?>
<Relationships xmlns="http://schemas.openxmlformats.org/package/2006/relationships"><Relationship Id="rId3" Type="http://purl.oclc.org/ooxml/officeDocument/relationships/comments" Target="../comments10.xml"/><Relationship Id="rId2" Type="http://schemas.openxmlformats.org/officeDocument/2006/relationships/vmlDrawing" Target="../drawings/vmlDrawing10.vml"/><Relationship Id="rId1" Type="http://purl.oclc.org/ooxml/officeDocument/relationships/drawing" Target="../drawings/drawing11.xml"/></Relationships>
</file>

<file path=xl/worksheets/_rels/sheet35.xml.rels><?xml version="1.0" encoding="UTF-8" standalone="yes"?>
<Relationships xmlns="http://schemas.openxmlformats.org/package/2006/relationships"><Relationship Id="rId3" Type="http://purl.oclc.org/ooxml/officeDocument/relationships/comments" Target="../comments11.xml"/><Relationship Id="rId2" Type="http://schemas.openxmlformats.org/officeDocument/2006/relationships/vmlDrawing" Target="../drawings/vmlDrawing11.vml"/><Relationship Id="rId1" Type="http://purl.oclc.org/ooxml/officeDocument/relationships/drawing" Target="../drawings/drawing12.xml"/></Relationships>
</file>

<file path=xl/worksheets/_rels/sheet36.xml.rels><?xml version="1.0" encoding="UTF-8" standalone="yes"?>
<Relationships xmlns="http://schemas.openxmlformats.org/package/2006/relationships"><Relationship Id="rId3" Type="http://purl.oclc.org/ooxml/officeDocument/relationships/comments" Target="../comments12.xml"/><Relationship Id="rId2" Type="http://schemas.openxmlformats.org/officeDocument/2006/relationships/vmlDrawing" Target="../drawings/vmlDrawing12.vml"/><Relationship Id="rId1" Type="http://purl.oclc.org/ooxml/officeDocument/relationships/drawing" Target="../drawings/drawing13.xml"/><Relationship Id="rId4" Type="http://schemas.microsoft.com/office/2017/10/relationships/threadedComment" Target="../threadedComments/threadedComment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B8BB-E44A-C347-A395-87FDB7822E83}">
  <dimension ref="A4:AU348"/>
  <sheetViews>
    <sheetView zoomScale="159" workbookViewId="0">
      <pane xSplit="1" ySplit="6" topLeftCell="B51" activePane="bottomRight" state="frozen"/>
      <selection activeCell="M28" sqref="M28:N28"/>
      <selection pane="topRight" activeCell="M28" sqref="M28:N28"/>
      <selection pane="bottomLeft" activeCell="M28" sqref="M28:N28"/>
      <selection pane="bottomRight" activeCell="J42" sqref="J42"/>
    </sheetView>
  </sheetViews>
  <sheetFormatPr baseColWidth="10" defaultColWidth="7.5" defaultRowHeight="15"/>
  <cols>
    <col min="1" max="2" width="29.33203125" customWidth="1"/>
    <col min="3" max="3" width="7.6640625" customWidth="1"/>
    <col min="4" max="4" width="6.5" bestFit="1" customWidth="1"/>
    <col min="5" max="5" width="8.6640625" bestFit="1" customWidth="1"/>
    <col min="6" max="6" width="13.83203125" bestFit="1" customWidth="1"/>
    <col min="7" max="7" width="8.5" bestFit="1" customWidth="1"/>
    <col min="10" max="10" width="13.1640625" bestFit="1" customWidth="1"/>
    <col min="12" max="12" width="11" bestFit="1" customWidth="1"/>
    <col min="14" max="14" width="9.33203125" bestFit="1" customWidth="1"/>
    <col min="15" max="15" width="7.83203125" bestFit="1" customWidth="1"/>
    <col min="16" max="16" width="7.83203125" customWidth="1"/>
    <col min="17" max="17" width="9.1640625" customWidth="1"/>
    <col min="18" max="18" width="10.6640625" bestFit="1" customWidth="1"/>
    <col min="20" max="20" width="9.83203125" bestFit="1" customWidth="1"/>
    <col min="21" max="21" width="12.33203125" bestFit="1" customWidth="1"/>
    <col min="22" max="22" width="24.33203125" bestFit="1" customWidth="1"/>
    <col min="23" max="23" width="12.1640625" bestFit="1" customWidth="1"/>
    <col min="27" max="27" width="14" bestFit="1" customWidth="1"/>
    <col min="28" max="28" width="12" bestFit="1" customWidth="1"/>
  </cols>
  <sheetData>
    <row r="4" spans="1:26">
      <c r="A4" s="98" t="s">
        <v>209</v>
      </c>
      <c r="B4" s="98"/>
      <c r="F4" s="48" t="s">
        <v>210</v>
      </c>
      <c r="J4" s="48" t="s">
        <v>211</v>
      </c>
      <c r="L4" s="48" t="s">
        <v>212</v>
      </c>
      <c r="M4" s="48" t="s">
        <v>213</v>
      </c>
      <c r="N4" s="48" t="s">
        <v>214</v>
      </c>
      <c r="O4" s="48" t="s">
        <v>215</v>
      </c>
      <c r="P4" s="48" t="s">
        <v>216</v>
      </c>
      <c r="Q4" s="48" t="s">
        <v>217</v>
      </c>
      <c r="R4" s="98" t="s">
        <v>218</v>
      </c>
      <c r="W4" s="223"/>
    </row>
    <row r="5" spans="1:26" ht="16">
      <c r="A5" s="224"/>
      <c r="B5" s="224"/>
      <c r="C5" s="223" t="s">
        <v>557</v>
      </c>
      <c r="D5" s="223" t="s">
        <v>597</v>
      </c>
      <c r="E5" s="223" t="s">
        <v>558</v>
      </c>
      <c r="F5" s="98" t="s">
        <v>281</v>
      </c>
      <c r="G5" s="223" t="s">
        <v>559</v>
      </c>
      <c r="H5" s="223" t="s">
        <v>560</v>
      </c>
      <c r="I5" s="223" t="s">
        <v>561</v>
      </c>
      <c r="J5" s="48" t="s">
        <v>280</v>
      </c>
      <c r="K5" s="223" t="s">
        <v>562</v>
      </c>
      <c r="L5" s="48" t="s">
        <v>279</v>
      </c>
      <c r="M5" s="48" t="s">
        <v>278</v>
      </c>
      <c r="N5" s="48" t="s">
        <v>277</v>
      </c>
      <c r="O5" s="48" t="s">
        <v>276</v>
      </c>
      <c r="P5" s="48" t="s">
        <v>275</v>
      </c>
      <c r="Q5" s="48" t="s">
        <v>275</v>
      </c>
      <c r="R5" s="98" t="s">
        <v>274</v>
      </c>
      <c r="S5" s="48" t="s">
        <v>273</v>
      </c>
      <c r="T5" s="48" t="s">
        <v>248</v>
      </c>
      <c r="V5" s="223"/>
      <c r="W5" s="48" t="s">
        <v>246</v>
      </c>
      <c r="Y5" s="48"/>
      <c r="Z5" s="48"/>
    </row>
    <row r="6" spans="1:26" ht="17">
      <c r="A6" s="225" t="s">
        <v>272</v>
      </c>
      <c r="B6" s="225" t="s">
        <v>245</v>
      </c>
      <c r="C6" s="225" t="s">
        <v>270</v>
      </c>
      <c r="D6" s="225" t="s">
        <v>270</v>
      </c>
      <c r="E6" s="225" t="s">
        <v>270</v>
      </c>
      <c r="F6" s="226" t="s">
        <v>563</v>
      </c>
      <c r="G6" s="225" t="s">
        <v>270</v>
      </c>
      <c r="H6" s="225" t="s">
        <v>270</v>
      </c>
      <c r="I6" s="227" t="s">
        <v>270</v>
      </c>
      <c r="J6" s="226" t="s">
        <v>271</v>
      </c>
      <c r="K6" s="225" t="s">
        <v>270</v>
      </c>
      <c r="L6" s="226" t="s">
        <v>564</v>
      </c>
      <c r="M6" s="228" t="s">
        <v>565</v>
      </c>
      <c r="N6" s="228" t="s">
        <v>269</v>
      </c>
      <c r="O6" s="228" t="s">
        <v>566</v>
      </c>
      <c r="P6" s="228" t="s">
        <v>268</v>
      </c>
      <c r="Q6" s="228" t="s">
        <v>268</v>
      </c>
      <c r="R6" s="228" t="s">
        <v>267</v>
      </c>
      <c r="S6" s="228" t="s">
        <v>266</v>
      </c>
      <c r="T6" s="227" t="s">
        <v>247</v>
      </c>
      <c r="V6" s="228"/>
      <c r="W6" s="223" t="s">
        <v>222</v>
      </c>
    </row>
    <row r="7" spans="1:26">
      <c r="A7" t="s">
        <v>265</v>
      </c>
      <c r="F7" s="98"/>
      <c r="J7" s="98"/>
      <c r="L7" s="98"/>
      <c r="M7" s="98"/>
      <c r="N7" s="98"/>
      <c r="O7" s="98"/>
      <c r="P7" s="98"/>
      <c r="Q7" s="98"/>
      <c r="R7" s="98"/>
    </row>
    <row r="8" spans="1:26">
      <c r="A8" s="229" t="s">
        <v>21</v>
      </c>
      <c r="B8" s="229"/>
      <c r="C8" s="230">
        <v>-35.640000000000008</v>
      </c>
      <c r="F8" s="231">
        <v>-35.640000000000008</v>
      </c>
      <c r="J8" s="98"/>
      <c r="L8" s="98"/>
      <c r="M8" s="98"/>
      <c r="N8" s="98"/>
      <c r="O8" s="98">
        <v>200</v>
      </c>
      <c r="P8" s="98"/>
      <c r="Q8" s="98"/>
      <c r="R8" s="232">
        <v>1.680208E-6</v>
      </c>
      <c r="S8">
        <v>48</v>
      </c>
      <c r="T8">
        <v>2.4</v>
      </c>
      <c r="U8">
        <v>863</v>
      </c>
      <c r="V8" s="223" t="s">
        <v>264</v>
      </c>
      <c r="W8" s="233">
        <v>0.02</v>
      </c>
    </row>
    <row r="9" spans="1:26">
      <c r="A9" s="229" t="s">
        <v>23</v>
      </c>
      <c r="B9" s="229"/>
      <c r="C9" s="230">
        <v>-62.370000000000012</v>
      </c>
      <c r="D9" s="12">
        <v>8.4700000000000011E-2</v>
      </c>
      <c r="F9" s="231">
        <v>-37.129400000000004</v>
      </c>
      <c r="H9" s="234">
        <v>6.3525000000000012E-2</v>
      </c>
      <c r="I9" s="40">
        <v>3.9534687500000008</v>
      </c>
      <c r="J9" s="235">
        <v>0.28246006250000011</v>
      </c>
      <c r="L9" s="235">
        <v>2.2869000000000004E-2</v>
      </c>
      <c r="M9" s="98"/>
      <c r="N9" s="98"/>
      <c r="O9" s="98">
        <v>350</v>
      </c>
      <c r="P9" s="98"/>
      <c r="Q9" s="98"/>
      <c r="R9" s="232">
        <v>3.0158401700000002E-6</v>
      </c>
      <c r="S9">
        <v>84</v>
      </c>
      <c r="T9" s="40">
        <v>2.4</v>
      </c>
      <c r="U9" s="40">
        <v>5.3900000000000006</v>
      </c>
      <c r="V9" s="223" t="s">
        <v>263</v>
      </c>
      <c r="W9" s="233">
        <v>3.5000000000000003E-2</v>
      </c>
    </row>
    <row r="10" spans="1:26">
      <c r="A10" s="229" t="s">
        <v>26</v>
      </c>
      <c r="B10" s="229"/>
      <c r="F10" s="98"/>
      <c r="J10" s="98"/>
      <c r="L10" s="98"/>
      <c r="M10" s="98"/>
      <c r="N10" s="98"/>
      <c r="O10" s="98">
        <v>45</v>
      </c>
      <c r="P10" s="98"/>
      <c r="Q10" s="98"/>
      <c r="R10" s="232">
        <v>4.0050000000000002E-7</v>
      </c>
      <c r="S10">
        <v>40</v>
      </c>
      <c r="T10" s="40">
        <v>2.5002000000000004</v>
      </c>
      <c r="W10" s="233">
        <v>1.5998720102391808E-2</v>
      </c>
    </row>
    <row r="11" spans="1:26">
      <c r="A11" s="229" t="s">
        <v>29</v>
      </c>
      <c r="B11" s="229"/>
      <c r="F11" s="98"/>
      <c r="J11" s="98"/>
      <c r="L11" s="98"/>
      <c r="M11" s="98"/>
      <c r="N11" s="98"/>
      <c r="O11" s="98">
        <v>1</v>
      </c>
      <c r="P11" s="98"/>
      <c r="Q11" s="98"/>
      <c r="R11" s="232">
        <v>8.9000000000000003E-9</v>
      </c>
      <c r="S11">
        <v>15</v>
      </c>
      <c r="W11" s="233"/>
    </row>
    <row r="12" spans="1:26">
      <c r="A12" s="229" t="s">
        <v>32</v>
      </c>
      <c r="B12" s="229"/>
      <c r="F12" s="98"/>
      <c r="J12" s="98"/>
      <c r="L12" s="98"/>
      <c r="M12" s="98"/>
      <c r="N12" s="98"/>
      <c r="O12" s="98">
        <v>5</v>
      </c>
      <c r="P12" s="98"/>
      <c r="Q12" s="98"/>
      <c r="R12" s="232">
        <v>4.4500000000000001E-8</v>
      </c>
      <c r="S12">
        <v>5</v>
      </c>
      <c r="T12">
        <v>10</v>
      </c>
      <c r="W12" s="233"/>
    </row>
    <row r="13" spans="1:26">
      <c r="A13" t="s">
        <v>262</v>
      </c>
      <c r="F13" s="98"/>
      <c r="J13" s="98"/>
      <c r="L13" s="98"/>
      <c r="M13" s="98"/>
      <c r="N13" s="98"/>
      <c r="O13" s="231">
        <v>262</v>
      </c>
      <c r="P13" s="231"/>
      <c r="Q13" s="231"/>
      <c r="R13" s="232">
        <v>2.3318000000000003E-6</v>
      </c>
      <c r="S13" s="230">
        <v>535.70000000000005</v>
      </c>
      <c r="T13" s="230">
        <v>20.446564885496183</v>
      </c>
      <c r="W13" s="233">
        <v>2.6200000000000005E-2</v>
      </c>
    </row>
    <row r="14" spans="1:26">
      <c r="F14" s="98"/>
      <c r="J14" s="98"/>
      <c r="L14" s="98"/>
      <c r="M14" s="98"/>
      <c r="N14" s="98"/>
      <c r="O14" s="98"/>
      <c r="P14" s="98"/>
      <c r="Q14" s="98"/>
      <c r="R14" s="98"/>
    </row>
    <row r="15" spans="1:26">
      <c r="A15" t="s">
        <v>261</v>
      </c>
      <c r="D15" s="234">
        <v>8.0497735999999999E-4</v>
      </c>
      <c r="F15" s="231">
        <v>116.19058800000001</v>
      </c>
      <c r="H15" s="234">
        <v>8.0497736E-2</v>
      </c>
      <c r="I15" s="234"/>
      <c r="J15" s="236">
        <v>7.2447962399999994E-3</v>
      </c>
      <c r="K15" s="12">
        <v>0.25085464000000007</v>
      </c>
      <c r="L15" s="235">
        <v>0.27983382496000009</v>
      </c>
      <c r="M15" s="98"/>
      <c r="N15" s="231">
        <v>1447.8609600000002</v>
      </c>
      <c r="O15" s="237">
        <v>19.250896000000001</v>
      </c>
      <c r="P15" s="231">
        <v>110.432</v>
      </c>
      <c r="Q15" s="232">
        <v>1.1182400000000002E-5</v>
      </c>
      <c r="R15" s="232">
        <v>6.1174813404822753E-7</v>
      </c>
      <c r="S15">
        <v>23.200000000000003</v>
      </c>
    </row>
    <row r="16" spans="1:26">
      <c r="A16" t="s">
        <v>260</v>
      </c>
      <c r="C16" s="40">
        <v>41.497166200000002</v>
      </c>
      <c r="D16" s="234">
        <v>2.0284083399999997E-3</v>
      </c>
      <c r="E16" s="234">
        <v>2.3496900000000001E-2</v>
      </c>
      <c r="F16" s="231">
        <v>42.90052648532</v>
      </c>
      <c r="H16" s="234">
        <v>5.2039833999999993E-2</v>
      </c>
      <c r="I16" s="234"/>
      <c r="J16" s="236">
        <v>4.6835850599999994E-3</v>
      </c>
      <c r="K16" s="12">
        <v>5.1239533270270275E-2</v>
      </c>
      <c r="L16" s="235">
        <v>6.9973873510270276E-2</v>
      </c>
      <c r="M16" s="98"/>
      <c r="N16" s="231">
        <v>1132.1621500000001</v>
      </c>
      <c r="O16" s="235">
        <v>0.108335906</v>
      </c>
      <c r="P16" s="231">
        <v>39.862900000000003</v>
      </c>
      <c r="Q16" s="232">
        <v>4.0213599999999991E-6</v>
      </c>
      <c r="R16" s="232">
        <v>1.5610884475216552E-7</v>
      </c>
      <c r="S16" s="230">
        <v>11.69</v>
      </c>
    </row>
    <row r="17" spans="1:23">
      <c r="A17" t="s">
        <v>259</v>
      </c>
      <c r="F17" s="231">
        <v>33.342300000000002</v>
      </c>
      <c r="J17" s="235">
        <v>5.2470000000000003E-2</v>
      </c>
      <c r="L17" s="235">
        <v>0.28567000000000004</v>
      </c>
      <c r="M17" s="235">
        <v>0.20669999999999999</v>
      </c>
      <c r="N17" s="231">
        <v>382.87199999999996</v>
      </c>
      <c r="O17" s="237">
        <v>7.0490000000000004</v>
      </c>
      <c r="P17" s="231">
        <v>1507.85</v>
      </c>
      <c r="Q17" s="232">
        <v>1.3091000000000001E-4</v>
      </c>
      <c r="R17" s="232">
        <v>9.8792914143950003E-7</v>
      </c>
      <c r="S17">
        <v>5.3</v>
      </c>
    </row>
    <row r="18" spans="1:23">
      <c r="A18" s="223" t="s">
        <v>258</v>
      </c>
      <c r="B18" s="223"/>
      <c r="C18" s="230">
        <v>50.718123291639998</v>
      </c>
      <c r="D18" s="12">
        <v>6.7960828571428558E-2</v>
      </c>
      <c r="E18" s="12">
        <v>8.2230720000000002</v>
      </c>
      <c r="F18" s="231">
        <v>350.55489820592572</v>
      </c>
      <c r="G18" s="238">
        <v>2.9094285714285716E-6</v>
      </c>
      <c r="H18" s="12">
        <v>7.097294285714284E-2</v>
      </c>
      <c r="J18" s="235">
        <v>6.3882631199999977E-3</v>
      </c>
      <c r="K18" s="12">
        <v>3.5436839999999997E-2</v>
      </c>
      <c r="L18" s="235">
        <v>6.0992801908571419E-2</v>
      </c>
      <c r="M18" s="235">
        <v>-6.660880000000001E-2</v>
      </c>
      <c r="N18" s="231">
        <v>820.05016799999999</v>
      </c>
      <c r="O18" s="235">
        <v>0.43219047999999993</v>
      </c>
      <c r="P18" s="231">
        <v>-462.18839999999994</v>
      </c>
      <c r="Q18" s="232">
        <v>-2.8351868000000001E-5</v>
      </c>
      <c r="R18" s="232">
        <v>7.6157646525946409E-7</v>
      </c>
      <c r="S18">
        <v>2396</v>
      </c>
      <c r="U18" s="40">
        <v>-3.2340000000000004</v>
      </c>
      <c r="V18" s="223" t="s">
        <v>257</v>
      </c>
    </row>
    <row r="19" spans="1:23">
      <c r="A19" s="223" t="s">
        <v>256</v>
      </c>
      <c r="B19" s="223"/>
      <c r="C19" s="230"/>
      <c r="D19" s="12"/>
      <c r="E19" s="12"/>
      <c r="F19" s="237">
        <v>6.8945858400000004</v>
      </c>
      <c r="G19" s="12"/>
      <c r="H19" s="12"/>
      <c r="J19" s="235">
        <v>8.8441151999999988E-3</v>
      </c>
      <c r="K19" s="12"/>
      <c r="L19" s="235">
        <v>2.5252881599999999E-2</v>
      </c>
      <c r="M19" s="235">
        <v>7.3641059999999996E-3</v>
      </c>
      <c r="N19" s="231">
        <v>116.48657159999999</v>
      </c>
      <c r="O19" s="235">
        <v>0.96455771999999995</v>
      </c>
      <c r="P19" s="231">
        <v>29.368011599999999</v>
      </c>
      <c r="Q19" s="232">
        <v>2.02910052E-6</v>
      </c>
      <c r="R19" s="232">
        <v>4.8272252300307589E-8</v>
      </c>
      <c r="U19" s="230">
        <v>30</v>
      </c>
      <c r="V19" s="223" t="s">
        <v>255</v>
      </c>
    </row>
    <row r="20" spans="1:23">
      <c r="A20" s="223" t="s">
        <v>254</v>
      </c>
      <c r="B20" s="223"/>
      <c r="C20" s="230">
        <v>-80.372599999999991</v>
      </c>
      <c r="D20" s="12">
        <v>0.40467889897959192</v>
      </c>
      <c r="F20" s="231">
        <v>40.221711895918403</v>
      </c>
      <c r="G20" s="12">
        <v>4.1823035714285729E-2</v>
      </c>
      <c r="H20" s="12">
        <v>0.14119285714285715</v>
      </c>
      <c r="I20" s="230">
        <v>14.125703571428572</v>
      </c>
      <c r="J20" s="235">
        <v>1.0115441357142858</v>
      </c>
      <c r="L20" s="235">
        <v>0.1328025785714286</v>
      </c>
      <c r="M20" s="235">
        <v>-1.2</v>
      </c>
      <c r="N20" s="231"/>
      <c r="O20" s="237"/>
      <c r="P20" s="237"/>
      <c r="Q20" s="237"/>
      <c r="R20" s="232">
        <v>1.2370933480857154E-7</v>
      </c>
      <c r="U20" s="12">
        <v>-1.7969999999999999</v>
      </c>
      <c r="V20" s="223" t="s">
        <v>253</v>
      </c>
    </row>
    <row r="21" spans="1:23">
      <c r="A21" s="223" t="s">
        <v>252</v>
      </c>
      <c r="B21" s="223"/>
      <c r="D21" s="12">
        <v>-0.10117273620535715</v>
      </c>
      <c r="F21" s="231">
        <v>-94.075136373196429</v>
      </c>
      <c r="G21" s="12">
        <v>-0.91636071428571442</v>
      </c>
      <c r="H21" s="12">
        <v>-5.9293928571428588E-2</v>
      </c>
      <c r="I21" s="40">
        <v>-3.6901486607142857</v>
      </c>
      <c r="J21" s="235">
        <v>-0.55740801273008</v>
      </c>
      <c r="K21" s="234">
        <v>-2.0113938000000001E-2</v>
      </c>
      <c r="L21" s="235">
        <v>-2.3305233867097148</v>
      </c>
      <c r="M21" s="235">
        <v>-0.31001236288</v>
      </c>
      <c r="N21" s="231">
        <v>-740.12329456800012</v>
      </c>
      <c r="O21" s="237">
        <v>-15.772010680800001</v>
      </c>
      <c r="P21" s="231">
        <v>-555.15188344960006</v>
      </c>
      <c r="Q21" s="232">
        <v>-3.8824539356E-5</v>
      </c>
      <c r="R21" s="232">
        <v>-1.1806391569857116E-6</v>
      </c>
      <c r="U21" s="230">
        <v>-12.0763192</v>
      </c>
      <c r="V21" s="223" t="s">
        <v>251</v>
      </c>
    </row>
    <row r="22" spans="1:23">
      <c r="A22" t="s">
        <v>250</v>
      </c>
      <c r="F22" s="231">
        <v>28.994999999999997</v>
      </c>
      <c r="J22" s="235">
        <v>3.4499999999999996E-2</v>
      </c>
      <c r="L22" s="235">
        <v>0.16733000000000001</v>
      </c>
      <c r="M22" s="98">
        <v>50</v>
      </c>
      <c r="N22" s="231">
        <v>347.57099999999997</v>
      </c>
      <c r="O22" s="98">
        <v>2.75</v>
      </c>
      <c r="P22" s="231">
        <v>173.98</v>
      </c>
      <c r="Q22" s="232">
        <v>1.4968500000000001E-5</v>
      </c>
      <c r="R22" s="232">
        <v>9.2952393865348821E-7</v>
      </c>
      <c r="S22">
        <v>50000</v>
      </c>
      <c r="U22" s="230">
        <v>-10.0632</v>
      </c>
      <c r="V22" s="223" t="s">
        <v>249</v>
      </c>
    </row>
    <row r="23" spans="1:23" ht="16" thickBot="1">
      <c r="A23" s="239"/>
      <c r="B23" s="239"/>
      <c r="C23" s="239"/>
      <c r="D23" s="239"/>
      <c r="E23" s="239"/>
      <c r="F23" s="240"/>
      <c r="G23" s="239"/>
      <c r="H23" s="239"/>
      <c r="I23" s="239"/>
      <c r="J23" s="240"/>
      <c r="K23" s="239"/>
      <c r="L23" s="240"/>
      <c r="M23" s="240"/>
      <c r="N23" s="240"/>
      <c r="O23" s="240"/>
      <c r="P23" s="239"/>
      <c r="Q23" s="239"/>
      <c r="R23" s="239"/>
      <c r="S23" s="239"/>
      <c r="T23" s="239"/>
    </row>
    <row r="24" spans="1:23" ht="16" thickTop="1">
      <c r="A24" s="98" t="s">
        <v>462</v>
      </c>
      <c r="F24" s="98"/>
      <c r="J24" s="98"/>
      <c r="L24" s="98"/>
      <c r="M24" s="98"/>
      <c r="N24" s="98"/>
      <c r="O24" s="98"/>
    </row>
    <row r="25" spans="1:23">
      <c r="A25" s="314" t="s">
        <v>463</v>
      </c>
      <c r="B25" s="98"/>
      <c r="C25" s="231">
        <v>-86.167310508360003</v>
      </c>
      <c r="D25" s="235">
        <v>0.45900037704566332</v>
      </c>
      <c r="E25" s="235">
        <v>8.2465688999999998</v>
      </c>
      <c r="F25" s="231">
        <v>452.25507405396763</v>
      </c>
      <c r="G25" s="241">
        <v>-0.87453476914285722</v>
      </c>
      <c r="H25" s="241">
        <v>0.34893444142857144</v>
      </c>
      <c r="I25" s="242">
        <v>14.389023660714287</v>
      </c>
      <c r="J25" s="235">
        <v>0.85072694510420588</v>
      </c>
      <c r="K25" s="241">
        <v>0.31741707527027035</v>
      </c>
      <c r="L25" s="235">
        <v>-1.2857984261594444</v>
      </c>
      <c r="M25" s="237">
        <v>48.63744294312</v>
      </c>
      <c r="N25" s="231">
        <v>3506.8795550320001</v>
      </c>
      <c r="O25" s="231">
        <v>877.78296942520001</v>
      </c>
      <c r="P25" s="231">
        <v>844.15262815040001</v>
      </c>
      <c r="Q25" s="232">
        <v>9.5934953164000019E-5</v>
      </c>
      <c r="R25" s="232">
        <v>9.9199771242760136E-6</v>
      </c>
      <c r="S25" s="231">
        <v>727.7</v>
      </c>
      <c r="W25" s="233">
        <v>9.719872010239182E-2</v>
      </c>
    </row>
    <row r="26" spans="1:23">
      <c r="A26" s="243" t="s">
        <v>464</v>
      </c>
      <c r="B26" s="244"/>
      <c r="C26" s="231">
        <v>-86.167310508359989</v>
      </c>
      <c r="D26" s="235">
        <v>0.63303554847423482</v>
      </c>
      <c r="E26" s="235">
        <v>0.49071689999999962</v>
      </c>
      <c r="F26" s="231">
        <v>220.86183338500388</v>
      </c>
      <c r="G26" s="241">
        <v>-0.80984567857142864</v>
      </c>
      <c r="H26" s="241">
        <v>0.34893444142857144</v>
      </c>
      <c r="I26" s="242"/>
      <c r="J26" s="235">
        <v>0.68137981885563448</v>
      </c>
      <c r="K26" s="241">
        <v>0.31741707527027041</v>
      </c>
      <c r="L26" s="235">
        <v>-2.4910552838834601</v>
      </c>
      <c r="M26" s="237">
        <v>48.63744294312</v>
      </c>
      <c r="N26" s="231">
        <v>3506.8795550320001</v>
      </c>
      <c r="O26" s="231">
        <v>877.78296942520001</v>
      </c>
      <c r="P26" s="231">
        <v>844.15262815040001</v>
      </c>
      <c r="Q26" s="232">
        <v>9.5934953164000019E-5</v>
      </c>
      <c r="R26" s="232">
        <v>9.0189721102808721E-6</v>
      </c>
      <c r="S26" s="40"/>
      <c r="T26" s="233"/>
    </row>
    <row r="27" spans="1:23">
      <c r="A27" s="223" t="s">
        <v>465</v>
      </c>
      <c r="B27" s="98"/>
      <c r="F27" s="231">
        <v>490.81343680000003</v>
      </c>
      <c r="J27" s="235">
        <v>3.4390322289999986</v>
      </c>
      <c r="L27" s="235">
        <v>2.174184892609007</v>
      </c>
      <c r="M27" s="237">
        <v>45.870773925000002</v>
      </c>
      <c r="N27" s="231">
        <v>13040.89846986</v>
      </c>
      <c r="O27" s="231">
        <v>2171.9036593530609</v>
      </c>
      <c r="P27" s="231">
        <v>5292.3216026999962</v>
      </c>
      <c r="Q27" s="232">
        <v>2.7211249649999994E-4</v>
      </c>
      <c r="R27" s="232">
        <v>2.4501886354774422E-5</v>
      </c>
      <c r="S27" s="231">
        <v>727.69999999999982</v>
      </c>
    </row>
    <row r="28" spans="1:23">
      <c r="A28" s="223" t="s">
        <v>567</v>
      </c>
      <c r="B28" s="98"/>
      <c r="F28" s="231">
        <v>392.72385837205974</v>
      </c>
      <c r="J28" s="235">
        <v>1.6743042660698051</v>
      </c>
      <c r="L28" s="235">
        <v>2.8290573357817781</v>
      </c>
      <c r="M28" s="231">
        <v>192.43728913472478</v>
      </c>
      <c r="N28" s="231">
        <v>4150.8263698570508</v>
      </c>
      <c r="O28" s="231">
        <v>874.32983641836108</v>
      </c>
      <c r="P28" s="231">
        <v>4754.2484283545436</v>
      </c>
      <c r="Q28" s="232">
        <v>2.0962907728956073E-4</v>
      </c>
      <c r="R28" s="232">
        <v>1.4554420040867336E-5</v>
      </c>
      <c r="S28" s="231">
        <v>727.70000000000016</v>
      </c>
    </row>
    <row r="29" spans="1:23">
      <c r="A29" s="314" t="s">
        <v>466</v>
      </c>
      <c r="B29" s="98"/>
      <c r="F29" s="231">
        <v>929.19348279942221</v>
      </c>
      <c r="J29" s="235">
        <v>4.3762386955048358</v>
      </c>
      <c r="L29" s="235">
        <v>3.403493355921241</v>
      </c>
      <c r="M29" s="231">
        <v>123.37873018533976</v>
      </c>
      <c r="N29" s="231">
        <v>22028.479819874905</v>
      </c>
      <c r="O29" s="231">
        <v>5917.9453211651244</v>
      </c>
      <c r="P29" s="231">
        <v>13623.334105029382</v>
      </c>
      <c r="Q29" s="232">
        <v>4.1215451579615549E-4</v>
      </c>
      <c r="R29" s="232">
        <v>6.466090848534367E-5</v>
      </c>
      <c r="S29" s="231">
        <v>727.69999999999982</v>
      </c>
    </row>
    <row r="30" spans="1:23">
      <c r="A30" s="314" t="s">
        <v>467</v>
      </c>
      <c r="B30" s="98"/>
      <c r="F30" s="231">
        <v>517.13638618730488</v>
      </c>
      <c r="J30" s="235">
        <v>2.2796287964005804</v>
      </c>
      <c r="L30" s="235">
        <v>4.1603818958956271</v>
      </c>
      <c r="M30" s="231">
        <v>214.23058698683329</v>
      </c>
      <c r="N30" s="231">
        <v>5779.5505736782143</v>
      </c>
      <c r="O30" s="231">
        <v>1443.4032879013639</v>
      </c>
      <c r="P30" s="231">
        <v>7055.8955892819813</v>
      </c>
      <c r="Q30" s="232">
        <v>3.1901633056991458E-4</v>
      </c>
      <c r="R30" s="232">
        <v>2.1726493356254021E-5</v>
      </c>
      <c r="S30" s="231">
        <v>727.70000000000016</v>
      </c>
    </row>
    <row r="31" spans="1:23">
      <c r="A31" s="98" t="s">
        <v>468</v>
      </c>
      <c r="B31" s="98"/>
      <c r="C31" s="237"/>
      <c r="D31" s="235"/>
      <c r="E31" s="235"/>
      <c r="F31" s="231"/>
      <c r="G31" s="241"/>
      <c r="H31" s="241"/>
      <c r="I31" s="242"/>
      <c r="J31" s="235"/>
      <c r="K31" s="241"/>
      <c r="L31" s="235"/>
      <c r="M31" s="237"/>
      <c r="N31" s="231"/>
      <c r="O31" s="231"/>
      <c r="P31" s="231"/>
      <c r="Q31" s="232"/>
      <c r="R31" s="232"/>
      <c r="S31" s="233"/>
    </row>
    <row r="32" spans="1:23">
      <c r="A32" s="314" t="s">
        <v>598</v>
      </c>
      <c r="B32" s="98"/>
      <c r="C32" s="237"/>
      <c r="D32" s="235"/>
      <c r="E32" s="235"/>
      <c r="F32" s="110">
        <f>F37+(F25-F30)/F30</f>
        <v>0.87453732928814354</v>
      </c>
      <c r="G32" s="241"/>
      <c r="H32" s="241"/>
      <c r="I32" s="242"/>
      <c r="J32" s="110">
        <f>J37+(J25-J30)/J30</f>
        <v>0.37318661110416795</v>
      </c>
      <c r="K32" s="241"/>
      <c r="L32" s="110">
        <f t="shared" ref="L32:R32" si="0">L37+(L25-L30)/L30</f>
        <v>-0.3090577880429517</v>
      </c>
      <c r="M32" s="110">
        <f t="shared" si="0"/>
        <v>0.22703314044557643</v>
      </c>
      <c r="N32" s="110">
        <f t="shared" si="0"/>
        <v>0.60677374656143135</v>
      </c>
      <c r="O32" s="110">
        <f t="shared" si="0"/>
        <v>0.60813424548966666</v>
      </c>
      <c r="P32" s="110">
        <f t="shared" si="0"/>
        <v>0.11963791377988664</v>
      </c>
      <c r="Q32" s="110">
        <f t="shared" si="0"/>
        <v>0.30072113547483503</v>
      </c>
      <c r="R32" s="110">
        <f t="shared" si="0"/>
        <v>0.45658436276926972</v>
      </c>
      <c r="S32" s="233"/>
      <c r="U32" s="315"/>
    </row>
    <row r="33" spans="1:22">
      <c r="A33" s="223" t="s">
        <v>469</v>
      </c>
      <c r="B33" s="98"/>
      <c r="C33" s="237"/>
      <c r="D33" s="235"/>
      <c r="E33" s="235"/>
      <c r="F33" s="110">
        <f>F37+(F26-F30)/F30</f>
        <v>0.42708623737222107</v>
      </c>
      <c r="G33" s="241"/>
      <c r="H33" s="241"/>
      <c r="I33" s="242"/>
      <c r="J33" s="110">
        <f>J37+(J26-J30)/J30</f>
        <v>0.29889946114538435</v>
      </c>
      <c r="K33" s="241"/>
      <c r="L33" s="110">
        <f t="shared" ref="L33:R33" si="1">L37+(L26-L30)/L30</f>
        <v>-0.59875639934424751</v>
      </c>
      <c r="M33" s="110">
        <f t="shared" si="1"/>
        <v>0.22703314044557643</v>
      </c>
      <c r="N33" s="110">
        <f t="shared" si="1"/>
        <v>0.60677374656143135</v>
      </c>
      <c r="O33" s="110">
        <f t="shared" si="1"/>
        <v>0.60813424548966666</v>
      </c>
      <c r="P33" s="110">
        <f t="shared" si="1"/>
        <v>0.11963791377988664</v>
      </c>
      <c r="Q33" s="110">
        <f t="shared" si="1"/>
        <v>0.30072113547483503</v>
      </c>
      <c r="R33" s="110">
        <f t="shared" si="1"/>
        <v>0.4151140251855111</v>
      </c>
      <c r="S33" s="233"/>
    </row>
    <row r="34" spans="1:22">
      <c r="A34" s="223" t="s">
        <v>470</v>
      </c>
      <c r="B34" s="98"/>
      <c r="C34" s="237"/>
      <c r="D34" s="235"/>
      <c r="E34" s="235"/>
      <c r="F34" s="110">
        <f>F37+(F27-F30)/F30</f>
        <v>0.94909863221697421</v>
      </c>
      <c r="G34" s="241"/>
      <c r="H34" s="241"/>
      <c r="I34" s="242"/>
      <c r="J34" s="110">
        <f>J37+(J27-J30)/J30</f>
        <v>1.508593080781423</v>
      </c>
      <c r="K34" s="241"/>
      <c r="L34" s="110">
        <f t="shared" ref="L34:R34" si="2">L37+(L27-L30)/L30</f>
        <v>0.52259262419008268</v>
      </c>
      <c r="M34" s="110">
        <f t="shared" si="2"/>
        <v>0.21411869598163047</v>
      </c>
      <c r="N34" s="110">
        <f t="shared" si="2"/>
        <v>2.2563862541928632</v>
      </c>
      <c r="O34" s="110">
        <f t="shared" si="2"/>
        <v>1.504710206466898</v>
      </c>
      <c r="P34" s="110">
        <f t="shared" si="2"/>
        <v>0.75005667753064797</v>
      </c>
      <c r="Q34" s="110">
        <f t="shared" si="2"/>
        <v>0.85297356412406189</v>
      </c>
      <c r="R34" s="110">
        <f t="shared" si="2"/>
        <v>1.1277423352683602</v>
      </c>
      <c r="S34" s="233"/>
    </row>
    <row r="35" spans="1:22">
      <c r="A35" s="223" t="s">
        <v>568</v>
      </c>
      <c r="B35" s="98"/>
      <c r="C35" s="237"/>
      <c r="D35" s="235"/>
      <c r="E35" s="235"/>
      <c r="F35" s="110">
        <f>F37+(F28-F30)/F30</f>
        <v>0.75942027840565951</v>
      </c>
      <c r="G35" s="241"/>
      <c r="H35" s="241"/>
      <c r="I35" s="242"/>
      <c r="J35" s="110">
        <f>J37+(J28-J30)/J30</f>
        <v>0.73446355332650981</v>
      </c>
      <c r="K35" s="241"/>
      <c r="L35" s="110">
        <f t="shared" ref="L35:R35" si="3">L37+(L28-L30)/L30</f>
        <v>0.67999943432422616</v>
      </c>
      <c r="M35" s="110">
        <f t="shared" si="3"/>
        <v>0.89827177267899683</v>
      </c>
      <c r="N35" s="110">
        <f t="shared" si="3"/>
        <v>0.71819189345987278</v>
      </c>
      <c r="O35" s="110">
        <f t="shared" si="3"/>
        <v>0.60574189053538385</v>
      </c>
      <c r="P35" s="110">
        <f t="shared" si="3"/>
        <v>0.67379801305114595</v>
      </c>
      <c r="Q35" s="110">
        <f t="shared" si="3"/>
        <v>0.65711080343461947</v>
      </c>
      <c r="R35" s="110">
        <f t="shared" si="3"/>
        <v>0.66989273428598695</v>
      </c>
      <c r="S35" s="233"/>
    </row>
    <row r="36" spans="1:22">
      <c r="A36" s="314" t="s">
        <v>471</v>
      </c>
      <c r="B36" s="98"/>
      <c r="C36" s="237"/>
      <c r="D36" s="235"/>
      <c r="E36" s="235"/>
      <c r="F36" s="110">
        <f>F37+(F29-F30)/F30</f>
        <v>1.7968054610314574</v>
      </c>
      <c r="G36" s="241"/>
      <c r="H36" s="241"/>
      <c r="I36" s="242"/>
      <c r="J36" s="110">
        <f>J37+(J29-J30)/J30</f>
        <v>1.9197154828078578</v>
      </c>
      <c r="K36" s="241"/>
      <c r="L36" s="110">
        <f t="shared" ref="L36:R36" si="4">L37+(L29-L30)/L30</f>
        <v>0.8180723407336512</v>
      </c>
      <c r="M36" s="110">
        <f t="shared" si="4"/>
        <v>0.57591556798993726</v>
      </c>
      <c r="N36" s="110">
        <f t="shared" si="4"/>
        <v>3.8114520392293354</v>
      </c>
      <c r="O36" s="110">
        <f t="shared" si="4"/>
        <v>4.0999943472274616</v>
      </c>
      <c r="P36" s="110">
        <f t="shared" si="4"/>
        <v>1.9307731998930717</v>
      </c>
      <c r="Q36" s="110">
        <f t="shared" si="4"/>
        <v>1.2919542866656761</v>
      </c>
      <c r="R36" s="110">
        <f t="shared" si="4"/>
        <v>2.9761318324630093</v>
      </c>
      <c r="S36" s="233"/>
      <c r="U36" s="315"/>
    </row>
    <row r="37" spans="1:22">
      <c r="A37" s="314" t="s">
        <v>472</v>
      </c>
      <c r="B37" s="98"/>
      <c r="C37" s="237"/>
      <c r="D37" s="235"/>
      <c r="E37" s="235"/>
      <c r="F37" s="110">
        <f>1-(F30-F30)/F30</f>
        <v>1</v>
      </c>
      <c r="G37" s="241"/>
      <c r="H37" s="241"/>
      <c r="I37" s="242"/>
      <c r="J37" s="110">
        <f>1-(J30-J30)/J30</f>
        <v>1</v>
      </c>
      <c r="K37" s="241"/>
      <c r="L37" s="110">
        <f t="shared" ref="L37:R37" si="5">1-(L30-L30)/L30</f>
        <v>1</v>
      </c>
      <c r="M37" s="110">
        <f t="shared" si="5"/>
        <v>1</v>
      </c>
      <c r="N37" s="110">
        <f t="shared" si="5"/>
        <v>1</v>
      </c>
      <c r="O37" s="110">
        <f t="shared" si="5"/>
        <v>1</v>
      </c>
      <c r="P37" s="110">
        <f t="shared" si="5"/>
        <v>1</v>
      </c>
      <c r="Q37" s="110">
        <f t="shared" si="5"/>
        <v>1</v>
      </c>
      <c r="R37" s="110">
        <f t="shared" si="5"/>
        <v>1</v>
      </c>
      <c r="S37" s="233"/>
      <c r="U37" s="245"/>
    </row>
    <row r="38" spans="1:22">
      <c r="A38" s="223"/>
      <c r="B38" s="98"/>
      <c r="C38" s="237"/>
      <c r="D38" s="235"/>
      <c r="E38" s="235"/>
      <c r="F38" s="110"/>
      <c r="G38" s="241"/>
      <c r="H38" s="241"/>
      <c r="I38" s="242"/>
      <c r="J38" s="110"/>
      <c r="K38" s="241"/>
      <c r="L38" s="199"/>
      <c r="M38" s="110"/>
      <c r="N38" s="110"/>
      <c r="O38" s="110"/>
      <c r="P38" s="110"/>
      <c r="Q38" s="110"/>
      <c r="R38" s="110"/>
      <c r="S38" s="233"/>
    </row>
    <row r="39" spans="1:22">
      <c r="A39" s="98" t="s">
        <v>599</v>
      </c>
      <c r="B39" s="98"/>
      <c r="C39" s="237"/>
      <c r="D39" s="235"/>
      <c r="E39" s="235"/>
      <c r="F39" s="231"/>
      <c r="G39" s="241"/>
      <c r="H39" s="241"/>
      <c r="I39" s="242"/>
      <c r="J39" s="235"/>
      <c r="K39" s="241"/>
      <c r="L39" s="235"/>
      <c r="M39" s="237"/>
      <c r="N39" s="231"/>
      <c r="O39" s="231"/>
      <c r="P39" s="235"/>
      <c r="Q39" s="232"/>
      <c r="R39" s="232"/>
      <c r="S39" s="233"/>
      <c r="U39" s="230"/>
      <c r="V39" s="230"/>
    </row>
    <row r="40" spans="1:22">
      <c r="A40" s="314" t="s">
        <v>569</v>
      </c>
      <c r="B40" s="98"/>
      <c r="C40" s="242">
        <f t="shared" ref="C40:R41" si="6">C25</f>
        <v>-86.167310508360003</v>
      </c>
      <c r="D40" s="241">
        <f t="shared" si="6"/>
        <v>0.45900037704566332</v>
      </c>
      <c r="E40" s="241">
        <f t="shared" si="6"/>
        <v>8.2465688999999998</v>
      </c>
      <c r="F40" s="231">
        <f t="shared" si="6"/>
        <v>452.25507405396763</v>
      </c>
      <c r="G40" s="241">
        <f t="shared" si="6"/>
        <v>-0.87453476914285722</v>
      </c>
      <c r="H40" s="241">
        <f t="shared" si="6"/>
        <v>0.34893444142857144</v>
      </c>
      <c r="I40" s="246">
        <f t="shared" si="6"/>
        <v>14.389023660714287</v>
      </c>
      <c r="J40" s="235">
        <f t="shared" si="6"/>
        <v>0.85072694510420588</v>
      </c>
      <c r="K40" s="241">
        <f t="shared" si="6"/>
        <v>0.31741707527027035</v>
      </c>
      <c r="L40" s="235">
        <f t="shared" si="6"/>
        <v>-1.2857984261594444</v>
      </c>
      <c r="M40" s="237">
        <f t="shared" si="6"/>
        <v>48.63744294312</v>
      </c>
      <c r="N40" s="231">
        <f t="shared" si="6"/>
        <v>3506.8795550320001</v>
      </c>
      <c r="O40" s="231">
        <f t="shared" si="6"/>
        <v>877.78296942520001</v>
      </c>
      <c r="P40" s="231">
        <f t="shared" si="6"/>
        <v>844.15262815040001</v>
      </c>
      <c r="Q40" s="232">
        <f t="shared" si="6"/>
        <v>9.5934953164000019E-5</v>
      </c>
      <c r="R40" s="232">
        <f t="shared" si="6"/>
        <v>9.9199771242760136E-6</v>
      </c>
      <c r="S40" s="231">
        <v>727.7</v>
      </c>
      <c r="U40" s="230"/>
    </row>
    <row r="41" spans="1:22">
      <c r="A41" s="243" t="s">
        <v>575</v>
      </c>
      <c r="B41" s="244"/>
      <c r="C41" s="242"/>
      <c r="D41" s="241"/>
      <c r="E41" s="241"/>
      <c r="F41" s="231">
        <f>F26</f>
        <v>220.86183338500388</v>
      </c>
      <c r="G41" s="241"/>
      <c r="H41" s="241"/>
      <c r="I41" s="242"/>
      <c r="J41" s="235">
        <f>J26</f>
        <v>0.68137981885563448</v>
      </c>
      <c r="K41" s="241"/>
      <c r="L41" s="235">
        <f t="shared" si="6"/>
        <v>-2.4910552838834601</v>
      </c>
      <c r="M41" s="237">
        <f t="shared" si="6"/>
        <v>48.63744294312</v>
      </c>
      <c r="N41" s="231">
        <f t="shared" si="6"/>
        <v>3506.8795550320001</v>
      </c>
      <c r="O41" s="231">
        <f t="shared" si="6"/>
        <v>877.78296942520001</v>
      </c>
      <c r="P41" s="231">
        <f t="shared" si="6"/>
        <v>844.15262815040001</v>
      </c>
      <c r="Q41" s="232">
        <f t="shared" si="6"/>
        <v>9.5934953164000019E-5</v>
      </c>
      <c r="R41" s="232">
        <f t="shared" si="6"/>
        <v>9.0189721102808721E-6</v>
      </c>
      <c r="S41" s="231">
        <v>727.7</v>
      </c>
    </row>
    <row r="42" spans="1:22">
      <c r="A42" s="223" t="s">
        <v>576</v>
      </c>
      <c r="B42" s="98"/>
      <c r="C42" s="231"/>
      <c r="D42" s="235"/>
      <c r="E42" s="235"/>
      <c r="F42" s="231">
        <f>(F27*U8)/(W97*10000)</f>
        <v>681.78107911851521</v>
      </c>
      <c r="G42" s="235"/>
      <c r="H42" s="235"/>
      <c r="I42" s="231"/>
      <c r="J42" s="235">
        <f>(J27*U8)/(W97*10000)</f>
        <v>4.7771045542226931</v>
      </c>
      <c r="K42" s="237"/>
      <c r="L42" s="235">
        <f>(L27*U8)/(W97*10000)</f>
        <v>3.0201253901085985</v>
      </c>
      <c r="M42" s="237">
        <f>(M27*U8)/(W97*10000)</f>
        <v>63.718356918846169</v>
      </c>
      <c r="N42" s="231">
        <f>(N27*U8)/(W97*10000)</f>
        <v>18114.903066680152</v>
      </c>
      <c r="O42" s="231">
        <f>(O27*U8)/(W97*10000)</f>
        <v>3016.9565655525712</v>
      </c>
      <c r="P42" s="231">
        <f>(P27*U8)/(W97*10000)</f>
        <v>7351.4791217937445</v>
      </c>
      <c r="Q42" s="232">
        <f>(Q27*U8)/(W97*10000)</f>
        <v>3.779871079222319E-4</v>
      </c>
      <c r="R42" s="232">
        <f>(R27*U8)/(W97*10000)</f>
        <v>3.4035177659988075E-5</v>
      </c>
      <c r="S42" s="231">
        <v>1010.8364076363107</v>
      </c>
    </row>
    <row r="43" spans="1:22">
      <c r="A43" s="223" t="s">
        <v>577</v>
      </c>
      <c r="B43" s="98"/>
      <c r="C43" s="231"/>
      <c r="D43" s="235"/>
      <c r="E43" s="235"/>
      <c r="F43" s="231">
        <f>(F28*U8)/($Y$234*10000)</f>
        <v>890.70609560049297</v>
      </c>
      <c r="G43" s="235"/>
      <c r="H43" s="235"/>
      <c r="I43" s="231"/>
      <c r="J43" s="235">
        <f>(J28*U8)/($Y$234*10000)</f>
        <v>3.7973578225172178</v>
      </c>
      <c r="K43" s="231"/>
      <c r="L43" s="235">
        <f>(L28*U8)/($Y$234*10000)</f>
        <v>6.4163624390674281</v>
      </c>
      <c r="M43" s="231">
        <f>(M28*U8)/($Y$234*10000)</f>
        <v>436.45188037123967</v>
      </c>
      <c r="N43" s="231">
        <f>(N28*U8)/($Y$234*10000)</f>
        <v>9414.1628286517553</v>
      </c>
      <c r="O43" s="231">
        <f>(O28*U8)/($Y$234*10000)</f>
        <v>1982.9987362912443</v>
      </c>
      <c r="P43" s="231">
        <f>(P28*U8)/($Y$234*10000)</f>
        <v>10782.736940628225</v>
      </c>
      <c r="Q43" s="232">
        <f>(Q28*U8)/($Y$234*10000)</f>
        <v>4.7544322295801374E-4</v>
      </c>
      <c r="R43" s="232">
        <f>(R28*U8)/($Y$234*10000)</f>
        <v>3.3009735395421068E-5</v>
      </c>
      <c r="S43" s="231">
        <v>1650.4391366882958</v>
      </c>
    </row>
    <row r="44" spans="1:22">
      <c r="A44" s="314" t="s">
        <v>466</v>
      </c>
      <c r="B44" s="98"/>
      <c r="C44" s="231"/>
      <c r="D44" s="235"/>
      <c r="E44" s="235"/>
      <c r="F44" s="231">
        <f>(F29*U8)/(W143*10000)</f>
        <v>854.96953093273385</v>
      </c>
      <c r="G44" s="235"/>
      <c r="H44" s="235"/>
      <c r="I44" s="231"/>
      <c r="J44" s="235">
        <f>(J29*U8)/(W143*10000)</f>
        <v>4.0266648593714987</v>
      </c>
      <c r="K44" s="237"/>
      <c r="L44" s="235">
        <f>(L29*U8)/(W143*10000)</f>
        <v>3.1316223928712095</v>
      </c>
      <c r="M44" s="231">
        <f>(M29*U8)/(W143*10000)</f>
        <v>113.52324034369761</v>
      </c>
      <c r="N44" s="231">
        <f>(N29*U8)/(W143*10000)</f>
        <v>20268.845409912457</v>
      </c>
      <c r="O44" s="231">
        <f>(O29*U8)/(W143*10000)</f>
        <v>5445.2199988302154</v>
      </c>
      <c r="P44" s="231">
        <f>(P29*U8)/(W143*10000)</f>
        <v>12535.102521840599</v>
      </c>
      <c r="Q44" s="232">
        <f>(Q29*U8)/(W143*10000)</f>
        <v>3.7923162351550041E-4</v>
      </c>
      <c r="R44" s="232">
        <f>(R29*U8)/(W143*10000)</f>
        <v>5.949579675359415E-5</v>
      </c>
      <c r="S44" s="231">
        <v>669.57134243487951</v>
      </c>
    </row>
    <row r="45" spans="1:22">
      <c r="A45" s="314" t="s">
        <v>473</v>
      </c>
      <c r="B45" s="98"/>
      <c r="C45" s="231"/>
      <c r="D45" s="235"/>
      <c r="E45" s="235"/>
      <c r="F45" s="231">
        <f>(F30*U8)/($W$234*10000)</f>
        <v>885.36381593104875</v>
      </c>
      <c r="G45" s="235"/>
      <c r="H45" s="235"/>
      <c r="I45" s="231"/>
      <c r="J45" s="235">
        <f>(J30*U8)/($W$234*10000)</f>
        <v>3.90284053490775</v>
      </c>
      <c r="K45" s="237"/>
      <c r="L45" s="235">
        <f>(L30*U8)/($W$234*10000)</f>
        <v>7.1227855735265759</v>
      </c>
      <c r="M45" s="231">
        <f>(M30*U8)/($W$234*10000)</f>
        <v>366.77366948051628</v>
      </c>
      <c r="N45" s="231">
        <f>(N30*U8)/($W$234*10000)</f>
        <v>9894.8847672553165</v>
      </c>
      <c r="O45" s="231">
        <f>(O30*U8)/($W$234*10000)</f>
        <v>2471.179899611453</v>
      </c>
      <c r="P45" s="231">
        <f>(P30*U8)/($W$234*10000)</f>
        <v>12080.052401253964</v>
      </c>
      <c r="Q45" s="232">
        <f>(Q30*U8)/($W$234*10000)</f>
        <v>5.4617219619777389E-4</v>
      </c>
      <c r="R45" s="232">
        <f>(R30*U8)/($W$234*10000)</f>
        <v>3.719686252695142E-5</v>
      </c>
      <c r="S45" s="231">
        <v>1245.859440684703</v>
      </c>
    </row>
    <row r="46" spans="1:22">
      <c r="A46" s="98" t="s">
        <v>600</v>
      </c>
      <c r="B46" s="98"/>
      <c r="C46" s="231"/>
      <c r="D46" s="235"/>
      <c r="E46" s="235"/>
      <c r="F46" s="231"/>
      <c r="G46" s="235"/>
      <c r="H46" s="235"/>
      <c r="I46" s="231"/>
      <c r="J46" s="40"/>
      <c r="K46" s="235"/>
      <c r="L46" s="237"/>
      <c r="M46" s="231"/>
      <c r="N46" s="231"/>
      <c r="O46" s="231"/>
      <c r="P46" s="231"/>
      <c r="Q46" s="232"/>
      <c r="R46" s="232"/>
      <c r="S46" s="231"/>
    </row>
    <row r="47" spans="1:22">
      <c r="A47" s="314" t="s">
        <v>570</v>
      </c>
      <c r="B47" s="98"/>
      <c r="C47" s="231"/>
      <c r="D47" s="235"/>
      <c r="E47" s="235"/>
      <c r="F47" s="110">
        <f>F52+(F40-F45)/F45</f>
        <v>0.51081269181796873</v>
      </c>
      <c r="G47" s="235"/>
      <c r="H47" s="235"/>
      <c r="I47" s="231"/>
      <c r="J47" s="110">
        <f>J52+(J40-J45)/J45</f>
        <v>0.21797635273466642</v>
      </c>
      <c r="K47" s="235"/>
      <c r="L47" s="110">
        <f t="shared" ref="L47:S47" si="7">L52+(L40-L45)/L45</f>
        <v>-0.18051904172693334</v>
      </c>
      <c r="M47" s="110">
        <f t="shared" si="7"/>
        <v>0.13260887296519441</v>
      </c>
      <c r="N47" s="110">
        <f t="shared" si="7"/>
        <v>0.35441337999580891</v>
      </c>
      <c r="O47" s="110">
        <f t="shared" si="7"/>
        <v>0.3552080403224448</v>
      </c>
      <c r="P47" s="110">
        <f t="shared" si="7"/>
        <v>6.9879881320943027E-2</v>
      </c>
      <c r="Q47" s="110">
        <f t="shared" si="7"/>
        <v>0.17564964645190606</v>
      </c>
      <c r="R47" s="110">
        <f t="shared" si="7"/>
        <v>0.2666885444192606</v>
      </c>
      <c r="S47" s="110">
        <f t="shared" si="7"/>
        <v>0.58409478327673026</v>
      </c>
      <c r="U47" s="315"/>
    </row>
    <row r="48" spans="1:22">
      <c r="A48" s="243" t="s">
        <v>469</v>
      </c>
      <c r="B48" s="98"/>
      <c r="C48" s="231"/>
      <c r="D48" s="235"/>
      <c r="E48" s="235"/>
      <c r="F48" s="110">
        <f>F52+(F41-F45)/F45</f>
        <v>0.24945884325840162</v>
      </c>
      <c r="G48" s="235"/>
      <c r="H48" s="235"/>
      <c r="I48" s="231"/>
      <c r="J48" s="110">
        <f>J52+(J41-J45)/J45</f>
        <v>0.17458561597924471</v>
      </c>
      <c r="K48" s="235"/>
      <c r="L48" s="110">
        <f t="shared" ref="L48:S48" si="8">L52+(L41-L45)/L45</f>
        <v>-0.34973048931053374</v>
      </c>
      <c r="M48" s="110">
        <f t="shared" si="8"/>
        <v>0.13260887296519441</v>
      </c>
      <c r="N48" s="110">
        <f t="shared" si="8"/>
        <v>0.35441337999580891</v>
      </c>
      <c r="O48" s="110">
        <f t="shared" si="8"/>
        <v>0.3552080403224448</v>
      </c>
      <c r="P48" s="110">
        <f t="shared" si="8"/>
        <v>6.9879881320943027E-2</v>
      </c>
      <c r="Q48" s="110">
        <f t="shared" si="8"/>
        <v>0.17564964645190606</v>
      </c>
      <c r="R48" s="110">
        <f t="shared" si="8"/>
        <v>0.24246593657586224</v>
      </c>
      <c r="S48" s="110">
        <f t="shared" si="8"/>
        <v>0.58409478327673026</v>
      </c>
    </row>
    <row r="49" spans="1:33">
      <c r="A49" s="223" t="s">
        <v>470</v>
      </c>
      <c r="B49" s="98"/>
      <c r="C49" s="231"/>
      <c r="D49" s="235"/>
      <c r="E49" s="235"/>
      <c r="F49" s="110">
        <f>F52+(F42-F45)/F45</f>
        <v>0.77005753663148535</v>
      </c>
      <c r="G49" s="235"/>
      <c r="H49" s="235"/>
      <c r="I49" s="231"/>
      <c r="J49" s="110">
        <f>J52+(J42-J45)/J45</f>
        <v>1.2240071075144781</v>
      </c>
      <c r="K49" s="235"/>
      <c r="L49" s="110">
        <f t="shared" ref="L49:S49" si="9">L52+(L42-L45)/L45</f>
        <v>0.42400902834048082</v>
      </c>
      <c r="M49" s="110">
        <f t="shared" si="9"/>
        <v>0.17372663912623365</v>
      </c>
      <c r="N49" s="110">
        <f t="shared" si="9"/>
        <v>1.8307341108839348</v>
      </c>
      <c r="O49" s="110">
        <f t="shared" si="9"/>
        <v>1.2208567114142241</v>
      </c>
      <c r="P49" s="110">
        <f t="shared" si="9"/>
        <v>0.60856351260782837</v>
      </c>
      <c r="Q49" s="110">
        <f t="shared" si="9"/>
        <v>0.69206581835110359</v>
      </c>
      <c r="R49" s="110">
        <f t="shared" si="9"/>
        <v>0.91500130247080624</v>
      </c>
      <c r="S49" s="110">
        <f t="shared" si="9"/>
        <v>0.81135670255127046</v>
      </c>
    </row>
    <row r="50" spans="1:33">
      <c r="A50" s="223" t="s">
        <v>568</v>
      </c>
      <c r="B50" s="98"/>
      <c r="C50" s="231"/>
      <c r="D50" s="235"/>
      <c r="E50" s="235"/>
      <c r="F50" s="110">
        <f>F52+(F43-F45)/F45</f>
        <v>1.0060339936795659</v>
      </c>
      <c r="G50" s="235"/>
      <c r="H50" s="235"/>
      <c r="I50" s="231"/>
      <c r="J50" s="110">
        <f>J52+(J43-J45)/J45</f>
        <v>0.97297283569567483</v>
      </c>
      <c r="K50" s="235"/>
      <c r="L50" s="110">
        <f t="shared" ref="L50:S50" si="10">L52+(L43-L45)/L45</f>
        <v>0.90082206923584396</v>
      </c>
      <c r="M50" s="110">
        <f t="shared" si="10"/>
        <v>1.1899760443256815</v>
      </c>
      <c r="N50" s="110">
        <f t="shared" si="10"/>
        <v>0.95141712613022111</v>
      </c>
      <c r="O50" s="110">
        <f t="shared" si="10"/>
        <v>0.80245017232579219</v>
      </c>
      <c r="P50" s="110">
        <f t="shared" si="10"/>
        <v>0.89260680189673081</v>
      </c>
      <c r="Q50" s="110">
        <f t="shared" si="10"/>
        <v>0.87050059718867756</v>
      </c>
      <c r="R50" s="110">
        <f t="shared" si="10"/>
        <v>0.88743332509572492</v>
      </c>
      <c r="S50" s="110">
        <f t="shared" si="10"/>
        <v>1.3247394391306635</v>
      </c>
    </row>
    <row r="51" spans="1:33">
      <c r="A51" s="314" t="s">
        <v>474</v>
      </c>
      <c r="B51" s="98"/>
      <c r="C51" s="231"/>
      <c r="D51" s="235"/>
      <c r="E51" s="235"/>
      <c r="F51" s="110">
        <f>F52+(F44-F45)/F45</f>
        <v>0.96567028779423036</v>
      </c>
      <c r="G51" s="235"/>
      <c r="H51" s="235"/>
      <c r="I51" s="231"/>
      <c r="J51" s="110">
        <f>J52+(J44-J45)/J45</f>
        <v>1.0317267188746864</v>
      </c>
      <c r="K51" s="235"/>
      <c r="L51" s="110">
        <f t="shared" ref="L51:S51" si="11">L52+(L44-L45)/L45</f>
        <v>0.43966259555960574</v>
      </c>
      <c r="M51" s="110">
        <f t="shared" si="11"/>
        <v>0.30951851179635503</v>
      </c>
      <c r="N51" s="110">
        <f t="shared" si="11"/>
        <v>2.0484165189055266</v>
      </c>
      <c r="O51" s="110">
        <f t="shared" si="11"/>
        <v>2.2034899198097131</v>
      </c>
      <c r="P51" s="110">
        <f t="shared" si="11"/>
        <v>1.03766954856416</v>
      </c>
      <c r="Q51" s="110">
        <f t="shared" si="11"/>
        <v>0.69434443231558651</v>
      </c>
      <c r="R51" s="110">
        <f t="shared" si="11"/>
        <v>1.599484276677523</v>
      </c>
      <c r="S51" s="110">
        <f t="shared" si="11"/>
        <v>0.53743730678550272</v>
      </c>
      <c r="T51" s="48"/>
      <c r="U51" s="315"/>
    </row>
    <row r="52" spans="1:33">
      <c r="A52" s="314" t="s">
        <v>472</v>
      </c>
      <c r="B52" s="98"/>
      <c r="C52" s="231"/>
      <c r="D52" s="235"/>
      <c r="E52" s="235"/>
      <c r="F52" s="110">
        <f>1-(F45-F45)/F45</f>
        <v>1</v>
      </c>
      <c r="G52" s="235"/>
      <c r="H52" s="235"/>
      <c r="I52" s="231"/>
      <c r="J52" s="110">
        <f>1-(J45-J45)/J45</f>
        <v>1</v>
      </c>
      <c r="K52" s="235"/>
      <c r="L52" s="110">
        <f t="shared" ref="L52:S52" si="12">1-(L45-L45)/L45</f>
        <v>1</v>
      </c>
      <c r="M52" s="110">
        <f t="shared" si="12"/>
        <v>1</v>
      </c>
      <c r="N52" s="110">
        <f t="shared" si="12"/>
        <v>1</v>
      </c>
      <c r="O52" s="110">
        <f t="shared" si="12"/>
        <v>1</v>
      </c>
      <c r="P52" s="110">
        <f t="shared" si="12"/>
        <v>1</v>
      </c>
      <c r="Q52" s="110">
        <f t="shared" si="12"/>
        <v>1</v>
      </c>
      <c r="R52" s="110">
        <f t="shared" si="12"/>
        <v>1</v>
      </c>
      <c r="S52" s="110">
        <f t="shared" si="12"/>
        <v>1</v>
      </c>
      <c r="U52" s="245"/>
    </row>
    <row r="53" spans="1:33">
      <c r="A53" s="98"/>
      <c r="B53" s="98"/>
      <c r="C53" s="231"/>
      <c r="D53" s="235"/>
      <c r="E53" s="235"/>
      <c r="F53" s="231"/>
      <c r="G53" s="235"/>
      <c r="H53" s="235"/>
      <c r="I53" s="231"/>
      <c r="J53" s="40"/>
      <c r="K53" s="235"/>
      <c r="L53" s="237"/>
      <c r="M53" s="231"/>
      <c r="N53" s="231"/>
      <c r="O53" s="231"/>
      <c r="P53" s="231"/>
      <c r="Q53" s="232"/>
      <c r="R53" s="232"/>
      <c r="S53" s="231"/>
      <c r="T53" s="48" t="s">
        <v>248</v>
      </c>
      <c r="V53" s="223"/>
      <c r="W53" s="223" t="s">
        <v>246</v>
      </c>
    </row>
    <row r="54" spans="1:33">
      <c r="A54" s="228" t="s">
        <v>475</v>
      </c>
      <c r="B54" s="228"/>
      <c r="C54" s="228" t="s">
        <v>221</v>
      </c>
      <c r="D54" s="225"/>
      <c r="E54" s="225"/>
      <c r="F54" s="225"/>
      <c r="G54" s="225"/>
      <c r="H54" s="225"/>
      <c r="I54" s="225"/>
      <c r="J54" s="225"/>
      <c r="K54" s="225"/>
      <c r="L54" s="225"/>
      <c r="M54" s="225"/>
      <c r="N54" s="225"/>
      <c r="O54" s="225"/>
      <c r="P54" s="225"/>
      <c r="Q54" s="225"/>
      <c r="R54" s="225"/>
      <c r="S54" s="225"/>
      <c r="T54" s="227" t="s">
        <v>247</v>
      </c>
      <c r="U54" s="227" t="s">
        <v>476</v>
      </c>
      <c r="V54" s="98"/>
      <c r="W54" s="227" t="s">
        <v>219</v>
      </c>
    </row>
    <row r="55" spans="1:33">
      <c r="A55" t="s">
        <v>21</v>
      </c>
      <c r="B55" t="s">
        <v>223</v>
      </c>
      <c r="F55" s="40">
        <v>41.19312</v>
      </c>
      <c r="J55" s="12">
        <v>0.29490719999999998</v>
      </c>
      <c r="L55" s="12">
        <v>0.39203999999999994</v>
      </c>
      <c r="M55" s="40">
        <v>17.183040000000002</v>
      </c>
      <c r="N55" s="230">
        <v>310.74624</v>
      </c>
      <c r="O55" s="230">
        <v>147.2448</v>
      </c>
      <c r="P55" s="230">
        <v>191.36160000000001</v>
      </c>
      <c r="Q55" s="233">
        <v>3.5951999999999997E-5</v>
      </c>
      <c r="R55" s="247">
        <v>1.8462980650378485E-6</v>
      </c>
      <c r="S55">
        <v>48</v>
      </c>
      <c r="T55" s="40">
        <v>7.5670000000000002</v>
      </c>
      <c r="U55" s="248" t="s">
        <v>243</v>
      </c>
      <c r="W55">
        <v>6.3433328928241047E-3</v>
      </c>
      <c r="X55" s="223"/>
      <c r="Y55" s="12"/>
      <c r="Z55" s="12"/>
      <c r="AA55" s="12"/>
      <c r="AG55" s="40"/>
    </row>
    <row r="56" spans="1:33">
      <c r="A56" t="s">
        <v>23</v>
      </c>
      <c r="B56" t="s">
        <v>223</v>
      </c>
      <c r="F56" s="40">
        <v>44.556960000000004</v>
      </c>
      <c r="J56" s="12">
        <v>0.83765639999999997</v>
      </c>
      <c r="L56" s="12">
        <v>0.15684480000000001</v>
      </c>
      <c r="M56" s="12">
        <v>0.1477812</v>
      </c>
      <c r="N56" s="12">
        <v>6.4089480000000005</v>
      </c>
      <c r="O56" s="230">
        <v>237.69479999999999</v>
      </c>
      <c r="P56" s="230">
        <v>138.2724</v>
      </c>
      <c r="Q56" s="233">
        <v>3.3179999999999997E-5</v>
      </c>
      <c r="R56" s="247">
        <v>2.3457635908601885E-6</v>
      </c>
      <c r="S56">
        <v>84</v>
      </c>
      <c r="T56" s="40">
        <v>3.782</v>
      </c>
      <c r="U56" s="223" t="s">
        <v>242</v>
      </c>
      <c r="W56" s="233">
        <v>2.2210470650449499E-2</v>
      </c>
      <c r="X56" s="223"/>
      <c r="Y56" s="12"/>
      <c r="Z56" s="12"/>
      <c r="AA56" s="12"/>
    </row>
    <row r="57" spans="1:33">
      <c r="A57" t="s">
        <v>26</v>
      </c>
      <c r="B57" s="223" t="s">
        <v>571</v>
      </c>
      <c r="F57" s="249">
        <v>120.00000000000001</v>
      </c>
      <c r="G57" s="250"/>
      <c r="H57" s="250"/>
      <c r="I57" s="250"/>
      <c r="J57" s="251">
        <v>0.43248000000000009</v>
      </c>
      <c r="K57" s="250"/>
      <c r="L57" s="251">
        <v>5.0400000000000011E-3</v>
      </c>
      <c r="M57" s="251">
        <v>5.8319999999999999</v>
      </c>
      <c r="N57" s="249">
        <v>4776.3999999999996</v>
      </c>
      <c r="O57" s="249">
        <v>1473.3120000000001</v>
      </c>
      <c r="P57" s="249">
        <v>2673.6000000000004</v>
      </c>
      <c r="Q57" s="252">
        <v>3.7416000000000003E-6</v>
      </c>
      <c r="R57" s="247">
        <v>1.4894624401444218E-5</v>
      </c>
      <c r="S57">
        <v>40</v>
      </c>
      <c r="T57" s="40">
        <v>2.5002000000000004</v>
      </c>
      <c r="U57" s="223" t="s">
        <v>507</v>
      </c>
      <c r="W57" s="233">
        <v>1.5998720102391808E-2</v>
      </c>
      <c r="X57" s="223"/>
      <c r="Y57" s="12"/>
      <c r="Z57" s="12"/>
      <c r="AA57" s="12"/>
    </row>
    <row r="58" spans="1:33">
      <c r="A58" t="s">
        <v>29</v>
      </c>
      <c r="B58" t="s">
        <v>241</v>
      </c>
      <c r="F58">
        <v>60.6</v>
      </c>
      <c r="J58" s="12">
        <v>1.4880000000000001E-2</v>
      </c>
      <c r="L58" s="12">
        <v>0.27899999999999997</v>
      </c>
      <c r="M58" s="12">
        <v>0.22320000000000001</v>
      </c>
      <c r="N58" s="230">
        <v>834.12000000000012</v>
      </c>
      <c r="O58" s="40">
        <v>5.1240000000000006</v>
      </c>
      <c r="P58" s="250"/>
      <c r="Q58" s="250"/>
      <c r="R58" s="247">
        <v>2.7699840000000002E-7</v>
      </c>
      <c r="S58">
        <v>15</v>
      </c>
      <c r="V58" s="230"/>
      <c r="W58" s="233"/>
      <c r="X58" s="223"/>
      <c r="Y58" s="12"/>
      <c r="Z58" s="12"/>
      <c r="AA58" s="12"/>
    </row>
    <row r="59" spans="1:33">
      <c r="A59" t="s">
        <v>32</v>
      </c>
      <c r="B59" t="s">
        <v>240</v>
      </c>
      <c r="F59" s="40">
        <v>20.2</v>
      </c>
      <c r="J59" s="12">
        <v>4.96E-3</v>
      </c>
      <c r="L59" s="12">
        <v>9.2999999999999999E-2</v>
      </c>
      <c r="M59" s="12">
        <v>7.4400000000000008E-2</v>
      </c>
      <c r="N59" s="230">
        <v>278.04000000000002</v>
      </c>
      <c r="O59" s="40">
        <v>1.7080000000000002</v>
      </c>
      <c r="P59" s="250"/>
      <c r="Q59" s="250"/>
      <c r="R59" s="247">
        <v>9.2332799999999986E-8</v>
      </c>
      <c r="S59">
        <v>5</v>
      </c>
      <c r="U59" s="230"/>
      <c r="V59" s="230"/>
      <c r="W59" s="233"/>
      <c r="Y59" s="12"/>
      <c r="Z59" s="12"/>
      <c r="AA59" s="12"/>
    </row>
    <row r="60" spans="1:33">
      <c r="A60" t="s">
        <v>126</v>
      </c>
      <c r="B60" t="s">
        <v>223</v>
      </c>
      <c r="F60" s="40">
        <v>32.267200000000003</v>
      </c>
      <c r="J60" s="12">
        <v>9.3287599999999998E-2</v>
      </c>
      <c r="L60" s="12">
        <v>0.21131319999999998</v>
      </c>
      <c r="M60" s="12">
        <v>0.58276400000000006</v>
      </c>
      <c r="N60" s="246">
        <v>7.9886800000000004</v>
      </c>
      <c r="O60" s="230">
        <v>76.076000000000008</v>
      </c>
      <c r="P60" s="230">
        <v>315.27999999999997</v>
      </c>
      <c r="Q60" s="233">
        <v>3.612E-5</v>
      </c>
      <c r="R60" s="247">
        <v>9.8074066722697817E-7</v>
      </c>
      <c r="S60">
        <v>28</v>
      </c>
      <c r="T60">
        <v>50</v>
      </c>
      <c r="V60" s="40"/>
      <c r="W60" s="233">
        <v>5.6000000000000006E-4</v>
      </c>
      <c r="X60" s="223"/>
      <c r="Y60" s="12"/>
      <c r="Z60" s="12"/>
      <c r="AA60" s="12"/>
    </row>
    <row r="61" spans="1:33">
      <c r="A61" t="s">
        <v>127</v>
      </c>
      <c r="B61" t="s">
        <v>223</v>
      </c>
      <c r="C61" s="12"/>
      <c r="E61" s="234"/>
      <c r="F61" s="12">
        <v>6.9462000000000002</v>
      </c>
      <c r="G61" s="253"/>
      <c r="H61" s="234"/>
      <c r="J61" s="12">
        <v>8.4373999999999991E-2</v>
      </c>
      <c r="K61" s="234"/>
      <c r="L61" s="12">
        <v>4.6843999999999997E-2</v>
      </c>
      <c r="M61" s="12">
        <v>0.66848000000000007</v>
      </c>
      <c r="N61" s="246">
        <v>1.45452</v>
      </c>
      <c r="O61" s="40">
        <v>2.8561999999999999</v>
      </c>
      <c r="P61" s="230">
        <v>29.97</v>
      </c>
      <c r="Q61" s="233">
        <v>5.9200000000000001E-6</v>
      </c>
      <c r="R61" s="247">
        <v>7.9349140343233787E-8</v>
      </c>
      <c r="S61">
        <v>20</v>
      </c>
      <c r="T61">
        <v>17</v>
      </c>
      <c r="W61" s="233">
        <v>1.1764705882352942E-3</v>
      </c>
      <c r="X61" s="223"/>
      <c r="Y61" s="12"/>
      <c r="Z61" s="12"/>
      <c r="AA61" s="12"/>
    </row>
    <row r="62" spans="1:33">
      <c r="A62" t="s">
        <v>39</v>
      </c>
      <c r="B62" t="s">
        <v>223</v>
      </c>
      <c r="C62" s="12"/>
      <c r="E62" s="234"/>
      <c r="F62" s="12">
        <v>6.8804500000000006</v>
      </c>
      <c r="G62" s="253"/>
      <c r="H62" s="234"/>
      <c r="J62" s="12">
        <v>2.1123774999999997E-2</v>
      </c>
      <c r="K62" s="234"/>
      <c r="L62" s="12">
        <v>4.7016599999999999E-2</v>
      </c>
      <c r="M62" s="12">
        <v>0.11208475</v>
      </c>
      <c r="N62">
        <v>72.45</v>
      </c>
      <c r="O62" s="40">
        <v>18.056150000000002</v>
      </c>
      <c r="P62" s="230">
        <v>67.568249999999992</v>
      </c>
      <c r="Q62" s="233">
        <v>8.4524999999999991E-6</v>
      </c>
      <c r="R62" s="247">
        <v>2.2586508347660241E-7</v>
      </c>
      <c r="S62">
        <v>5.75</v>
      </c>
      <c r="T62">
        <v>40</v>
      </c>
      <c r="U62" s="230"/>
      <c r="W62" s="233">
        <v>1.4375E-4</v>
      </c>
      <c r="X62" s="223"/>
      <c r="Y62" s="12"/>
      <c r="Z62" s="12"/>
      <c r="AA62" s="12"/>
    </row>
    <row r="63" spans="1:33">
      <c r="A63" t="s">
        <v>41</v>
      </c>
      <c r="B63" t="s">
        <v>223</v>
      </c>
      <c r="C63" s="12"/>
      <c r="E63" s="234"/>
      <c r="F63" s="12">
        <v>7.7020000000000008</v>
      </c>
      <c r="G63" s="253"/>
      <c r="H63" s="234"/>
      <c r="J63" s="12">
        <v>9.4339999999999993E-2</v>
      </c>
      <c r="K63" s="234"/>
      <c r="L63" s="12">
        <v>5.178E-2</v>
      </c>
      <c r="M63" s="12">
        <v>0.65964999999999996</v>
      </c>
      <c r="N63" s="40">
        <v>66.742199999999997</v>
      </c>
      <c r="O63" s="40">
        <v>3.6662500000000002</v>
      </c>
      <c r="P63" s="40">
        <v>33.35</v>
      </c>
      <c r="Q63" s="233">
        <v>6.6500000000000007E-6</v>
      </c>
      <c r="R63" s="247">
        <v>9.1311445867524715E-8</v>
      </c>
      <c r="S63">
        <v>25</v>
      </c>
      <c r="T63">
        <v>22</v>
      </c>
      <c r="W63" s="233">
        <v>1.1363636363636365E-3</v>
      </c>
      <c r="X63" s="223"/>
      <c r="Y63" s="12"/>
      <c r="Z63" s="12"/>
      <c r="AA63" s="12"/>
    </row>
    <row r="64" spans="1:33">
      <c r="A64" t="s">
        <v>43</v>
      </c>
      <c r="B64" t="s">
        <v>239</v>
      </c>
      <c r="F64" s="12">
        <v>4.1486400000000003</v>
      </c>
      <c r="J64" s="12">
        <v>1.199412E-2</v>
      </c>
      <c r="L64" s="12">
        <v>2.716884E-2</v>
      </c>
      <c r="M64" s="12">
        <v>7.4926800000000002E-2</v>
      </c>
      <c r="N64" s="246">
        <v>1.0271160000000001</v>
      </c>
      <c r="O64" s="230">
        <v>9.7812000000000001</v>
      </c>
      <c r="P64" s="230">
        <v>40.536000000000001</v>
      </c>
      <c r="Q64" s="233">
        <v>4.6439999999999999E-6</v>
      </c>
      <c r="R64" s="247">
        <v>1.2609522864346861E-7</v>
      </c>
      <c r="S64">
        <v>3.6</v>
      </c>
      <c r="T64">
        <v>50</v>
      </c>
      <c r="W64" s="233">
        <v>7.2000000000000002E-5</v>
      </c>
      <c r="X64" s="223"/>
      <c r="Y64" s="12"/>
      <c r="Z64" s="12"/>
      <c r="AA64" s="12"/>
    </row>
    <row r="65" spans="1:27">
      <c r="A65" t="s">
        <v>45</v>
      </c>
      <c r="B65" t="s">
        <v>223</v>
      </c>
      <c r="F65" s="12">
        <v>0.40504000000000001</v>
      </c>
      <c r="J65" s="12">
        <v>5.8212000000000003E-3</v>
      </c>
      <c r="L65" s="12">
        <v>2.84928E-3</v>
      </c>
      <c r="M65" s="12">
        <v>3.4327200000000002E-2</v>
      </c>
      <c r="N65" s="12">
        <v>3.011568</v>
      </c>
      <c r="O65" s="12">
        <v>0.216308</v>
      </c>
      <c r="P65" s="12">
        <v>2.13192</v>
      </c>
      <c r="Q65" s="233">
        <v>1.7078E-7</v>
      </c>
      <c r="R65" s="247">
        <v>5.225386493508215E-9</v>
      </c>
      <c r="S65">
        <v>4</v>
      </c>
      <c r="T65">
        <v>25</v>
      </c>
      <c r="W65" s="233">
        <v>1.6000000000000001E-4</v>
      </c>
      <c r="X65" s="223"/>
      <c r="Y65" s="12"/>
      <c r="Z65" s="12"/>
      <c r="AA65" s="12"/>
    </row>
    <row r="66" spans="1:27">
      <c r="A66" t="s">
        <v>47</v>
      </c>
      <c r="B66" t="s">
        <v>238</v>
      </c>
      <c r="F66" s="12">
        <v>0.46255979999999997</v>
      </c>
      <c r="J66" s="12">
        <v>8.3795039999999994E-3</v>
      </c>
      <c r="L66" s="12">
        <v>6.5279999999999999E-3</v>
      </c>
      <c r="M66" s="12">
        <v>7.7417999999999996E-4</v>
      </c>
      <c r="N66" s="40">
        <v>2.5934907599999995</v>
      </c>
      <c r="O66" s="12">
        <v>1.5297959999999999</v>
      </c>
      <c r="P66" s="12">
        <v>0.50955119999999998</v>
      </c>
      <c r="Q66" s="233">
        <v>-1.2035999999999998E-6</v>
      </c>
      <c r="R66" s="247">
        <v>1.655192279054879E-8</v>
      </c>
      <c r="S66">
        <v>10.199999999999999</v>
      </c>
      <c r="T66" s="230">
        <v>77.64</v>
      </c>
      <c r="U66" s="223" t="s">
        <v>237</v>
      </c>
      <c r="W66" s="233">
        <v>1.3137557959814528E-4</v>
      </c>
      <c r="X66" s="223"/>
      <c r="Y66" s="12"/>
      <c r="Z66" s="12"/>
      <c r="AA66" s="12"/>
    </row>
    <row r="67" spans="1:27">
      <c r="A67" t="s">
        <v>49</v>
      </c>
      <c r="B67" t="s">
        <v>236</v>
      </c>
      <c r="F67" s="12">
        <v>1.2697720000000001</v>
      </c>
      <c r="J67" s="12">
        <v>2.3002559999999998E-2</v>
      </c>
      <c r="L67" s="12">
        <v>1.7920000000000002E-2</v>
      </c>
      <c r="M67" s="12">
        <v>2.1251999999999998E-3</v>
      </c>
      <c r="N67" s="40">
        <v>7.1193863999999998</v>
      </c>
      <c r="O67" s="12">
        <v>4.1994400000000001</v>
      </c>
      <c r="P67" s="12">
        <v>1.398768</v>
      </c>
      <c r="Q67" s="233">
        <v>-3.3039999999999996E-6</v>
      </c>
      <c r="R67" s="247">
        <v>4.5436650797584917E-8</v>
      </c>
      <c r="S67">
        <v>28</v>
      </c>
      <c r="T67" s="230">
        <v>77.64</v>
      </c>
      <c r="U67" t="str">
        <f>U66</f>
        <v>77% moisture</v>
      </c>
      <c r="W67" s="233">
        <v>3.6063884595569296E-4</v>
      </c>
      <c r="X67" s="223"/>
      <c r="Y67" s="12"/>
      <c r="Z67" s="12"/>
      <c r="AA67" s="12"/>
    </row>
    <row r="68" spans="1:27">
      <c r="A68" t="s">
        <v>51</v>
      </c>
      <c r="B68" t="s">
        <v>223</v>
      </c>
      <c r="F68" s="12">
        <v>9.2928500000000014</v>
      </c>
      <c r="J68" s="12">
        <v>5.4064500000000001E-2</v>
      </c>
      <c r="L68" s="241">
        <v>5.1950500000000004E-2</v>
      </c>
      <c r="M68" s="12">
        <v>0.493255</v>
      </c>
      <c r="N68" s="40">
        <v>88.812989999999999</v>
      </c>
      <c r="O68" s="12">
        <v>4.1030499999999996</v>
      </c>
      <c r="P68" s="230">
        <v>103.5125</v>
      </c>
      <c r="Q68" s="233">
        <v>4.5850000000000001E-6</v>
      </c>
      <c r="R68" s="247">
        <v>1.3314000699370214E-7</v>
      </c>
      <c r="S68">
        <v>35</v>
      </c>
      <c r="T68">
        <v>45</v>
      </c>
      <c r="W68" s="233">
        <v>7.7777777777777784E-4</v>
      </c>
      <c r="X68" s="223"/>
      <c r="Y68" s="12"/>
      <c r="Z68" s="12"/>
      <c r="AA68" s="12"/>
    </row>
    <row r="69" spans="1:27">
      <c r="A69" t="s">
        <v>128</v>
      </c>
      <c r="B69" t="s">
        <v>235</v>
      </c>
      <c r="F69" s="12">
        <v>2.0325500000000001</v>
      </c>
      <c r="J69" s="12">
        <v>9.2875000000000006E-3</v>
      </c>
      <c r="L69" s="12">
        <v>1.15105E-2</v>
      </c>
      <c r="M69" s="12">
        <v>8.1060000000000007E-2</v>
      </c>
      <c r="N69" s="40">
        <v>21.119700000000002</v>
      </c>
      <c r="O69" s="12">
        <v>0.74954999999999994</v>
      </c>
      <c r="P69" s="40">
        <v>18.6295</v>
      </c>
      <c r="Q69" s="233">
        <v>1.1854999999999999E-6</v>
      </c>
      <c r="R69" s="247">
        <v>2.5414565040065065E-8</v>
      </c>
      <c r="S69">
        <v>5</v>
      </c>
      <c r="T69">
        <v>40</v>
      </c>
      <c r="W69" s="233">
        <v>1.25E-4</v>
      </c>
      <c r="X69" s="223"/>
      <c r="Y69" s="12"/>
      <c r="Z69" s="12"/>
      <c r="AA69" s="12"/>
    </row>
    <row r="70" spans="1:27">
      <c r="A70" t="s">
        <v>55</v>
      </c>
      <c r="B70" t="s">
        <v>234</v>
      </c>
      <c r="F70" s="12">
        <v>4.87216</v>
      </c>
      <c r="J70" s="12">
        <v>5.38048E-2</v>
      </c>
      <c r="L70" s="12">
        <v>3.3355200000000002E-2</v>
      </c>
      <c r="M70" s="12">
        <v>0.80728</v>
      </c>
      <c r="N70" s="40">
        <v>45.253152</v>
      </c>
      <c r="O70" s="241">
        <v>3.1233599999999999</v>
      </c>
      <c r="P70" s="40">
        <v>42.271999999999998</v>
      </c>
      <c r="Q70" s="233">
        <v>4.6577599999999994E-6</v>
      </c>
      <c r="R70" s="247">
        <v>8.1303687495426898E-8</v>
      </c>
      <c r="S70">
        <v>16</v>
      </c>
      <c r="T70">
        <v>16</v>
      </c>
      <c r="W70" s="233">
        <v>1E-3</v>
      </c>
      <c r="X70" s="223"/>
      <c r="Y70" s="12"/>
      <c r="Z70" s="12"/>
      <c r="AA70" s="12"/>
    </row>
    <row r="71" spans="1:27">
      <c r="A71" t="s">
        <v>57</v>
      </c>
      <c r="B71" s="223" t="s">
        <v>541</v>
      </c>
      <c r="F71" s="12">
        <v>2.8860000000000001</v>
      </c>
      <c r="J71" s="12">
        <v>0.34631999999999996</v>
      </c>
      <c r="L71" s="12">
        <v>4.7963833766045136E-3</v>
      </c>
      <c r="M71" s="12">
        <v>4.3289999999999997</v>
      </c>
      <c r="N71" s="230">
        <v>2717.28</v>
      </c>
      <c r="O71" s="12">
        <v>4.5204081632653059</v>
      </c>
      <c r="Q71" s="233">
        <v>5.3810000000000007E-6</v>
      </c>
      <c r="R71" s="247">
        <v>1.0992567590626738E-7</v>
      </c>
      <c r="S71">
        <v>22.2</v>
      </c>
      <c r="T71">
        <v>14</v>
      </c>
      <c r="W71" s="233">
        <v>1.5857142857142858E-3</v>
      </c>
      <c r="X71" s="223"/>
      <c r="Y71" s="12"/>
      <c r="Z71" s="12"/>
      <c r="AA71" s="12"/>
    </row>
    <row r="72" spans="1:27">
      <c r="A72" t="s">
        <v>59</v>
      </c>
      <c r="B72" t="s">
        <v>223</v>
      </c>
      <c r="F72" s="12">
        <v>2.43608</v>
      </c>
      <c r="J72" s="12">
        <v>2.69024E-2</v>
      </c>
      <c r="L72" s="12">
        <v>1.6677600000000001E-2</v>
      </c>
      <c r="M72" s="12">
        <v>0.40364</v>
      </c>
      <c r="N72" s="40">
        <v>22.626576</v>
      </c>
      <c r="O72" s="241">
        <v>1.56168</v>
      </c>
      <c r="P72" s="40">
        <v>21.135999999999999</v>
      </c>
      <c r="Q72" s="233">
        <v>2.3288799999999997E-6</v>
      </c>
      <c r="R72" s="247">
        <v>4.0651843747713449E-8</v>
      </c>
      <c r="S72">
        <v>8</v>
      </c>
      <c r="T72">
        <v>16</v>
      </c>
      <c r="W72" s="233">
        <v>5.0000000000000001E-4</v>
      </c>
      <c r="X72" s="223"/>
      <c r="Y72" s="12"/>
      <c r="Z72" s="12"/>
      <c r="AA72" s="12"/>
    </row>
    <row r="73" spans="1:27">
      <c r="A73" s="223" t="s">
        <v>61</v>
      </c>
      <c r="B73" t="s">
        <v>223</v>
      </c>
      <c r="F73" s="40">
        <v>10.788930000000001</v>
      </c>
      <c r="J73" s="12">
        <v>5.8638600000000006E-2</v>
      </c>
      <c r="L73" s="12">
        <v>6.0528600000000002E-2</v>
      </c>
      <c r="M73" s="12">
        <v>0.44992800000000005</v>
      </c>
      <c r="N73" s="230">
        <v>104.45954400000001</v>
      </c>
      <c r="O73" s="12">
        <v>4.0713300000000006</v>
      </c>
      <c r="P73" s="230">
        <v>153.05760000000001</v>
      </c>
      <c r="Q73" s="233">
        <v>5.9526899999999999E-6</v>
      </c>
      <c r="R73" s="247">
        <v>1.6350779092185242E-7</v>
      </c>
      <c r="S73">
        <v>27</v>
      </c>
      <c r="T73">
        <v>40</v>
      </c>
      <c r="W73" s="233">
        <v>6.7500000000000004E-4</v>
      </c>
      <c r="Y73" s="12"/>
      <c r="Z73" s="12"/>
      <c r="AA73" s="12"/>
    </row>
    <row r="74" spans="1:27">
      <c r="A74" t="s">
        <v>63</v>
      </c>
      <c r="B74" s="223" t="s">
        <v>541</v>
      </c>
      <c r="F74" s="12">
        <v>0.68899999999999995</v>
      </c>
      <c r="J74" s="12">
        <v>8.267999999999999E-2</v>
      </c>
      <c r="L74" s="12">
        <v>1.1450825178380144E-3</v>
      </c>
      <c r="M74" s="12">
        <v>1.0335000000000001</v>
      </c>
      <c r="N74" s="230">
        <v>648.72</v>
      </c>
      <c r="O74" s="12">
        <v>4.5204081632653059</v>
      </c>
      <c r="Q74" s="233">
        <v>5.3810000000000007E-6</v>
      </c>
      <c r="R74" s="247">
        <v>5.6870302725926409E-8</v>
      </c>
      <c r="S74">
        <v>5.3</v>
      </c>
      <c r="T74">
        <v>14</v>
      </c>
      <c r="W74" s="233">
        <v>3.7857142857142858E-4</v>
      </c>
      <c r="X74" s="223"/>
      <c r="Y74" s="12"/>
      <c r="Z74" s="12"/>
      <c r="AA74" s="12"/>
    </row>
    <row r="75" spans="1:27">
      <c r="A75" t="s">
        <v>65</v>
      </c>
      <c r="B75" t="s">
        <v>233</v>
      </c>
      <c r="F75" s="12">
        <v>0.64999999999999991</v>
      </c>
      <c r="J75" s="12">
        <v>7.7999999999999986E-2</v>
      </c>
      <c r="L75" s="12">
        <v>1.0802665262622775E-3</v>
      </c>
      <c r="M75" s="12">
        <v>0.97499999999999987</v>
      </c>
      <c r="N75" s="230">
        <v>611.99999999999989</v>
      </c>
      <c r="O75" s="12">
        <v>4.5204081632653059</v>
      </c>
      <c r="Q75" s="233">
        <v>5.3810000000000007E-6</v>
      </c>
      <c r="R75" s="247">
        <v>5.5928491367695504E-8</v>
      </c>
      <c r="S75">
        <v>4.9999999999999991</v>
      </c>
      <c r="T75">
        <v>14</v>
      </c>
      <c r="U75" s="12"/>
      <c r="W75" s="233">
        <v>3.5714285714285709E-4</v>
      </c>
      <c r="X75" s="223"/>
      <c r="Y75" s="12"/>
      <c r="Z75" s="12"/>
      <c r="AA75" s="12"/>
    </row>
    <row r="76" spans="1:27">
      <c r="A76" t="s">
        <v>67</v>
      </c>
      <c r="B76" t="s">
        <v>223</v>
      </c>
      <c r="F76" s="12">
        <v>8.6470000000000002</v>
      </c>
      <c r="J76" s="12">
        <v>3.0657500000000001E-2</v>
      </c>
      <c r="L76" s="12">
        <v>4.6022500000000001E-2</v>
      </c>
      <c r="M76" s="12">
        <v>0.44040000000000001</v>
      </c>
      <c r="N76" s="40">
        <v>88.76700000000001</v>
      </c>
      <c r="O76" s="12">
        <v>2.7802500000000001</v>
      </c>
      <c r="P76" s="40">
        <v>93.820000000000007</v>
      </c>
      <c r="Q76" s="233">
        <v>3.3397499999999997E-6</v>
      </c>
      <c r="R76" s="247">
        <v>1.1263102503517088E-7</v>
      </c>
      <c r="S76">
        <v>25</v>
      </c>
      <c r="T76">
        <v>50</v>
      </c>
      <c r="W76" s="233">
        <v>5.0000000000000001E-4</v>
      </c>
      <c r="X76" s="223"/>
      <c r="Y76" s="12"/>
      <c r="Z76" s="12"/>
      <c r="AA76" s="12"/>
    </row>
    <row r="77" spans="1:27">
      <c r="A77" t="s">
        <v>68</v>
      </c>
      <c r="B77" t="s">
        <v>223</v>
      </c>
      <c r="F77" s="12">
        <v>1.6260399999999999</v>
      </c>
      <c r="J77" s="12">
        <v>7.43E-3</v>
      </c>
      <c r="L77" s="12">
        <v>9.2084000000000003E-3</v>
      </c>
      <c r="M77" s="12">
        <v>6.4848000000000003E-2</v>
      </c>
      <c r="N77" s="40">
        <v>16.895760000000003</v>
      </c>
      <c r="O77" s="12">
        <v>0.59963999999999995</v>
      </c>
      <c r="P77" s="40">
        <v>14.903600000000001</v>
      </c>
      <c r="Q77" s="233">
        <v>9.484E-7</v>
      </c>
      <c r="R77" s="247">
        <v>2.0331652032052052E-8</v>
      </c>
      <c r="S77">
        <v>4</v>
      </c>
      <c r="T77">
        <v>40</v>
      </c>
      <c r="W77" s="233">
        <v>1E-4</v>
      </c>
      <c r="X77" s="223"/>
      <c r="Y77" s="12"/>
      <c r="Z77" s="12"/>
      <c r="AA77" s="12"/>
    </row>
    <row r="78" spans="1:27">
      <c r="A78" t="s">
        <v>70</v>
      </c>
      <c r="B78" t="s">
        <v>508</v>
      </c>
      <c r="F78" s="12">
        <v>2.8319999999999999</v>
      </c>
      <c r="J78" s="12">
        <v>0.12656099999999998</v>
      </c>
      <c r="L78" s="12">
        <v>1.35E-2</v>
      </c>
      <c r="M78" s="12">
        <v>1.0027200000000001</v>
      </c>
      <c r="N78" s="241">
        <v>2.1817799999999998</v>
      </c>
      <c r="O78" s="12">
        <v>4.2843</v>
      </c>
      <c r="P78" s="40">
        <v>44.954999999999998</v>
      </c>
      <c r="Q78" s="233">
        <v>8.8799999999999997E-6</v>
      </c>
      <c r="R78" s="247">
        <v>8.5858410514850678E-8</v>
      </c>
      <c r="S78">
        <v>30</v>
      </c>
      <c r="T78">
        <v>37.5</v>
      </c>
      <c r="W78" s="233">
        <v>7.9999999999999993E-4</v>
      </c>
      <c r="X78" s="223"/>
      <c r="Y78" s="12"/>
      <c r="Z78" s="12"/>
      <c r="AA78" s="12"/>
    </row>
    <row r="79" spans="1:27">
      <c r="A79" t="s">
        <v>72</v>
      </c>
      <c r="B79" t="s">
        <v>223</v>
      </c>
      <c r="F79" s="12">
        <v>9.75624</v>
      </c>
      <c r="J79" s="12">
        <v>4.4580000000000002E-2</v>
      </c>
      <c r="L79" s="12">
        <v>5.5250400000000005E-2</v>
      </c>
      <c r="M79" s="12">
        <v>0.38908799999999999</v>
      </c>
      <c r="N79" s="230">
        <v>101.37456000000002</v>
      </c>
      <c r="O79" s="12">
        <v>3.5978399999999997</v>
      </c>
      <c r="P79" s="40">
        <v>89.421600000000012</v>
      </c>
      <c r="Q79" s="233">
        <v>5.6903999999999998E-6</v>
      </c>
      <c r="R79" s="247">
        <v>1.2198991219231231E-7</v>
      </c>
      <c r="S79">
        <v>24</v>
      </c>
      <c r="T79">
        <v>40</v>
      </c>
      <c r="W79" s="233">
        <v>6.0000000000000006E-4</v>
      </c>
      <c r="X79" s="223"/>
      <c r="Y79" s="12"/>
      <c r="Z79" s="12"/>
      <c r="AA79" s="12"/>
    </row>
    <row r="80" spans="1:27">
      <c r="A80" t="s">
        <v>74</v>
      </c>
      <c r="B80" s="223" t="s">
        <v>541</v>
      </c>
      <c r="F80">
        <v>0.51</v>
      </c>
      <c r="J80" s="12">
        <v>1.8575E-3</v>
      </c>
      <c r="L80" s="12">
        <v>2.3021000000000001E-3</v>
      </c>
      <c r="M80" s="12">
        <v>1.6212000000000001E-2</v>
      </c>
      <c r="N80" s="40">
        <v>4.2239400000000007</v>
      </c>
      <c r="O80" s="12">
        <v>0.14990999999999999</v>
      </c>
      <c r="P80" s="40">
        <v>3.7259000000000002</v>
      </c>
      <c r="Q80" s="233">
        <v>2.371E-7</v>
      </c>
      <c r="R80" s="247">
        <v>5.3726850080130128E-9</v>
      </c>
      <c r="S80">
        <v>1</v>
      </c>
      <c r="T80">
        <v>40</v>
      </c>
      <c r="W80" s="233">
        <v>2.5000000000000001E-5</v>
      </c>
      <c r="X80" s="223"/>
      <c r="Y80" s="12"/>
      <c r="Z80" s="12"/>
      <c r="AA80" s="12"/>
    </row>
    <row r="81" spans="1:47">
      <c r="A81" t="s">
        <v>76</v>
      </c>
      <c r="B81" t="s">
        <v>223</v>
      </c>
      <c r="F81" s="12">
        <v>9.2344320000000018</v>
      </c>
      <c r="J81" s="12">
        <v>2.8216320000000007E-2</v>
      </c>
      <c r="L81" s="12">
        <v>5.6465205000000011E-2</v>
      </c>
      <c r="M81" s="12">
        <v>8.411038500000001E-2</v>
      </c>
      <c r="N81" s="230">
        <v>95.641150500000023</v>
      </c>
      <c r="O81" s="40">
        <v>14.449341000000002</v>
      </c>
      <c r="P81" s="230">
        <v>266.10615000000001</v>
      </c>
      <c r="Q81" s="233">
        <v>7.9005195000000017E-6</v>
      </c>
      <c r="R81" s="247">
        <v>3.0319548788159046E-7</v>
      </c>
      <c r="S81">
        <v>25.050000000000004</v>
      </c>
      <c r="T81">
        <v>240</v>
      </c>
      <c r="W81" s="233">
        <v>1.0437500000000002E-4</v>
      </c>
      <c r="X81" s="223"/>
      <c r="Y81" s="12"/>
      <c r="Z81" s="12"/>
      <c r="AA81" s="12"/>
    </row>
    <row r="82" spans="1:47">
      <c r="A82" t="s">
        <v>129</v>
      </c>
      <c r="B82" t="s">
        <v>223</v>
      </c>
      <c r="F82" s="40">
        <v>33.840560000000004</v>
      </c>
      <c r="J82" s="12">
        <v>0.11433863999999999</v>
      </c>
      <c r="L82" s="12">
        <v>0.2106247</v>
      </c>
      <c r="M82" s="12">
        <v>1.8178991999999998</v>
      </c>
      <c r="N82" s="230">
        <v>342.36493199999995</v>
      </c>
      <c r="O82" s="40">
        <v>58.010939999999991</v>
      </c>
      <c r="P82" s="230">
        <v>636.85959999999989</v>
      </c>
      <c r="Q82" s="233">
        <v>3.9887379999999992E-5</v>
      </c>
      <c r="R82" s="247">
        <v>1.0055085443841561E-6</v>
      </c>
      <c r="S82">
        <v>33.799999999999997</v>
      </c>
      <c r="T82">
        <v>80</v>
      </c>
      <c r="W82" s="233">
        <v>4.2249999999999997E-4</v>
      </c>
      <c r="X82" s="223"/>
      <c r="Y82" s="12"/>
      <c r="Z82" s="12"/>
      <c r="AA82" s="12"/>
    </row>
    <row r="83" spans="1:47">
      <c r="A83" t="s">
        <v>80</v>
      </c>
      <c r="B83" t="s">
        <v>223</v>
      </c>
      <c r="F83" s="40">
        <v>12.214962499999999</v>
      </c>
      <c r="J83" s="12">
        <v>3.1393375000000001E-2</v>
      </c>
      <c r="L83" s="12">
        <v>6.909825E-2</v>
      </c>
      <c r="M83" s="12">
        <v>0.66355249999999999</v>
      </c>
      <c r="N83" s="230">
        <v>125.91442499999999</v>
      </c>
      <c r="O83" s="40">
        <v>14.0206625</v>
      </c>
      <c r="P83" s="230">
        <v>109.84675</v>
      </c>
      <c r="Q83" s="233">
        <v>8.9537500000000005E-6</v>
      </c>
      <c r="R83" s="247">
        <v>2.3880411087187968E-7</v>
      </c>
      <c r="S83">
        <v>16.25</v>
      </c>
      <c r="T83">
        <v>80</v>
      </c>
      <c r="W83" s="233">
        <v>2.0312500000000002E-4</v>
      </c>
      <c r="X83" s="223"/>
      <c r="Y83" s="12"/>
      <c r="Z83" s="12"/>
      <c r="AA83" s="12"/>
    </row>
    <row r="84" spans="1:47">
      <c r="A84" t="s">
        <v>82</v>
      </c>
      <c r="B84" t="s">
        <v>232</v>
      </c>
      <c r="F84" s="12">
        <v>0</v>
      </c>
      <c r="J84" s="12">
        <v>0</v>
      </c>
      <c r="L84" s="12">
        <v>0</v>
      </c>
      <c r="M84" s="12">
        <v>0</v>
      </c>
      <c r="N84" s="246">
        <v>0</v>
      </c>
      <c r="O84" s="12">
        <v>0</v>
      </c>
      <c r="P84" s="40">
        <v>0</v>
      </c>
      <c r="Q84" s="233">
        <v>0</v>
      </c>
      <c r="R84" s="247">
        <v>0</v>
      </c>
      <c r="S84">
        <v>0</v>
      </c>
      <c r="T84">
        <v>33</v>
      </c>
      <c r="W84" s="233">
        <v>0</v>
      </c>
      <c r="X84" s="223"/>
      <c r="Y84" s="12"/>
      <c r="Z84" s="12"/>
      <c r="AA84" s="12"/>
    </row>
    <row r="85" spans="1:47">
      <c r="A85" t="s">
        <v>85</v>
      </c>
      <c r="B85" s="223" t="s">
        <v>542</v>
      </c>
      <c r="F85" s="12">
        <v>1.4430000000000001</v>
      </c>
      <c r="J85" s="12">
        <v>0.17315999999999998</v>
      </c>
      <c r="L85" s="12">
        <v>2.3981916883022568E-3</v>
      </c>
      <c r="M85" s="12">
        <v>2.1644999999999999</v>
      </c>
      <c r="N85" s="230">
        <v>1358.64</v>
      </c>
      <c r="O85" s="12">
        <v>4.5204081632653059</v>
      </c>
      <c r="Q85" s="233">
        <v>5.3810000000000007E-6</v>
      </c>
      <c r="R85" s="247">
        <v>7.5078655651723904E-8</v>
      </c>
      <c r="S85">
        <v>11.1</v>
      </c>
      <c r="T85">
        <v>14</v>
      </c>
      <c r="W85" s="233">
        <v>7.9285714285714289E-4</v>
      </c>
      <c r="X85" s="223"/>
      <c r="Y85" s="12"/>
      <c r="Z85" s="12"/>
      <c r="AA85" s="12"/>
      <c r="AG85" s="223"/>
      <c r="AH85" s="230"/>
      <c r="AI85" s="223"/>
      <c r="AK85" s="12"/>
      <c r="AL85" s="223"/>
      <c r="AN85" s="223"/>
      <c r="AO85" s="230"/>
      <c r="AP85" s="223"/>
      <c r="AR85" s="12"/>
      <c r="AS85" s="223"/>
      <c r="AU85" s="223"/>
    </row>
    <row r="86" spans="1:47">
      <c r="A86" t="s">
        <v>87</v>
      </c>
      <c r="B86" t="s">
        <v>223</v>
      </c>
      <c r="F86" s="12">
        <v>2.183532</v>
      </c>
      <c r="J86" s="12">
        <v>1.478295E-2</v>
      </c>
      <c r="L86" s="12">
        <v>2.0427419999999998E-2</v>
      </c>
      <c r="M86" s="12">
        <v>0.959283</v>
      </c>
      <c r="N86" s="40">
        <v>20.260421999999998</v>
      </c>
      <c r="O86" s="12">
        <v>3.5735700000000001</v>
      </c>
      <c r="P86" s="40">
        <v>21.363420000000001</v>
      </c>
      <c r="Q86" s="233">
        <v>1.8992999999999998E-7</v>
      </c>
      <c r="R86" s="247">
        <v>6.6532969593070259E-8</v>
      </c>
      <c r="S86">
        <v>3.9</v>
      </c>
      <c r="T86" s="40">
        <v>9.3149999999999995</v>
      </c>
      <c r="U86" s="223" t="s">
        <v>231</v>
      </c>
      <c r="W86" s="233">
        <v>4.1867954911433173E-4</v>
      </c>
      <c r="X86" s="223"/>
      <c r="Y86" s="12"/>
      <c r="Z86" s="12"/>
      <c r="AA86" s="12"/>
      <c r="AU86" s="223"/>
    </row>
    <row r="87" spans="1:47">
      <c r="A87" t="s">
        <v>89</v>
      </c>
      <c r="B87" t="s">
        <v>230</v>
      </c>
      <c r="F87" s="12">
        <v>1.653718</v>
      </c>
      <c r="J87" s="12">
        <v>4.2501800000000001E-3</v>
      </c>
      <c r="L87" s="12">
        <v>9.3548400000000014E-3</v>
      </c>
      <c r="M87" s="12">
        <v>8.9834800000000006E-2</v>
      </c>
      <c r="N87" s="230">
        <v>17.046876000000001</v>
      </c>
      <c r="O87" s="40">
        <v>1.898182</v>
      </c>
      <c r="P87" s="230">
        <v>14.871560000000002</v>
      </c>
      <c r="Q87" s="233">
        <v>1.2122E-6</v>
      </c>
      <c r="R87" s="247">
        <v>3.2330402702654482E-8</v>
      </c>
      <c r="S87">
        <v>2.2000000000000002</v>
      </c>
      <c r="T87">
        <v>80</v>
      </c>
      <c r="W87" s="233">
        <v>2.7500000000000001E-5</v>
      </c>
      <c r="X87" s="223"/>
      <c r="Y87" s="12"/>
      <c r="Z87" s="12"/>
      <c r="AA87" s="12"/>
    </row>
    <row r="88" spans="1:47">
      <c r="A88" t="s">
        <v>91</v>
      </c>
      <c r="B88" t="s">
        <v>229</v>
      </c>
      <c r="F88" s="12">
        <v>0.44550000000000006</v>
      </c>
      <c r="J88" s="12">
        <v>7.6559999999999999E-5</v>
      </c>
      <c r="L88" s="12">
        <v>1.4174600000000002E-3</v>
      </c>
      <c r="M88" s="12">
        <v>8.3158020000000013E-2</v>
      </c>
      <c r="N88" s="246">
        <v>2.4994200000000006</v>
      </c>
      <c r="O88" s="12">
        <v>2.222E-2</v>
      </c>
      <c r="P88" s="40">
        <v>4.0984900000000009</v>
      </c>
      <c r="Q88" s="233">
        <v>2.6081000000000002E-7</v>
      </c>
      <c r="R88" s="247">
        <v>4.9971215888143152E-9</v>
      </c>
      <c r="S88">
        <v>1.1000000000000001</v>
      </c>
      <c r="T88">
        <v>33</v>
      </c>
      <c r="W88" s="233">
        <v>3.3333333333333335E-5</v>
      </c>
      <c r="X88" s="223"/>
      <c r="Y88" s="12"/>
      <c r="Z88" s="12"/>
      <c r="AA88" s="12"/>
    </row>
    <row r="89" spans="1:47">
      <c r="A89" t="s">
        <v>93</v>
      </c>
      <c r="B89" t="s">
        <v>228</v>
      </c>
      <c r="F89" s="12">
        <v>4.6678720000000009</v>
      </c>
      <c r="J89" s="12">
        <v>8.7754479999999996E-2</v>
      </c>
      <c r="L89" s="12">
        <v>1.6431360000000002E-2</v>
      </c>
      <c r="M89" s="12">
        <v>1.5481840000000002E-2</v>
      </c>
      <c r="N89" s="12">
        <v>0.67141360000000005</v>
      </c>
      <c r="O89" s="230">
        <v>24.90136</v>
      </c>
      <c r="P89" s="230">
        <v>14.48568</v>
      </c>
      <c r="Q89" s="233">
        <v>3.4760000000000003E-6</v>
      </c>
      <c r="R89" s="247">
        <v>2.4574666189963877E-7</v>
      </c>
      <c r="S89">
        <v>8.8000000000000007</v>
      </c>
      <c r="T89" s="40">
        <v>3.782</v>
      </c>
      <c r="U89" t="str">
        <f>U56</f>
        <v>13% moisture</v>
      </c>
      <c r="W89" s="233">
        <v>2.3268112109994712E-3</v>
      </c>
      <c r="X89" s="223"/>
      <c r="Y89" s="12"/>
      <c r="Z89" s="12"/>
      <c r="AA89" s="12"/>
      <c r="AK89" s="223"/>
      <c r="AR89" s="223"/>
      <c r="AU89" s="230"/>
    </row>
    <row r="90" spans="1:47">
      <c r="A90" t="s">
        <v>95</v>
      </c>
      <c r="B90" t="s">
        <v>227</v>
      </c>
      <c r="F90" s="12">
        <v>0</v>
      </c>
      <c r="J90" s="12">
        <v>0</v>
      </c>
      <c r="L90" s="12">
        <v>0</v>
      </c>
      <c r="M90" s="12">
        <v>0</v>
      </c>
      <c r="N90" s="12">
        <v>0</v>
      </c>
      <c r="O90" s="12">
        <v>0</v>
      </c>
      <c r="P90" s="12">
        <v>0</v>
      </c>
      <c r="Q90" s="233">
        <v>0</v>
      </c>
      <c r="R90" s="247">
        <v>0</v>
      </c>
      <c r="S90">
        <v>0</v>
      </c>
      <c r="W90" s="12"/>
      <c r="X90" s="223"/>
      <c r="Y90" s="12"/>
      <c r="Z90" s="12"/>
      <c r="AA90" s="12"/>
      <c r="AK90" s="242"/>
      <c r="AL90" s="223"/>
      <c r="AR90" s="230"/>
      <c r="AU90" s="230"/>
    </row>
    <row r="91" spans="1:47">
      <c r="A91" t="s">
        <v>97</v>
      </c>
      <c r="B91" t="s">
        <v>226</v>
      </c>
      <c r="F91" s="241">
        <v>3.5448074999999997</v>
      </c>
      <c r="J91" s="12">
        <v>3.3026174999999998E-2</v>
      </c>
      <c r="L91" s="12">
        <v>2.2115632499999996E-2</v>
      </c>
      <c r="M91" s="12">
        <v>1.5835657499999998</v>
      </c>
      <c r="N91" s="12">
        <v>38.882024999999992</v>
      </c>
      <c r="O91" s="12">
        <v>2.5297739999999997</v>
      </c>
      <c r="P91" s="12">
        <v>18.357592499999999</v>
      </c>
      <c r="Q91" s="233">
        <v>1.5438149999999997E-6</v>
      </c>
      <c r="R91" s="247">
        <v>6.8616374964084566E-8</v>
      </c>
      <c r="S91">
        <v>29.249999999999996</v>
      </c>
      <c r="T91">
        <v>47</v>
      </c>
      <c r="W91" s="233">
        <v>6.2234042553191481E-4</v>
      </c>
      <c r="X91" s="223"/>
      <c r="Y91" s="12"/>
      <c r="Z91" s="12"/>
      <c r="AA91" s="12"/>
      <c r="AK91" s="230"/>
      <c r="AL91" s="223"/>
      <c r="AU91" s="230"/>
    </row>
    <row r="92" spans="1:47">
      <c r="A92" t="s">
        <v>100</v>
      </c>
      <c r="B92" t="s">
        <v>223</v>
      </c>
      <c r="F92" s="241">
        <v>1.2603760000000002</v>
      </c>
      <c r="J92" s="12">
        <v>1.174264E-2</v>
      </c>
      <c r="L92" s="12">
        <v>7.8633360000000003E-3</v>
      </c>
      <c r="M92" s="12">
        <v>0.56304560000000003</v>
      </c>
      <c r="N92" s="12">
        <v>13.824719999999999</v>
      </c>
      <c r="O92" s="12">
        <v>0.89947520000000003</v>
      </c>
      <c r="P92" s="12">
        <v>6.5271439999999998</v>
      </c>
      <c r="Q92" s="233">
        <v>5.4891200000000006E-7</v>
      </c>
      <c r="R92" s="247">
        <v>2.4396933320563403E-8</v>
      </c>
      <c r="S92">
        <v>10.4</v>
      </c>
      <c r="T92">
        <v>47</v>
      </c>
      <c r="W92" s="233">
        <v>2.2127659574468084E-4</v>
      </c>
      <c r="X92" s="223"/>
      <c r="Y92" s="12"/>
      <c r="Z92" s="12"/>
      <c r="AA92" s="12"/>
      <c r="AR92" s="12"/>
      <c r="AU92" s="230"/>
    </row>
    <row r="93" spans="1:47">
      <c r="A93" t="s">
        <v>102</v>
      </c>
      <c r="B93" t="s">
        <v>223</v>
      </c>
      <c r="F93" s="241">
        <v>9.2245080000000002</v>
      </c>
      <c r="J93" s="12">
        <v>2.9087039999999998E-2</v>
      </c>
      <c r="L93" s="12">
        <v>6.1029319999999991E-2</v>
      </c>
      <c r="M93" s="12">
        <v>0.53322959999999997</v>
      </c>
      <c r="N93" s="230">
        <v>96.542208000000002</v>
      </c>
      <c r="O93" s="40">
        <v>21.365919999999999</v>
      </c>
      <c r="P93" s="230">
        <v>88.176239999999993</v>
      </c>
      <c r="Q93" s="233">
        <v>1.0315599999999998E-5</v>
      </c>
      <c r="R93" s="247">
        <v>2.8123344310895425E-7</v>
      </c>
      <c r="S93">
        <v>16.399999999999999</v>
      </c>
      <c r="T93">
        <v>200</v>
      </c>
      <c r="U93" s="223"/>
      <c r="W93" s="233">
        <v>8.1999999999999987E-5</v>
      </c>
      <c r="X93" s="223"/>
      <c r="Y93" s="12"/>
      <c r="Z93" s="12"/>
      <c r="AA93" s="12"/>
      <c r="AU93" s="230"/>
    </row>
    <row r="94" spans="1:47">
      <c r="A94" t="s">
        <v>104</v>
      </c>
      <c r="B94" t="s">
        <v>225</v>
      </c>
      <c r="F94" s="241">
        <v>0</v>
      </c>
      <c r="J94" s="12">
        <v>0</v>
      </c>
      <c r="L94" s="12">
        <v>0</v>
      </c>
      <c r="M94" s="12">
        <v>0</v>
      </c>
      <c r="N94" s="230">
        <v>0</v>
      </c>
      <c r="O94" s="40">
        <v>0</v>
      </c>
      <c r="P94" s="230">
        <v>0</v>
      </c>
      <c r="Q94" s="233">
        <v>0</v>
      </c>
      <c r="R94" s="247">
        <v>0</v>
      </c>
      <c r="S94">
        <v>0</v>
      </c>
      <c r="T94">
        <v>200</v>
      </c>
      <c r="W94" s="233">
        <v>0</v>
      </c>
      <c r="X94" s="223"/>
      <c r="Y94" s="12"/>
      <c r="Z94" s="12"/>
      <c r="AA94" s="12"/>
      <c r="AU94" s="230"/>
    </row>
    <row r="95" spans="1:47">
      <c r="A95" t="s">
        <v>105</v>
      </c>
      <c r="B95" t="s">
        <v>224</v>
      </c>
      <c r="F95" s="241">
        <v>1.5148749999999997</v>
      </c>
      <c r="J95" s="12">
        <v>1.411375E-2</v>
      </c>
      <c r="L95" s="12">
        <v>9.4511249999999977E-3</v>
      </c>
      <c r="M95" s="12">
        <v>0.67673749999999988</v>
      </c>
      <c r="N95" s="12">
        <v>16.616249999999997</v>
      </c>
      <c r="O95" s="12">
        <v>1.0810999999999997</v>
      </c>
      <c r="P95" s="12">
        <v>7.8451249999999986</v>
      </c>
      <c r="Q95" s="233">
        <v>6.5974999999999991E-7</v>
      </c>
      <c r="R95" s="247">
        <v>2.9323237164138703E-8</v>
      </c>
      <c r="S95">
        <v>12.499999999999998</v>
      </c>
      <c r="T95">
        <v>47</v>
      </c>
      <c r="W95" s="233">
        <v>2.6595744680851064E-4</v>
      </c>
      <c r="X95" s="223"/>
      <c r="Y95" s="12"/>
      <c r="Z95" s="12"/>
      <c r="AA95" s="12"/>
      <c r="AG95" s="223"/>
      <c r="AH95" s="230"/>
      <c r="AK95" s="12"/>
      <c r="AL95" s="223"/>
      <c r="AO95" s="230"/>
      <c r="AR95" s="12"/>
      <c r="AS95" s="223"/>
      <c r="AU95" s="230"/>
    </row>
    <row r="96" spans="1:47">
      <c r="A96" s="225" t="s">
        <v>107</v>
      </c>
      <c r="B96" s="225" t="s">
        <v>223</v>
      </c>
      <c r="C96" s="225"/>
      <c r="D96" s="225"/>
      <c r="E96" s="225"/>
      <c r="F96" s="254">
        <v>5.9345020000000002</v>
      </c>
      <c r="G96" s="225"/>
      <c r="H96" s="225"/>
      <c r="I96" s="225"/>
      <c r="J96" s="254">
        <v>4.9099959999999998E-2</v>
      </c>
      <c r="K96" s="225"/>
      <c r="L96" s="254">
        <v>4.28358E-2</v>
      </c>
      <c r="M96" s="254">
        <v>0.55489139999999992</v>
      </c>
      <c r="N96" s="255">
        <v>70.177476599999991</v>
      </c>
      <c r="O96" s="254">
        <v>4.583628</v>
      </c>
      <c r="P96" s="255">
        <v>24.371661999999997</v>
      </c>
      <c r="Q96" s="256">
        <v>7.5110699999999987E-6</v>
      </c>
      <c r="R96" s="257">
        <v>8.6603579680397777E-8</v>
      </c>
      <c r="S96" s="225">
        <v>32.9</v>
      </c>
      <c r="T96" s="225">
        <v>37</v>
      </c>
      <c r="W96" s="256">
        <v>8.8918918918918914E-4</v>
      </c>
      <c r="X96" s="223"/>
      <c r="Y96" s="12"/>
      <c r="Z96" s="12"/>
      <c r="AA96" s="12"/>
    </row>
    <row r="97" spans="1:44">
      <c r="A97" t="s">
        <v>220</v>
      </c>
      <c r="F97" s="230">
        <f>SUM(F55:F96)</f>
        <v>490.81343680000003</v>
      </c>
      <c r="J97" s="12">
        <f>SUM(J55:J96)</f>
        <v>3.4390322289999986</v>
      </c>
      <c r="L97" s="12">
        <f t="shared" ref="L97:S97" si="13">SUM(L55:L96)</f>
        <v>2.174184892609007</v>
      </c>
      <c r="M97" s="230">
        <f t="shared" si="13"/>
        <v>45.870773925000002</v>
      </c>
      <c r="N97" s="230">
        <f t="shared" si="13"/>
        <v>13040.89846986</v>
      </c>
      <c r="O97" s="230">
        <f t="shared" si="13"/>
        <v>2171.9036593530609</v>
      </c>
      <c r="P97" s="230">
        <f t="shared" si="13"/>
        <v>5292.3216026999962</v>
      </c>
      <c r="Q97" s="233">
        <f t="shared" si="13"/>
        <v>2.7211249649999994E-4</v>
      </c>
      <c r="R97" s="233">
        <f t="shared" si="13"/>
        <v>2.4501886354774422E-5</v>
      </c>
      <c r="S97" s="230">
        <f t="shared" si="13"/>
        <v>727.69999999999982</v>
      </c>
      <c r="T97" s="230"/>
      <c r="W97" s="12">
        <f t="shared" ref="W97" si="14">SUM(W55:W96)</f>
        <v>6.2127273538603103E-2</v>
      </c>
      <c r="X97" s="12"/>
      <c r="Z97" s="235"/>
      <c r="AA97" s="235"/>
      <c r="AB97" s="98"/>
      <c r="AK97" s="223"/>
    </row>
    <row r="98" spans="1:44">
      <c r="AK98" s="230"/>
      <c r="AL98" s="230"/>
      <c r="AR98" s="230"/>
    </row>
    <row r="99" spans="1:44">
      <c r="T99" s="98" t="s">
        <v>477</v>
      </c>
      <c r="W99" s="223" t="s">
        <v>246</v>
      </c>
      <c r="AK99" s="230"/>
      <c r="AL99" s="230"/>
    </row>
    <row r="100" spans="1:44">
      <c r="A100" s="228" t="s">
        <v>478</v>
      </c>
      <c r="B100" s="225"/>
      <c r="C100" s="227" t="s">
        <v>221</v>
      </c>
      <c r="D100" s="225"/>
      <c r="E100" s="225"/>
      <c r="F100" s="225"/>
      <c r="G100" s="225"/>
      <c r="H100" s="225"/>
      <c r="I100" s="225"/>
      <c r="J100" s="225"/>
      <c r="K100" s="225"/>
      <c r="L100" s="225"/>
      <c r="M100" s="225"/>
      <c r="N100" s="225"/>
      <c r="O100" s="225"/>
      <c r="P100" s="225"/>
      <c r="Q100" s="225"/>
      <c r="R100" s="225"/>
      <c r="S100" s="225"/>
      <c r="T100" s="227" t="s">
        <v>247</v>
      </c>
      <c r="W100" s="227" t="s">
        <v>244</v>
      </c>
    </row>
    <row r="101" spans="1:44">
      <c r="A101" t="s">
        <v>21</v>
      </c>
      <c r="F101" s="40">
        <v>83.122223743999996</v>
      </c>
      <c r="J101" s="12">
        <v>0.59508340863999998</v>
      </c>
      <c r="L101" s="12">
        <v>0.79108444799999988</v>
      </c>
      <c r="M101" s="40">
        <v>34.673083648000002</v>
      </c>
      <c r="N101" s="230">
        <v>627.04447948800009</v>
      </c>
      <c r="O101" s="230">
        <v>297.12037376000001</v>
      </c>
      <c r="P101" s="230">
        <v>386.14219392000001</v>
      </c>
      <c r="Q101" s="233">
        <v>7.2546342400000002E-5</v>
      </c>
      <c r="R101" s="247">
        <v>3.7255833221710403E-6</v>
      </c>
      <c r="S101" s="230">
        <v>48</v>
      </c>
      <c r="T101" s="223">
        <v>3.75</v>
      </c>
      <c r="W101" s="233">
        <v>1.2800000000000001E-2</v>
      </c>
    </row>
    <row r="102" spans="1:44">
      <c r="A102" t="s">
        <v>23</v>
      </c>
      <c r="F102" s="40">
        <v>16.851442272000003</v>
      </c>
      <c r="J102" s="12">
        <v>0.31680165047999997</v>
      </c>
      <c r="L102" s="12">
        <v>5.9318703360000002E-2</v>
      </c>
      <c r="M102" s="40">
        <v>5.589084984E-2</v>
      </c>
      <c r="N102" s="230">
        <v>2.4238641336</v>
      </c>
      <c r="O102" s="230">
        <v>89.896173360000006</v>
      </c>
      <c r="P102" s="230">
        <v>52.294621679999999</v>
      </c>
      <c r="Q102" s="233">
        <v>1.2548675999999998E-5</v>
      </c>
      <c r="R102" s="247">
        <v>8.8716779006332334E-7</v>
      </c>
      <c r="S102" s="230">
        <v>84</v>
      </c>
      <c r="T102">
        <v>10</v>
      </c>
      <c r="W102" s="233">
        <v>8.4000000000000012E-3</v>
      </c>
    </row>
    <row r="103" spans="1:44">
      <c r="A103" t="s">
        <v>26</v>
      </c>
      <c r="F103" s="230">
        <v>405.79162303664941</v>
      </c>
      <c r="J103" s="12">
        <v>1.4624730094240845</v>
      </c>
      <c r="L103" s="12">
        <v>1.7043248167539278E-2</v>
      </c>
      <c r="M103" s="40">
        <v>30.097767561950949</v>
      </c>
      <c r="N103" s="230">
        <v>16151.859235602098</v>
      </c>
      <c r="O103" s="230">
        <v>4982.1472309947658</v>
      </c>
      <c r="P103" s="230">
        <v>9041.037361256549</v>
      </c>
      <c r="Q103" s="233">
        <v>1.2652582806282728E-5</v>
      </c>
      <c r="R103" s="247">
        <v>5.0512883212080932E-5</v>
      </c>
      <c r="S103" s="230">
        <v>40</v>
      </c>
      <c r="T103" s="12">
        <v>0.73935483870967733</v>
      </c>
      <c r="V103" s="316"/>
      <c r="W103" s="233">
        <v>5.4101221640488667E-2</v>
      </c>
    </row>
    <row r="104" spans="1:44">
      <c r="A104" t="s">
        <v>29</v>
      </c>
      <c r="F104">
        <v>60.6</v>
      </c>
      <c r="J104" s="12">
        <v>1.4880000000000001E-2</v>
      </c>
      <c r="L104" s="12">
        <v>0.27899999999999997</v>
      </c>
      <c r="M104" s="12">
        <v>0.22320000000000001</v>
      </c>
      <c r="N104" s="230">
        <v>834.12000000000012</v>
      </c>
      <c r="O104" s="12">
        <v>5.1240000000000006</v>
      </c>
      <c r="Q104" s="233"/>
      <c r="R104" s="247">
        <v>2.7699840000000002E-7</v>
      </c>
      <c r="S104" s="230">
        <v>15</v>
      </c>
      <c r="V104" s="316"/>
      <c r="W104" s="233"/>
    </row>
    <row r="105" spans="1:44">
      <c r="A105" t="s">
        <v>32</v>
      </c>
      <c r="F105" s="40">
        <v>20.2</v>
      </c>
      <c r="J105" s="12">
        <v>4.96E-3</v>
      </c>
      <c r="L105" s="12">
        <v>9.2999999999999999E-2</v>
      </c>
      <c r="M105" s="12">
        <v>7.4400000000000008E-2</v>
      </c>
      <c r="N105" s="230">
        <v>278.04000000000002</v>
      </c>
      <c r="O105" s="12">
        <v>1.7080000000000002</v>
      </c>
      <c r="Q105" s="233"/>
      <c r="R105" s="247">
        <v>9.2332799999999986E-8</v>
      </c>
      <c r="S105" s="230">
        <v>5</v>
      </c>
      <c r="V105" s="258"/>
      <c r="W105" s="233"/>
    </row>
    <row r="106" spans="1:44">
      <c r="A106" t="s">
        <v>126</v>
      </c>
      <c r="F106" s="230">
        <v>80.668000000000006</v>
      </c>
      <c r="J106" s="12">
        <v>0.23321899999999998</v>
      </c>
      <c r="L106" s="12">
        <v>0.52828299999999995</v>
      </c>
      <c r="M106" s="40">
        <v>2.8000000000000003</v>
      </c>
      <c r="N106" s="230">
        <v>19.971700000000002</v>
      </c>
      <c r="O106" s="230">
        <v>190.19</v>
      </c>
      <c r="P106" s="230">
        <v>788.19999999999993</v>
      </c>
      <c r="Q106" s="233">
        <v>9.0299999999999999E-5</v>
      </c>
      <c r="R106" s="247">
        <v>2.4706549280674453E-6</v>
      </c>
      <c r="S106" s="230">
        <v>28</v>
      </c>
      <c r="T106">
        <v>20</v>
      </c>
      <c r="W106" s="233">
        <v>1.4E-3</v>
      </c>
    </row>
    <row r="107" spans="1:44">
      <c r="A107" t="s">
        <v>127</v>
      </c>
      <c r="F107" s="12">
        <v>8.3158732394366215</v>
      </c>
      <c r="J107" s="12">
        <v>0.10101112676056337</v>
      </c>
      <c r="L107" s="12">
        <v>5.6080845070422533E-2</v>
      </c>
      <c r="M107" s="40">
        <v>4.2016806722689077</v>
      </c>
      <c r="N107" s="230">
        <v>1.7413267605633804</v>
      </c>
      <c r="O107" s="40">
        <v>3.4193943661971833</v>
      </c>
      <c r="P107" s="230">
        <v>35.879577464788731</v>
      </c>
      <c r="Q107" s="233">
        <v>7.0873239436619724E-6</v>
      </c>
      <c r="R107" s="247">
        <v>1.4261487771000235E-7</v>
      </c>
      <c r="S107" s="230">
        <v>20</v>
      </c>
      <c r="T107">
        <v>14.2</v>
      </c>
      <c r="U107" s="233"/>
      <c r="W107" s="233">
        <v>1.4084507042253522E-3</v>
      </c>
    </row>
    <row r="108" spans="1:44">
      <c r="A108" t="s">
        <v>39</v>
      </c>
      <c r="F108" s="12">
        <v>13.49107843137255</v>
      </c>
      <c r="J108" s="12">
        <v>4.1419166666666667E-2</v>
      </c>
      <c r="L108" s="12">
        <v>9.2189411764705881E-2</v>
      </c>
      <c r="M108" s="40">
        <v>0.56511056511056512</v>
      </c>
      <c r="N108" s="230">
        <v>142.05882352941177</v>
      </c>
      <c r="O108" s="230">
        <v>35.404215686274519</v>
      </c>
      <c r="P108" s="230">
        <v>132.48676470588234</v>
      </c>
      <c r="Q108" s="233">
        <v>1.6573529411764707E-5</v>
      </c>
      <c r="R108" s="247">
        <v>4.4770742433625858E-7</v>
      </c>
      <c r="S108" s="230">
        <v>5.75</v>
      </c>
      <c r="T108">
        <v>20.399999999999999</v>
      </c>
      <c r="W108" s="233">
        <v>2.8186274509803922E-4</v>
      </c>
    </row>
    <row r="109" spans="1:44">
      <c r="A109" t="s">
        <v>41</v>
      </c>
      <c r="F109" s="12">
        <v>6.6973913043478266</v>
      </c>
      <c r="J109" s="12">
        <v>8.2034782608695636E-2</v>
      </c>
      <c r="L109" s="12">
        <v>4.5026086956521737E-2</v>
      </c>
      <c r="M109" s="40">
        <v>0.57360869565217387</v>
      </c>
      <c r="N109" s="230">
        <v>58.036695652173904</v>
      </c>
      <c r="O109" s="230">
        <v>3.1880434782608695</v>
      </c>
      <c r="P109" s="230">
        <v>29</v>
      </c>
      <c r="Q109" s="233">
        <v>5.7826086956521741E-6</v>
      </c>
      <c r="R109" s="247">
        <v>7.9401257276108432E-8</v>
      </c>
      <c r="S109" s="230">
        <v>25</v>
      </c>
      <c r="T109">
        <v>25.3</v>
      </c>
      <c r="W109" s="233">
        <v>9.8814229249011851E-4</v>
      </c>
    </row>
    <row r="110" spans="1:44">
      <c r="A110" t="s">
        <v>43</v>
      </c>
      <c r="F110" s="12">
        <v>10.371600000000001</v>
      </c>
      <c r="J110" s="12">
        <v>2.9985300000000003E-2</v>
      </c>
      <c r="L110" s="12">
        <v>6.7922099999999999E-2</v>
      </c>
      <c r="M110" s="40">
        <v>0.18731700000000001</v>
      </c>
      <c r="N110" s="230">
        <v>2.5677900000000005</v>
      </c>
      <c r="O110" s="230">
        <v>24.452999999999999</v>
      </c>
      <c r="P110" s="230">
        <v>101.34</v>
      </c>
      <c r="Q110" s="233">
        <v>1.1610000000000001E-5</v>
      </c>
      <c r="R110" s="247">
        <v>3.1523807160867152E-7</v>
      </c>
      <c r="S110" s="230">
        <v>3.6</v>
      </c>
      <c r="T110">
        <v>20</v>
      </c>
      <c r="W110" s="233">
        <v>1.7999999999999998E-4</v>
      </c>
    </row>
    <row r="111" spans="1:44">
      <c r="A111" t="s">
        <v>45</v>
      </c>
      <c r="F111" s="12">
        <v>0.50629999999999997</v>
      </c>
      <c r="J111" s="12">
        <v>7.2765000000000008E-3</v>
      </c>
      <c r="L111" s="12">
        <v>3.5616000000000003E-3</v>
      </c>
      <c r="M111" s="40">
        <v>4.2909000000000003E-2</v>
      </c>
      <c r="N111" s="230">
        <v>3.7644599999999997</v>
      </c>
      <c r="O111" s="230">
        <v>0.27038499999999999</v>
      </c>
      <c r="P111" s="230">
        <v>2.6649000000000003</v>
      </c>
      <c r="Q111" s="233">
        <v>2.1347500000000002E-7</v>
      </c>
      <c r="R111" s="247">
        <v>6.5317331168852696E-9</v>
      </c>
      <c r="S111" s="230">
        <v>4</v>
      </c>
      <c r="T111">
        <v>20</v>
      </c>
      <c r="W111" s="233">
        <v>2.0000000000000001E-4</v>
      </c>
    </row>
    <row r="112" spans="1:44">
      <c r="A112" t="s">
        <v>47</v>
      </c>
      <c r="F112" s="12">
        <v>3.5913142871999995</v>
      </c>
      <c r="J112" s="12">
        <v>6.5058469056000004E-2</v>
      </c>
      <c r="L112" s="12">
        <v>5.0683392000000008E-2</v>
      </c>
      <c r="M112" s="40">
        <v>6.0107335200000004E-3</v>
      </c>
      <c r="N112" s="230">
        <v>20.135862260639996</v>
      </c>
      <c r="O112" s="230">
        <v>11.877336144000001</v>
      </c>
      <c r="P112" s="230">
        <v>3.9561555168</v>
      </c>
      <c r="Q112" s="233">
        <v>-9.3447503999999987E-6</v>
      </c>
      <c r="R112" s="247">
        <v>1.2850912854582082E-7</v>
      </c>
      <c r="S112" s="230">
        <v>10.199999999999999</v>
      </c>
      <c r="T112">
        <v>10</v>
      </c>
      <c r="W112" s="233">
        <v>1.0199999999999999E-3</v>
      </c>
    </row>
    <row r="113" spans="1:23">
      <c r="A113" t="s">
        <v>49</v>
      </c>
      <c r="F113" s="12">
        <v>2.8329051172413799</v>
      </c>
      <c r="J113" s="12">
        <v>5.1319504551724134E-2</v>
      </c>
      <c r="L113" s="12">
        <v>3.9980137931034491E-2</v>
      </c>
      <c r="M113" s="40">
        <v>4.7413944827586207E-3</v>
      </c>
      <c r="N113" s="230">
        <v>15.883596554482759</v>
      </c>
      <c r="O113" s="230">
        <v>9.3690954482758624</v>
      </c>
      <c r="P113" s="230">
        <v>3.1206996413793107</v>
      </c>
      <c r="Q113" s="233">
        <v>-7.3713379310344824E-6</v>
      </c>
      <c r="R113" s="247">
        <v>1.0137073471047395E-7</v>
      </c>
      <c r="S113" s="230">
        <v>28</v>
      </c>
      <c r="T113">
        <v>34.799999999999997</v>
      </c>
      <c r="W113" s="233">
        <v>8.0459770114942541E-4</v>
      </c>
    </row>
    <row r="114" spans="1:23">
      <c r="A114" t="s">
        <v>51</v>
      </c>
      <c r="F114" s="12">
        <v>8.2971875000000015</v>
      </c>
      <c r="J114" s="12">
        <v>4.8271874999999999E-2</v>
      </c>
      <c r="L114" s="12">
        <v>4.6384375000000005E-2</v>
      </c>
      <c r="M114" s="40">
        <v>3.4687809712586719</v>
      </c>
      <c r="N114" s="230">
        <v>79.297312500000004</v>
      </c>
      <c r="O114" s="230">
        <v>3.6634375000000001</v>
      </c>
      <c r="P114" s="230">
        <v>92.421875</v>
      </c>
      <c r="Q114" s="233">
        <v>4.0937500000000004E-6</v>
      </c>
      <c r="R114" s="247">
        <v>1.6127225234199829E-7</v>
      </c>
      <c r="S114" s="230">
        <v>35</v>
      </c>
      <c r="T114">
        <v>50.4</v>
      </c>
      <c r="W114" s="233">
        <v>6.9444444444444458E-4</v>
      </c>
    </row>
    <row r="115" spans="1:23">
      <c r="A115" t="s">
        <v>128</v>
      </c>
      <c r="F115" s="12">
        <v>3.2520800000000003</v>
      </c>
      <c r="J115" s="12">
        <v>1.4860000000000002E-2</v>
      </c>
      <c r="L115" s="12">
        <v>1.8416800000000001E-2</v>
      </c>
      <c r="M115" s="40">
        <v>0.12969600000000001</v>
      </c>
      <c r="N115" s="230">
        <v>33.791519999999998</v>
      </c>
      <c r="O115" s="230">
        <v>1.1992799999999999</v>
      </c>
      <c r="P115" s="230">
        <v>29.807200000000002</v>
      </c>
      <c r="Q115" s="233">
        <v>1.8967999999999998E-6</v>
      </c>
      <c r="R115" s="247">
        <v>4.0663304064104104E-8</v>
      </c>
      <c r="S115" s="230">
        <v>5</v>
      </c>
      <c r="T115">
        <v>25</v>
      </c>
      <c r="W115" s="233">
        <v>2.0000000000000001E-4</v>
      </c>
    </row>
    <row r="116" spans="1:23">
      <c r="A116" t="s">
        <v>55</v>
      </c>
      <c r="F116" s="12">
        <v>3.8977279999999999</v>
      </c>
      <c r="J116" s="12">
        <v>4.304384E-2</v>
      </c>
      <c r="L116" s="12">
        <v>2.6684160000000002E-2</v>
      </c>
      <c r="M116" s="40">
        <v>1.6</v>
      </c>
      <c r="N116" s="230">
        <v>36.202521599999997</v>
      </c>
      <c r="O116" s="230">
        <v>2.498688</v>
      </c>
      <c r="P116" s="230">
        <v>33.817599999999999</v>
      </c>
      <c r="Q116" s="233">
        <v>3.7262079999999994E-6</v>
      </c>
      <c r="R116" s="247">
        <v>7.8401413996341514E-8</v>
      </c>
      <c r="S116" s="230">
        <v>16</v>
      </c>
      <c r="T116">
        <v>20</v>
      </c>
      <c r="W116" s="233">
        <v>8.0000000000000004E-4</v>
      </c>
    </row>
    <row r="117" spans="1:23">
      <c r="A117" t="s">
        <v>57</v>
      </c>
      <c r="F117" s="12">
        <v>0.77700000000000002</v>
      </c>
      <c r="J117" s="12">
        <v>9.323999999999999E-2</v>
      </c>
      <c r="L117" s="12">
        <v>1.2913339860089075E-3</v>
      </c>
      <c r="M117" s="40">
        <v>1.1655</v>
      </c>
      <c r="N117" s="230">
        <v>731.57538461538468</v>
      </c>
      <c r="O117" s="230">
        <v>1.2170329670329669</v>
      </c>
      <c r="P117" s="230">
        <v>0</v>
      </c>
      <c r="Q117" s="233">
        <v>1.4487307692307694E-6</v>
      </c>
      <c r="R117" s="247">
        <v>2.9595374282456601E-8</v>
      </c>
      <c r="S117" s="230">
        <v>22.2</v>
      </c>
      <c r="T117">
        <v>52</v>
      </c>
      <c r="W117" s="233">
        <v>4.2692307692307696E-4</v>
      </c>
    </row>
    <row r="118" spans="1:23">
      <c r="A118" t="s">
        <v>59</v>
      </c>
      <c r="F118" s="12">
        <v>1.5844422764227641</v>
      </c>
      <c r="J118" s="12">
        <v>1.7497495934959348E-2</v>
      </c>
      <c r="L118" s="12">
        <v>1.0847219512195121E-2</v>
      </c>
      <c r="M118" s="40">
        <v>1.3002844372206419</v>
      </c>
      <c r="N118" s="230">
        <v>14.71647219512195</v>
      </c>
      <c r="O118" s="230">
        <v>1.0157268292682926</v>
      </c>
      <c r="P118" s="230">
        <v>13.746991869918698</v>
      </c>
      <c r="Q118" s="233">
        <v>1.5147186991869917E-6</v>
      </c>
      <c r="R118" s="247">
        <v>4.0968784558626188E-8</v>
      </c>
      <c r="S118" s="230">
        <v>8</v>
      </c>
      <c r="T118">
        <v>24.6</v>
      </c>
      <c r="W118" s="233">
        <v>3.2520325203252032E-4</v>
      </c>
    </row>
    <row r="119" spans="1:23">
      <c r="A119" s="223" t="s">
        <v>61</v>
      </c>
      <c r="F119" s="40">
        <v>21.258975369458128</v>
      </c>
      <c r="J119" s="12">
        <v>0.11554403940886701</v>
      </c>
      <c r="L119" s="12">
        <v>0.11926817733990147</v>
      </c>
      <c r="M119" s="40">
        <v>6.6469719350073859</v>
      </c>
      <c r="N119" s="230">
        <v>205.83161379310346</v>
      </c>
      <c r="O119" s="230">
        <v>8.0223251231527097</v>
      </c>
      <c r="P119" s="230">
        <v>301.5913300492611</v>
      </c>
      <c r="Q119" s="233">
        <v>1.172943842364532E-5</v>
      </c>
      <c r="R119" s="247">
        <v>4.0282863944843333E-7</v>
      </c>
      <c r="S119" s="230">
        <v>27</v>
      </c>
      <c r="T119">
        <v>20.3</v>
      </c>
      <c r="W119" s="233">
        <v>1.3300492610837438E-3</v>
      </c>
    </row>
    <row r="120" spans="1:23">
      <c r="A120" t="s">
        <v>63</v>
      </c>
      <c r="F120" s="12">
        <v>0.24114999999999998</v>
      </c>
      <c r="J120" s="12">
        <v>2.8937999999999998E-2</v>
      </c>
      <c r="L120" s="12">
        <v>4.0077888124330507E-4</v>
      </c>
      <c r="M120" s="40">
        <v>0.36172500000000002</v>
      </c>
      <c r="N120" s="230">
        <v>227.05199999999999</v>
      </c>
      <c r="O120" s="230">
        <v>1.5821428571428571</v>
      </c>
      <c r="P120" s="230">
        <v>0</v>
      </c>
      <c r="Q120" s="233">
        <v>1.8833500000000001E-6</v>
      </c>
      <c r="R120" s="247">
        <v>1.9904605954074243E-8</v>
      </c>
      <c r="S120" s="230">
        <v>5.3</v>
      </c>
      <c r="T120">
        <v>40</v>
      </c>
      <c r="W120" s="233">
        <v>1.325E-4</v>
      </c>
    </row>
    <row r="121" spans="1:23">
      <c r="A121" t="s">
        <v>65</v>
      </c>
      <c r="F121" s="12">
        <v>0.30333333333333329</v>
      </c>
      <c r="J121" s="12">
        <v>3.6399999999999995E-2</v>
      </c>
      <c r="L121" s="12">
        <v>5.0412437892239617E-4</v>
      </c>
      <c r="M121" s="40">
        <v>0.45499999999999996</v>
      </c>
      <c r="N121" s="230">
        <v>285.59999999999997</v>
      </c>
      <c r="O121" s="230">
        <v>2.1095238095238096</v>
      </c>
      <c r="P121" s="230">
        <v>0</v>
      </c>
      <c r="Q121" s="233">
        <v>2.5111333333333334E-6</v>
      </c>
      <c r="R121" s="247">
        <v>2.6099962638257904E-8</v>
      </c>
      <c r="S121" s="230">
        <v>4.9999999999999991</v>
      </c>
      <c r="T121">
        <v>30</v>
      </c>
      <c r="W121" s="233">
        <v>1.6666666666666663E-4</v>
      </c>
    </row>
    <row r="122" spans="1:23">
      <c r="A122" t="s">
        <v>67</v>
      </c>
      <c r="F122" s="12">
        <v>6.1852646638054365</v>
      </c>
      <c r="J122" s="12">
        <v>2.1929542203147353E-2</v>
      </c>
      <c r="L122" s="12">
        <v>3.2920243204577961E-2</v>
      </c>
      <c r="M122" s="40">
        <v>2.3260807328943605</v>
      </c>
      <c r="N122" s="230">
        <v>63.495708154506438</v>
      </c>
      <c r="O122" s="230">
        <v>1.9887339055793993</v>
      </c>
      <c r="P122" s="230">
        <v>67.110157367668094</v>
      </c>
      <c r="Q122" s="233">
        <v>2.388948497854077E-6</v>
      </c>
      <c r="R122" s="247">
        <v>1.0872065603675201E-7</v>
      </c>
      <c r="S122" s="230">
        <v>25</v>
      </c>
      <c r="T122">
        <v>69.900000000000006</v>
      </c>
      <c r="W122" s="233">
        <v>3.5765379113018598E-4</v>
      </c>
    </row>
    <row r="123" spans="1:23">
      <c r="A123" t="s">
        <v>68</v>
      </c>
      <c r="F123" s="12">
        <v>1.1868905109489052</v>
      </c>
      <c r="J123" s="12">
        <v>5.4233576642335772E-3</v>
      </c>
      <c r="L123" s="12">
        <v>6.7214598540145986E-3</v>
      </c>
      <c r="M123" s="40">
        <v>0.47436599160737092</v>
      </c>
      <c r="N123" s="230">
        <v>12.332671532846717</v>
      </c>
      <c r="O123" s="230">
        <v>0.43769343065693428</v>
      </c>
      <c r="P123" s="230">
        <v>10.878540145985403</v>
      </c>
      <c r="Q123" s="233">
        <v>6.9226277372262772E-7</v>
      </c>
      <c r="R123" s="247">
        <v>2.0819065511738264E-8</v>
      </c>
      <c r="S123" s="230">
        <v>4</v>
      </c>
      <c r="T123">
        <v>54.8</v>
      </c>
      <c r="W123" s="233">
        <v>7.2992700729927014E-5</v>
      </c>
    </row>
    <row r="124" spans="1:23">
      <c r="A124" t="s">
        <v>70</v>
      </c>
      <c r="F124" s="12">
        <v>5.8351648351648349</v>
      </c>
      <c r="J124" s="12">
        <v>0.26077129120879117</v>
      </c>
      <c r="L124" s="12">
        <v>2.7815934065934064E-2</v>
      </c>
      <c r="M124" s="40">
        <v>2.0660439560439565</v>
      </c>
      <c r="N124" s="230">
        <v>4.4954258241758245</v>
      </c>
      <c r="O124" s="230">
        <v>8.8275412087912084</v>
      </c>
      <c r="P124" s="230">
        <v>92.627060439560438</v>
      </c>
      <c r="Q124" s="233">
        <v>1.8296703296703294E-5</v>
      </c>
      <c r="R124" s="247">
        <v>1.7690606562125828E-7</v>
      </c>
      <c r="S124" s="230">
        <v>30</v>
      </c>
      <c r="T124">
        <v>18.2</v>
      </c>
      <c r="W124" s="233">
        <v>1.6483516483516484E-3</v>
      </c>
    </row>
    <row r="125" spans="1:23">
      <c r="A125" t="s">
        <v>72</v>
      </c>
      <c r="F125" s="40">
        <v>17.578810810810811</v>
      </c>
      <c r="J125" s="12">
        <v>8.0324324324324334E-2</v>
      </c>
      <c r="L125" s="12">
        <v>9.9550270270270289E-2</v>
      </c>
      <c r="M125" s="40">
        <v>2.8461959496442253</v>
      </c>
      <c r="N125" s="230">
        <v>182.6568648648649</v>
      </c>
      <c r="O125" s="230">
        <v>6.4825945945945938</v>
      </c>
      <c r="P125" s="230">
        <v>161.12000000000003</v>
      </c>
      <c r="Q125" s="233">
        <v>1.0252972972972972E-5</v>
      </c>
      <c r="R125" s="247">
        <v>2.4983355445233866E-7</v>
      </c>
      <c r="S125" s="230">
        <v>24</v>
      </c>
      <c r="T125">
        <v>22.2</v>
      </c>
      <c r="W125" s="233">
        <v>1.0810810810810811E-3</v>
      </c>
    </row>
    <row r="126" spans="1:23">
      <c r="A126" t="s">
        <v>74</v>
      </c>
      <c r="F126" s="12">
        <v>2.5499999999999998</v>
      </c>
      <c r="J126" s="12">
        <v>9.2875000000000006E-3</v>
      </c>
      <c r="L126" s="12">
        <v>1.15105E-2</v>
      </c>
      <c r="M126" s="40">
        <v>0.45</v>
      </c>
      <c r="N126" s="230">
        <v>21.119700000000002</v>
      </c>
      <c r="O126" s="230">
        <v>0.74954999999999994</v>
      </c>
      <c r="P126" s="230">
        <v>18.6295</v>
      </c>
      <c r="Q126" s="233">
        <v>1.1854999999999999E-6</v>
      </c>
      <c r="R126" s="247">
        <v>3.2028585040065061E-8</v>
      </c>
      <c r="S126" s="230">
        <v>1</v>
      </c>
      <c r="T126">
        <v>8</v>
      </c>
      <c r="W126" s="233">
        <v>1.25E-4</v>
      </c>
    </row>
    <row r="127" spans="1:23">
      <c r="A127" t="s">
        <v>76</v>
      </c>
      <c r="F127" s="40">
        <v>27.703296000000005</v>
      </c>
      <c r="J127" s="12">
        <v>8.4648960000000023E-2</v>
      </c>
      <c r="L127" s="12">
        <v>0.16939561500000005</v>
      </c>
      <c r="M127" s="40">
        <v>2.3773726273726279</v>
      </c>
      <c r="N127" s="230">
        <v>286.92345150000006</v>
      </c>
      <c r="O127" s="230">
        <v>43.348023000000005</v>
      </c>
      <c r="P127" s="230">
        <v>798.31844999999998</v>
      </c>
      <c r="Q127" s="233">
        <v>2.3701558500000007E-5</v>
      </c>
      <c r="R127" s="247">
        <v>9.3933704425798831E-7</v>
      </c>
      <c r="S127" s="230">
        <v>25.050000000000004</v>
      </c>
      <c r="T127">
        <v>80</v>
      </c>
      <c r="W127" s="233">
        <v>3.1312500000000004E-4</v>
      </c>
    </row>
    <row r="128" spans="1:23">
      <c r="A128" t="s">
        <v>129</v>
      </c>
      <c r="F128" s="40">
        <v>45.271652173913054</v>
      </c>
      <c r="J128" s="12">
        <v>0.1529613913043478</v>
      </c>
      <c r="L128" s="12">
        <v>0.28177217391304343</v>
      </c>
      <c r="M128" s="40">
        <v>6.7882845188284513</v>
      </c>
      <c r="N128" s="230">
        <v>458.01328695652171</v>
      </c>
      <c r="O128" s="230">
        <v>77.60660869565217</v>
      </c>
      <c r="P128" s="230">
        <v>851.9860869565216</v>
      </c>
      <c r="Q128" s="233">
        <v>5.3361043478260867E-5</v>
      </c>
      <c r="R128" s="247">
        <v>1.4061503051153123E-6</v>
      </c>
      <c r="S128" s="230">
        <v>33.799999999999997</v>
      </c>
      <c r="T128">
        <v>59.8</v>
      </c>
      <c r="W128" s="233">
        <v>5.6521739130434778E-4</v>
      </c>
    </row>
    <row r="129" spans="1:23">
      <c r="A129" t="s">
        <v>80</v>
      </c>
      <c r="F129" s="40">
        <v>12.154191542288554</v>
      </c>
      <c r="J129" s="12">
        <v>3.1237189054726368E-2</v>
      </c>
      <c r="L129" s="12">
        <v>6.8754477611940298E-2</v>
      </c>
      <c r="M129" s="40">
        <v>2.8303060462801692</v>
      </c>
      <c r="N129" s="230">
        <v>125.28798507462685</v>
      </c>
      <c r="O129" s="230">
        <v>13.950907960199004</v>
      </c>
      <c r="P129" s="230">
        <v>109.30024875621889</v>
      </c>
      <c r="Q129" s="233">
        <v>8.9092039800995016E-6</v>
      </c>
      <c r="R129" s="247">
        <v>2.6799679795327522E-7</v>
      </c>
      <c r="S129" s="230">
        <v>16.25</v>
      </c>
      <c r="T129">
        <v>80.400000000000006</v>
      </c>
      <c r="W129" s="233">
        <v>2.0211442786069651E-4</v>
      </c>
    </row>
    <row r="130" spans="1:23">
      <c r="A130" t="s">
        <v>82</v>
      </c>
      <c r="F130" s="12">
        <v>0</v>
      </c>
      <c r="J130" s="12">
        <v>0</v>
      </c>
      <c r="L130" s="12">
        <v>0</v>
      </c>
      <c r="M130" s="40">
        <v>0</v>
      </c>
      <c r="N130" s="230">
        <v>0</v>
      </c>
      <c r="O130" s="230">
        <v>0</v>
      </c>
      <c r="P130" s="230">
        <v>0</v>
      </c>
      <c r="Q130" s="233">
        <v>0</v>
      </c>
      <c r="R130" s="247">
        <v>0</v>
      </c>
      <c r="S130" s="230">
        <v>0</v>
      </c>
      <c r="T130">
        <v>40</v>
      </c>
      <c r="W130" s="233">
        <v>0</v>
      </c>
    </row>
    <row r="131" spans="1:23">
      <c r="A131" t="s">
        <v>85</v>
      </c>
      <c r="F131" s="12">
        <v>0.53872000000000009</v>
      </c>
      <c r="J131" s="12">
        <v>6.4646399999999993E-2</v>
      </c>
      <c r="L131" s="12">
        <v>8.9532489696617589E-4</v>
      </c>
      <c r="M131" s="40">
        <v>0.80807999999999991</v>
      </c>
      <c r="N131" s="230">
        <v>507.2256000000001</v>
      </c>
      <c r="O131" s="230">
        <v>1.6876190476190476</v>
      </c>
      <c r="P131" s="230">
        <v>0</v>
      </c>
      <c r="Q131" s="233">
        <v>2.0089066666666668E-6</v>
      </c>
      <c r="R131" s="247">
        <v>2.8029364776643585E-8</v>
      </c>
      <c r="S131" s="230">
        <v>11.1</v>
      </c>
      <c r="T131">
        <v>37.5</v>
      </c>
      <c r="W131" s="233">
        <v>2.9600000000000004E-4</v>
      </c>
    </row>
    <row r="132" spans="1:23">
      <c r="A132" t="s">
        <v>87</v>
      </c>
      <c r="F132" s="12">
        <v>1.016980029</v>
      </c>
      <c r="J132" s="12">
        <v>6.8851589625000004E-3</v>
      </c>
      <c r="L132" s="12">
        <v>9.5140708649999982E-3</v>
      </c>
      <c r="M132" s="40">
        <v>1.1992499999999999</v>
      </c>
      <c r="N132" s="230">
        <v>9.4362915464999979</v>
      </c>
      <c r="O132" s="230">
        <v>1.6643902274999998</v>
      </c>
      <c r="P132" s="230">
        <v>9.9500128650000015</v>
      </c>
      <c r="Q132" s="233">
        <v>8.8459897499999985E-8</v>
      </c>
      <c r="R132" s="247">
        <v>4.1522225786472469E-8</v>
      </c>
      <c r="S132" s="230">
        <v>3.9</v>
      </c>
      <c r="T132">
        <v>20</v>
      </c>
      <c r="W132" s="233">
        <v>1.95E-4</v>
      </c>
    </row>
    <row r="133" spans="1:23">
      <c r="A133" t="s">
        <v>89</v>
      </c>
      <c r="F133" s="40">
        <v>23.624542857142856</v>
      </c>
      <c r="J133" s="12">
        <v>6.0716857142857149E-2</v>
      </c>
      <c r="L133" s="12">
        <v>0.13364057142857147</v>
      </c>
      <c r="M133" s="40">
        <v>1.2833542857142859</v>
      </c>
      <c r="N133" s="230">
        <v>243.52680000000001</v>
      </c>
      <c r="O133" s="230">
        <v>27.116885714285715</v>
      </c>
      <c r="P133" s="230">
        <v>212.45085714285719</v>
      </c>
      <c r="Q133" s="233">
        <v>1.7317142857142857E-5</v>
      </c>
      <c r="R133" s="247">
        <v>4.6186289575220687E-7</v>
      </c>
      <c r="S133" s="230">
        <v>2.2000000000000002</v>
      </c>
      <c r="T133">
        <v>5.6</v>
      </c>
      <c r="W133" s="233">
        <v>3.9285714285714293E-4</v>
      </c>
    </row>
    <row r="134" spans="1:23">
      <c r="A134" t="s">
        <v>91</v>
      </c>
      <c r="F134" s="12">
        <v>0.36121621621621625</v>
      </c>
      <c r="J134" s="12">
        <v>6.2075675675675666E-5</v>
      </c>
      <c r="L134" s="12">
        <v>1.1492918918918919E-3</v>
      </c>
      <c r="M134" s="40">
        <v>0.18942189421894221</v>
      </c>
      <c r="N134" s="230">
        <v>2.0265567567567571</v>
      </c>
      <c r="O134" s="230">
        <v>1.8016216216216217E-2</v>
      </c>
      <c r="P134" s="230">
        <v>3.3231000000000006</v>
      </c>
      <c r="Q134" s="233">
        <v>2.1146756756756757E-7</v>
      </c>
      <c r="R134" s="247">
        <v>5.75967082350923E-9</v>
      </c>
      <c r="S134" s="230">
        <v>1.1000000000000001</v>
      </c>
      <c r="T134">
        <v>40.700000000000003</v>
      </c>
      <c r="W134" s="233">
        <v>2.7027027027027027E-5</v>
      </c>
    </row>
    <row r="135" spans="1:23">
      <c r="A135" t="s">
        <v>93</v>
      </c>
      <c r="F135" s="12">
        <v>1.1769261269333338</v>
      </c>
      <c r="J135" s="12">
        <v>2.2125829557333332E-2</v>
      </c>
      <c r="L135" s="12">
        <v>4.1428935680000003E-3</v>
      </c>
      <c r="M135" s="40">
        <v>2.2785714285714285</v>
      </c>
      <c r="N135" s="230">
        <v>0.16928574901333335</v>
      </c>
      <c r="O135" s="230">
        <v>6.2784629013333335</v>
      </c>
      <c r="P135" s="230">
        <v>3.6523227839999999</v>
      </c>
      <c r="Q135" s="233">
        <v>8.7641546666666668E-7</v>
      </c>
      <c r="R135" s="247">
        <v>9.3806276189340909E-8</v>
      </c>
      <c r="S135" s="230">
        <v>8.8000000000000007</v>
      </c>
      <c r="T135">
        <v>15</v>
      </c>
      <c r="W135" s="233">
        <v>5.8666666666666665E-4</v>
      </c>
    </row>
    <row r="136" spans="1:23">
      <c r="A136" t="s">
        <v>95</v>
      </c>
      <c r="F136" s="12">
        <v>0</v>
      </c>
      <c r="J136" s="12">
        <v>0</v>
      </c>
      <c r="L136" s="12">
        <v>0</v>
      </c>
      <c r="M136" s="12">
        <v>0</v>
      </c>
      <c r="N136" s="12">
        <v>0</v>
      </c>
      <c r="O136" s="12">
        <v>0</v>
      </c>
      <c r="P136" s="12">
        <v>0</v>
      </c>
      <c r="Q136" s="233">
        <v>0</v>
      </c>
      <c r="R136" s="247">
        <v>0</v>
      </c>
      <c r="S136" s="230">
        <v>0</v>
      </c>
      <c r="W136" s="233"/>
    </row>
    <row r="137" spans="1:23">
      <c r="A137" t="s">
        <v>97</v>
      </c>
      <c r="F137" s="12">
        <v>2.7860527173913039</v>
      </c>
      <c r="J137" s="12">
        <v>2.5957027173913044E-2</v>
      </c>
      <c r="L137" s="12">
        <v>1.7381851630434781E-2</v>
      </c>
      <c r="M137" s="40">
        <v>1.9578313253012045</v>
      </c>
      <c r="N137" s="230">
        <v>30.559451086956518</v>
      </c>
      <c r="O137" s="230">
        <v>1.9882839130434782</v>
      </c>
      <c r="P137" s="230">
        <v>14.428208152173914</v>
      </c>
      <c r="Q137" s="233">
        <v>1.2133663043478259E-6</v>
      </c>
      <c r="R137" s="247">
        <v>6.3914377012611093E-8</v>
      </c>
      <c r="S137" s="230">
        <v>29.249999999999996</v>
      </c>
      <c r="T137">
        <v>59.8</v>
      </c>
      <c r="W137" s="233">
        <v>4.8913043478260863E-4</v>
      </c>
    </row>
    <row r="138" spans="1:23">
      <c r="A138" t="s">
        <v>100</v>
      </c>
      <c r="F138" s="12">
        <v>1.4996878987341775</v>
      </c>
      <c r="J138" s="12">
        <v>1.3972255189873418E-2</v>
      </c>
      <c r="L138" s="12">
        <v>9.3563744810126574E-3</v>
      </c>
      <c r="M138" s="40">
        <v>0.69611780455153949</v>
      </c>
      <c r="N138" s="230">
        <v>16.44966683544304</v>
      </c>
      <c r="O138" s="230">
        <v>1.0702616303797468</v>
      </c>
      <c r="P138" s="230">
        <v>7.766475139240506</v>
      </c>
      <c r="Q138" s="233">
        <v>6.5313579746835446E-7</v>
      </c>
      <c r="R138" s="247">
        <v>2.9395569802113456E-8</v>
      </c>
      <c r="S138" s="230">
        <v>10.4</v>
      </c>
      <c r="T138">
        <v>39.5</v>
      </c>
      <c r="W138" s="233">
        <v>2.632911392405063E-4</v>
      </c>
    </row>
    <row r="139" spans="1:23">
      <c r="A139" t="s">
        <v>102</v>
      </c>
      <c r="F139" s="40">
        <v>18.449016</v>
      </c>
      <c r="J139" s="12">
        <v>5.8174079999999996E-2</v>
      </c>
      <c r="L139" s="12">
        <v>0.12205863999999998</v>
      </c>
      <c r="M139" s="40">
        <v>1.8471578947368419</v>
      </c>
      <c r="N139" s="230">
        <v>193.08441600000003</v>
      </c>
      <c r="O139" s="230">
        <v>42.731840000000005</v>
      </c>
      <c r="P139" s="230">
        <v>176.35247999999999</v>
      </c>
      <c r="Q139" s="233">
        <v>2.0631199999999993E-5</v>
      </c>
      <c r="R139" s="247">
        <v>5.7339666794422433E-7</v>
      </c>
      <c r="S139" s="230">
        <v>16.399999999999999</v>
      </c>
      <c r="T139">
        <v>100</v>
      </c>
      <c r="W139" s="233">
        <v>1.6399999999999997E-4</v>
      </c>
    </row>
    <row r="140" spans="1:23">
      <c r="A140" t="s">
        <v>104</v>
      </c>
      <c r="F140" s="12">
        <v>0</v>
      </c>
      <c r="J140" s="12">
        <v>0</v>
      </c>
      <c r="L140" s="12">
        <v>0</v>
      </c>
      <c r="M140" s="40">
        <v>0</v>
      </c>
      <c r="N140" s="230">
        <v>0</v>
      </c>
      <c r="O140" s="230">
        <v>0</v>
      </c>
      <c r="P140" s="230">
        <v>0</v>
      </c>
      <c r="Q140" s="233">
        <v>0</v>
      </c>
      <c r="R140" s="247">
        <v>0</v>
      </c>
      <c r="S140" s="230">
        <v>0</v>
      </c>
      <c r="T140">
        <v>100</v>
      </c>
      <c r="W140" s="233">
        <v>0</v>
      </c>
    </row>
    <row r="141" spans="1:23">
      <c r="A141" t="s">
        <v>105</v>
      </c>
      <c r="F141" s="12">
        <v>2.3498061056105608</v>
      </c>
      <c r="J141" s="12">
        <v>2.1892615511551156E-2</v>
      </c>
      <c r="L141" s="12">
        <v>1.4660160891089105E-2</v>
      </c>
      <c r="M141" s="40">
        <v>1.0497248349834982</v>
      </c>
      <c r="N141" s="230">
        <v>25.774381188118809</v>
      </c>
      <c r="O141" s="230">
        <v>1.6769537953795375</v>
      </c>
      <c r="P141" s="230">
        <v>12.169005775577554</v>
      </c>
      <c r="Q141" s="233">
        <v>1.0233745874587457E-6</v>
      </c>
      <c r="R141" s="247">
        <v>4.5484889330512171E-8</v>
      </c>
      <c r="S141" s="230">
        <v>12.499999999999998</v>
      </c>
      <c r="T141">
        <v>30.3</v>
      </c>
      <c r="W141" s="233">
        <v>4.1254125412541249E-4</v>
      </c>
    </row>
    <row r="142" spans="1:23">
      <c r="A142" s="225" t="s">
        <v>107</v>
      </c>
      <c r="B142" s="225"/>
      <c r="C142" s="225"/>
      <c r="D142" s="225"/>
      <c r="E142" s="225"/>
      <c r="F142" s="254">
        <v>6.2736163999999999</v>
      </c>
      <c r="G142" s="225"/>
      <c r="H142" s="225"/>
      <c r="I142" s="225"/>
      <c r="J142" s="254">
        <v>5.1905671999999993E-2</v>
      </c>
      <c r="K142" s="225"/>
      <c r="L142" s="254">
        <v>4.528356E-2</v>
      </c>
      <c r="M142" s="255">
        <v>3.2768924302788842</v>
      </c>
      <c r="N142" s="259">
        <v>74.187618119999982</v>
      </c>
      <c r="O142" s="259">
        <v>4.8455496</v>
      </c>
      <c r="P142" s="259">
        <v>25.764328399999997</v>
      </c>
      <c r="Q142" s="256">
        <v>7.940273999999998E-6</v>
      </c>
      <c r="R142" s="257">
        <v>1.2921645696603917E-7</v>
      </c>
      <c r="S142" s="259">
        <v>32.9</v>
      </c>
      <c r="T142" s="225">
        <v>35</v>
      </c>
      <c r="W142" s="256">
        <v>9.3999999999999997E-4</v>
      </c>
    </row>
    <row r="143" spans="1:23">
      <c r="A143" t="s">
        <v>220</v>
      </c>
      <c r="F143" s="230">
        <f>SUM(F101:F142)</f>
        <v>929.19348279942221</v>
      </c>
      <c r="J143" s="12">
        <f>SUM(J101:J142)</f>
        <v>4.3762386955048358</v>
      </c>
      <c r="L143" s="12">
        <f t="shared" ref="L143:S143" si="15">SUM(L101:L142)</f>
        <v>3.403493355921241</v>
      </c>
      <c r="M143" s="230">
        <f t="shared" si="15"/>
        <v>123.37873018533976</v>
      </c>
      <c r="N143" s="230">
        <f t="shared" si="15"/>
        <v>22028.479819874905</v>
      </c>
      <c r="O143" s="230">
        <f t="shared" si="15"/>
        <v>5917.9453211651244</v>
      </c>
      <c r="P143" s="230">
        <f t="shared" si="15"/>
        <v>13623.334105029382</v>
      </c>
      <c r="Q143" s="233">
        <f t="shared" si="15"/>
        <v>4.1215451579615549E-4</v>
      </c>
      <c r="R143" s="233">
        <f t="shared" si="15"/>
        <v>6.466090848534367E-5</v>
      </c>
      <c r="S143" s="230">
        <f t="shared" si="15"/>
        <v>727.69999999999982</v>
      </c>
      <c r="W143" s="12">
        <f t="shared" ref="W143" si="16">SUM(W101:W142)</f>
        <v>9.3792111489759245E-2</v>
      </c>
    </row>
    <row r="145" spans="1:25">
      <c r="A145" s="223"/>
    </row>
    <row r="146" spans="1:25">
      <c r="A146" s="223"/>
    </row>
    <row r="147" spans="1:25">
      <c r="T147" t="s">
        <v>494</v>
      </c>
      <c r="U147" t="s">
        <v>477</v>
      </c>
      <c r="W147" t="s">
        <v>246</v>
      </c>
      <c r="Y147" t="s">
        <v>246</v>
      </c>
    </row>
    <row r="148" spans="1:25">
      <c r="A148" s="228" t="s">
        <v>479</v>
      </c>
      <c r="B148" s="225"/>
      <c r="C148" s="227" t="s">
        <v>221</v>
      </c>
      <c r="D148" s="225"/>
      <c r="E148" s="225"/>
      <c r="F148" s="225"/>
      <c r="G148" s="225"/>
      <c r="H148" s="225"/>
      <c r="I148" s="225"/>
      <c r="J148" s="225"/>
      <c r="K148" s="225"/>
      <c r="L148" s="225"/>
      <c r="M148" s="225"/>
      <c r="N148" s="225"/>
      <c r="O148" s="225"/>
      <c r="P148" s="225"/>
      <c r="Q148" s="225"/>
      <c r="R148" s="225"/>
      <c r="S148" s="225"/>
      <c r="T148" s="225" t="s">
        <v>247</v>
      </c>
      <c r="U148" s="225" t="s">
        <v>247</v>
      </c>
      <c r="W148" s="227" t="s">
        <v>572</v>
      </c>
      <c r="Y148" s="227" t="s">
        <v>573</v>
      </c>
    </row>
    <row r="149" spans="1:25">
      <c r="A149" s="212" t="s">
        <v>363</v>
      </c>
      <c r="B149" t="s">
        <v>509</v>
      </c>
      <c r="F149" s="12">
        <v>5.322891658411014</v>
      </c>
      <c r="J149" s="12">
        <v>2.03019698021774E-3</v>
      </c>
      <c r="L149" s="12">
        <v>2.1832069320710187E-2</v>
      </c>
      <c r="M149" s="12">
        <v>5.6202002517273941</v>
      </c>
      <c r="N149" s="40">
        <v>72.411462929005978</v>
      </c>
      <c r="O149" s="12">
        <v>8.0288575024677051</v>
      </c>
      <c r="P149" s="40">
        <v>18.668008982992699</v>
      </c>
      <c r="Q149" s="233">
        <v>4.1729986869075892E-7</v>
      </c>
      <c r="R149" s="247">
        <v>1.7914848936123169E-7</v>
      </c>
      <c r="S149" s="40">
        <v>1.7021177905231537</v>
      </c>
      <c r="T149" s="40">
        <v>3.3</v>
      </c>
      <c r="U149" s="40">
        <v>2.12</v>
      </c>
      <c r="W149" s="233">
        <v>8.0288575024677056E-4</v>
      </c>
      <c r="Y149" s="233">
        <v>5.1579326985550108E-4</v>
      </c>
    </row>
    <row r="150" spans="1:25">
      <c r="A150" s="212" t="s">
        <v>368</v>
      </c>
      <c r="B150" t="s">
        <v>223</v>
      </c>
      <c r="F150" s="12">
        <v>6.8075312505076582</v>
      </c>
      <c r="J150" s="12">
        <v>1.9522702274417058E-2</v>
      </c>
      <c r="L150" s="12">
        <v>3.7198232066099707E-2</v>
      </c>
      <c r="M150" s="12">
        <v>6.3695602852910467</v>
      </c>
      <c r="N150" s="40">
        <v>75.369376248415918</v>
      </c>
      <c r="O150" s="40">
        <v>7.9224590828450028</v>
      </c>
      <c r="P150" s="230">
        <v>179.51459143241465</v>
      </c>
      <c r="Q150" s="233">
        <v>4.012822979733359E-6</v>
      </c>
      <c r="R150" s="247">
        <v>2.7810252451826053E-7</v>
      </c>
      <c r="S150" s="40">
        <v>24.271771487126706</v>
      </c>
      <c r="T150" s="40">
        <v>34</v>
      </c>
      <c r="U150" s="40">
        <v>32.39</v>
      </c>
      <c r="W150" s="233">
        <v>7.4936003356365253E-4</v>
      </c>
      <c r="Y150" s="233">
        <v>7.1387563197431488E-4</v>
      </c>
    </row>
    <row r="151" spans="1:25">
      <c r="A151" s="212" t="s">
        <v>348</v>
      </c>
      <c r="B151" t="s">
        <v>510</v>
      </c>
      <c r="F151" s="12">
        <v>0.49519681021848472</v>
      </c>
      <c r="J151" s="12">
        <v>1.8319622582436176E-3</v>
      </c>
      <c r="L151" s="12">
        <v>3.5573664244685165E-3</v>
      </c>
      <c r="M151" s="12">
        <v>0.64230860019741642</v>
      </c>
      <c r="N151" s="40">
        <v>7.8896906390915982</v>
      </c>
      <c r="O151" s="40">
        <v>1.4273524448831478</v>
      </c>
      <c r="P151" s="230">
        <v>16.845206759064119</v>
      </c>
      <c r="Q151" s="233">
        <v>3.7655341686573546E-7</v>
      </c>
      <c r="R151" s="247">
        <v>3.2419813522067432E-8</v>
      </c>
      <c r="S151" s="40">
        <v>2.3023194935965172</v>
      </c>
      <c r="T151" s="40">
        <v>16.75</v>
      </c>
      <c r="U151" s="40">
        <v>16.13</v>
      </c>
      <c r="W151" s="233">
        <v>1.4273524448831477E-4</v>
      </c>
      <c r="Y151" s="233">
        <v>1.3745191006546371E-4</v>
      </c>
    </row>
    <row r="152" spans="1:25">
      <c r="A152" s="212" t="s">
        <v>320</v>
      </c>
      <c r="B152" t="s">
        <v>511</v>
      </c>
      <c r="F152" s="12">
        <v>0.15511752694767608</v>
      </c>
      <c r="J152" s="12">
        <v>1.6508167364396778E-4</v>
      </c>
      <c r="L152" s="12">
        <v>1.5125145490705772E-3</v>
      </c>
      <c r="M152" s="12">
        <v>0.14362733976636674</v>
      </c>
      <c r="N152" s="40">
        <v>0.71095533184351534</v>
      </c>
      <c r="O152" s="40">
        <v>0.28725467953273348</v>
      </c>
      <c r="P152" s="230">
        <v>1.5179542657888001</v>
      </c>
      <c r="Q152" s="233">
        <v>3.3931959019804146E-8</v>
      </c>
      <c r="R152" s="247">
        <v>6.0934094045883156E-9</v>
      </c>
      <c r="S152" s="40">
        <v>0.57450935906546696</v>
      </c>
      <c r="T152">
        <v>7.5</v>
      </c>
      <c r="U152" s="40">
        <v>20</v>
      </c>
      <c r="W152" s="233">
        <v>2.872546795327335E-5</v>
      </c>
      <c r="Y152" s="233">
        <v>7.6601247875395605E-5</v>
      </c>
    </row>
    <row r="153" spans="1:25">
      <c r="A153" s="212" t="s">
        <v>311</v>
      </c>
      <c r="B153" t="s">
        <v>223</v>
      </c>
      <c r="F153" s="12">
        <v>9.0598966200762678</v>
      </c>
      <c r="J153" s="12">
        <v>7.1875670505007996E-2</v>
      </c>
      <c r="L153" s="12">
        <v>5.5274669475738926E-2</v>
      </c>
      <c r="M153" s="40">
        <v>13.38142917077951</v>
      </c>
      <c r="N153" s="40">
        <v>92.328649735377653</v>
      </c>
      <c r="O153" s="40">
        <v>14.462648647778494</v>
      </c>
      <c r="P153" s="40">
        <v>50.983245140669943</v>
      </c>
      <c r="Q153" s="233">
        <v>9.9931174904464327E-6</v>
      </c>
      <c r="R153" s="247">
        <v>3.7903262483708837E-7</v>
      </c>
      <c r="S153" s="40">
        <v>16.204910725813988</v>
      </c>
      <c r="T153">
        <v>10</v>
      </c>
      <c r="U153" s="40">
        <v>12.11</v>
      </c>
      <c r="W153" s="233">
        <v>1.3381429170779512E-3</v>
      </c>
      <c r="Y153" s="233">
        <v>1.6204910725813987E-3</v>
      </c>
    </row>
    <row r="154" spans="1:25">
      <c r="A154" s="212" t="s">
        <v>322</v>
      </c>
      <c r="B154" t="s">
        <v>223</v>
      </c>
      <c r="F154" s="12">
        <v>4.7448540625208526</v>
      </c>
      <c r="J154" s="12">
        <v>5.5426548696827276E-2</v>
      </c>
      <c r="L154" s="12">
        <v>3.0582364274538525E-2</v>
      </c>
      <c r="M154" s="40">
        <v>4.5942906819676317</v>
      </c>
      <c r="N154" s="40">
        <v>40.652219800802982</v>
      </c>
      <c r="O154" s="40">
        <v>5.0483225737321806</v>
      </c>
      <c r="P154" s="40">
        <v>20.896149862123917</v>
      </c>
      <c r="Q154" s="233">
        <v>-3.5483981779795056E-7</v>
      </c>
      <c r="R154" s="247">
        <v>1.3961432363987159E-7</v>
      </c>
      <c r="S154" s="40">
        <v>19.469979443484188</v>
      </c>
      <c r="T154">
        <v>55</v>
      </c>
      <c r="U154" s="40">
        <v>43.65</v>
      </c>
      <c r="W154" s="233">
        <v>4.4604763902598369E-4</v>
      </c>
      <c r="Y154" s="233">
        <v>3.5399962624516708E-4</v>
      </c>
    </row>
    <row r="155" spans="1:25">
      <c r="A155" s="212" t="s">
        <v>362</v>
      </c>
      <c r="B155" t="s">
        <v>512</v>
      </c>
      <c r="F155" s="12">
        <v>0.50110306930721737</v>
      </c>
      <c r="J155" s="12">
        <v>9.4205752157425927E-3</v>
      </c>
      <c r="L155" s="12">
        <v>1.7639311722540457E-3</v>
      </c>
      <c r="M155" s="12">
        <v>0.35683811122078696</v>
      </c>
      <c r="N155" s="12">
        <v>7.2077258274136094E-2</v>
      </c>
      <c r="O155" s="12">
        <v>2.6731983923132354</v>
      </c>
      <c r="P155" s="12">
        <v>1.5550595022747347</v>
      </c>
      <c r="Q155" s="233">
        <v>3.7315382018013497E-7</v>
      </c>
      <c r="R155" s="247">
        <v>3.1353738786094009E-8</v>
      </c>
      <c r="S155" s="40">
        <v>2.4978667785455086</v>
      </c>
      <c r="T155" s="12">
        <v>3.782</v>
      </c>
      <c r="U155" s="40">
        <v>35</v>
      </c>
      <c r="W155" s="233">
        <v>7.1367622244157387E-5</v>
      </c>
      <c r="Y155" s="233">
        <v>6.604618663525935E-4</v>
      </c>
    </row>
    <row r="156" spans="1:25">
      <c r="A156" s="212" t="s">
        <v>362</v>
      </c>
      <c r="B156" t="s">
        <v>512</v>
      </c>
      <c r="F156" s="12">
        <v>0.28634461103269565</v>
      </c>
      <c r="J156" s="12">
        <v>5.3831858375671957E-3</v>
      </c>
      <c r="L156" s="12">
        <v>1.0079606698594548E-3</v>
      </c>
      <c r="M156" s="12">
        <v>0.53525716683118041</v>
      </c>
      <c r="N156" s="12">
        <v>4.1187004728077771E-2</v>
      </c>
      <c r="O156" s="12">
        <v>1.5275419384647062</v>
      </c>
      <c r="P156" s="12">
        <v>0.88860542987127689</v>
      </c>
      <c r="Q156" s="233">
        <v>2.1323075438864857E-7</v>
      </c>
      <c r="R156" s="247">
        <v>2.2555317609352522E-8</v>
      </c>
      <c r="S156" s="40">
        <v>1.4273524448831478</v>
      </c>
      <c r="T156" s="40">
        <v>3.782</v>
      </c>
      <c r="U156" s="40">
        <v>8</v>
      </c>
      <c r="W156" s="233">
        <v>1.7841905561039349E-4</v>
      </c>
      <c r="Y156" s="233">
        <v>3.7740678077291062E-4</v>
      </c>
    </row>
    <row r="157" spans="1:25">
      <c r="A157" s="212" t="s">
        <v>324</v>
      </c>
      <c r="C157" s="12"/>
      <c r="F157" s="12">
        <v>0.74155838292802156</v>
      </c>
      <c r="J157" s="12">
        <v>9.0075504594121763E-3</v>
      </c>
      <c r="L157" s="12">
        <v>5.0009445293657294E-3</v>
      </c>
      <c r="M157" s="12">
        <v>0.37468001678182628</v>
      </c>
      <c r="N157" s="12">
        <v>0.15528080088918628</v>
      </c>
      <c r="O157" s="12">
        <v>0.30492053976548539</v>
      </c>
      <c r="P157" s="12">
        <v>3.1995198434183871</v>
      </c>
      <c r="Q157" s="233">
        <v>6.3200391968758267E-7</v>
      </c>
      <c r="R157" s="233">
        <v>1.2717516856145784E-8</v>
      </c>
      <c r="S157" s="40">
        <v>1.7834768798814931</v>
      </c>
      <c r="T157">
        <v>17</v>
      </c>
      <c r="U157" s="40">
        <v>14.28</v>
      </c>
      <c r="W157" s="233">
        <v>1.2489333892727543E-4</v>
      </c>
      <c r="Y157" s="233">
        <v>1.0491040469891136E-4</v>
      </c>
    </row>
    <row r="158" spans="1:25">
      <c r="A158" s="212" t="s">
        <v>341</v>
      </c>
      <c r="B158" t="s">
        <v>480</v>
      </c>
      <c r="F158" s="12">
        <v>0.2749270379091529</v>
      </c>
      <c r="J158" s="12">
        <v>1.5994870078651217E-3</v>
      </c>
      <c r="L158" s="12">
        <v>1.5369447567645498E-3</v>
      </c>
      <c r="M158" s="12">
        <v>0.11493794464495119</v>
      </c>
      <c r="N158" s="12">
        <v>2.6275138701857035</v>
      </c>
      <c r="O158" s="12">
        <v>0.12138788239271588</v>
      </c>
      <c r="P158" s="12">
        <v>3.0623958216877694</v>
      </c>
      <c r="Q158" s="233">
        <v>1.3564627308236613E-7</v>
      </c>
      <c r="R158" s="233">
        <v>5.3437508352466462E-9</v>
      </c>
      <c r="S158" s="40">
        <v>1.1597238614675576</v>
      </c>
      <c r="T158">
        <v>45</v>
      </c>
      <c r="U158" s="40">
        <v>65</v>
      </c>
      <c r="W158" s="233">
        <v>1.7841905561039347E-5</v>
      </c>
      <c r="Y158" s="233">
        <v>2.5771641365945722E-5</v>
      </c>
    </row>
    <row r="159" spans="1:25">
      <c r="A159" s="212" t="s">
        <v>340</v>
      </c>
      <c r="F159" s="12">
        <v>5.334641947121832</v>
      </c>
      <c r="J159" s="12">
        <v>3.103619982569053E-2</v>
      </c>
      <c r="L159" s="12">
        <v>2.9822639607219825E-2</v>
      </c>
      <c r="M159" s="12">
        <v>2.2302381951299184</v>
      </c>
      <c r="N159" s="40">
        <v>50.983874904180283</v>
      </c>
      <c r="O159" s="12">
        <v>2.355391794889429</v>
      </c>
      <c r="P159" s="40">
        <v>59.422257386210752</v>
      </c>
      <c r="Q159" s="233">
        <v>2.6320594142328347E-6</v>
      </c>
      <c r="R159" s="233">
        <v>1.0368931909161281E-7</v>
      </c>
      <c r="S159" s="40">
        <v>22.503103388860875</v>
      </c>
      <c r="T159">
        <v>45</v>
      </c>
      <c r="U159" s="40">
        <v>50.45</v>
      </c>
      <c r="W159" s="233">
        <v>4.4604763902598358E-4</v>
      </c>
      <c r="Y159" s="233">
        <v>5.0006896419690829E-4</v>
      </c>
    </row>
    <row r="160" spans="1:25">
      <c r="A160" s="212" t="s">
        <v>326</v>
      </c>
      <c r="F160" s="12">
        <v>9.2514403115943562</v>
      </c>
      <c r="J160" s="12">
        <v>3.280051247284653E-2</v>
      </c>
      <c r="L160" s="12">
        <v>4.9239552647201472E-2</v>
      </c>
      <c r="M160" s="12">
        <v>3.4791715844026734</v>
      </c>
      <c r="N160" s="40">
        <v>94.971967403642438</v>
      </c>
      <c r="O160" s="12">
        <v>2.9745943016433691</v>
      </c>
      <c r="P160" s="40">
        <v>100.37818087588556</v>
      </c>
      <c r="Q160" s="233">
        <v>3.5732043229614025E-6</v>
      </c>
      <c r="R160" s="233">
        <v>1.6261594525569859E-7</v>
      </c>
      <c r="S160" s="40">
        <v>37.393065674826268</v>
      </c>
      <c r="T160">
        <v>50</v>
      </c>
      <c r="U160" s="40">
        <v>69.86</v>
      </c>
      <c r="W160" s="233">
        <v>5.3525716683118052E-4</v>
      </c>
      <c r="Y160" s="233">
        <v>7.4786131349652534E-4</v>
      </c>
    </row>
    <row r="161" spans="1:25">
      <c r="A161" s="212" t="s">
        <v>349</v>
      </c>
      <c r="F161" s="12">
        <v>0.79889141763357963</v>
      </c>
      <c r="J161" s="12">
        <v>4.3420315343642452E-3</v>
      </c>
      <c r="L161" s="12">
        <v>4.4819809806325456E-3</v>
      </c>
      <c r="M161" s="12">
        <v>0.24978667785455086</v>
      </c>
      <c r="N161" s="12">
        <v>7.7349499154705139</v>
      </c>
      <c r="O161" s="12">
        <v>0.30147110003995969</v>
      </c>
      <c r="P161" s="40">
        <v>11.333506014367819</v>
      </c>
      <c r="Q161" s="233">
        <v>4.4078077741103456E-7</v>
      </c>
      <c r="R161" s="233">
        <v>1.5137904684470588E-8</v>
      </c>
      <c r="S161" s="40">
        <v>1.0146334854451855</v>
      </c>
      <c r="T161">
        <v>40</v>
      </c>
      <c r="U161" s="40">
        <v>20.309999999999999</v>
      </c>
      <c r="W161" s="233">
        <v>4.9957335570910174E-5</v>
      </c>
      <c r="Y161" s="233">
        <v>2.5365837136129641E-5</v>
      </c>
    </row>
    <row r="162" spans="1:25">
      <c r="A162" s="212" t="s">
        <v>327</v>
      </c>
      <c r="B162" t="s">
        <v>513</v>
      </c>
      <c r="F162" s="12">
        <v>0.15850869333289891</v>
      </c>
      <c r="J162" s="12">
        <v>4.5457272452686785E-4</v>
      </c>
      <c r="L162" s="12">
        <v>8.6613530546065512E-4</v>
      </c>
      <c r="M162" s="12">
        <v>0.40590335151364521</v>
      </c>
      <c r="N162" s="12">
        <v>1.7549242018626259</v>
      </c>
      <c r="O162" s="12">
        <v>0.18446902276232241</v>
      </c>
      <c r="P162" s="12">
        <v>4.1798740652155368</v>
      </c>
      <c r="Q162" s="233">
        <v>9.3435829184967927E-8</v>
      </c>
      <c r="R162" s="247">
        <v>1.0081721590259086E-8</v>
      </c>
      <c r="S162" s="40">
        <v>0.51206268960182921</v>
      </c>
      <c r="T162">
        <v>9.5</v>
      </c>
      <c r="U162" s="40">
        <v>8.1999999999999993</v>
      </c>
      <c r="W162" s="233">
        <v>6.2446669463637715E-5</v>
      </c>
      <c r="Y162" s="233">
        <v>5.3901335747560963E-5</v>
      </c>
    </row>
    <row r="163" spans="1:25">
      <c r="A163" s="212" t="s">
        <v>336</v>
      </c>
      <c r="B163" t="s">
        <v>514</v>
      </c>
      <c r="F163" s="12">
        <v>1.796085326335746E-2</v>
      </c>
      <c r="J163" s="12">
        <v>6.6914880914688431E-4</v>
      </c>
      <c r="L163" s="12">
        <v>8.9223426649628776E-5</v>
      </c>
      <c r="M163" s="12">
        <v>0</v>
      </c>
      <c r="N163" s="12">
        <v>0.15524876237035407</v>
      </c>
      <c r="O163" s="12">
        <v>0.16457123902824838</v>
      </c>
      <c r="P163" s="12">
        <v>0.74003276112048944</v>
      </c>
      <c r="Q163" s="233">
        <v>-1.0430912356055154E-8</v>
      </c>
      <c r="R163" s="247">
        <v>1.9111017988680814E-9</v>
      </c>
      <c r="S163" s="12">
        <v>3.7468001678182629E-2</v>
      </c>
      <c r="T163" s="12">
        <v>3.0143333333333331</v>
      </c>
      <c r="U163" s="40">
        <v>2.1</v>
      </c>
      <c r="W163" s="233">
        <v>1.7841905561039347E-5</v>
      </c>
      <c r="Y163" s="233">
        <v>1.2429946371176368E-5</v>
      </c>
    </row>
    <row r="164" spans="1:25">
      <c r="A164" s="212" t="s">
        <v>336</v>
      </c>
      <c r="B164" t="s">
        <v>223</v>
      </c>
      <c r="F164" s="12">
        <v>0.80823839685108578</v>
      </c>
      <c r="J164" s="12">
        <v>3.0111696411609802E-2</v>
      </c>
      <c r="L164" s="12">
        <v>4.0150541992332962E-3</v>
      </c>
      <c r="M164" s="12">
        <v>1.3649057754195102</v>
      </c>
      <c r="N164" s="12">
        <v>6.9861943066659338</v>
      </c>
      <c r="O164" s="12">
        <v>7.4057057562711774</v>
      </c>
      <c r="P164" s="40">
        <v>33.301474250422032</v>
      </c>
      <c r="Q164" s="233">
        <v>-4.6939105602248212E-7</v>
      </c>
      <c r="R164" s="247">
        <v>1.0510826180493682E-7</v>
      </c>
      <c r="S164" s="40">
        <v>2.6495229758143433</v>
      </c>
      <c r="T164" s="12">
        <v>3.0143333333333331</v>
      </c>
      <c r="U164" s="40">
        <v>3.3</v>
      </c>
      <c r="W164" s="233">
        <v>8.0288575024677078E-4</v>
      </c>
      <c r="Y164" s="233">
        <v>8.7897477910461473E-4</v>
      </c>
    </row>
    <row r="165" spans="1:25">
      <c r="A165" s="212" t="s">
        <v>329</v>
      </c>
      <c r="B165" t="s">
        <v>515</v>
      </c>
      <c r="F165" s="40">
        <v>22.694903873642048</v>
      </c>
      <c r="J165" s="12">
        <v>0.15540131423801493</v>
      </c>
      <c r="L165" s="12">
        <v>0.19858040889436795</v>
      </c>
      <c r="M165" s="40">
        <v>6.9583431688053459</v>
      </c>
      <c r="N165" s="230">
        <v>230.69583890423874</v>
      </c>
      <c r="O165" s="40">
        <v>10.70514333662361</v>
      </c>
      <c r="P165" s="249">
        <v>685.12917354391107</v>
      </c>
      <c r="Q165" s="233">
        <v>2.7683500668508653E-6</v>
      </c>
      <c r="R165" s="247">
        <v>6.4733178339367415E-7</v>
      </c>
      <c r="S165" s="40">
        <v>22.523621580256073</v>
      </c>
      <c r="T165" s="40">
        <v>25</v>
      </c>
      <c r="U165" s="40">
        <v>21.04</v>
      </c>
      <c r="V165" s="230"/>
      <c r="W165" s="233">
        <v>1.0705143336623608E-3</v>
      </c>
      <c r="Y165" s="233">
        <v>9.0094486321024296E-4</v>
      </c>
    </row>
    <row r="166" spans="1:25">
      <c r="A166" s="212" t="s">
        <v>365</v>
      </c>
      <c r="F166" s="12">
        <v>0.27915171745970857</v>
      </c>
      <c r="J166" s="12">
        <v>1.8899131689487487E-3</v>
      </c>
      <c r="L166" s="12">
        <v>2.6115254442210141E-3</v>
      </c>
      <c r="M166" s="12">
        <v>0.32918315760117595</v>
      </c>
      <c r="N166" s="12">
        <v>2.5901757326013368</v>
      </c>
      <c r="O166" s="12">
        <v>0.45685989624264295</v>
      </c>
      <c r="P166" s="12">
        <v>2.7311875364377936</v>
      </c>
      <c r="Q166" s="233">
        <v>2.4281432878988006E-8</v>
      </c>
      <c r="R166" s="233">
        <v>1.1397471248713761E-8</v>
      </c>
      <c r="S166" s="40">
        <v>1.0705143336623608</v>
      </c>
      <c r="T166" s="40">
        <v>9.3149999999999995</v>
      </c>
      <c r="U166" s="40">
        <v>12</v>
      </c>
      <c r="W166" s="233">
        <v>8.920952780519673E-5</v>
      </c>
      <c r="Y166" s="233">
        <v>1.1492370731748373E-4</v>
      </c>
    </row>
    <row r="167" spans="1:25">
      <c r="A167" s="212" t="s">
        <v>365</v>
      </c>
      <c r="F167" s="12">
        <v>6.3274389290867274</v>
      </c>
      <c r="J167" s="12">
        <v>4.283803182950497E-2</v>
      </c>
      <c r="L167" s="12">
        <v>5.9194576735676317E-2</v>
      </c>
      <c r="M167" s="12">
        <v>7.461484905626655</v>
      </c>
      <c r="N167" s="40">
        <v>58.710649938963641</v>
      </c>
      <c r="O167" s="12">
        <v>10.355490981499907</v>
      </c>
      <c r="P167" s="40">
        <v>61.90691749258999</v>
      </c>
      <c r="Q167" s="233">
        <v>5.5037914525706148E-7</v>
      </c>
      <c r="R167" s="233">
        <v>2.5834268163751194E-7</v>
      </c>
      <c r="S167" s="40">
        <v>24.264991563013513</v>
      </c>
      <c r="T167" s="40">
        <v>9.3149999999999995</v>
      </c>
      <c r="U167" s="40">
        <v>20</v>
      </c>
      <c r="W167" s="233">
        <v>1.2132495781506758E-3</v>
      </c>
      <c r="Y167" s="233">
        <v>2.6049373658629648E-3</v>
      </c>
    </row>
    <row r="168" spans="1:25">
      <c r="A168" s="212" t="s">
        <v>346</v>
      </c>
      <c r="F168" s="40">
        <v>11.039090283009582</v>
      </c>
      <c r="J168" s="40">
        <v>3.4808844073365319E-2</v>
      </c>
      <c r="L168" s="40">
        <v>7.3034591480725289E-2</v>
      </c>
      <c r="M168" s="40">
        <v>1.105259097123332</v>
      </c>
      <c r="N168" s="230">
        <v>115.53333253470971</v>
      </c>
      <c r="O168" s="40">
        <v>25.568878021414267</v>
      </c>
      <c r="P168" s="230">
        <v>105.52166838343256</v>
      </c>
      <c r="Q168" s="233">
        <v>1.234481445768312E-5</v>
      </c>
      <c r="R168" s="233">
        <v>3.4309567433911697E-7</v>
      </c>
      <c r="S168" s="40">
        <v>9.8130480585716402</v>
      </c>
      <c r="T168">
        <v>200</v>
      </c>
      <c r="U168" s="40">
        <v>100</v>
      </c>
      <c r="W168" s="233">
        <v>9.8130480585716402E-5</v>
      </c>
      <c r="Y168" s="233">
        <v>4.9065240292858201E-5</v>
      </c>
    </row>
    <row r="169" spans="1:25">
      <c r="A169" s="212" t="s">
        <v>346</v>
      </c>
      <c r="F169" s="12">
        <v>6.1016062655180239</v>
      </c>
      <c r="J169" s="12">
        <v>1.9239797451460105E-2</v>
      </c>
      <c r="L169" s="12">
        <v>4.0368210563891796E-2</v>
      </c>
      <c r="M169" s="12">
        <v>0.61090684640998716</v>
      </c>
      <c r="N169" s="40">
        <v>63.858423801003191</v>
      </c>
      <c r="O169" s="12">
        <v>14.132616215472614</v>
      </c>
      <c r="P169" s="40">
        <v>58.324703979206362</v>
      </c>
      <c r="Q169" s="233">
        <v>6.8233156275193976E-6</v>
      </c>
      <c r="R169" s="233">
        <v>1.8963833636198466E-7</v>
      </c>
      <c r="S169" s="40">
        <v>5.4239392905559614</v>
      </c>
      <c r="T169">
        <v>200</v>
      </c>
      <c r="U169" s="40">
        <v>38</v>
      </c>
      <c r="W169" s="233">
        <v>1.4273524448831477E-4</v>
      </c>
      <c r="Y169" s="233">
        <v>2.7119696452779805E-5</v>
      </c>
    </row>
    <row r="170" spans="1:25">
      <c r="A170" s="212" t="s">
        <v>366</v>
      </c>
      <c r="B170" t="s">
        <v>516</v>
      </c>
      <c r="F170" s="40">
        <v>34.836945074623962</v>
      </c>
      <c r="J170" s="12">
        <v>5.6197492975643389E-3</v>
      </c>
      <c r="L170" s="12">
        <v>8.2040480779255829E-3</v>
      </c>
      <c r="M170" s="40">
        <v>11.283221076801285</v>
      </c>
      <c r="N170" s="40">
        <v>24.20250920973875</v>
      </c>
      <c r="O170" s="40">
        <v>9.4026842306677363</v>
      </c>
      <c r="P170" s="230">
        <v>51.674557390902208</v>
      </c>
      <c r="Q170" s="233">
        <v>1.1551197577375314E-6</v>
      </c>
      <c r="R170" s="247">
        <v>3.6726747361631507E-7</v>
      </c>
      <c r="S170" s="40">
        <v>8.6504694922143166</v>
      </c>
      <c r="T170">
        <v>7.8</v>
      </c>
      <c r="U170" s="40">
        <v>9.1999999999999993</v>
      </c>
      <c r="W170" s="233">
        <v>9.4026842306677363E-4</v>
      </c>
      <c r="Y170" s="233">
        <v>1.1090345502838869E-3</v>
      </c>
    </row>
    <row r="171" spans="1:25">
      <c r="A171" s="212" t="s">
        <v>339</v>
      </c>
      <c r="F171" s="12">
        <v>1.5563787329389998</v>
      </c>
      <c r="J171" s="12">
        <v>5.2586076486077172E-3</v>
      </c>
      <c r="L171" s="12">
        <v>9.6869497346278206E-3</v>
      </c>
      <c r="M171" s="40">
        <v>0.23337212473839464</v>
      </c>
      <c r="N171" s="40">
        <v>15.74588301933853</v>
      </c>
      <c r="O171" s="12">
        <v>2.6680112058961289</v>
      </c>
      <c r="P171" s="40">
        <v>29.290139918134862</v>
      </c>
      <c r="Q171" s="233">
        <v>1.8344811653429017E-6</v>
      </c>
      <c r="R171" s="233">
        <v>4.8341563099794298E-8</v>
      </c>
      <c r="S171" s="40">
        <v>1.16199870442659</v>
      </c>
      <c r="T171">
        <v>80</v>
      </c>
      <c r="U171" s="40">
        <v>59.75</v>
      </c>
      <c r="W171" s="233">
        <v>1.9447677061532889E-5</v>
      </c>
      <c r="Y171" s="233">
        <v>1.4524983805332374E-5</v>
      </c>
    </row>
    <row r="172" spans="1:25">
      <c r="A172" s="212" t="s">
        <v>339</v>
      </c>
      <c r="F172" s="12">
        <v>9.0398474846209247</v>
      </c>
      <c r="J172" s="12">
        <v>3.0543344058105926E-2</v>
      </c>
      <c r="L172" s="12">
        <v>5.6264292449475901E-2</v>
      </c>
      <c r="M172" s="12">
        <v>1.3554852492832814</v>
      </c>
      <c r="N172" s="40">
        <v>91.456133390304814</v>
      </c>
      <c r="O172" s="12">
        <v>15.496494444521462</v>
      </c>
      <c r="P172" s="230">
        <v>170.1246567171668</v>
      </c>
      <c r="Q172" s="233">
        <v>1.0655137851179736E-5</v>
      </c>
      <c r="R172" s="233">
        <v>2.8078021649981444E-7</v>
      </c>
      <c r="S172" s="40">
        <v>6.7491869703896716</v>
      </c>
      <c r="T172">
        <v>80</v>
      </c>
      <c r="U172" s="40">
        <v>59.75</v>
      </c>
      <c r="W172" s="233">
        <v>1.1295710410694011E-4</v>
      </c>
      <c r="Y172" s="233">
        <v>8.4364837129870897E-5</v>
      </c>
    </row>
    <row r="173" spans="1:25">
      <c r="A173" s="212" t="s">
        <v>360</v>
      </c>
      <c r="F173" s="12">
        <v>0.43481977717551018</v>
      </c>
      <c r="J173" s="12">
        <v>4.8018519808407135E-3</v>
      </c>
      <c r="L173" s="12">
        <v>2.9768112360112511E-3</v>
      </c>
      <c r="M173" s="12">
        <v>0.35683811122078696</v>
      </c>
      <c r="N173" s="12">
        <v>4.0386533835361504</v>
      </c>
      <c r="O173" s="12">
        <v>0.27874673640416192</v>
      </c>
      <c r="P173" s="12">
        <v>3.7725981126980983</v>
      </c>
      <c r="Q173" s="233">
        <v>4.1568547940482335E-7</v>
      </c>
      <c r="R173" s="233">
        <v>1.124309672748226E-8</v>
      </c>
      <c r="S173" s="40">
        <v>2.1954464792858919</v>
      </c>
      <c r="T173">
        <v>16</v>
      </c>
      <c r="U173" s="40">
        <v>24.61</v>
      </c>
      <c r="W173" s="233">
        <v>8.9209527805196758E-5</v>
      </c>
      <c r="Y173" s="233">
        <v>1.3721540495536825E-4</v>
      </c>
    </row>
    <row r="174" spans="1:25">
      <c r="A174" s="212" t="s">
        <v>364</v>
      </c>
      <c r="B174" s="223" t="s">
        <v>517</v>
      </c>
      <c r="F174" s="12">
        <v>0.22687596086712616</v>
      </c>
      <c r="J174" s="12">
        <v>2.6249011461401093E-4</v>
      </c>
      <c r="L174" s="12">
        <v>1.6320107115656382E-3</v>
      </c>
      <c r="M174" s="12">
        <v>0.24264991563013516</v>
      </c>
      <c r="N174" s="12">
        <v>1.1304631363474529</v>
      </c>
      <c r="O174" s="12">
        <v>0.28547048897662963</v>
      </c>
      <c r="P174" s="12">
        <v>2.4136415654778438</v>
      </c>
      <c r="Q174" s="233">
        <v>5.3953922416582989E-8</v>
      </c>
      <c r="R174" s="247">
        <v>8.1466327536168568E-9</v>
      </c>
      <c r="S174" s="40">
        <v>0.35969281611055326</v>
      </c>
      <c r="T174">
        <v>12</v>
      </c>
      <c r="U174" s="40">
        <v>12.6</v>
      </c>
      <c r="W174" s="233">
        <v>2.8547048897662957E-5</v>
      </c>
      <c r="Y174" s="233">
        <v>2.9974401342546106E-5</v>
      </c>
    </row>
    <row r="175" spans="1:25">
      <c r="A175" s="212" t="s">
        <v>359</v>
      </c>
      <c r="F175" s="12">
        <v>0.90993718361300668</v>
      </c>
      <c r="J175" s="12">
        <v>3.3141339579630591E-3</v>
      </c>
      <c r="L175" s="12">
        <v>4.1073850792068684E-3</v>
      </c>
      <c r="M175" s="12">
        <v>0.16057715004935413</v>
      </c>
      <c r="N175" s="12">
        <v>7.5363138575496551</v>
      </c>
      <c r="O175" s="12">
        <v>0.26746800626554085</v>
      </c>
      <c r="P175" s="12">
        <v>6.6477155929876508</v>
      </c>
      <c r="Q175" s="233">
        <v>4.230315808522429E-7</v>
      </c>
      <c r="R175" s="233">
        <v>1.142901979077117E-8</v>
      </c>
      <c r="S175" s="40">
        <v>0.35683811122078696</v>
      </c>
      <c r="T175">
        <v>40</v>
      </c>
      <c r="U175" s="40">
        <v>10</v>
      </c>
      <c r="W175" s="233">
        <v>3.56838111220787E-5</v>
      </c>
      <c r="Y175" s="233">
        <v>8.9209527805196751E-6</v>
      </c>
    </row>
    <row r="176" spans="1:25">
      <c r="A176" s="212" t="s">
        <v>330</v>
      </c>
      <c r="B176" t="s">
        <v>518</v>
      </c>
      <c r="F176" s="12">
        <v>3.3666997801269929</v>
      </c>
      <c r="J176" s="12">
        <v>5.220244820586821E-2</v>
      </c>
      <c r="L176" s="12">
        <v>1.7859747466600382E-2</v>
      </c>
      <c r="M176" s="12">
        <v>6.044837604080131</v>
      </c>
      <c r="N176" s="40">
        <v>14.548550286292674</v>
      </c>
      <c r="O176" s="40">
        <v>5.4953069128001193</v>
      </c>
      <c r="P176" s="230">
        <v>193.59416723103539</v>
      </c>
      <c r="Q176" s="233">
        <v>4.3275541938300932E-6</v>
      </c>
      <c r="R176" s="247">
        <v>2.4543942736938375E-7</v>
      </c>
      <c r="S176" s="40">
        <v>18.684043503520403</v>
      </c>
      <c r="T176" s="40">
        <v>50</v>
      </c>
      <c r="U176" s="40">
        <v>34</v>
      </c>
      <c r="W176" s="233">
        <v>5.4953069128001186E-4</v>
      </c>
      <c r="Y176" s="233">
        <v>3.7368087007040807E-4</v>
      </c>
    </row>
    <row r="177" spans="1:25">
      <c r="A177" s="212" t="s">
        <v>330</v>
      </c>
      <c r="B177" t="s">
        <v>518</v>
      </c>
      <c r="F177" s="12">
        <v>4.1427896645069167</v>
      </c>
      <c r="J177" s="12">
        <v>6.4236129448130036E-2</v>
      </c>
      <c r="L177" s="12">
        <v>2.1976767174810209E-2</v>
      </c>
      <c r="M177" s="12">
        <v>5.4096657661071292</v>
      </c>
      <c r="N177" s="40">
        <v>17.902274540600402</v>
      </c>
      <c r="O177" s="40">
        <v>6.7620822076339122</v>
      </c>
      <c r="P177" s="230">
        <v>238.22139409273507</v>
      </c>
      <c r="Q177" s="233">
        <v>5.3251397385117045E-6</v>
      </c>
      <c r="R177" s="247">
        <v>2.7361725139351046E-7</v>
      </c>
      <c r="S177" s="40">
        <v>12.618045399444879</v>
      </c>
      <c r="T177" s="40">
        <v>50</v>
      </c>
      <c r="U177" s="40">
        <v>18.66</v>
      </c>
      <c r="W177" s="233">
        <v>6.7620822076339116E-4</v>
      </c>
      <c r="Y177" s="233">
        <v>2.5236090798889759E-4</v>
      </c>
    </row>
    <row r="178" spans="1:25">
      <c r="A178" s="212" t="s">
        <v>342</v>
      </c>
      <c r="B178" t="s">
        <v>495</v>
      </c>
      <c r="F178" s="12">
        <v>6.1960566746627208</v>
      </c>
      <c r="J178" s="12">
        <v>2.5752480150590149E-2</v>
      </c>
      <c r="L178" s="12">
        <v>3.4437910856751318E-2</v>
      </c>
      <c r="M178" s="12">
        <v>1.9626096117143281</v>
      </c>
      <c r="N178" s="40">
        <v>68.325898500300283</v>
      </c>
      <c r="O178" s="40">
        <v>10.42381216973714</v>
      </c>
      <c r="P178" s="40">
        <v>41.844799531361197</v>
      </c>
      <c r="Q178" s="233">
        <v>3.0999418817027819E-6</v>
      </c>
      <c r="R178" s="247">
        <v>1.6616874845329066E-7</v>
      </c>
      <c r="S178" s="40">
        <v>11.54014451688025</v>
      </c>
      <c r="T178">
        <v>30</v>
      </c>
      <c r="U178" s="40">
        <v>11.76</v>
      </c>
      <c r="W178" s="233">
        <v>9.813048058571641E-4</v>
      </c>
      <c r="Y178" s="233">
        <v>3.8467148389600834E-4</v>
      </c>
    </row>
    <row r="179" spans="1:25">
      <c r="A179" s="212" t="s">
        <v>343</v>
      </c>
      <c r="B179" t="s">
        <v>223</v>
      </c>
      <c r="F179" s="12">
        <v>3.1543561252828392</v>
      </c>
      <c r="J179" s="12">
        <v>1.3110353531209528E-2</v>
      </c>
      <c r="L179" s="12">
        <v>1.7532027345255212E-2</v>
      </c>
      <c r="M179" s="12">
        <v>2.2480801006909577</v>
      </c>
      <c r="N179" s="40">
        <v>34.784093781971045</v>
      </c>
      <c r="O179" s="40">
        <v>5.3066680136843623</v>
      </c>
      <c r="P179" s="40">
        <v>21.302807034147516</v>
      </c>
      <c r="Q179" s="233">
        <v>1.5781522306850524E-6</v>
      </c>
      <c r="R179" s="247">
        <v>1.020800666624029E-7</v>
      </c>
      <c r="S179" s="40">
        <v>13.683314212872297</v>
      </c>
      <c r="T179">
        <v>30</v>
      </c>
      <c r="U179" s="40">
        <v>27.39</v>
      </c>
      <c r="W179" s="233">
        <v>4.9957335570910172E-4</v>
      </c>
      <c r="Y179" s="233">
        <v>4.5611047376240986E-4</v>
      </c>
    </row>
    <row r="180" spans="1:25">
      <c r="A180" s="212" t="s">
        <v>325</v>
      </c>
      <c r="B180" t="s">
        <v>519</v>
      </c>
      <c r="F180" s="12">
        <v>3.179427570977212E-2</v>
      </c>
      <c r="J180" s="12">
        <v>-6.311994891877129E-3</v>
      </c>
      <c r="L180" s="12">
        <v>1.7221899342793231E-4</v>
      </c>
      <c r="M180" s="12">
        <v>0.20072143756169267</v>
      </c>
      <c r="N180" s="12">
        <v>0.75511404810708782</v>
      </c>
      <c r="O180" s="12">
        <v>0.26762858341559026</v>
      </c>
      <c r="P180" s="12">
        <v>1.8668008982992701</v>
      </c>
      <c r="Q180" s="233">
        <v>4.1729986869075907E-8</v>
      </c>
      <c r="R180" s="247">
        <v>6.269186765288243E-9</v>
      </c>
      <c r="S180" s="40">
        <v>0.89923204027638315</v>
      </c>
      <c r="T180">
        <v>9.9</v>
      </c>
      <c r="U180" s="40">
        <v>33.6</v>
      </c>
      <c r="W180" s="233">
        <v>2.6762858341559022E-5</v>
      </c>
      <c r="Y180" s="233">
        <v>9.0831519219836679E-5</v>
      </c>
    </row>
    <row r="181" spans="1:25">
      <c r="A181" s="212" t="s">
        <v>357</v>
      </c>
      <c r="B181" t="s">
        <v>520</v>
      </c>
      <c r="F181" s="12">
        <v>0.12364935131422422</v>
      </c>
      <c r="J181" s="12">
        <v>3.4694620193963556E-3</v>
      </c>
      <c r="L181" s="12">
        <v>2.8681969387515534E-3</v>
      </c>
      <c r="M181" s="12">
        <v>0.32115430009870827</v>
      </c>
      <c r="N181" s="12">
        <v>0.43163520106883507</v>
      </c>
      <c r="O181" s="12">
        <v>2.6000652135991427</v>
      </c>
      <c r="P181" s="12">
        <v>5.724856088117761</v>
      </c>
      <c r="Q181" s="233">
        <v>1.2797195973183277E-7</v>
      </c>
      <c r="R181" s="247">
        <v>3.1504753821582208E-8</v>
      </c>
      <c r="S181" s="40">
        <v>0.63492205129514623</v>
      </c>
      <c r="T181">
        <v>25.3</v>
      </c>
      <c r="U181" s="40">
        <v>19.77</v>
      </c>
      <c r="W181" s="233">
        <v>3.2115430009870823E-5</v>
      </c>
      <c r="Y181" s="233">
        <v>2.5095733252772576E-5</v>
      </c>
    </row>
    <row r="182" spans="1:25">
      <c r="A182" s="260" t="s">
        <v>356</v>
      </c>
      <c r="F182" s="12">
        <v>1.3039292789741019</v>
      </c>
      <c r="J182" s="12">
        <v>1.4399702404959148E-2</v>
      </c>
      <c r="L182" s="12">
        <v>8.9268049255436955E-3</v>
      </c>
      <c r="M182" s="12">
        <v>0.53525716683118041</v>
      </c>
      <c r="N182" s="40">
        <v>12.111036964850383</v>
      </c>
      <c r="O182" s="12">
        <v>0.83590041229691792</v>
      </c>
      <c r="P182" s="40">
        <v>11.313195478143829</v>
      </c>
      <c r="Q182" s="233">
        <v>1.2465497106897992E-6</v>
      </c>
      <c r="R182" s="233">
        <v>2.6228074207025135E-8</v>
      </c>
      <c r="S182" s="40">
        <v>5.3525716683118043</v>
      </c>
      <c r="T182">
        <v>16</v>
      </c>
      <c r="U182" s="40">
        <v>20</v>
      </c>
      <c r="W182" s="233">
        <v>2.676285834155902E-4</v>
      </c>
      <c r="Y182" s="233">
        <v>3.3453572926948774E-4</v>
      </c>
    </row>
    <row r="183" spans="1:25">
      <c r="A183" s="212" t="s">
        <v>331</v>
      </c>
      <c r="B183" t="s">
        <v>521</v>
      </c>
      <c r="F183" s="12">
        <v>1.2396555983810138</v>
      </c>
      <c r="J183" s="12">
        <v>-8.1214334275485717E-2</v>
      </c>
      <c r="L183" s="12">
        <v>6.7148011578971583E-3</v>
      </c>
      <c r="M183" s="12">
        <v>2.5826158299604454</v>
      </c>
      <c r="N183" s="40">
        <v>29.441820461549082</v>
      </c>
      <c r="O183" s="12">
        <v>3.4434877732805944</v>
      </c>
      <c r="P183" s="40">
        <v>72.786378458941215</v>
      </c>
      <c r="Q183" s="233">
        <v>1.6270479728750808E-6</v>
      </c>
      <c r="R183" s="247">
        <v>1.0880327970588145E-7</v>
      </c>
      <c r="S183" s="40">
        <v>5.3993888285039713</v>
      </c>
      <c r="T183">
        <v>30</v>
      </c>
      <c r="U183" s="40">
        <v>15.68</v>
      </c>
      <c r="W183" s="233">
        <v>3.4434877732805936E-4</v>
      </c>
      <c r="Y183" s="233">
        <v>1.7997962761679903E-4</v>
      </c>
    </row>
    <row r="184" spans="1:25">
      <c r="A184" s="212" t="s">
        <v>338</v>
      </c>
      <c r="F184" s="40">
        <v>10.280505984270873</v>
      </c>
      <c r="J184" s="12">
        <v>2.9721938378857397E-2</v>
      </c>
      <c r="L184" s="12">
        <v>6.7325538539303925E-2</v>
      </c>
      <c r="M184" s="12">
        <v>0.35683811122078701</v>
      </c>
      <c r="N184" s="12">
        <v>2.5452370378100686</v>
      </c>
      <c r="O184" s="40">
        <v>24.238228704671954</v>
      </c>
      <c r="P184" s="40">
        <v>100.44992830865152</v>
      </c>
      <c r="Q184" s="233">
        <v>1.1508029086870379E-5</v>
      </c>
      <c r="R184" s="233">
        <v>3.1486565643211304E-7</v>
      </c>
      <c r="S184" s="40">
        <v>3.5683811122078697</v>
      </c>
      <c r="T184" s="40">
        <v>50</v>
      </c>
      <c r="U184" s="40">
        <v>20</v>
      </c>
      <c r="W184" s="233">
        <v>1.7841905561039349E-4</v>
      </c>
      <c r="Y184" s="233">
        <v>7.1367622244157387E-5</v>
      </c>
    </row>
    <row r="185" spans="1:25">
      <c r="A185" s="212" t="s">
        <v>344</v>
      </c>
      <c r="B185" t="s">
        <v>513</v>
      </c>
      <c r="F185" s="12">
        <v>3.4895748426972024E-2</v>
      </c>
      <c r="J185" s="12">
        <v>1.0007435619659162E-4</v>
      </c>
      <c r="L185" s="12">
        <v>1.9068001311193966E-4</v>
      </c>
      <c r="M185" s="12">
        <v>0.14987200671273052</v>
      </c>
      <c r="N185" s="12">
        <v>0.38634722278599753</v>
      </c>
      <c r="O185" s="12">
        <v>4.0610924710381954E-2</v>
      </c>
      <c r="P185" s="12">
        <v>0.92020084683842784</v>
      </c>
      <c r="Q185" s="233">
        <v>2.0569932921322263E-8</v>
      </c>
      <c r="R185" s="247">
        <v>3.0666660361610286E-9</v>
      </c>
      <c r="S185" s="40">
        <v>6.1875728485684456E-2</v>
      </c>
      <c r="T185">
        <v>6.1</v>
      </c>
      <c r="U185" s="40">
        <v>2.89</v>
      </c>
      <c r="W185" s="233">
        <v>2.1410286673247217E-5</v>
      </c>
      <c r="Y185" s="233">
        <v>1.0143562046833517E-5</v>
      </c>
    </row>
    <row r="186" spans="1:25">
      <c r="A186" s="212" t="s">
        <v>347</v>
      </c>
      <c r="B186" t="s">
        <v>522</v>
      </c>
      <c r="F186" s="12">
        <v>1.5549755953612625</v>
      </c>
      <c r="J186" s="12">
        <v>9.4193485704617448E-3</v>
      </c>
      <c r="L186" s="12">
        <v>0.22933093312881919</v>
      </c>
      <c r="M186" s="12">
        <v>3.0509658509377284</v>
      </c>
      <c r="N186" s="40">
        <v>16.332837188686636</v>
      </c>
      <c r="O186" s="12">
        <v>3.3899620565974757</v>
      </c>
      <c r="P186" s="40">
        <v>10.309472842711147</v>
      </c>
      <c r="Q186" s="233">
        <v>1.0489198724800965E-7</v>
      </c>
      <c r="R186" s="247">
        <v>1.3065507749106837E-7</v>
      </c>
      <c r="S186" s="40">
        <v>7.3223180422505481</v>
      </c>
      <c r="T186">
        <v>33</v>
      </c>
      <c r="U186" s="40">
        <v>21.6</v>
      </c>
      <c r="W186" s="233">
        <v>3.3899620565974758E-4</v>
      </c>
      <c r="Y186" s="233">
        <v>2.2188842552274389E-4</v>
      </c>
    </row>
    <row r="187" spans="1:25">
      <c r="A187" s="212" t="s">
        <v>345</v>
      </c>
      <c r="B187" t="s">
        <v>224</v>
      </c>
      <c r="F187" s="12">
        <v>0.71192400742590656</v>
      </c>
      <c r="J187" s="12">
        <v>6.6328360160458032E-3</v>
      </c>
      <c r="L187" s="12">
        <v>4.4416092315756545E-3</v>
      </c>
      <c r="M187" s="12">
        <v>1.2489333892727545</v>
      </c>
      <c r="N187" s="12">
        <v>7.8088999345759342</v>
      </c>
      <c r="O187" s="12">
        <v>0.50806901191725218</v>
      </c>
      <c r="P187" s="12">
        <v>3.6868605190244499</v>
      </c>
      <c r="Q187" s="233">
        <v>3.1005321488521615E-7</v>
      </c>
      <c r="R187" s="233">
        <v>1.395451138317013E-8</v>
      </c>
      <c r="S187" s="40">
        <v>4.9370336877951981</v>
      </c>
      <c r="T187">
        <v>47</v>
      </c>
      <c r="U187" s="40">
        <v>39.53</v>
      </c>
      <c r="W187" s="233">
        <v>1.2489333892727543E-4</v>
      </c>
      <c r="Y187" s="233">
        <v>1.0504326995308932E-4</v>
      </c>
    </row>
    <row r="188" spans="1:25">
      <c r="A188" s="212" t="s">
        <v>334</v>
      </c>
      <c r="F188" s="40">
        <v>21.720287447042335</v>
      </c>
      <c r="J188" s="12">
        <v>7.8279915959140564E-2</v>
      </c>
      <c r="L188" s="12">
        <v>9.1225207277577814E-4</v>
      </c>
      <c r="M188" s="12">
        <v>1.6110045793153269</v>
      </c>
      <c r="N188" s="230">
        <v>864.53984135044141</v>
      </c>
      <c r="O188" s="230">
        <v>266.67300115980692</v>
      </c>
      <c r="P188" s="230">
        <v>483.92800432010318</v>
      </c>
      <c r="Q188" s="233">
        <v>6.7723856259877984E-7</v>
      </c>
      <c r="R188" s="233">
        <v>2.7037382756572735E-6</v>
      </c>
      <c r="S188" s="40">
        <v>2.1410286673247216</v>
      </c>
      <c r="T188" s="12">
        <v>2.5002000000000004</v>
      </c>
      <c r="U188" s="40">
        <v>0.48</v>
      </c>
      <c r="W188" s="233">
        <v>4.4604763902598371E-3</v>
      </c>
      <c r="Y188" s="233">
        <v>8.5634295949312911E-4</v>
      </c>
    </row>
    <row r="189" spans="1:25">
      <c r="A189" s="212" t="s">
        <v>334</v>
      </c>
      <c r="F189" s="40">
        <v>19.765461576808523</v>
      </c>
      <c r="J189" s="12">
        <v>7.1234723522817914E-2</v>
      </c>
      <c r="L189" s="12">
        <v>8.3014938622595809E-4</v>
      </c>
      <c r="M189" s="12">
        <v>1.4660141671769475</v>
      </c>
      <c r="N189" s="230">
        <v>786.73125562890175</v>
      </c>
      <c r="O189" s="230">
        <v>242.67243105542428</v>
      </c>
      <c r="P189" s="230">
        <v>440.37448393129387</v>
      </c>
      <c r="Q189" s="233">
        <v>6.1628709196488964E-7</v>
      </c>
      <c r="R189" s="233">
        <v>2.4604018308481187E-6</v>
      </c>
      <c r="S189" s="40">
        <v>1.9483360872654967</v>
      </c>
      <c r="T189" s="12">
        <v>2.5002000000000004</v>
      </c>
      <c r="U189" s="40">
        <v>1.82</v>
      </c>
      <c r="W189" s="233">
        <v>1.0705143336623608E-3</v>
      </c>
      <c r="Y189" s="233">
        <v>7.7927209313874738E-4</v>
      </c>
    </row>
    <row r="190" spans="1:25">
      <c r="A190" s="212" t="s">
        <v>333</v>
      </c>
      <c r="B190" t="s">
        <v>523</v>
      </c>
      <c r="F190" s="12">
        <v>8.0857390069522932</v>
      </c>
      <c r="J190" s="12">
        <v>2.9141003381056064E-2</v>
      </c>
      <c r="L190" s="12">
        <v>3.3960103829199639E-4</v>
      </c>
      <c r="M190" s="12">
        <v>2.1410286673247221</v>
      </c>
      <c r="N190" s="230">
        <v>321.83936494005775</v>
      </c>
      <c r="O190" s="40">
        <v>99.27346923175746</v>
      </c>
      <c r="P190" s="230">
        <v>180.15026507489711</v>
      </c>
      <c r="Q190" s="233">
        <v>2.521133422367725E-7</v>
      </c>
      <c r="R190" s="233">
        <v>1.0065116354180143E-6</v>
      </c>
      <c r="S190" s="40">
        <v>3.9851680261137488</v>
      </c>
      <c r="T190">
        <v>12.5</v>
      </c>
      <c r="U190" s="40">
        <v>13.96</v>
      </c>
      <c r="W190" s="233">
        <v>2.8547048897662955E-4</v>
      </c>
      <c r="Y190" s="233">
        <v>3.188134420890999E-4</v>
      </c>
    </row>
    <row r="191" spans="1:25">
      <c r="A191" s="212" t="s">
        <v>323</v>
      </c>
      <c r="F191" s="12">
        <v>4.9328808566476363</v>
      </c>
      <c r="J191" s="12">
        <v>2.2540223343147734E-2</v>
      </c>
      <c r="L191" s="12">
        <v>2.7935315293814478E-2</v>
      </c>
      <c r="M191" s="12">
        <v>1.971530564494848</v>
      </c>
      <c r="N191" s="40">
        <v>51.256285861671842</v>
      </c>
      <c r="O191" s="12">
        <v>1.8191143372119927</v>
      </c>
      <c r="P191" s="40">
        <v>45.212715022467911</v>
      </c>
      <c r="Q191" s="233">
        <v>2.8771396794941196E-6</v>
      </c>
      <c r="R191" s="233">
        <v>8.6526911091437471E-8</v>
      </c>
      <c r="S191" s="40">
        <v>16.624552344609633</v>
      </c>
      <c r="T191">
        <v>40</v>
      </c>
      <c r="U191" s="40">
        <v>54.81</v>
      </c>
      <c r="W191" s="233">
        <v>3.0331239453766889E-4</v>
      </c>
      <c r="Y191" s="233">
        <v>4.1561380861524085E-4</v>
      </c>
    </row>
    <row r="192" spans="1:25">
      <c r="A192" s="212" t="s">
        <v>332</v>
      </c>
      <c r="B192" t="s">
        <v>524</v>
      </c>
      <c r="F192" s="12">
        <v>2.8463916322891851</v>
      </c>
      <c r="J192" s="12">
        <v>4.4134797119506769E-2</v>
      </c>
      <c r="L192" s="12">
        <v>1.5099604676307599E-2</v>
      </c>
      <c r="M192" s="12">
        <v>6.1947096107928621</v>
      </c>
      <c r="N192" s="40">
        <v>12.30013796932017</v>
      </c>
      <c r="O192" s="12">
        <v>7.7433870134910778</v>
      </c>
      <c r="P192" s="230">
        <v>163.6750686589663</v>
      </c>
      <c r="Q192" s="233">
        <v>3.6587503638745336E-6</v>
      </c>
      <c r="R192" s="247">
        <v>2.5025137581767708E-7</v>
      </c>
      <c r="S192" s="40">
        <v>15.215755481509966</v>
      </c>
      <c r="T192" s="40">
        <v>30</v>
      </c>
      <c r="U192" s="40">
        <v>19.649999999999999</v>
      </c>
      <c r="W192" s="233">
        <v>7.7433870134910776E-4</v>
      </c>
      <c r="Y192" s="233">
        <v>5.0719184938366555E-4</v>
      </c>
    </row>
    <row r="193" spans="1:25">
      <c r="A193" s="212" t="s">
        <v>352</v>
      </c>
      <c r="B193" s="223" t="s">
        <v>525</v>
      </c>
      <c r="F193" s="12">
        <v>4.8205019579091041E-2</v>
      </c>
      <c r="J193" s="12">
        <v>7.4744414476584048E-4</v>
      </c>
      <c r="L193" s="12">
        <v>2.5571911145359647E-4</v>
      </c>
      <c r="M193" s="12">
        <v>0.11240400503454789</v>
      </c>
      <c r="N193" s="12">
        <v>0.20830878819009971</v>
      </c>
      <c r="O193" s="12">
        <v>0.22480801006909576</v>
      </c>
      <c r="P193" s="12">
        <v>2.7719164853534615</v>
      </c>
      <c r="Q193" s="233">
        <v>6.196270777529453E-8</v>
      </c>
      <c r="R193" s="247">
        <v>5.1767015808862315E-9</v>
      </c>
      <c r="S193" s="40">
        <v>0.22480801006909579</v>
      </c>
      <c r="T193">
        <v>17.5</v>
      </c>
      <c r="U193" s="40">
        <v>10</v>
      </c>
      <c r="W193" s="233">
        <v>2.2480801006909579E-5</v>
      </c>
      <c r="Y193" s="233">
        <v>1.2846172003948331E-5</v>
      </c>
    </row>
    <row r="194" spans="1:25">
      <c r="A194" s="212" t="s">
        <v>319</v>
      </c>
      <c r="B194" t="s">
        <v>496</v>
      </c>
      <c r="F194" s="12">
        <v>3.2744859577556311</v>
      </c>
      <c r="J194" s="12">
        <v>4.4883258195081814E-2</v>
      </c>
      <c r="L194" s="12">
        <v>1.0429657268778552</v>
      </c>
      <c r="M194" s="12">
        <v>4.8173145014806238</v>
      </c>
      <c r="N194" s="40">
        <v>12.508730170827539</v>
      </c>
      <c r="O194" s="12">
        <v>3.8320858335267354</v>
      </c>
      <c r="P194" s="230">
        <v>166.45075645926582</v>
      </c>
      <c r="Q194" s="233">
        <v>3.3810826683201517E-6</v>
      </c>
      <c r="R194" s="247">
        <v>4.1462331577551483E-7</v>
      </c>
      <c r="S194" s="40">
        <v>15.415406404737997</v>
      </c>
      <c r="T194" s="40">
        <v>36.78</v>
      </c>
      <c r="U194" s="40">
        <v>24</v>
      </c>
      <c r="W194" s="233">
        <v>6.4230860019741647E-4</v>
      </c>
      <c r="Y194" s="233">
        <v>4.191246983343664E-4</v>
      </c>
    </row>
    <row r="195" spans="1:25">
      <c r="A195" s="260" t="s">
        <v>314</v>
      </c>
      <c r="B195" t="s">
        <v>526</v>
      </c>
      <c r="F195" s="12">
        <v>0.37310935815147689</v>
      </c>
      <c r="J195" s="12">
        <v>9.0754494091538247E-3</v>
      </c>
      <c r="L195" s="12">
        <v>7.4936003356365268E-3</v>
      </c>
      <c r="M195" s="12">
        <v>2.9974401342546102</v>
      </c>
      <c r="N195" s="230">
        <v>164.25971935715268</v>
      </c>
      <c r="O195" s="12">
        <v>4.9957335570910182</v>
      </c>
      <c r="P195" s="12">
        <v>8.4477454791724522</v>
      </c>
      <c r="Q195" s="233">
        <v>1.8883872845804043E-7</v>
      </c>
      <c r="R195" s="247">
        <v>9.3352603561644192E-8</v>
      </c>
      <c r="S195" s="40">
        <v>2.7476534564000596</v>
      </c>
      <c r="T195" s="40">
        <v>2.4</v>
      </c>
      <c r="U195" s="40">
        <v>5.5</v>
      </c>
      <c r="W195" s="233">
        <v>4.9957335570910172E-4</v>
      </c>
      <c r="Y195" s="233">
        <v>1.1448556068333583E-3</v>
      </c>
    </row>
    <row r="196" spans="1:25">
      <c r="A196" s="212" t="s">
        <v>315</v>
      </c>
      <c r="B196" t="s">
        <v>223</v>
      </c>
      <c r="F196" s="12">
        <v>2.1956348898086158</v>
      </c>
      <c r="J196" s="12">
        <v>9.140493860067149E-3</v>
      </c>
      <c r="L196" s="12">
        <v>1.1092526790164894E-2</v>
      </c>
      <c r="M196" s="12">
        <v>1.7485067449818559</v>
      </c>
      <c r="N196" s="40">
        <v>22.965307230210488</v>
      </c>
      <c r="O196" s="12">
        <v>2.5926858014590959</v>
      </c>
      <c r="P196" s="40">
        <v>33.586716363007469</v>
      </c>
      <c r="Q196" s="233">
        <v>1.0009851413672127E-6</v>
      </c>
      <c r="R196" s="247">
        <v>7.31592413185071E-8</v>
      </c>
      <c r="S196" s="40">
        <v>8.3928323759129082</v>
      </c>
      <c r="T196">
        <v>28</v>
      </c>
      <c r="U196" s="40">
        <v>33.6</v>
      </c>
      <c r="W196" s="233">
        <v>2.4978667785455081E-4</v>
      </c>
      <c r="Y196" s="233">
        <v>2.99744013425461E-4</v>
      </c>
    </row>
    <row r="197" spans="1:25">
      <c r="A197" s="212" t="s">
        <v>317</v>
      </c>
      <c r="B197" t="s">
        <v>527</v>
      </c>
      <c r="F197" s="12">
        <v>8.8367398055718693E-2</v>
      </c>
      <c r="J197" s="12">
        <v>3.292212141002671E-3</v>
      </c>
      <c r="L197" s="12">
        <v>4.3897925911617365E-4</v>
      </c>
      <c r="M197" s="12">
        <v>0.43891087680156793</v>
      </c>
      <c r="N197" s="12">
        <v>0.76382391086214207</v>
      </c>
      <c r="O197" s="12">
        <v>0.80969049601898202</v>
      </c>
      <c r="P197" s="12">
        <v>3.6409611847128076</v>
      </c>
      <c r="Q197" s="233">
        <v>-5.1320088791791365E-8</v>
      </c>
      <c r="R197" s="247">
        <v>1.5547373125652911E-8</v>
      </c>
      <c r="S197" s="40">
        <v>2.6334652608094076</v>
      </c>
      <c r="T197" s="12">
        <v>3.0143333333333331</v>
      </c>
      <c r="U197" s="40">
        <v>30</v>
      </c>
      <c r="W197" s="233">
        <v>8.7782175360313585E-5</v>
      </c>
      <c r="Y197" s="233">
        <v>8.7364765923125332E-4</v>
      </c>
    </row>
    <row r="198" spans="1:25">
      <c r="A198" s="212" t="s">
        <v>316</v>
      </c>
      <c r="B198" t="str">
        <f>B197</f>
        <v>Same as chickpea</v>
      </c>
      <c r="F198" s="12">
        <v>0.41309962505722153</v>
      </c>
      <c r="J198" s="12">
        <v>1.5390422610378341E-2</v>
      </c>
      <c r="L198" s="12">
        <v>2.0521388129414622E-3</v>
      </c>
      <c r="M198" s="12">
        <v>0.51295478487988122</v>
      </c>
      <c r="N198" s="12">
        <v>3.5707215345181433</v>
      </c>
      <c r="O198" s="12">
        <v>3.7851384976497129</v>
      </c>
      <c r="P198" s="40">
        <v>17.020753505771257</v>
      </c>
      <c r="Q198" s="233">
        <v>-2.3991098418926856E-7</v>
      </c>
      <c r="R198" s="247">
        <v>5.1136708362284207E-8</v>
      </c>
      <c r="S198" s="40">
        <v>1.6414553116156199</v>
      </c>
      <c r="T198" s="12">
        <v>3.0143333333333331</v>
      </c>
      <c r="U198" s="40">
        <v>4</v>
      </c>
      <c r="W198" s="233">
        <v>4.1036382790390495E-4</v>
      </c>
      <c r="Y198" s="233">
        <v>5.4455003149915515E-4</v>
      </c>
    </row>
    <row r="199" spans="1:25">
      <c r="A199" s="212" t="s">
        <v>353</v>
      </c>
      <c r="B199" t="s">
        <v>528</v>
      </c>
      <c r="F199" s="12">
        <v>0.28675510617702438</v>
      </c>
      <c r="J199" s="12">
        <v>1.0937088108917122E-4</v>
      </c>
      <c r="L199" s="12">
        <v>1.1761384145837139E-3</v>
      </c>
      <c r="M199" s="12">
        <v>0.32115430009870827</v>
      </c>
      <c r="N199" s="12">
        <v>3.9009542318656427</v>
      </c>
      <c r="O199" s="12">
        <v>0.35683811122078696</v>
      </c>
      <c r="P199" s="12">
        <v>1.0056839856157684</v>
      </c>
      <c r="Q199" s="233">
        <v>2.2480801006909579E-8</v>
      </c>
      <c r="R199" s="247">
        <v>9.2347859402077632E-9</v>
      </c>
      <c r="S199" s="40">
        <v>0.18805368461335473</v>
      </c>
      <c r="T199">
        <v>4</v>
      </c>
      <c r="U199" s="40">
        <v>5.27</v>
      </c>
      <c r="W199" s="233">
        <v>3.56838111220787E-5</v>
      </c>
      <c r="Y199" s="233">
        <v>4.7013421153338683E-5</v>
      </c>
    </row>
    <row r="200" spans="1:25">
      <c r="A200" s="212" t="s">
        <v>351</v>
      </c>
      <c r="B200" t="s">
        <v>223</v>
      </c>
      <c r="F200" s="40">
        <v>37.658125023841066</v>
      </c>
      <c r="J200" s="12">
        <v>8.2725065648092594E-2</v>
      </c>
      <c r="L200" s="12">
        <v>0.17094401085654043</v>
      </c>
      <c r="M200" s="12">
        <v>7.4936003356365255</v>
      </c>
      <c r="N200" s="230">
        <v>331.79863822117977</v>
      </c>
      <c r="O200" s="40">
        <v>36.946018889088862</v>
      </c>
      <c r="P200" s="230">
        <v>289.45851170763308</v>
      </c>
      <c r="Q200" s="233">
        <v>2.3584715387782206E-5</v>
      </c>
      <c r="R200" s="247">
        <v>7.2268455454164894E-7</v>
      </c>
      <c r="S200" s="40">
        <v>43.02397106989028</v>
      </c>
      <c r="T200">
        <v>80</v>
      </c>
      <c r="U200" s="40">
        <v>80.38</v>
      </c>
      <c r="W200" s="233">
        <v>5.3525716683118041E-4</v>
      </c>
      <c r="Y200" s="233">
        <v>5.3779963837362853E-4</v>
      </c>
    </row>
    <row r="201" spans="1:25">
      <c r="A201" s="212" t="s">
        <v>318</v>
      </c>
      <c r="B201" t="s">
        <v>529</v>
      </c>
      <c r="F201" s="12">
        <v>1.0493609704291926</v>
      </c>
      <c r="J201" s="12">
        <v>1.6270892947283601E-2</v>
      </c>
      <c r="L201" s="12">
        <v>5.566674535044276E-3</v>
      </c>
      <c r="M201" s="12">
        <v>2.5692344007896661</v>
      </c>
      <c r="N201" s="12">
        <v>4.5346130762470676</v>
      </c>
      <c r="O201" s="12">
        <v>2.8547048897662957</v>
      </c>
      <c r="P201" s="40">
        <v>60.341039136946101</v>
      </c>
      <c r="Q201" s="233">
        <v>1.3488480604145747E-6</v>
      </c>
      <c r="R201" s="247">
        <v>9.6255158575692006E-8</v>
      </c>
      <c r="S201" s="40">
        <v>6.5572571317931807</v>
      </c>
      <c r="T201" s="40">
        <v>30</v>
      </c>
      <c r="U201" s="40">
        <v>22.97</v>
      </c>
      <c r="W201" s="233">
        <v>2.8547048897662955E-4</v>
      </c>
      <c r="Y201" s="233">
        <v>2.1857523772643935E-4</v>
      </c>
    </row>
    <row r="202" spans="1:25">
      <c r="A202" s="212" t="s">
        <v>361</v>
      </c>
      <c r="B202" t="s">
        <v>530</v>
      </c>
      <c r="F202" s="12">
        <v>0.82966295605628448</v>
      </c>
      <c r="J202" s="12">
        <v>3.7883338937261678E-3</v>
      </c>
      <c r="L202" s="12">
        <v>5.9573525091061626E-3</v>
      </c>
      <c r="M202" s="12">
        <v>1.36490577541951</v>
      </c>
      <c r="N202" s="40">
        <v>16.315173702181209</v>
      </c>
      <c r="O202" s="12">
        <v>3.0331239453766892</v>
      </c>
      <c r="P202" s="40">
        <v>34.83437905176617</v>
      </c>
      <c r="Q202" s="233">
        <v>7.7867874487683054E-7</v>
      </c>
      <c r="R202" s="247">
        <v>6.7441882830267887E-8</v>
      </c>
      <c r="S202" s="40">
        <v>4.8529983126027023</v>
      </c>
      <c r="T202">
        <v>16.3</v>
      </c>
      <c r="U202" s="40">
        <v>16</v>
      </c>
      <c r="W202" s="233">
        <v>3.0331239453766889E-4</v>
      </c>
      <c r="Y202" s="233">
        <v>2.9772995782838664E-4</v>
      </c>
    </row>
    <row r="203" spans="1:25">
      <c r="A203" s="212" t="s">
        <v>358</v>
      </c>
      <c r="B203" t="s">
        <v>531</v>
      </c>
      <c r="F203" s="40">
        <v>20.07565504318368</v>
      </c>
      <c r="J203" s="12">
        <v>8.3603101504562457E-3</v>
      </c>
      <c r="L203" s="12">
        <v>1.5929595849482697E-2</v>
      </c>
      <c r="M203" s="12">
        <v>3.7468001678182628</v>
      </c>
      <c r="N203" s="40">
        <v>32.275827005203993</v>
      </c>
      <c r="O203" s="12">
        <v>3.3926765954771545</v>
      </c>
      <c r="P203" s="40">
        <v>76.874483860469326</v>
      </c>
      <c r="Q203" s="233">
        <v>1.7184324289681682E-6</v>
      </c>
      <c r="R203" s="247">
        <v>1.8141033512953027E-7</v>
      </c>
      <c r="S203" s="40">
        <v>12.789077906153004</v>
      </c>
      <c r="T203" s="40">
        <v>21.84</v>
      </c>
      <c r="U203" s="40">
        <v>25.6</v>
      </c>
      <c r="W203" s="233">
        <v>4.9957335570910172E-4</v>
      </c>
      <c r="Y203" s="233">
        <v>5.8558049020847086E-4</v>
      </c>
    </row>
    <row r="204" spans="1:25">
      <c r="A204" s="212" t="s">
        <v>367</v>
      </c>
      <c r="B204" t="s">
        <v>532</v>
      </c>
      <c r="F204" s="40">
        <v>26.395068805125238</v>
      </c>
      <c r="J204" s="12">
        <v>6.5260987170043224E-3</v>
      </c>
      <c r="K204" s="12"/>
      <c r="L204" s="12">
        <v>0.12082659205074379</v>
      </c>
      <c r="M204" s="40">
        <v>11.73245572620811</v>
      </c>
      <c r="N204" s="242">
        <v>213.05461932151178</v>
      </c>
      <c r="O204" s="12">
        <v>1.8940688805098749</v>
      </c>
      <c r="P204" s="230">
        <v>349.36194266790807</v>
      </c>
      <c r="Q204" s="233">
        <v>2.2231867899450066E-5</v>
      </c>
      <c r="R204" s="247">
        <v>4.5855358461666425E-7</v>
      </c>
      <c r="S204" s="230">
        <v>113.65549838043054</v>
      </c>
      <c r="T204">
        <v>33</v>
      </c>
      <c r="U204" s="40">
        <v>39.96</v>
      </c>
      <c r="W204" s="233">
        <v>2.8442316912019655E-3</v>
      </c>
      <c r="Y204" s="233">
        <v>3.4441060115281983E-3</v>
      </c>
    </row>
    <row r="205" spans="1:25">
      <c r="A205" s="212" t="s">
        <v>354</v>
      </c>
      <c r="B205" t="s">
        <v>533</v>
      </c>
      <c r="F205" s="12">
        <v>0.40776076525017163</v>
      </c>
      <c r="J205" s="12">
        <v>1.6975202882981853E-3</v>
      </c>
      <c r="L205" s="12">
        <v>2.0600406896020516E-3</v>
      </c>
      <c r="M205" s="12">
        <v>0.1391668633761069</v>
      </c>
      <c r="N205" s="12">
        <v>4.264985628467663</v>
      </c>
      <c r="O205" s="12">
        <v>0.4814987916995464</v>
      </c>
      <c r="P205" s="12">
        <v>6.237533038844246</v>
      </c>
      <c r="Q205" s="233">
        <v>1.8589724053962527E-7</v>
      </c>
      <c r="R205" s="247">
        <v>1.0988934795178277E-8</v>
      </c>
      <c r="S205" s="40">
        <v>0.92777908917404606</v>
      </c>
      <c r="T205">
        <v>28</v>
      </c>
      <c r="U205" s="40">
        <v>20</v>
      </c>
      <c r="W205" s="233">
        <v>4.6388954458702304E-5</v>
      </c>
      <c r="Y205" s="233">
        <v>3.3134967470501645E-5</v>
      </c>
    </row>
    <row r="206" spans="1:25">
      <c r="A206" s="212" t="s">
        <v>328</v>
      </c>
      <c r="B206" t="s">
        <v>534</v>
      </c>
      <c r="F206" s="12">
        <v>0.10298579357228804</v>
      </c>
      <c r="J206" s="12">
        <v>9.5949549898894672E-4</v>
      </c>
      <c r="L206" s="12">
        <v>6.4251612065410735E-4</v>
      </c>
      <c r="M206" s="12">
        <v>0.21410286673247217</v>
      </c>
      <c r="N206" s="12">
        <v>1.1296230332176129</v>
      </c>
      <c r="O206" s="12">
        <v>0.3568381112207869</v>
      </c>
      <c r="P206" s="12">
        <v>0.53333537341285353</v>
      </c>
      <c r="Q206" s="233">
        <v>4.4851804478466572E-8</v>
      </c>
      <c r="R206" s="233">
        <v>2.3625801465398733E-9</v>
      </c>
      <c r="S206" s="40">
        <v>1.0812194769989845</v>
      </c>
      <c r="T206">
        <v>30</v>
      </c>
      <c r="U206" s="40">
        <v>30.3</v>
      </c>
      <c r="W206" s="233">
        <v>3.5683811122078694E-5</v>
      </c>
      <c r="Y206" s="233">
        <v>3.604064923329948E-5</v>
      </c>
    </row>
    <row r="207" spans="1:25">
      <c r="A207" s="260" t="s">
        <v>355</v>
      </c>
      <c r="F207" s="12">
        <v>6.8151349388990221</v>
      </c>
      <c r="J207" s="12">
        <v>2.0923250229845671E-2</v>
      </c>
      <c r="L207" s="12">
        <v>4.6570278596347575E-2</v>
      </c>
      <c r="M207" s="12">
        <v>0.28547048897662958</v>
      </c>
      <c r="N207" s="40">
        <v>71.762243214213328</v>
      </c>
      <c r="O207" s="40">
        <v>17.884745725497837</v>
      </c>
      <c r="P207" s="40">
        <v>66.926834921446087</v>
      </c>
      <c r="Q207" s="233">
        <v>8.3722617083248878E-6</v>
      </c>
      <c r="R207" s="233">
        <v>2.2616327712566013E-7</v>
      </c>
      <c r="S207" s="40">
        <v>2.9046622253372059</v>
      </c>
      <c r="T207" s="40">
        <v>40</v>
      </c>
      <c r="U207" s="40">
        <v>20.350000000000001</v>
      </c>
      <c r="W207" s="233">
        <v>1.4273524448831477E-4</v>
      </c>
      <c r="Y207" s="233">
        <v>7.2616555633430146E-5</v>
      </c>
    </row>
    <row r="208" spans="1:25">
      <c r="A208" s="261" t="s">
        <v>375</v>
      </c>
      <c r="B208" t="s">
        <v>535</v>
      </c>
      <c r="F208" s="12">
        <v>3.5712358170976359</v>
      </c>
      <c r="J208" s="12">
        <v>3.272138151949103E-3</v>
      </c>
      <c r="L208" s="12">
        <v>1.2743402627916742E-2</v>
      </c>
      <c r="M208" s="12">
        <v>0.71367622244157392</v>
      </c>
      <c r="N208" s="40">
        <v>16.872470618113834</v>
      </c>
      <c r="O208" s="12">
        <v>0.71367622244157392</v>
      </c>
      <c r="P208" s="40">
        <v>24.675954878944271</v>
      </c>
      <c r="Q208" s="233">
        <v>1.6575705811546231E-7</v>
      </c>
      <c r="R208" s="247">
        <v>4.1602622446846366E-8</v>
      </c>
      <c r="S208" s="40">
        <v>4.9957335570910173</v>
      </c>
      <c r="T208">
        <v>72</v>
      </c>
      <c r="U208" s="40">
        <v>70</v>
      </c>
      <c r="W208" s="233">
        <v>7.1367622244157387E-5</v>
      </c>
      <c r="Y208" s="233">
        <v>6.9385188292930795E-5</v>
      </c>
    </row>
    <row r="209" spans="1:25">
      <c r="A209" s="212" t="s">
        <v>337</v>
      </c>
      <c r="B209" s="223" t="s">
        <v>536</v>
      </c>
      <c r="F209" s="12">
        <v>0.1988339578870908</v>
      </c>
      <c r="J209" s="12">
        <v>1.8524913099291548E-3</v>
      </c>
      <c r="L209" s="12">
        <v>1.2405014210648609E-3</v>
      </c>
      <c r="M209" s="12">
        <v>1.7663486505428956</v>
      </c>
      <c r="N209" s="12">
        <v>2.1809553611627184</v>
      </c>
      <c r="O209" s="12">
        <v>0.14189909522022207</v>
      </c>
      <c r="P209" s="12">
        <v>1.0297069090644202</v>
      </c>
      <c r="Q209" s="233">
        <v>8.6595068052484965E-8</v>
      </c>
      <c r="R209" s="247">
        <v>2.7334137492020984E-8</v>
      </c>
      <c r="S209" s="40">
        <v>2.0875029506416038</v>
      </c>
      <c r="T209">
        <v>2.35</v>
      </c>
      <c r="U209" s="40">
        <v>2.6</v>
      </c>
      <c r="W209" s="233">
        <v>8.0288575024677067E-4</v>
      </c>
      <c r="Y209" s="233">
        <v>8.882991279325973E-4</v>
      </c>
    </row>
    <row r="210" spans="1:25">
      <c r="A210" s="212" t="s">
        <v>321</v>
      </c>
      <c r="F210" s="12">
        <v>2.3816412302252514</v>
      </c>
      <c r="J210" s="12">
        <v>4.0928945586093203E-4</v>
      </c>
      <c r="L210" s="12">
        <v>7.5777355290574311E-3</v>
      </c>
      <c r="M210" s="12">
        <v>1.2489333892727543</v>
      </c>
      <c r="N210" s="40">
        <v>13.361889390908191</v>
      </c>
      <c r="O210" s="12">
        <v>0.11878803172975329</v>
      </c>
      <c r="P210" s="40">
        <v>21.910511258509299</v>
      </c>
      <c r="Q210" s="233">
        <v>1.3942892239170547E-6</v>
      </c>
      <c r="R210" s="233">
        <v>3.7975785388283982E-8</v>
      </c>
      <c r="S210" s="40">
        <v>7.252734610562495</v>
      </c>
      <c r="T210">
        <v>33</v>
      </c>
      <c r="U210" s="40">
        <v>40.65</v>
      </c>
      <c r="W210" s="233">
        <v>1.7841905561039349E-4</v>
      </c>
      <c r="Y210" s="233">
        <v>2.1977983668371198E-4</v>
      </c>
    </row>
    <row r="211" spans="1:25">
      <c r="A211" s="212" t="s">
        <v>350</v>
      </c>
      <c r="F211" s="40">
        <v>23.701742301915242</v>
      </c>
      <c r="J211" s="40">
        <v>7.2421990366963243E-2</v>
      </c>
      <c r="L211" s="40">
        <v>0.14492756435207019</v>
      </c>
      <c r="M211" s="40">
        <v>2.0339772339584861</v>
      </c>
      <c r="N211" s="230">
        <v>245.47929992983779</v>
      </c>
      <c r="O211" s="40">
        <v>37.08669432126397</v>
      </c>
      <c r="P211" s="230">
        <v>683.00675041570514</v>
      </c>
      <c r="Q211" s="233">
        <v>2.0278028712567949E-5</v>
      </c>
      <c r="R211" s="233">
        <v>8.0365616270517371E-7</v>
      </c>
      <c r="S211" s="40">
        <v>21.431696959920465</v>
      </c>
      <c r="T211">
        <v>240</v>
      </c>
      <c r="U211" s="40">
        <v>80.08</v>
      </c>
      <c r="W211" s="233">
        <v>2.6762858341559026E-4</v>
      </c>
      <c r="Y211" s="233">
        <v>8.9298737333001944E-5</v>
      </c>
    </row>
    <row r="212" spans="1:25">
      <c r="A212" s="212" t="s">
        <v>350</v>
      </c>
      <c r="F212" s="40">
        <v>31.602323069220319</v>
      </c>
      <c r="J212" s="40">
        <v>9.6562653822617639E-2</v>
      </c>
      <c r="L212" s="40">
        <v>0.1932367524694269</v>
      </c>
      <c r="M212" s="40">
        <v>2.7119696452779811</v>
      </c>
      <c r="N212" s="230">
        <v>327.30573323978371</v>
      </c>
      <c r="O212" s="40">
        <v>49.448925761685281</v>
      </c>
      <c r="P212" s="230">
        <v>910.67566722094011</v>
      </c>
      <c r="Q212" s="233">
        <v>2.7037371616757263E-5</v>
      </c>
      <c r="R212" s="233">
        <v>1.0715415502735647E-6</v>
      </c>
      <c r="S212" s="40">
        <v>28.575595946560618</v>
      </c>
      <c r="T212">
        <v>240</v>
      </c>
      <c r="U212" s="40">
        <v>80.08</v>
      </c>
      <c r="W212" s="233">
        <v>3.5683811122078692E-4</v>
      </c>
      <c r="Y212" s="233">
        <v>1.1906498311066923E-4</v>
      </c>
    </row>
    <row r="213" spans="1:25">
      <c r="A213" s="212" t="s">
        <v>312</v>
      </c>
      <c r="B213" t="s">
        <v>537</v>
      </c>
      <c r="F213" s="12">
        <v>0.1444520206872027</v>
      </c>
      <c r="J213" s="12">
        <v>1.3458270200340013E-3</v>
      </c>
      <c r="L213" s="12">
        <v>9.0121898111549718E-4</v>
      </c>
      <c r="M213" s="40">
        <v>5.8878288351429848</v>
      </c>
      <c r="N213" s="12">
        <v>1.5844547495626586</v>
      </c>
      <c r="O213" s="12">
        <v>0.1030890862711015</v>
      </c>
      <c r="P213" s="12">
        <v>0.74807766897842498</v>
      </c>
      <c r="Q213" s="233">
        <v>6.2910946875736938E-8</v>
      </c>
      <c r="R213" s="247">
        <v>8.4322311321708945E-8</v>
      </c>
      <c r="S213" s="40">
        <v>1.5165619726883446</v>
      </c>
      <c r="T213">
        <v>2.35</v>
      </c>
      <c r="U213" s="40">
        <v>0.85</v>
      </c>
      <c r="W213" s="233">
        <v>1.784190556103935E-3</v>
      </c>
      <c r="Y213" s="233">
        <v>6.4534552029291256E-4</v>
      </c>
    </row>
    <row r="214" spans="1:25">
      <c r="A214" s="212" t="s">
        <v>313</v>
      </c>
      <c r="F214" s="12">
        <v>2.2342818898574017</v>
      </c>
      <c r="J214" s="12">
        <v>2.0816302350342378E-2</v>
      </c>
      <c r="L214" s="12">
        <v>1.3939419045319605E-2</v>
      </c>
      <c r="M214" s="12">
        <v>1.5700876893714626</v>
      </c>
      <c r="N214" s="40">
        <v>24.507227627588453</v>
      </c>
      <c r="O214" s="12">
        <v>1.5945092176746185</v>
      </c>
      <c r="P214" s="40">
        <v>11.570737328933117</v>
      </c>
      <c r="Q214" s="233">
        <v>9.7306211854669249E-7</v>
      </c>
      <c r="R214" s="233">
        <v>5.1256293238595744E-8</v>
      </c>
      <c r="S214" s="40">
        <v>23.457110079209652</v>
      </c>
      <c r="T214">
        <v>47</v>
      </c>
      <c r="U214" s="40">
        <v>59.76</v>
      </c>
      <c r="W214" s="233">
        <v>3.9252192234286566E-4</v>
      </c>
      <c r="Y214" s="233">
        <v>4.9908744849382243E-4</v>
      </c>
    </row>
    <row r="215" spans="1:25">
      <c r="A215" s="212" t="s">
        <v>335</v>
      </c>
      <c r="F215" s="230">
        <v>123.97445208504003</v>
      </c>
      <c r="J215" s="230">
        <v>0.88755011846476595</v>
      </c>
      <c r="L215" s="230">
        <v>1.1798801400675425</v>
      </c>
      <c r="M215" s="230">
        <v>51.713926237083442</v>
      </c>
      <c r="N215" s="230">
        <v>935.21915410841325</v>
      </c>
      <c r="O215" s="230">
        <v>443.14665658661698</v>
      </c>
      <c r="P215" s="230">
        <v>575.92019031616439</v>
      </c>
      <c r="Q215" s="233">
        <v>1.0820082337442174E-4</v>
      </c>
      <c r="R215" s="233">
        <v>5.5566024374637545E-6</v>
      </c>
      <c r="S215" s="40">
        <v>71.590646063670377</v>
      </c>
      <c r="T215" s="40">
        <v>7.5670000000000002</v>
      </c>
      <c r="U215" s="40">
        <v>3.75</v>
      </c>
      <c r="W215" s="233">
        <v>1.9090838950312102E-2</v>
      </c>
      <c r="Y215" s="233">
        <v>9.4609020832126835E-3</v>
      </c>
    </row>
    <row r="216" spans="1:25">
      <c r="A216" s="212" t="s">
        <v>376</v>
      </c>
      <c r="F216" s="12">
        <v>0.84883524615353823</v>
      </c>
      <c r="J216" s="12">
        <v>7.022961089696975E-3</v>
      </c>
      <c r="L216" s="12">
        <v>6.1269735585536469E-3</v>
      </c>
      <c r="M216" s="12">
        <v>0.44337135319182774</v>
      </c>
      <c r="N216" s="12">
        <v>10.037761487685934</v>
      </c>
      <c r="O216" s="12">
        <v>0.6556144056664317</v>
      </c>
      <c r="P216" s="12">
        <v>3.4859750174388404</v>
      </c>
      <c r="Q216" s="233">
        <v>1.0743379903362498E-6</v>
      </c>
      <c r="R216" s="233">
        <v>1.7483294492767511E-8</v>
      </c>
      <c r="S216" s="40">
        <v>4.4514483860459508</v>
      </c>
      <c r="T216">
        <v>37</v>
      </c>
      <c r="U216" s="40">
        <v>35.14</v>
      </c>
      <c r="W216" s="233">
        <v>1.2667752948337935E-4</v>
      </c>
      <c r="Y216" s="233">
        <v>1.2030941583907975E-4</v>
      </c>
    </row>
    <row r="217" spans="1:25">
      <c r="A217" s="212" t="s">
        <v>377</v>
      </c>
      <c r="B217" t="s">
        <v>481</v>
      </c>
      <c r="M217" s="40"/>
      <c r="Q217" s="233"/>
      <c r="R217" s="233"/>
      <c r="S217" s="40"/>
      <c r="U217" s="40">
        <v>37.5</v>
      </c>
      <c r="W217" s="233">
        <v>0</v>
      </c>
      <c r="Y217" s="233"/>
    </row>
    <row r="218" spans="1:25">
      <c r="A218" s="212" t="s">
        <v>378</v>
      </c>
      <c r="B218" t="s">
        <v>481</v>
      </c>
      <c r="Q218" s="233"/>
      <c r="R218" s="233"/>
      <c r="S218" s="40"/>
      <c r="U218" s="40">
        <v>34.799999999999997</v>
      </c>
      <c r="W218" s="233">
        <v>0</v>
      </c>
      <c r="Y218" s="233"/>
    </row>
    <row r="219" spans="1:25">
      <c r="A219" s="212" t="s">
        <v>379</v>
      </c>
      <c r="B219" t="s">
        <v>481</v>
      </c>
      <c r="Q219" s="233"/>
      <c r="R219" s="233"/>
      <c r="S219" s="40"/>
      <c r="U219" s="40"/>
      <c r="W219" s="233"/>
      <c r="Y219" s="233"/>
    </row>
    <row r="220" spans="1:25">
      <c r="A220" s="212" t="s">
        <v>380</v>
      </c>
      <c r="B220" t="s">
        <v>481</v>
      </c>
      <c r="Q220" s="233"/>
      <c r="R220" s="233"/>
      <c r="S220" s="40">
        <v>0</v>
      </c>
      <c r="U220" s="40">
        <v>25.3</v>
      </c>
      <c r="W220" s="233">
        <v>0</v>
      </c>
      <c r="Y220" s="233"/>
    </row>
    <row r="221" spans="1:25">
      <c r="A221" s="212" t="s">
        <v>381</v>
      </c>
      <c r="B221" t="s">
        <v>481</v>
      </c>
      <c r="Q221" s="233"/>
      <c r="R221" s="233"/>
      <c r="S221" s="40"/>
      <c r="U221" s="40">
        <v>30</v>
      </c>
      <c r="W221" s="233">
        <v>0</v>
      </c>
      <c r="Y221" s="233"/>
    </row>
    <row r="222" spans="1:25">
      <c r="A222" s="212" t="s">
        <v>382</v>
      </c>
      <c r="B222" t="s">
        <v>481</v>
      </c>
      <c r="Q222" s="233"/>
      <c r="R222" s="233"/>
      <c r="S222" s="40"/>
      <c r="U222" s="40"/>
      <c r="W222" s="233"/>
      <c r="Y222" s="233"/>
    </row>
    <row r="223" spans="1:25">
      <c r="A223" s="212" t="s">
        <v>383</v>
      </c>
      <c r="B223" t="s">
        <v>481</v>
      </c>
      <c r="Q223" s="233"/>
      <c r="R223" s="233"/>
      <c r="S223" s="40"/>
      <c r="U223" s="40">
        <v>40</v>
      </c>
      <c r="W223" s="233">
        <v>0</v>
      </c>
      <c r="Y223" s="233"/>
    </row>
    <row r="224" spans="1:25">
      <c r="A224" s="212" t="s">
        <v>384</v>
      </c>
      <c r="B224" t="s">
        <v>481</v>
      </c>
      <c r="Q224" s="233"/>
      <c r="R224" s="233"/>
      <c r="S224" s="40"/>
      <c r="U224" s="40">
        <v>52</v>
      </c>
      <c r="W224" s="233">
        <v>0</v>
      </c>
      <c r="Y224" s="233"/>
    </row>
    <row r="225" spans="1:25">
      <c r="A225" s="213" t="s">
        <v>385</v>
      </c>
      <c r="B225" t="s">
        <v>481</v>
      </c>
      <c r="Q225" s="233"/>
      <c r="R225" s="233"/>
      <c r="S225" s="40"/>
      <c r="U225" s="40">
        <v>52</v>
      </c>
      <c r="W225" s="233">
        <v>0</v>
      </c>
      <c r="Y225" s="233"/>
    </row>
    <row r="226" spans="1:25">
      <c r="A226" s="213" t="s">
        <v>386</v>
      </c>
      <c r="B226" t="s">
        <v>481</v>
      </c>
      <c r="Q226" s="233"/>
      <c r="R226" s="233"/>
      <c r="S226" s="40"/>
      <c r="U226" s="40">
        <v>22.2</v>
      </c>
      <c r="W226" s="233">
        <v>0</v>
      </c>
      <c r="Y226" s="233"/>
    </row>
    <row r="227" spans="1:25">
      <c r="A227" s="212" t="s">
        <v>387</v>
      </c>
      <c r="F227" s="12">
        <v>6.2819500345327201E-3</v>
      </c>
      <c r="J227" s="12">
        <v>1.1380069223950519E-4</v>
      </c>
      <c r="L227" s="12">
        <v>8.8655715056582113E-5</v>
      </c>
      <c r="M227" s="12">
        <v>1.0514013707491532E-5</v>
      </c>
      <c r="N227" s="12">
        <v>3.5221779690630894E-2</v>
      </c>
      <c r="O227" s="12">
        <v>2.0775912725290908E-2</v>
      </c>
      <c r="P227" s="12">
        <v>6.9201326583853348E-3</v>
      </c>
      <c r="Q227" s="233">
        <v>-1.6345897463557319E-8</v>
      </c>
      <c r="R227" s="233">
        <v>2.2478899365156873E-10</v>
      </c>
      <c r="S227" s="12">
        <v>1.7841905561039349E-2</v>
      </c>
      <c r="T227" s="230">
        <v>77.64</v>
      </c>
      <c r="U227" s="40">
        <v>10</v>
      </c>
      <c r="W227" s="233">
        <v>1.784190556103935E-6</v>
      </c>
      <c r="Y227" s="233">
        <v>2.2980300825656042E-7</v>
      </c>
    </row>
    <row r="228" spans="1:25">
      <c r="A228" s="212" t="s">
        <v>388</v>
      </c>
      <c r="F228" s="12">
        <v>1.4317230551634781E-2</v>
      </c>
      <c r="J228" s="12">
        <v>2.691592918783598E-4</v>
      </c>
      <c r="L228" s="12">
        <v>5.0398033492972739E-5</v>
      </c>
      <c r="M228" s="12">
        <v>4.7485679265310053E-5</v>
      </c>
      <c r="N228" s="12">
        <v>2.0593502364038884E-3</v>
      </c>
      <c r="O228" s="12">
        <v>7.6377096923235313E-2</v>
      </c>
      <c r="P228" s="12">
        <v>4.443027149356385E-2</v>
      </c>
      <c r="Q228" s="233">
        <v>1.0661537719432428E-8</v>
      </c>
      <c r="R228" s="233">
        <v>7.5375066319551415E-10</v>
      </c>
      <c r="S228" s="40">
        <v>7.1367622244157394E-2</v>
      </c>
      <c r="T228" s="40">
        <v>3.782</v>
      </c>
      <c r="U228" s="40">
        <v>10</v>
      </c>
      <c r="W228" s="233">
        <v>7.1367622244157401E-6</v>
      </c>
      <c r="Y228" s="233">
        <v>1.8870339038645531E-5</v>
      </c>
    </row>
    <row r="229" spans="1:25">
      <c r="A229" s="212" t="s">
        <v>389</v>
      </c>
      <c r="F229" s="12">
        <v>6.947638025468722E-2</v>
      </c>
      <c r="J229" s="12">
        <v>3.1048729383522135E-3</v>
      </c>
      <c r="L229" s="12">
        <v>3.3119037197679288E-4</v>
      </c>
      <c r="M229" s="12">
        <v>2.4599348873227397E-2</v>
      </c>
      <c r="N229" s="12">
        <v>5.3524779983076087E-2</v>
      </c>
      <c r="O229" s="12">
        <v>0.1051051044933462</v>
      </c>
      <c r="P229" s="12">
        <v>1.1028639386827201</v>
      </c>
      <c r="Q229" s="233">
        <v>2.178496669002904E-7</v>
      </c>
      <c r="R229" s="233">
        <v>2.1063317715370066E-9</v>
      </c>
      <c r="S229" s="40">
        <v>0.35719494933200774</v>
      </c>
      <c r="T229">
        <v>37.5</v>
      </c>
      <c r="U229" s="40">
        <v>18.2</v>
      </c>
      <c r="W229" s="233">
        <v>1.9626096117143282E-5</v>
      </c>
      <c r="Y229" s="233">
        <v>9.5251986488535391E-6</v>
      </c>
    </row>
    <row r="230" spans="1:25">
      <c r="A230" s="212" t="s">
        <v>390</v>
      </c>
      <c r="F230" s="12">
        <v>0.10729265592942133</v>
      </c>
      <c r="J230" s="12">
        <v>2.7575021882697532E-4</v>
      </c>
      <c r="L230" s="12">
        <v>6.0693880661321221E-4</v>
      </c>
      <c r="M230" s="12">
        <v>5.8284509734358456E-3</v>
      </c>
      <c r="N230" s="12">
        <v>1.105995460737266</v>
      </c>
      <c r="O230" s="12">
        <v>0.12315339629696286</v>
      </c>
      <c r="P230" s="12">
        <v>0.96486170569211038</v>
      </c>
      <c r="Q230" s="233">
        <v>7.8647119713061436E-8</v>
      </c>
      <c r="R230" s="233">
        <v>2.0975854246222996E-9</v>
      </c>
      <c r="S230" s="12">
        <v>9.991467114182034E-3</v>
      </c>
      <c r="T230" s="12">
        <v>80</v>
      </c>
      <c r="U230" s="40">
        <v>5.6</v>
      </c>
      <c r="W230" s="233">
        <v>1.7841905561039348E-6</v>
      </c>
      <c r="Y230" s="233">
        <v>1.2489333892727544E-7</v>
      </c>
    </row>
    <row r="231" spans="1:25">
      <c r="A231" s="213" t="s">
        <v>391</v>
      </c>
      <c r="F231" s="12">
        <v>2.2583391963885554E-3</v>
      </c>
      <c r="J231" s="12">
        <v>3.2456656453725711E-5</v>
      </c>
      <c r="L231" s="12">
        <v>1.5886432711549436E-5</v>
      </c>
      <c r="M231" s="12">
        <v>1.9139458142965936E-4</v>
      </c>
      <c r="N231" s="12">
        <v>1.6791284952077545E-2</v>
      </c>
      <c r="O231" s="12">
        <v>1.206045908780406E-3</v>
      </c>
      <c r="P231" s="12">
        <v>1.1886723532403441E-2</v>
      </c>
      <c r="Q231" s="233">
        <v>9.5220019741071886E-10</v>
      </c>
      <c r="R231" s="233">
        <v>2.913464135534504E-11</v>
      </c>
      <c r="S231" s="12">
        <v>1.7841905561039349E-2</v>
      </c>
      <c r="T231" s="12">
        <v>25</v>
      </c>
      <c r="U231" s="40">
        <v>10</v>
      </c>
      <c r="W231" s="233">
        <v>1.784190556103935E-6</v>
      </c>
      <c r="Y231" s="233">
        <v>7.1367622244157403E-7</v>
      </c>
    </row>
    <row r="232" spans="1:25">
      <c r="A232" s="213" t="s">
        <v>392</v>
      </c>
      <c r="F232" s="12">
        <v>0.33536660896955983</v>
      </c>
      <c r="J232" s="12">
        <v>3.1245353427471743E-3</v>
      </c>
      <c r="L232" s="12">
        <v>2.0923123968627317E-3</v>
      </c>
      <c r="M232" s="12">
        <v>0.14981774769372885</v>
      </c>
      <c r="N232" s="12">
        <v>3.6785447091611179</v>
      </c>
      <c r="O232" s="12">
        <v>0.23933647393810781</v>
      </c>
      <c r="P232" s="12">
        <v>1.7367723199553213</v>
      </c>
      <c r="Q232" s="233">
        <v>1.4605701478185796E-7</v>
      </c>
      <c r="R232" s="233">
        <v>6.4916475694346851E-9</v>
      </c>
      <c r="S232" s="40">
        <v>1.7840121370483244</v>
      </c>
      <c r="T232">
        <v>30.3</v>
      </c>
      <c r="U232" s="40">
        <v>30.3</v>
      </c>
      <c r="W232" s="233">
        <v>5.8878288351429852E-5</v>
      </c>
      <c r="Y232" s="233">
        <v>5.8878288351429852E-5</v>
      </c>
    </row>
    <row r="233" spans="1:25">
      <c r="A233" s="262" t="s">
        <v>393</v>
      </c>
      <c r="B233" s="225"/>
      <c r="C233" s="225"/>
      <c r="D233" s="225"/>
      <c r="E233" s="225"/>
      <c r="F233" s="254">
        <v>0.2320932169477794</v>
      </c>
      <c r="G233" s="225"/>
      <c r="H233" s="225"/>
      <c r="I233" s="225"/>
      <c r="J233" s="254">
        <v>1.0605228665481789E-3</v>
      </c>
      <c r="K233" s="225"/>
      <c r="L233" s="254">
        <v>1.3143632253461979E-3</v>
      </c>
      <c r="M233" s="254">
        <v>9.2560951345782381E-3</v>
      </c>
      <c r="N233" s="254">
        <v>2.4116204344158891</v>
      </c>
      <c r="O233" s="254">
        <v>8.5589762004973077E-2</v>
      </c>
      <c r="P233" s="254">
        <v>2.1272689897560482</v>
      </c>
      <c r="Q233" s="256">
        <v>1.3537010587271772E-7</v>
      </c>
      <c r="R233" s="256">
        <v>2.9020433236462919E-9</v>
      </c>
      <c r="S233" s="255">
        <v>0.35683811122078696</v>
      </c>
      <c r="T233">
        <v>25</v>
      </c>
      <c r="U233" s="255">
        <v>25</v>
      </c>
      <c r="W233" s="256">
        <v>1.4273524448831478E-5</v>
      </c>
      <c r="Y233" s="256">
        <v>1.4273524448831478E-5</v>
      </c>
    </row>
    <row r="234" spans="1:25">
      <c r="A234" s="212" t="s">
        <v>220</v>
      </c>
      <c r="F234" s="230">
        <f>SUM(F149:F233)</f>
        <v>517.13638618730488</v>
      </c>
      <c r="J234" s="12">
        <f>SUM(J149:J233)</f>
        <v>2.2796287964005804</v>
      </c>
      <c r="L234" s="12">
        <f t="shared" ref="L234:S234" si="17">SUM(L149:L233)</f>
        <v>4.1603818958956271</v>
      </c>
      <c r="M234" s="230">
        <f t="shared" si="17"/>
        <v>214.23058698683329</v>
      </c>
      <c r="N234" s="230">
        <f t="shared" si="17"/>
        <v>5779.5505736782143</v>
      </c>
      <c r="O234" s="230">
        <f t="shared" si="17"/>
        <v>1443.4032879013639</v>
      </c>
      <c r="P234" s="230">
        <f t="shared" si="17"/>
        <v>7055.8955892819813</v>
      </c>
      <c r="Q234" s="233">
        <f t="shared" si="17"/>
        <v>3.1901633056991458E-4</v>
      </c>
      <c r="R234" s="233">
        <f t="shared" si="17"/>
        <v>2.1726493356254021E-5</v>
      </c>
      <c r="S234" s="40">
        <f t="shared" si="17"/>
        <v>727.70000000000016</v>
      </c>
      <c r="W234" s="253">
        <f>SUM(W149:W233)</f>
        <v>5.040737979678183E-2</v>
      </c>
      <c r="Y234" s="253">
        <f>SUM(Y149:Y233)</f>
        <v>3.8050788183569717E-2</v>
      </c>
    </row>
    <row r="235" spans="1:25">
      <c r="W235" s="230"/>
    </row>
    <row r="236" spans="1:25">
      <c r="O236" s="230"/>
      <c r="S236" s="230"/>
      <c r="W236" s="317"/>
    </row>
    <row r="237" spans="1:25">
      <c r="A237" s="228" t="s">
        <v>574</v>
      </c>
      <c r="B237" s="225"/>
      <c r="C237" s="225"/>
      <c r="D237" s="225"/>
      <c r="E237" s="225"/>
      <c r="F237" s="225"/>
      <c r="G237" s="225"/>
      <c r="H237" s="225"/>
      <c r="I237" s="225"/>
      <c r="J237" s="225"/>
      <c r="K237" s="225"/>
      <c r="L237" s="225"/>
      <c r="M237" s="225"/>
      <c r="N237" s="225"/>
      <c r="O237" s="318"/>
      <c r="P237" s="225"/>
      <c r="Q237" s="225"/>
      <c r="R237" s="225"/>
      <c r="S237" s="318"/>
    </row>
    <row r="238" spans="1:25">
      <c r="A238" t="str">
        <f>A149</f>
        <v>ALMONDS</v>
      </c>
      <c r="F238" s="12">
        <v>3.4195546411610156</v>
      </c>
      <c r="J238" s="12">
        <v>1.3042477569883664E-3</v>
      </c>
      <c r="L238" s="12">
        <v>1.4025450593910789E-2</v>
      </c>
      <c r="M238" s="12">
        <v>3.6105528889885079</v>
      </c>
      <c r="N238" s="40">
        <v>46.518879214997789</v>
      </c>
      <c r="O238" s="12">
        <v>5.1579326985550109</v>
      </c>
      <c r="P238" s="40">
        <v>11.992781528468036</v>
      </c>
      <c r="Q238" s="233">
        <v>2.6808355200739669E-7</v>
      </c>
      <c r="R238" s="233">
        <v>1.1508933255933673E-7</v>
      </c>
    </row>
    <row r="239" spans="1:25">
      <c r="A239" t="str">
        <f t="shared" ref="A239:A302" si="18">A150</f>
        <v>APPLES,RAW,GRANNY SMITH,W/ SKN</v>
      </c>
      <c r="F239" s="12">
        <v>6.485174623645384</v>
      </c>
      <c r="J239" s="12">
        <v>1.8598244902010837E-2</v>
      </c>
      <c r="L239" s="12">
        <v>3.5436786371204988E-2</v>
      </c>
      <c r="M239" s="12">
        <v>6.0679428717816766</v>
      </c>
      <c r="N239" s="40">
        <v>71.800414608417398</v>
      </c>
      <c r="O239" s="12">
        <v>7.547307343922049</v>
      </c>
      <c r="P239" s="40">
        <v>171.01404754399735</v>
      </c>
      <c r="Q239" s="233">
        <v>3.8228040092224559E-6</v>
      </c>
      <c r="R239" s="233">
        <v>2.6493355203371937E-7</v>
      </c>
    </row>
    <row r="240" spans="1:25">
      <c r="A240" t="str">
        <f t="shared" si="18"/>
        <v>APRICOTS,RAW</v>
      </c>
      <c r="F240" s="12">
        <v>0.47686713724323332</v>
      </c>
      <c r="J240" s="12">
        <v>1.7641523119683313E-3</v>
      </c>
      <c r="L240" s="12">
        <v>3.4256907717419203E-3</v>
      </c>
      <c r="M240" s="12">
        <v>0.61853359529458662</v>
      </c>
      <c r="N240" s="40">
        <v>7.5976543288685061</v>
      </c>
      <c r="O240" s="12">
        <v>1.3745191006546371</v>
      </c>
      <c r="P240" s="40">
        <v>16.221682687982341</v>
      </c>
      <c r="Q240" s="233">
        <v>3.6261532024145147E-7</v>
      </c>
      <c r="R240" s="233">
        <v>3.1219796543937168E-8</v>
      </c>
    </row>
    <row r="241" spans="1:18">
      <c r="A241" t="str">
        <f t="shared" si="18"/>
        <v>ARTICHOKES,(GLOBE OR FRENCH),CKD,BLD,DRND,WO/SALT</v>
      </c>
      <c r="F241" s="12">
        <v>0.41364673852713624</v>
      </c>
      <c r="J241" s="12">
        <v>4.4021779638391407E-4</v>
      </c>
      <c r="L241" s="12">
        <v>4.0333721308548724E-3</v>
      </c>
      <c r="M241" s="12">
        <v>0.38300623937697797</v>
      </c>
      <c r="N241" s="40">
        <v>1.8958808849160411</v>
      </c>
      <c r="O241" s="12">
        <v>0.76601247875395595</v>
      </c>
      <c r="P241" s="40">
        <v>4.0478780421034672</v>
      </c>
      <c r="Q241" s="233">
        <v>9.048522405281106E-8</v>
      </c>
      <c r="R241" s="233">
        <v>1.6249091745568841E-8</v>
      </c>
    </row>
    <row r="242" spans="1:18">
      <c r="A242" t="str">
        <f t="shared" si="18"/>
        <v>AVOCADOS,RAW,ALL COMM VAR</v>
      </c>
      <c r="F242" s="12">
        <v>10.971534806912359</v>
      </c>
      <c r="J242" s="12">
        <v>8.7041436981564677E-2</v>
      </c>
      <c r="L242" s="12">
        <v>6.6937624735119841E-2</v>
      </c>
      <c r="M242" s="12">
        <v>16.204910725813985</v>
      </c>
      <c r="N242" s="40">
        <v>111.80999482954232</v>
      </c>
      <c r="O242" s="12">
        <v>17.514267512459757</v>
      </c>
      <c r="P242" s="40">
        <v>61.740709865351299</v>
      </c>
      <c r="Q242" s="233">
        <v>1.2101665280930629E-5</v>
      </c>
      <c r="R242" s="233">
        <v>4.5900850867771399E-7</v>
      </c>
    </row>
    <row r="243" spans="1:18">
      <c r="A243" t="str">
        <f t="shared" si="18"/>
        <v>BANANAS,RAW</v>
      </c>
      <c r="F243" s="12">
        <v>3.7656887241642769</v>
      </c>
      <c r="J243" s="12">
        <v>4.3988524556663827E-2</v>
      </c>
      <c r="L243" s="12">
        <v>2.4271276374247391E-2</v>
      </c>
      <c r="M243" s="12">
        <v>3.64619615032522</v>
      </c>
      <c r="N243" s="40">
        <v>32.263079896455459</v>
      </c>
      <c r="O243" s="12">
        <v>4.0065323698801754</v>
      </c>
      <c r="P243" s="40">
        <v>16.583944390576526</v>
      </c>
      <c r="Q243" s="233">
        <v>-2.8161378267055527E-7</v>
      </c>
      <c r="R243" s="233">
        <v>1.1080300412509809E-7</v>
      </c>
    </row>
    <row r="244" spans="1:18">
      <c r="A244" t="str">
        <f t="shared" si="18"/>
        <v>BEANS,SNAP,GREEN,RAW</v>
      </c>
      <c r="F244" s="12">
        <v>4.6373895890408798</v>
      </c>
      <c r="J244" s="12">
        <v>8.7181420558167841E-2</v>
      </c>
      <c r="L244" s="12">
        <v>1.6324058971150607E-2</v>
      </c>
      <c r="M244" s="12">
        <v>3.3023093317629675</v>
      </c>
      <c r="N244" s="40">
        <v>0.66702909560940327</v>
      </c>
      <c r="O244" s="12">
        <v>24.738747681375788</v>
      </c>
      <c r="P244" s="40">
        <v>14.391084764573167</v>
      </c>
      <c r="Q244" s="233">
        <v>3.4533008213391651E-6</v>
      </c>
      <c r="R244" s="233">
        <v>2.9015887295433374E-7</v>
      </c>
    </row>
    <row r="245" spans="1:18">
      <c r="A245" t="str">
        <f t="shared" si="18"/>
        <v>BEANS,SNAP,GREEN,RAW</v>
      </c>
      <c r="F245" s="12">
        <v>0.60569986469105375</v>
      </c>
      <c r="J245" s="12">
        <v>1.1386961052495389E-2</v>
      </c>
      <c r="L245" s="12">
        <v>2.132121988068651E-3</v>
      </c>
      <c r="M245" s="12">
        <v>1.1322203423187316</v>
      </c>
      <c r="N245" s="40">
        <v>8.7122167589799626E-2</v>
      </c>
      <c r="O245" s="12">
        <v>3.231183370628675</v>
      </c>
      <c r="P245" s="40">
        <v>1.8796518876177195</v>
      </c>
      <c r="Q245" s="233">
        <v>4.5104337258307471E-7</v>
      </c>
      <c r="R245" s="233">
        <v>4.7710878073722946E-8</v>
      </c>
    </row>
    <row r="246" spans="1:18">
      <c r="A246" t="str">
        <f t="shared" si="18"/>
        <v>BROCCOLI,RAW</v>
      </c>
      <c r="F246" s="12">
        <v>0.62290904165953809</v>
      </c>
      <c r="J246" s="12">
        <v>7.5663423859062273E-3</v>
      </c>
      <c r="L246" s="12">
        <v>4.2007934046672125E-3</v>
      </c>
      <c r="M246" s="12">
        <v>0.31473121409673405</v>
      </c>
      <c r="N246" s="40">
        <v>0.13043587274691648</v>
      </c>
      <c r="O246" s="12">
        <v>0.25613325340300769</v>
      </c>
      <c r="P246" s="40">
        <v>2.6875966684714454</v>
      </c>
      <c r="Q246" s="233">
        <v>5.3088329253756949E-7</v>
      </c>
      <c r="R246" s="233">
        <v>1.0682714159162459E-8</v>
      </c>
    </row>
    <row r="247" spans="1:18">
      <c r="A247" t="str">
        <f t="shared" si="18"/>
        <v>CABBAGE,CHINESE (PAK-CHOI),RAW</v>
      </c>
      <c r="F247" s="12">
        <v>0.39711683253544305</v>
      </c>
      <c r="J247" s="12">
        <v>2.3103701224718425E-3</v>
      </c>
      <c r="L247" s="12">
        <v>2.2200313153265721E-3</v>
      </c>
      <c r="M247" s="12">
        <v>0.16602147559826283</v>
      </c>
      <c r="N247" s="40">
        <v>3.7952978124904608</v>
      </c>
      <c r="O247" s="12">
        <v>0.17533805234503405</v>
      </c>
      <c r="P247" s="40">
        <v>4.4234606313267779</v>
      </c>
      <c r="Q247" s="233">
        <v>1.9593350556341775E-7</v>
      </c>
      <c r="R247" s="233">
        <v>7.7187512064673774E-9</v>
      </c>
    </row>
    <row r="248" spans="1:18">
      <c r="A248" t="str">
        <f t="shared" si="18"/>
        <v>CABBAGE,RAW</v>
      </c>
      <c r="F248" s="12">
        <v>5.980726360717699</v>
      </c>
      <c r="J248" s="12">
        <v>3.4795028471246388E-2</v>
      </c>
      <c r="L248" s="12">
        <v>3.3434492626316446E-2</v>
      </c>
      <c r="M248" s="12">
        <v>2.5003448209845422</v>
      </c>
      <c r="N248" s="40">
        <v>57.158588642575452</v>
      </c>
      <c r="O248" s="12">
        <v>2.640655912270482</v>
      </c>
      <c r="P248" s="40">
        <v>66.618953002985165</v>
      </c>
      <c r="Q248" s="233">
        <v>2.9508310544010337E-6</v>
      </c>
      <c r="R248" s="233">
        <v>1.162472477371526E-7</v>
      </c>
    </row>
    <row r="249" spans="1:18">
      <c r="A249" t="str">
        <f t="shared" si="18"/>
        <v>CARROTS,RAW</v>
      </c>
      <c r="F249" s="12">
        <v>12.926112403359634</v>
      </c>
      <c r="J249" s="12">
        <v>4.5828876027061177E-2</v>
      </c>
      <c r="L249" s="12">
        <v>6.879750295866989E-2</v>
      </c>
      <c r="M249" s="12">
        <v>4.8610985377274156</v>
      </c>
      <c r="N249" s="40">
        <v>132.6948328563692</v>
      </c>
      <c r="O249" s="12">
        <v>4.1561031582561148</v>
      </c>
      <c r="P249" s="40">
        <v>140.24839431978731</v>
      </c>
      <c r="Q249" s="233">
        <v>4.9924810800416715E-6</v>
      </c>
      <c r="R249" s="233">
        <v>2.2720699871126209E-7</v>
      </c>
    </row>
    <row r="250" spans="1:18">
      <c r="A250" t="str">
        <f t="shared" si="18"/>
        <v>CELERY,RAW</v>
      </c>
      <c r="F250" s="12">
        <v>0.40563711730344998</v>
      </c>
      <c r="J250" s="12">
        <v>2.2046665115734452E-3</v>
      </c>
      <c r="L250" s="12">
        <v>2.2757258429161749E-3</v>
      </c>
      <c r="M250" s="12">
        <v>0.12682918568064819</v>
      </c>
      <c r="N250" s="40">
        <v>3.9274208195801537</v>
      </c>
      <c r="O250" s="12">
        <v>0.15307195104528953</v>
      </c>
      <c r="P250" s="40">
        <v>5.754587678795259</v>
      </c>
      <c r="Q250" s="233">
        <v>2.238064397304528E-7</v>
      </c>
      <c r="R250" s="233">
        <v>7.6862711035399398E-9</v>
      </c>
    </row>
    <row r="251" spans="1:18">
      <c r="A251" t="str">
        <f t="shared" si="18"/>
        <v>CHERRIES,SOUR,RED,RAW</v>
      </c>
      <c r="F251" s="12">
        <v>0.13681803003471274</v>
      </c>
      <c r="J251" s="12">
        <v>3.9236803590740165E-4</v>
      </c>
      <c r="L251" s="12">
        <v>7.4761152681867063E-4</v>
      </c>
      <c r="M251" s="12">
        <v>0.35035868235914636</v>
      </c>
      <c r="N251" s="40">
        <v>1.5147766795024769</v>
      </c>
      <c r="O251" s="12">
        <v>0.15922589333168879</v>
      </c>
      <c r="P251" s="40">
        <v>3.6078912983965679</v>
      </c>
      <c r="Q251" s="233">
        <v>8.0649873612288102E-8</v>
      </c>
      <c r="R251" s="233">
        <v>8.7021175831709991E-9</v>
      </c>
    </row>
    <row r="252" spans="1:18">
      <c r="A252" t="str">
        <f t="shared" si="18"/>
        <v>CHICKPEAS (GARBANZO BNS,BENGAL GM),MATURE SEEDS,RAW</v>
      </c>
      <c r="F252" s="12">
        <v>1.251281384044587E-2</v>
      </c>
      <c r="J252" s="12">
        <v>4.6617687687994827E-4</v>
      </c>
      <c r="L252" s="12">
        <v>6.2159414784104984E-5</v>
      </c>
      <c r="M252" s="12">
        <v>0</v>
      </c>
      <c r="N252" s="40">
        <v>0.10815738172434267</v>
      </c>
      <c r="O252" s="12">
        <v>0.11465208513523885</v>
      </c>
      <c r="P252" s="40">
        <v>0.515559703091793</v>
      </c>
      <c r="Q252" s="233">
        <v>-7.266918925483521E-9</v>
      </c>
      <c r="R252" s="233">
        <v>1.3314100777251923E-9</v>
      </c>
    </row>
    <row r="253" spans="1:18">
      <c r="A253" t="str">
        <f t="shared" si="18"/>
        <v>CHICKPEAS (GARBANZO BNS,BENGAL GM),MATURE SEEDS,RAW</v>
      </c>
      <c r="F253" s="12">
        <v>0.88483469300295803</v>
      </c>
      <c r="J253" s="12">
        <v>3.2965364865082059E-2</v>
      </c>
      <c r="L253" s="12">
        <v>4.3955586168759964E-3</v>
      </c>
      <c r="M253" s="12">
        <v>1.4942571244778451</v>
      </c>
      <c r="N253" s="40">
        <v>7.648271993364232</v>
      </c>
      <c r="O253" s="12">
        <v>8.1075403059918898</v>
      </c>
      <c r="P253" s="40">
        <v>36.457436147205364</v>
      </c>
      <c r="Q253" s="233">
        <v>-5.1387498115919195E-7</v>
      </c>
      <c r="R253" s="233">
        <v>1.1506931238182844E-7</v>
      </c>
    </row>
    <row r="254" spans="1:18">
      <c r="A254" t="str">
        <f t="shared" si="18"/>
        <v>CLEMENTINES,RAW</v>
      </c>
      <c r="F254" s="12">
        <v>19.100031100057148</v>
      </c>
      <c r="J254" s="12">
        <v>0.13078574606271334</v>
      </c>
      <c r="L254" s="12">
        <v>0.16712527212550007</v>
      </c>
      <c r="M254" s="12">
        <v>5.8561416108665787</v>
      </c>
      <c r="N254" s="40">
        <v>194.15361802180732</v>
      </c>
      <c r="O254" s="12">
        <v>9.0094486321024299</v>
      </c>
      <c r="P254" s="40">
        <v>576.60471245455551</v>
      </c>
      <c r="Q254" s="233">
        <v>2.3298434162616879E-6</v>
      </c>
      <c r="R254" s="233">
        <v>5.4479442890411616E-7</v>
      </c>
    </row>
    <row r="255" spans="1:18">
      <c r="A255" t="str">
        <f t="shared" si="18"/>
        <v>CORN,SWT,YEL,RAW</v>
      </c>
      <c r="F255" s="12">
        <v>0.35961573907852956</v>
      </c>
      <c r="J255" s="12">
        <v>2.4346707490483072E-3</v>
      </c>
      <c r="L255" s="12">
        <v>3.3642839861140281E-3</v>
      </c>
      <c r="M255" s="12">
        <v>0.42406848000151498</v>
      </c>
      <c r="N255" s="40">
        <v>3.3367803318535745</v>
      </c>
      <c r="O255" s="12">
        <v>0.58854737036089277</v>
      </c>
      <c r="P255" s="40">
        <v>3.5184380501614085</v>
      </c>
      <c r="Q255" s="233">
        <v>3.1280428829614182E-8</v>
      </c>
      <c r="R255" s="233">
        <v>1.4682732687553958E-8</v>
      </c>
    </row>
    <row r="256" spans="1:18">
      <c r="A256" t="str">
        <f t="shared" si="18"/>
        <v>CORN,SWT,YEL,RAW</v>
      </c>
      <c r="F256" s="12">
        <v>13.585483476300006</v>
      </c>
      <c r="J256" s="12">
        <v>9.1976450519602723E-2</v>
      </c>
      <c r="L256" s="12">
        <v>0.12709517280875215</v>
      </c>
      <c r="M256" s="12">
        <v>16.02036480005723</v>
      </c>
      <c r="N256" s="40">
        <v>126.05614587002393</v>
      </c>
      <c r="O256" s="12">
        <v>22.23401176918928</v>
      </c>
      <c r="P256" s="40">
        <v>132.91877078387546</v>
      </c>
      <c r="Q256" s="233">
        <v>1.181705089118758E-6</v>
      </c>
      <c r="R256" s="233">
        <v>5.546810126409275E-7</v>
      </c>
    </row>
    <row r="257" spans="1:18">
      <c r="A257" t="str">
        <f t="shared" si="18"/>
        <v>CUCUMBER,WITH PEEL,RAW</v>
      </c>
      <c r="F257" s="12">
        <v>5.5195451415047909</v>
      </c>
      <c r="J257" s="12">
        <v>1.740442203668266E-2</v>
      </c>
      <c r="L257" s="12">
        <v>3.6517295740362644E-2</v>
      </c>
      <c r="M257" s="12">
        <v>0.55262954856166602</v>
      </c>
      <c r="N257" s="40">
        <v>57.766666267354857</v>
      </c>
      <c r="O257" s="12">
        <v>12.784439010707134</v>
      </c>
      <c r="P257" s="40">
        <v>52.760834191716278</v>
      </c>
      <c r="Q257" s="233">
        <v>6.1724072288415602E-6</v>
      </c>
      <c r="R257" s="233">
        <v>1.7154783716955849E-7</v>
      </c>
    </row>
    <row r="258" spans="1:18">
      <c r="A258" t="str">
        <f t="shared" si="18"/>
        <v>CUCUMBER,WITH PEEL,RAW</v>
      </c>
      <c r="F258" s="12">
        <v>1.1593051904484246</v>
      </c>
      <c r="J258" s="12">
        <v>3.6555615157774202E-3</v>
      </c>
      <c r="L258" s="12">
        <v>7.6699600071394418E-3</v>
      </c>
      <c r="M258" s="12">
        <v>0.11607230081789757</v>
      </c>
      <c r="N258" s="40">
        <v>12.133100522190608</v>
      </c>
      <c r="O258" s="12">
        <v>2.6851970809397967</v>
      </c>
      <c r="P258" s="40">
        <v>11.081693756049209</v>
      </c>
      <c r="Q258" s="233">
        <v>1.2964299692286855E-6</v>
      </c>
      <c r="R258" s="233">
        <v>3.6031283908777084E-8</v>
      </c>
    </row>
    <row r="259" spans="1:18">
      <c r="A259" t="str">
        <f t="shared" si="18"/>
        <v>DATES,MEDJOOL</v>
      </c>
      <c r="F259" s="12">
        <v>41.089730088018001</v>
      </c>
      <c r="J259" s="12">
        <v>6.6284222484092204E-3</v>
      </c>
      <c r="L259" s="12">
        <v>9.6765695278096617E-3</v>
      </c>
      <c r="M259" s="12">
        <v>13.308414603406643</v>
      </c>
      <c r="N259" s="40">
        <v>28.546549324307243</v>
      </c>
      <c r="O259" s="12">
        <v>11.090345502838868</v>
      </c>
      <c r="P259" s="40">
        <v>60.949477948243633</v>
      </c>
      <c r="Q259" s="233">
        <v>1.3624489450237549E-6</v>
      </c>
      <c r="R259" s="233">
        <v>4.3318727657308952E-7</v>
      </c>
    </row>
    <row r="260" spans="1:18">
      <c r="A260" t="str">
        <f t="shared" si="18"/>
        <v>EGGPLANT,RAW</v>
      </c>
      <c r="F260" s="12">
        <v>1.1624203661638153</v>
      </c>
      <c r="J260" s="12">
        <v>3.9275225875538885E-3</v>
      </c>
      <c r="L260" s="12">
        <v>7.2349405830501538E-3</v>
      </c>
      <c r="M260" s="12">
        <v>0.17429980566398851</v>
      </c>
      <c r="N260" s="40">
        <v>11.760206380068464</v>
      </c>
      <c r="O260" s="12">
        <v>1.9926708694036712</v>
      </c>
      <c r="P260" s="40">
        <v>21.876073251356978</v>
      </c>
      <c r="Q260" s="233">
        <v>1.3701281203654799E-6</v>
      </c>
      <c r="R260" s="233">
        <v>3.6105104940158864E-8</v>
      </c>
    </row>
    <row r="261" spans="1:18">
      <c r="A261" t="str">
        <f t="shared" si="18"/>
        <v>EGGPLANT,RAW</v>
      </c>
      <c r="F261" s="12">
        <v>6.7516360900762535</v>
      </c>
      <c r="J261" s="12">
        <v>2.2812060093397864E-2</v>
      </c>
      <c r="L261" s="12">
        <v>4.2022393423202312E-2</v>
      </c>
      <c r="M261" s="12">
        <v>1.0123780455584508</v>
      </c>
      <c r="N261" s="40">
        <v>68.306299625883909</v>
      </c>
      <c r="O261" s="12">
        <v>11.573944288251967</v>
      </c>
      <c r="P261" s="40">
        <v>127.06185298563396</v>
      </c>
      <c r="Q261" s="233">
        <v>7.9580560825998652E-6</v>
      </c>
      <c r="R261" s="233">
        <v>2.097077241982989E-7</v>
      </c>
    </row>
    <row r="262" spans="1:18">
      <c r="A262" t="str">
        <f t="shared" si="18"/>
        <v>FENNEL,BULB,RAW</v>
      </c>
      <c r="F262" s="12">
        <v>0.66880716976808163</v>
      </c>
      <c r="J262" s="12">
        <v>7.385848578030622E-3</v>
      </c>
      <c r="L262" s="12">
        <v>4.5787077823898053E-3</v>
      </c>
      <c r="M262" s="12">
        <v>0.54886161982147297</v>
      </c>
      <c r="N262" s="40">
        <v>6.2119537355515408</v>
      </c>
      <c r="O262" s="12">
        <v>0.42874732393165155</v>
      </c>
      <c r="P262" s="40">
        <v>5.8027274720937623</v>
      </c>
      <c r="Q262" s="233">
        <v>6.3937622800954386E-7</v>
      </c>
      <c r="R262" s="233">
        <v>1.7293288153958651E-8</v>
      </c>
    </row>
    <row r="263" spans="1:18">
      <c r="A263" t="str">
        <f t="shared" si="18"/>
        <v>FIGS,RAW</v>
      </c>
      <c r="F263" s="12">
        <v>0.23821975891048244</v>
      </c>
      <c r="J263" s="12">
        <v>2.7561462034471145E-4</v>
      </c>
      <c r="L263" s="12">
        <v>1.71361124714392E-3</v>
      </c>
      <c r="M263" s="12">
        <v>0.25478241141164193</v>
      </c>
      <c r="N263" s="40">
        <v>1.1869862931648256</v>
      </c>
      <c r="O263" s="12">
        <v>0.29974401342546114</v>
      </c>
      <c r="P263" s="40">
        <v>2.534323643751736</v>
      </c>
      <c r="Q263" s="233">
        <v>5.6651618537412137E-8</v>
      </c>
      <c r="R263" s="233">
        <v>8.5539643912976996E-9</v>
      </c>
    </row>
    <row r="264" spans="1:18">
      <c r="A264" t="str">
        <f t="shared" si="18"/>
        <v>GARLIC,RAW</v>
      </c>
      <c r="F264" s="12">
        <v>0.22748429590325164</v>
      </c>
      <c r="J264" s="12">
        <v>8.2853348949076477E-4</v>
      </c>
      <c r="L264" s="12">
        <v>1.0268462698017171E-3</v>
      </c>
      <c r="M264" s="12">
        <v>4.0144287512338533E-2</v>
      </c>
      <c r="N264" s="40">
        <v>1.8840784643874138</v>
      </c>
      <c r="O264" s="12">
        <v>6.6867001566385212E-2</v>
      </c>
      <c r="P264" s="40">
        <v>1.6619288982469125</v>
      </c>
      <c r="Q264" s="233">
        <v>1.0575789521306074E-7</v>
      </c>
      <c r="R264" s="233">
        <v>2.8572549476927924E-9</v>
      </c>
    </row>
    <row r="265" spans="1:18">
      <c r="A265" t="str">
        <f t="shared" si="18"/>
        <v>GRAPEFRUIT,RAW,WHITE,ALL AREAS</v>
      </c>
      <c r="F265" s="12">
        <v>2.2893558504863551</v>
      </c>
      <c r="J265" s="12">
        <v>3.5497664779990383E-2</v>
      </c>
      <c r="L265" s="12">
        <v>1.2144628277288261E-2</v>
      </c>
      <c r="M265" s="12">
        <v>4.1104895707744893</v>
      </c>
      <c r="N265" s="40">
        <v>9.8930141946790187</v>
      </c>
      <c r="O265" s="12">
        <v>3.7368087007040809</v>
      </c>
      <c r="P265" s="40">
        <v>131.64403371710407</v>
      </c>
      <c r="Q265" s="233">
        <v>2.9427368518044634E-6</v>
      </c>
      <c r="R265" s="233">
        <v>1.6689881061118095E-7</v>
      </c>
    </row>
    <row r="266" spans="1:18">
      <c r="A266" t="str">
        <f t="shared" si="18"/>
        <v>GRAPEFRUIT,RAW,WHITE,ALL AREAS</v>
      </c>
      <c r="F266" s="12">
        <v>1.5460891027939812</v>
      </c>
      <c r="J266" s="12">
        <v>2.397292351004213E-2</v>
      </c>
      <c r="L266" s="12">
        <v>8.201729509639169E-3</v>
      </c>
      <c r="M266" s="12">
        <v>2.0188872639111808</v>
      </c>
      <c r="N266" s="40">
        <v>6.6811288585520696</v>
      </c>
      <c r="O266" s="12">
        <v>2.5236090798889759</v>
      </c>
      <c r="P266" s="40">
        <v>88.904224275408723</v>
      </c>
      <c r="Q266" s="233">
        <v>1.987342150412568E-6</v>
      </c>
      <c r="R266" s="233">
        <v>1.021139582200581E-7</v>
      </c>
    </row>
    <row r="267" spans="1:18">
      <c r="A267" t="str">
        <f t="shared" si="18"/>
        <v>Grapes, muscadine, raw</v>
      </c>
      <c r="F267" s="12">
        <v>2.4288542164677862</v>
      </c>
      <c r="J267" s="12">
        <v>1.0094972219031337E-2</v>
      </c>
      <c r="L267" s="12">
        <v>1.3499661055846516E-2</v>
      </c>
      <c r="M267" s="12">
        <v>0.76934296779201661</v>
      </c>
      <c r="N267" s="40">
        <v>26.783752212117708</v>
      </c>
      <c r="O267" s="12">
        <v>4.0861343705369588</v>
      </c>
      <c r="P267" s="40">
        <v>16.403161416293589</v>
      </c>
      <c r="Q267" s="233">
        <v>1.2151772176274903E-6</v>
      </c>
      <c r="R267" s="233">
        <v>6.5138149393689937E-8</v>
      </c>
    </row>
    <row r="268" spans="1:18">
      <c r="A268" t="str">
        <f t="shared" si="18"/>
        <v>GRAPES,RED OR GRN (EURO TYPE,SUCH AS THOMPSON SEEDLESS),RAW</v>
      </c>
      <c r="F268" s="12">
        <v>2.8799271423832322</v>
      </c>
      <c r="J268" s="12">
        <v>1.1969752773994298E-2</v>
      </c>
      <c r="L268" s="12">
        <v>1.6006740966218007E-2</v>
      </c>
      <c r="M268" s="12">
        <v>2.0524971319308443</v>
      </c>
      <c r="N268" s="40">
        <v>31.757877622939567</v>
      </c>
      <c r="O268" s="12">
        <v>4.8449878964938229</v>
      </c>
      <c r="P268" s="40">
        <v>19.449462822176681</v>
      </c>
      <c r="Q268" s="233">
        <v>1.4408529866154528E-6</v>
      </c>
      <c r="R268" s="233">
        <v>9.3199100862773855E-8</v>
      </c>
    </row>
    <row r="269" spans="1:18">
      <c r="A269" t="str">
        <f t="shared" si="18"/>
        <v>GUAVAS,COMMON,RAW</v>
      </c>
      <c r="F269" s="12">
        <v>0.10790784483316597</v>
      </c>
      <c r="J269" s="12">
        <v>-2.1422528117886013E-2</v>
      </c>
      <c r="L269" s="12">
        <v>5.8450082617964906E-4</v>
      </c>
      <c r="M269" s="12">
        <v>0.68123639414877513</v>
      </c>
      <c r="N269" s="40">
        <v>2.5628113147876919</v>
      </c>
      <c r="O269" s="12">
        <v>0.90831519219836687</v>
      </c>
      <c r="P269" s="40">
        <v>6.3358091093793405</v>
      </c>
      <c r="Q269" s="233">
        <v>1.4162904634353034E-7</v>
      </c>
      <c r="R269" s="233">
        <v>2.127723993067525E-8</v>
      </c>
    </row>
    <row r="270" spans="1:18">
      <c r="A270" t="str">
        <f t="shared" si="18"/>
        <v>KIWIFRUIT,GRN,RAW</v>
      </c>
      <c r="F270" s="12">
        <v>9.6622437766095373E-2</v>
      </c>
      <c r="J270" s="12">
        <v>2.7111171590302745E-3</v>
      </c>
      <c r="L270" s="12">
        <v>2.2412748410718659E-3</v>
      </c>
      <c r="M270" s="12">
        <v>0.25095733252772578</v>
      </c>
      <c r="N270" s="40">
        <v>0.33728964130952049</v>
      </c>
      <c r="O270" s="12">
        <v>2.0317505641444682</v>
      </c>
      <c r="P270" s="40">
        <v>4.4735337890153417</v>
      </c>
      <c r="Q270" s="233">
        <v>1.0000022307898553E-7</v>
      </c>
      <c r="R270" s="233">
        <v>2.4618536879552578E-8</v>
      </c>
    </row>
    <row r="271" spans="1:18">
      <c r="A271" t="str">
        <f t="shared" si="18"/>
        <v>KOHLRABI,RAW</v>
      </c>
      <c r="F271" s="12">
        <v>1.6299115987176274</v>
      </c>
      <c r="J271" s="12">
        <v>1.7999628006198934E-2</v>
      </c>
      <c r="L271" s="12">
        <v>1.1158506156929619E-2</v>
      </c>
      <c r="M271" s="12">
        <v>0.66907145853897554</v>
      </c>
      <c r="N271" s="40">
        <v>15.138796206062979</v>
      </c>
      <c r="O271" s="12">
        <v>1.0448755153711473</v>
      </c>
      <c r="P271" s="40">
        <v>14.141494347679785</v>
      </c>
      <c r="Q271" s="233">
        <v>1.558187138362249E-6</v>
      </c>
      <c r="R271" s="233">
        <v>3.278509275878142E-8</v>
      </c>
    </row>
    <row r="272" spans="1:18">
      <c r="A272" t="str">
        <f t="shared" si="18"/>
        <v>LEMONS,RAW,WITHOUT PEEL</v>
      </c>
      <c r="F272" s="12">
        <v>0.64792665942047656</v>
      </c>
      <c r="J272" s="12">
        <v>-4.2448025381320531E-2</v>
      </c>
      <c r="L272" s="12">
        <v>3.5096027385275812E-3</v>
      </c>
      <c r="M272" s="12">
        <v>1.3498472071259928</v>
      </c>
      <c r="N272" s="40">
        <v>15.388258161236319</v>
      </c>
      <c r="O272" s="12">
        <v>1.7997962761679906</v>
      </c>
      <c r="P272" s="40">
        <v>38.04301380787328</v>
      </c>
      <c r="Q272" s="233">
        <v>8.5040374048937546E-7</v>
      </c>
      <c r="R272" s="233">
        <v>5.6867847526274035E-8</v>
      </c>
    </row>
    <row r="273" spans="1:18">
      <c r="A273" t="str">
        <f t="shared" si="18"/>
        <v>LETTUCE,ICEBERG (INCL CRISPHEAD TYPES),RAW</v>
      </c>
      <c r="F273" s="12">
        <v>4.1122023937083494</v>
      </c>
      <c r="J273" s="12">
        <v>1.1888775351542959E-2</v>
      </c>
      <c r="L273" s="12">
        <v>2.6930215415721569E-2</v>
      </c>
      <c r="M273" s="12">
        <v>0.14273524448831482</v>
      </c>
      <c r="N273" s="40">
        <v>1.0180948151240274</v>
      </c>
      <c r="O273" s="12">
        <v>9.6952914818687823</v>
      </c>
      <c r="P273" s="40">
        <v>40.179971323460606</v>
      </c>
      <c r="Q273" s="233">
        <v>4.6032116347481511E-6</v>
      </c>
      <c r="R273" s="233">
        <v>1.2594626257284521E-7</v>
      </c>
    </row>
    <row r="274" spans="1:18">
      <c r="A274" t="str">
        <f t="shared" si="18"/>
        <v>LITCHIS,RAW</v>
      </c>
      <c r="F274" s="12">
        <v>1.6532575894090025E-2</v>
      </c>
      <c r="J274" s="12">
        <v>4.7412276952155714E-5</v>
      </c>
      <c r="L274" s="12">
        <v>9.03385635890993E-5</v>
      </c>
      <c r="M274" s="12">
        <v>7.1004934327834626E-2</v>
      </c>
      <c r="N274" s="40">
        <v>0.18303991374615294</v>
      </c>
      <c r="O274" s="12">
        <v>1.9240257772623583E-2</v>
      </c>
      <c r="P274" s="40">
        <v>0.4359640077644355</v>
      </c>
      <c r="Q274" s="233">
        <v>9.7454272364953024E-9</v>
      </c>
      <c r="R274" s="233">
        <v>1.4528958761484219E-9</v>
      </c>
    </row>
    <row r="275" spans="1:18">
      <c r="A275" t="str">
        <f t="shared" si="18"/>
        <v>MANGOS,RAW</v>
      </c>
      <c r="F275" s="12">
        <v>1.0178022078728264</v>
      </c>
      <c r="J275" s="12">
        <v>6.1653917915749602E-3</v>
      </c>
      <c r="L275" s="12">
        <v>0.15010751986613621</v>
      </c>
      <c r="M275" s="12">
        <v>1.996995829704695</v>
      </c>
      <c r="N275" s="40">
        <v>10.690584341685799</v>
      </c>
      <c r="O275" s="12">
        <v>2.2188842552274388</v>
      </c>
      <c r="P275" s="40">
        <v>6.7480185879563876</v>
      </c>
      <c r="Q275" s="233">
        <v>6.8656573471424502E-8</v>
      </c>
      <c r="R275" s="233">
        <v>8.551968708506293E-8</v>
      </c>
    </row>
    <row r="276" spans="1:18">
      <c r="A276" t="str">
        <f t="shared" si="18"/>
        <v>MELONS,HONEYDEW,RAW</v>
      </c>
      <c r="F276" s="12">
        <v>0.59877353220310825</v>
      </c>
      <c r="J276" s="12">
        <v>5.5786384620061828E-3</v>
      </c>
      <c r="L276" s="12">
        <v>3.7356768707273533E-3</v>
      </c>
      <c r="M276" s="12">
        <v>1.0504326995308935</v>
      </c>
      <c r="N276" s="40">
        <v>6.5677832853997176</v>
      </c>
      <c r="O276" s="12">
        <v>0.42731846895934</v>
      </c>
      <c r="P276" s="40">
        <v>3.1008850280220535</v>
      </c>
      <c r="Q276" s="233">
        <v>2.6077454434920415E-7</v>
      </c>
      <c r="R276" s="233">
        <v>1.1736634786738621E-8</v>
      </c>
    </row>
    <row r="277" spans="1:18">
      <c r="A277" t="str">
        <f t="shared" si="18"/>
        <v>OIL,OLIVE,SALAD OR COOKING</v>
      </c>
      <c r="F277" s="12">
        <v>4.1699615929046949</v>
      </c>
      <c r="J277" s="12">
        <v>1.5028541580828518E-2</v>
      </c>
      <c r="L277" s="12">
        <v>1.7513838690199721E-4</v>
      </c>
      <c r="M277" s="12">
        <v>0.3092881361776485</v>
      </c>
      <c r="N277" s="40">
        <v>165.97837126958316</v>
      </c>
      <c r="O277" s="12">
        <v>51.197120453046672</v>
      </c>
      <c r="P277" s="40">
        <v>92.906744289916588</v>
      </c>
      <c r="Q277" s="233">
        <v>1.3001940246676836E-7</v>
      </c>
      <c r="R277" s="233">
        <v>5.1907622282837013E-7</v>
      </c>
    </row>
    <row r="278" spans="1:18">
      <c r="A278" t="str">
        <f t="shared" si="18"/>
        <v>OIL,OLIVE,SALAD OR COOKING</v>
      </c>
      <c r="F278" s="12">
        <v>14.388104979518241</v>
      </c>
      <c r="J278" s="12">
        <v>5.1854730346183743E-2</v>
      </c>
      <c r="L278" s="12">
        <v>6.0430040913976623E-4</v>
      </c>
      <c r="M278" s="12">
        <v>1.0671729398696281</v>
      </c>
      <c r="N278" s="40">
        <v>572.69453853475761</v>
      </c>
      <c r="O278" s="12">
        <v>176.65139769653314</v>
      </c>
      <c r="P278" s="40">
        <v>320.56697894366641</v>
      </c>
      <c r="Q278" s="233">
        <v>4.4862111326137871E-7</v>
      </c>
      <c r="R278" s="233">
        <v>1.7910292505173888E-6</v>
      </c>
    </row>
    <row r="279" spans="1:18">
      <c r="A279" t="str">
        <f t="shared" si="18"/>
        <v>OLIVES,RIPE,CND (SMALL-EXTRA LRG)</v>
      </c>
      <c r="F279" s="12">
        <v>9.0301533229643205</v>
      </c>
      <c r="J279" s="12">
        <v>3.2544672575963413E-2</v>
      </c>
      <c r="L279" s="12">
        <v>3.7926643956450156E-4</v>
      </c>
      <c r="M279" s="12">
        <v>2.3911008156682501</v>
      </c>
      <c r="N279" s="40">
        <v>359.43020276505655</v>
      </c>
      <c r="O279" s="12">
        <v>110.86861043802674</v>
      </c>
      <c r="P279" s="40">
        <v>201.1918160356451</v>
      </c>
      <c r="Q279" s="233">
        <v>2.8156018061002752E-7</v>
      </c>
      <c r="R279" s="233">
        <v>1.1240721944348384E-6</v>
      </c>
    </row>
    <row r="280" spans="1:18">
      <c r="A280" t="str">
        <f t="shared" si="18"/>
        <v>ONIONS,FRZ,CHOPD,UNPREP</v>
      </c>
      <c r="F280" s="12">
        <v>6.7592799938214245</v>
      </c>
      <c r="J280" s="12">
        <v>3.0885741035948183E-2</v>
      </c>
      <c r="L280" s="12">
        <v>3.8278365781349286E-2</v>
      </c>
      <c r="M280" s="12">
        <v>2.7014897559990656</v>
      </c>
      <c r="N280" s="40">
        <v>70.23392570195584</v>
      </c>
      <c r="O280" s="12">
        <v>2.4926414205647331</v>
      </c>
      <c r="P280" s="40">
        <v>61.952722759536655</v>
      </c>
      <c r="Q280" s="233">
        <v>3.9424006458268171E-6</v>
      </c>
      <c r="R280" s="233">
        <v>1.1856349992304219E-7</v>
      </c>
    </row>
    <row r="281" spans="1:18">
      <c r="A281" t="str">
        <f t="shared" si="18"/>
        <v>ORANGES,RAW,ALL COMM VAR</v>
      </c>
      <c r="F281" s="12">
        <v>1.8643865191494162</v>
      </c>
      <c r="J281" s="12">
        <v>2.8908292113276932E-2</v>
      </c>
      <c r="L281" s="12">
        <v>9.8902410629814769E-3</v>
      </c>
      <c r="M281" s="12">
        <v>4.0575347950693246</v>
      </c>
      <c r="N281" s="40">
        <v>8.0565903699047112</v>
      </c>
      <c r="O281" s="12">
        <v>5.0719184938366562</v>
      </c>
      <c r="P281" s="40">
        <v>107.20716997162292</v>
      </c>
      <c r="Q281" s="233">
        <v>2.3964814883378196E-6</v>
      </c>
      <c r="R281" s="233">
        <v>1.6391465116057847E-7</v>
      </c>
    </row>
    <row r="282" spans="1:18">
      <c r="A282" t="str">
        <f t="shared" si="18"/>
        <v>PASSION-FRUIT,(GRANADILLA),PURPLE,RAW</v>
      </c>
      <c r="F282" s="12">
        <v>2.7545725473766308E-2</v>
      </c>
      <c r="J282" s="12">
        <v>4.271109398661946E-4</v>
      </c>
      <c r="L282" s="12">
        <v>1.4612520654491226E-4</v>
      </c>
      <c r="M282" s="12">
        <v>6.4230860019741653E-2</v>
      </c>
      <c r="N282" s="40">
        <v>0.11903359325148555</v>
      </c>
      <c r="O282" s="12">
        <v>0.12846172003948331</v>
      </c>
      <c r="P282" s="40">
        <v>1.5839522773448351</v>
      </c>
      <c r="Q282" s="233">
        <v>3.5407261585882586E-8</v>
      </c>
      <c r="R282" s="233">
        <v>2.9581151890778462E-9</v>
      </c>
    </row>
    <row r="283" spans="1:18">
      <c r="A283" t="str">
        <f t="shared" si="18"/>
        <v>PEACHES,YEL,RAW</v>
      </c>
      <c r="F283" s="12">
        <v>2.1366955678666435</v>
      </c>
      <c r="J283" s="12">
        <v>2.9287607305110479E-2</v>
      </c>
      <c r="L283" s="12">
        <v>0.68056491150267862</v>
      </c>
      <c r="M283" s="12">
        <v>3.1434352375077479</v>
      </c>
      <c r="N283" s="40">
        <v>8.162303537244723</v>
      </c>
      <c r="O283" s="12">
        <v>2.5005454052376739</v>
      </c>
      <c r="P283" s="40">
        <v>108.61387044650299</v>
      </c>
      <c r="Q283" s="233">
        <v>2.2062529646461019E-6</v>
      </c>
      <c r="R283" s="233">
        <v>2.7055355026134737E-7</v>
      </c>
    </row>
    <row r="284" spans="1:18">
      <c r="A284" t="str">
        <f t="shared" si="18"/>
        <v>PEANUTS,ALL TYPES,RAW</v>
      </c>
      <c r="F284" s="12">
        <v>0.85504227909713459</v>
      </c>
      <c r="J284" s="12">
        <v>2.0797904895977517E-2</v>
      </c>
      <c r="L284" s="12">
        <v>1.7172834102500374E-2</v>
      </c>
      <c r="M284" s="12">
        <v>6.8691336410001487</v>
      </c>
      <c r="N284" s="40">
        <v>376.42852352680819</v>
      </c>
      <c r="O284" s="12">
        <v>11.448556068333584</v>
      </c>
      <c r="P284" s="40">
        <v>19.359416723103539</v>
      </c>
      <c r="Q284" s="233">
        <v>4.3275541938300932E-7</v>
      </c>
      <c r="R284" s="233">
        <v>2.1393304982876796E-7</v>
      </c>
    </row>
    <row r="285" spans="1:18">
      <c r="A285" t="str">
        <f t="shared" si="18"/>
        <v>PEARS,RAW</v>
      </c>
      <c r="F285" s="12">
        <v>2.6347618677703393</v>
      </c>
      <c r="J285" s="12">
        <v>1.096859263208058E-2</v>
      </c>
      <c r="L285" s="12">
        <v>1.3311032148197873E-2</v>
      </c>
      <c r="M285" s="12">
        <v>2.0982080939782271</v>
      </c>
      <c r="N285" s="40">
        <v>27.558368676252588</v>
      </c>
      <c r="O285" s="12">
        <v>3.1112229617509151</v>
      </c>
      <c r="P285" s="40">
        <v>40.304059635608965</v>
      </c>
      <c r="Q285" s="233">
        <v>1.2011821696406553E-6</v>
      </c>
      <c r="R285" s="233">
        <v>8.779108958220852E-8</v>
      </c>
    </row>
    <row r="286" spans="1:18">
      <c r="A286" t="str">
        <f t="shared" si="18"/>
        <v>PEAS,EDIBLE-PODDED,RAW</v>
      </c>
      <c r="F286" s="12">
        <v>0.87947205849990961</v>
      </c>
      <c r="J286" s="12">
        <v>3.2765574774990647E-2</v>
      </c>
      <c r="L286" s="12">
        <v>4.3689188676828078E-3</v>
      </c>
      <c r="M286" s="12">
        <v>4.3682382961562665</v>
      </c>
      <c r="N286" s="40">
        <v>7.6019188297680849</v>
      </c>
      <c r="O286" s="12">
        <v>8.0584036980767877</v>
      </c>
      <c r="P286" s="40">
        <v>36.236481988737445</v>
      </c>
      <c r="Q286" s="233">
        <v>-5.1076058733398468E-7</v>
      </c>
      <c r="R286" s="233">
        <v>1.5473444446630123E-7</v>
      </c>
    </row>
    <row r="287" spans="1:18">
      <c r="A287" t="str">
        <f t="shared" si="18"/>
        <v>PEAS,GREEN,RAW</v>
      </c>
      <c r="F287" s="12">
        <v>0.54818041586715238</v>
      </c>
      <c r="J287" s="12">
        <v>2.0422986987121541E-2</v>
      </c>
      <c r="L287" s="12">
        <v>2.723174361970314E-3</v>
      </c>
      <c r="M287" s="12">
        <v>0.680687539373944</v>
      </c>
      <c r="N287" s="40">
        <v>4.738323389828345</v>
      </c>
      <c r="O287" s="12">
        <v>5.0228532535437971</v>
      </c>
      <c r="P287" s="40">
        <v>22.586425087830929</v>
      </c>
      <c r="Q287" s="233">
        <v>-3.183602576878495E-7</v>
      </c>
      <c r="R287" s="233">
        <v>6.7858067051576964E-8</v>
      </c>
    </row>
    <row r="288" spans="1:18">
      <c r="A288" t="str">
        <f t="shared" si="18"/>
        <v>PECANS</v>
      </c>
      <c r="F288" s="12">
        <v>0.37779985238822961</v>
      </c>
      <c r="J288" s="12">
        <v>1.4409613583498307E-4</v>
      </c>
      <c r="L288" s="12">
        <v>1.549562361214043E-3</v>
      </c>
      <c r="M288" s="12">
        <v>0.42312079038004813</v>
      </c>
      <c r="N288" s="40">
        <v>5.139507200482984</v>
      </c>
      <c r="O288" s="12">
        <v>0.4701342115333868</v>
      </c>
      <c r="P288" s="40">
        <v>1.3249886510487747</v>
      </c>
      <c r="Q288" s="233">
        <v>2.9618455326603368E-8</v>
      </c>
      <c r="R288" s="233">
        <v>1.2166830476223727E-8</v>
      </c>
    </row>
    <row r="289" spans="1:18">
      <c r="A289" t="str">
        <f t="shared" si="18"/>
        <v>PEPPERS,SWT,GRN,RAW</v>
      </c>
      <c r="F289" s="12">
        <v>37.837001117704304</v>
      </c>
      <c r="J289" s="12">
        <v>8.3118009709921031E-2</v>
      </c>
      <c r="L289" s="12">
        <v>0.17175599490810897</v>
      </c>
      <c r="M289" s="12">
        <v>7.5291949372307982</v>
      </c>
      <c r="N289" s="40">
        <v>333.37468175273034</v>
      </c>
      <c r="O289" s="12">
        <v>37.121512478812029</v>
      </c>
      <c r="P289" s="40">
        <v>290.83343963824433</v>
      </c>
      <c r="Q289" s="233">
        <v>2.3696742785874168E-5</v>
      </c>
      <c r="R289" s="233">
        <v>7.2611730617572176E-7</v>
      </c>
    </row>
    <row r="290" spans="1:18">
      <c r="A290" t="str">
        <f t="shared" si="18"/>
        <v>PERSIMMONS,NATIVE,RAW</v>
      </c>
      <c r="F290" s="12">
        <v>0.80346071635861838</v>
      </c>
      <c r="J290" s="12">
        <v>1.2458080366636809E-2</v>
      </c>
      <c r="L290" s="12">
        <v>4.2622171356655669E-3</v>
      </c>
      <c r="M290" s="12">
        <v>1.9671771395379545</v>
      </c>
      <c r="N290" s="40">
        <v>3.4720020787131713</v>
      </c>
      <c r="O290" s="12">
        <v>2.1857523772643934</v>
      </c>
      <c r="P290" s="40">
        <v>46.201122299188391</v>
      </c>
      <c r="Q290" s="233">
        <v>1.0327679982574261E-6</v>
      </c>
      <c r="R290" s="233">
        <v>7.3699366416121513E-8</v>
      </c>
    </row>
    <row r="291" spans="1:18">
      <c r="A291" t="str">
        <f t="shared" si="18"/>
        <v>PLUMS,RAW</v>
      </c>
      <c r="F291" s="12">
        <v>0.81439308569942037</v>
      </c>
      <c r="J291" s="12">
        <v>3.7186099570318209E-3</v>
      </c>
      <c r="L291" s="12">
        <v>5.8477079843986873E-3</v>
      </c>
      <c r="M291" s="12">
        <v>1.3397848102277399</v>
      </c>
      <c r="N291" s="40">
        <v>16.014894431588917</v>
      </c>
      <c r="O291" s="12">
        <v>2.9772995782838665</v>
      </c>
      <c r="P291" s="40">
        <v>34.193255510936119</v>
      </c>
      <c r="Q291" s="233">
        <v>7.643472342349256E-7</v>
      </c>
      <c r="R291" s="233">
        <v>6.6200621183085033E-8</v>
      </c>
    </row>
    <row r="292" spans="1:18">
      <c r="A292" t="str">
        <f t="shared" si="18"/>
        <v>POMEGRANATES,RAW</v>
      </c>
      <c r="F292" s="12">
        <v>23.531903347321531</v>
      </c>
      <c r="J292" s="12">
        <v>9.7996309455897386E-3</v>
      </c>
      <c r="L292" s="12">
        <v>1.8672053742983384E-2</v>
      </c>
      <c r="M292" s="12">
        <v>4.3918536765635316</v>
      </c>
      <c r="N292" s="40">
        <v>37.832471214891129</v>
      </c>
      <c r="O292" s="12">
        <v>3.9767637749182767</v>
      </c>
      <c r="P292" s="40">
        <v>90.109285111172838</v>
      </c>
      <c r="Q292" s="233">
        <v>2.0142797702190982E-6</v>
      </c>
      <c r="R292" s="233">
        <v>2.1264215106758129E-7</v>
      </c>
    </row>
    <row r="293" spans="1:18">
      <c r="A293" t="str">
        <f t="shared" si="18"/>
        <v>POTATOES,WHITE,FLESH &amp; SKN,RAW</v>
      </c>
      <c r="F293" s="12">
        <v>31.962028771297106</v>
      </c>
      <c r="J293" s="12">
        <v>7.9025122645906883E-3</v>
      </c>
      <c r="L293" s="12">
        <v>0.14631001873780974</v>
      </c>
      <c r="M293" s="12">
        <v>14.206937297553822</v>
      </c>
      <c r="N293" s="40">
        <v>257.98977539659427</v>
      </c>
      <c r="O293" s="12">
        <v>2.2935452262174119</v>
      </c>
      <c r="P293" s="40">
        <v>423.04555239423047</v>
      </c>
      <c r="Q293" s="233">
        <v>2.6920770947334079E-5</v>
      </c>
      <c r="R293" s="233">
        <v>5.5526670428126981E-7</v>
      </c>
    </row>
    <row r="294" spans="1:18">
      <c r="A294" t="str">
        <f t="shared" si="18"/>
        <v>PRICKLY PEARS,RAW</v>
      </c>
      <c r="F294" s="12">
        <v>0.29125768946440828</v>
      </c>
      <c r="J294" s="12">
        <v>1.2125144916415608E-3</v>
      </c>
      <c r="L294" s="12">
        <v>1.4714576354300369E-3</v>
      </c>
      <c r="M294" s="12">
        <v>9.9404902411504931E-2</v>
      </c>
      <c r="N294" s="40">
        <v>3.0464183060483307</v>
      </c>
      <c r="O294" s="12">
        <v>0.34392770835681885</v>
      </c>
      <c r="P294" s="40">
        <v>4.4553807420316049</v>
      </c>
      <c r="Q294" s="233">
        <v>1.3278374324258947E-7</v>
      </c>
      <c r="R294" s="233">
        <v>7.8492391394130549E-9</v>
      </c>
    </row>
    <row r="295" spans="1:18">
      <c r="A295" t="str">
        <f t="shared" si="18"/>
        <v>PUMPKIN,RAW</v>
      </c>
      <c r="F295" s="12">
        <v>0.10401565150801093</v>
      </c>
      <c r="J295" s="12">
        <v>9.6909045397883622E-4</v>
      </c>
      <c r="L295" s="12">
        <v>6.4894128186064842E-4</v>
      </c>
      <c r="M295" s="12">
        <v>0.21624389539979691</v>
      </c>
      <c r="N295" s="40">
        <v>1.1409192635497891</v>
      </c>
      <c r="O295" s="12">
        <v>0.36040649233299482</v>
      </c>
      <c r="P295" s="40">
        <v>0.53866872714698211</v>
      </c>
      <c r="Q295" s="233">
        <v>4.530032252325124E-8</v>
      </c>
      <c r="R295" s="233">
        <v>2.3862059480052719E-9</v>
      </c>
    </row>
    <row r="296" spans="1:18">
      <c r="A296" t="str">
        <f t="shared" si="18"/>
        <v>RADISHES,RAW</v>
      </c>
      <c r="F296" s="12">
        <v>3.4671999001648777</v>
      </c>
      <c r="J296" s="12">
        <v>1.0644703554433987E-2</v>
      </c>
      <c r="L296" s="12">
        <v>2.369262923589183E-2</v>
      </c>
      <c r="M296" s="12">
        <v>0.14523311126686031</v>
      </c>
      <c r="N296" s="40">
        <v>36.509041235231038</v>
      </c>
      <c r="O296" s="12">
        <v>9.0988643878470263</v>
      </c>
      <c r="P296" s="40">
        <v>34.049027266285698</v>
      </c>
      <c r="Q296" s="233">
        <v>4.2593881441102867E-6</v>
      </c>
      <c r="R296" s="233">
        <v>1.1506056723767959E-7</v>
      </c>
    </row>
    <row r="297" spans="1:18">
      <c r="A297" t="str">
        <f t="shared" si="18"/>
        <v>STRAWBERRY</v>
      </c>
      <c r="F297" s="12">
        <v>3.4720348221782569</v>
      </c>
      <c r="J297" s="12">
        <v>3.1812454255060723E-3</v>
      </c>
      <c r="L297" s="12">
        <v>1.2389419221585721E-2</v>
      </c>
      <c r="M297" s="12">
        <v>0.69385188292930799</v>
      </c>
      <c r="N297" s="40">
        <v>16.403790878721782</v>
      </c>
      <c r="O297" s="12">
        <v>0.69385188292930799</v>
      </c>
      <c r="P297" s="40">
        <v>23.990511687862483</v>
      </c>
      <c r="Q297" s="233">
        <v>1.611526953900328E-7</v>
      </c>
      <c r="R297" s="233">
        <v>4.0446994045545077E-8</v>
      </c>
    </row>
    <row r="298" spans="1:18">
      <c r="A298" t="str">
        <f t="shared" si="18"/>
        <v>SUNFLOWER SD KRNLS,DRIED</v>
      </c>
      <c r="F298" s="12">
        <v>0.21998650659848346</v>
      </c>
      <c r="J298" s="12">
        <v>2.0495648535386393E-3</v>
      </c>
      <c r="L298" s="12">
        <v>1.3724696573483568E-3</v>
      </c>
      <c r="M298" s="12">
        <v>1.9542580814517143</v>
      </c>
      <c r="N298" s="40">
        <v>2.4129718889459864</v>
      </c>
      <c r="O298" s="12">
        <v>0.15699474364790528</v>
      </c>
      <c r="P298" s="40">
        <v>1.1392501972627629</v>
      </c>
      <c r="Q298" s="233">
        <v>9.5807309334664214E-8</v>
      </c>
      <c r="R298" s="233">
        <v>3.0242024459257255E-8</v>
      </c>
    </row>
    <row r="299" spans="1:18">
      <c r="A299" t="str">
        <f>A210</f>
        <v>SWEET POTATO,RAW,UNPREP</v>
      </c>
      <c r="F299" s="12">
        <v>2.9337489699592871</v>
      </c>
      <c r="J299" s="12">
        <v>5.0417019335596629E-4</v>
      </c>
      <c r="L299" s="12">
        <v>9.3343924017025622E-3</v>
      </c>
      <c r="M299" s="12">
        <v>1.5384588567859836</v>
      </c>
      <c r="N299" s="40">
        <v>16.459418295164181</v>
      </c>
      <c r="O299" s="12">
        <v>0.14632525726710519</v>
      </c>
      <c r="P299" s="40">
        <v>26.989766141163727</v>
      </c>
      <c r="Q299" s="233">
        <v>1.7175108167341901E-6</v>
      </c>
      <c r="R299" s="233">
        <v>4.6779262910113452E-8</v>
      </c>
    </row>
    <row r="300" spans="1:18">
      <c r="A300" t="str">
        <f t="shared" si="18"/>
        <v>TOMATOES,RED,RIPE,RAW,YEAR RND AVERAGE</v>
      </c>
      <c r="F300" s="12">
        <v>7.9084813480723861</v>
      </c>
      <c r="J300" s="12">
        <v>2.4164804119110071E-2</v>
      </c>
      <c r="L300" s="12">
        <v>4.835749730547409E-2</v>
      </c>
      <c r="M300" s="12">
        <v>0.67867040373081478</v>
      </c>
      <c r="N300" s="40">
        <v>81.908259743255883</v>
      </c>
      <c r="O300" s="12">
        <v>12.374593671861744</v>
      </c>
      <c r="P300" s="40">
        <v>227.89658572204027</v>
      </c>
      <c r="Q300" s="233">
        <v>6.7661022470935053E-6</v>
      </c>
      <c r="R300" s="233">
        <v>2.6815327295595962E-7</v>
      </c>
    </row>
    <row r="301" spans="1:18">
      <c r="A301" t="str">
        <f t="shared" si="18"/>
        <v>TOMATOES,RED,RIPE,RAW,YEAR RND AVERAGE</v>
      </c>
      <c r="F301" s="12">
        <v>10.544641797429847</v>
      </c>
      <c r="J301" s="12">
        <v>3.2219738825480085E-2</v>
      </c>
      <c r="L301" s="12">
        <v>6.4476663073965435E-2</v>
      </c>
      <c r="M301" s="12">
        <v>0.90489387164108637</v>
      </c>
      <c r="N301" s="40">
        <v>109.21101299100783</v>
      </c>
      <c r="O301" s="12">
        <v>16.499458229148988</v>
      </c>
      <c r="P301" s="40">
        <v>303.86211429605368</v>
      </c>
      <c r="Q301" s="233">
        <v>9.0214696627913399E-6</v>
      </c>
      <c r="R301" s="233">
        <v>3.5753769727461276E-7</v>
      </c>
    </row>
    <row r="302" spans="1:18">
      <c r="A302" t="str">
        <f t="shared" si="18"/>
        <v>WATERMELON SD KRNLS,DRIED</v>
      </c>
      <c r="F302" s="12">
        <v>5.2248603227286083E-2</v>
      </c>
      <c r="J302" s="12">
        <v>4.8678849660804303E-4</v>
      </c>
      <c r="L302" s="12">
        <v>3.2597282295666918E-4</v>
      </c>
      <c r="M302" s="12">
        <v>2.1296402169666115</v>
      </c>
      <c r="N302" s="40">
        <v>0.57310065409713185</v>
      </c>
      <c r="O302" s="12">
        <v>3.7287541842738837E-2</v>
      </c>
      <c r="P302" s="40">
        <v>0.27058128452411118</v>
      </c>
      <c r="Q302" s="233">
        <v>2.2755023338032507E-8</v>
      </c>
      <c r="R302" s="233">
        <v>3.0499559414235147E-8</v>
      </c>
    </row>
    <row r="303" spans="1:18">
      <c r="A303" t="str">
        <f t="shared" ref="A303:A323" si="19">A214</f>
        <v>WATERMELON,RAW</v>
      </c>
      <c r="F303" s="12">
        <v>2.8408656539974113</v>
      </c>
      <c r="J303" s="12">
        <v>2.6467706988435331E-2</v>
      </c>
      <c r="L303" s="12">
        <v>1.7723823024431908E-2</v>
      </c>
      <c r="M303" s="12">
        <v>1.9963497939752892</v>
      </c>
      <c r="N303" s="40">
        <v>31.160679213291189</v>
      </c>
      <c r="O303" s="12">
        <v>2.0274015074092597</v>
      </c>
      <c r="P303" s="40">
        <v>14.712069420788151</v>
      </c>
      <c r="Q303" s="233">
        <v>1.2372381320074541E-6</v>
      </c>
      <c r="R303" s="233">
        <v>6.5171831573159182E-8</v>
      </c>
    </row>
    <row r="304" spans="1:18">
      <c r="A304" t="str">
        <f t="shared" si="19"/>
        <v>WHEAT,SOFT WHITE</v>
      </c>
      <c r="F304" s="12">
        <v>61.438376545381274</v>
      </c>
      <c r="J304" s="12">
        <v>0.43984577035058442</v>
      </c>
      <c r="L304" s="12">
        <v>0.58471660172502771</v>
      </c>
      <c r="M304" s="12">
        <v>25.628019477872723</v>
      </c>
      <c r="N304" s="40">
        <v>463.46925173867442</v>
      </c>
      <c r="O304" s="12">
        <v>219.61146586491526</v>
      </c>
      <c r="P304" s="40">
        <v>285.41042866203469</v>
      </c>
      <c r="Q304" s="233">
        <v>5.3621393901689112E-5</v>
      </c>
      <c r="R304" s="233">
        <v>2.7537014854617522E-6</v>
      </c>
    </row>
    <row r="305" spans="1:18">
      <c r="A305" t="str">
        <f t="shared" si="19"/>
        <v>ZUCCHINI</v>
      </c>
      <c r="F305" s="12">
        <v>0.80616406891446846</v>
      </c>
      <c r="J305" s="12">
        <v>6.6699149376203163E-3</v>
      </c>
      <c r="L305" s="12">
        <v>5.8189689418263555E-3</v>
      </c>
      <c r="M305" s="12">
        <v>0.42108295543677909</v>
      </c>
      <c r="N305" s="40">
        <v>9.5331605047914518</v>
      </c>
      <c r="O305" s="12">
        <v>0.62265649230049758</v>
      </c>
      <c r="P305" s="40">
        <v>3.3107341111567798</v>
      </c>
      <c r="Q305" s="233">
        <v>1.0203307292004277E-6</v>
      </c>
      <c r="R305" s="233">
        <v>1.660440455340136E-8</v>
      </c>
    </row>
    <row r="306" spans="1:18">
      <c r="A306" t="str">
        <f t="shared" si="19"/>
        <v>BASIL</v>
      </c>
      <c r="F306" s="12"/>
      <c r="J306" s="12"/>
      <c r="L306" s="12"/>
      <c r="M306" s="12"/>
      <c r="N306" s="40"/>
      <c r="O306" s="12"/>
      <c r="P306" s="40"/>
      <c r="Q306" s="233"/>
      <c r="R306" s="233"/>
    </row>
    <row r="307" spans="1:18">
      <c r="A307" t="str">
        <f t="shared" si="19"/>
        <v>BEETROOT</v>
      </c>
      <c r="F307" s="12"/>
      <c r="J307" s="12"/>
      <c r="L307" s="12"/>
      <c r="M307" s="12"/>
      <c r="N307" s="40"/>
      <c r="O307" s="12"/>
      <c r="P307" s="40"/>
      <c r="Q307" s="233"/>
      <c r="R307" s="233"/>
    </row>
    <row r="308" spans="1:18">
      <c r="A308" t="str">
        <f t="shared" si="19"/>
        <v>CAROB</v>
      </c>
      <c r="F308" s="12"/>
      <c r="J308" s="12"/>
      <c r="L308" s="12"/>
      <c r="M308" s="12"/>
      <c r="N308" s="40"/>
      <c r="O308" s="12"/>
      <c r="P308" s="40"/>
      <c r="Q308" s="233"/>
      <c r="R308" s="233"/>
    </row>
    <row r="309" spans="1:18">
      <c r="A309" t="str">
        <f t="shared" si="19"/>
        <v>CAULIFLOWER</v>
      </c>
      <c r="F309" s="12"/>
      <c r="J309" s="12"/>
      <c r="L309" s="12"/>
      <c r="M309" s="12"/>
      <c r="N309" s="40"/>
      <c r="O309" s="12"/>
      <c r="P309" s="40"/>
      <c r="Q309" s="233"/>
      <c r="R309" s="233"/>
    </row>
    <row r="310" spans="1:18">
      <c r="A310" t="str">
        <f t="shared" si="19"/>
        <v>CORRIANDER</v>
      </c>
      <c r="F310" s="12"/>
      <c r="J310" s="12"/>
      <c r="L310" s="12"/>
      <c r="M310" s="12"/>
      <c r="N310" s="40"/>
      <c r="O310" s="12"/>
      <c r="P310" s="40"/>
      <c r="Q310" s="233"/>
      <c r="R310" s="233"/>
    </row>
    <row r="311" spans="1:18">
      <c r="A311" t="str">
        <f t="shared" si="19"/>
        <v>HONEY</v>
      </c>
      <c r="F311" s="12"/>
      <c r="J311" s="12"/>
      <c r="L311" s="12"/>
      <c r="M311" s="12"/>
      <c r="N311" s="40"/>
      <c r="O311" s="12"/>
      <c r="P311" s="40"/>
      <c r="Q311" s="233"/>
      <c r="R311" s="233"/>
    </row>
    <row r="312" spans="1:18">
      <c r="A312" t="str">
        <f t="shared" si="19"/>
        <v>DILL</v>
      </c>
      <c r="F312" s="12"/>
      <c r="J312" s="12"/>
      <c r="L312" s="12"/>
      <c r="M312" s="12"/>
      <c r="N312" s="40"/>
      <c r="O312" s="12"/>
      <c r="P312" s="40"/>
      <c r="Q312" s="233"/>
      <c r="R312" s="233"/>
    </row>
    <row r="313" spans="1:18">
      <c r="A313" t="str">
        <f t="shared" si="19"/>
        <v>PARSLEY</v>
      </c>
      <c r="F313" s="12"/>
      <c r="J313" s="12"/>
      <c r="L313" s="12"/>
      <c r="M313" s="12"/>
      <c r="N313" s="40"/>
      <c r="O313" s="12"/>
      <c r="P313" s="40"/>
      <c r="Q313" s="233"/>
      <c r="R313" s="233"/>
    </row>
    <row r="314" spans="1:18">
      <c r="A314" t="str">
        <f t="shared" si="19"/>
        <v>ROCKET</v>
      </c>
      <c r="F314" s="12"/>
      <c r="J314" s="12"/>
      <c r="L314" s="12"/>
      <c r="M314" s="12"/>
      <c r="N314" s="40"/>
      <c r="O314" s="12"/>
      <c r="P314" s="40"/>
      <c r="Q314" s="233"/>
      <c r="R314" s="233"/>
    </row>
    <row r="315" spans="1:18">
      <c r="A315" t="str">
        <f t="shared" si="19"/>
        <v>SPRING ONION</v>
      </c>
      <c r="F315" s="12"/>
      <c r="J315" s="12"/>
      <c r="L315" s="12"/>
      <c r="M315" s="12"/>
      <c r="N315" s="40"/>
      <c r="O315" s="12"/>
      <c r="P315" s="40"/>
      <c r="Q315" s="233"/>
      <c r="R315" s="233"/>
    </row>
    <row r="316" spans="1:18">
      <c r="A316" t="str">
        <f t="shared" si="19"/>
        <v>CHARD</v>
      </c>
      <c r="F316" s="12">
        <v>8.091125752875734E-4</v>
      </c>
      <c r="J316" s="12">
        <v>1.4657482256505047E-5</v>
      </c>
      <c r="L316" s="12">
        <v>1.1418819559065188E-5</v>
      </c>
      <c r="M316" s="12">
        <v>1.3542006320828867E-6</v>
      </c>
      <c r="N316" s="40">
        <v>4.5365507071909962E-3</v>
      </c>
      <c r="O316" s="12">
        <v>2.6759289960446814E-3</v>
      </c>
      <c r="P316" s="40">
        <v>8.9131023420728169E-4</v>
      </c>
      <c r="Q316" s="233">
        <v>-2.1053448562026428E-9</v>
      </c>
      <c r="R316" s="233">
        <v>2.8952729733586906E-11</v>
      </c>
    </row>
    <row r="317" spans="1:18">
      <c r="A317" t="str">
        <f t="shared" si="19"/>
        <v>FAVA DRY</v>
      </c>
      <c r="F317" s="12">
        <v>3.7856241543190859E-2</v>
      </c>
      <c r="J317" s="12">
        <v>7.1168506578096183E-4</v>
      </c>
      <c r="L317" s="12">
        <v>1.3325762425429069E-4</v>
      </c>
      <c r="M317" s="12">
        <v>1.2555705781414609E-4</v>
      </c>
      <c r="N317" s="40">
        <v>5.4451354743624758E-3</v>
      </c>
      <c r="O317" s="12">
        <v>0.20194896066429219</v>
      </c>
      <c r="P317" s="40">
        <v>0.11747824297610748</v>
      </c>
      <c r="Q317" s="233">
        <v>2.819021078644217E-8</v>
      </c>
      <c r="R317" s="233">
        <v>1.9929948788881919E-9</v>
      </c>
    </row>
    <row r="318" spans="1:18">
      <c r="A318" t="str">
        <f t="shared" si="19"/>
        <v>LEEK</v>
      </c>
      <c r="F318" s="12">
        <v>3.371920321694153E-2</v>
      </c>
      <c r="J318" s="12">
        <v>1.5068983327469409E-3</v>
      </c>
      <c r="L318" s="12">
        <v>1.6073772719940349E-4</v>
      </c>
      <c r="M318" s="12">
        <v>1.1938883986473031E-2</v>
      </c>
      <c r="N318" s="40">
        <v>2.5977359885119591E-2</v>
      </c>
      <c r="O318" s="12">
        <v>5.1011010714104021E-2</v>
      </c>
      <c r="P318" s="40">
        <v>0.53525663157401349</v>
      </c>
      <c r="Q318" s="233">
        <v>1.0572970500227427E-7</v>
      </c>
      <c r="R318" s="233">
        <v>1.0222730197859604E-9</v>
      </c>
    </row>
    <row r="319" spans="1:18">
      <c r="A319" t="str">
        <f t="shared" si="19"/>
        <v>OKRA</v>
      </c>
      <c r="F319" s="12">
        <v>7.5104859150594925E-3</v>
      </c>
      <c r="J319" s="12">
        <v>1.9302515317888271E-5</v>
      </c>
      <c r="L319" s="12">
        <v>4.2485716462924854E-5</v>
      </c>
      <c r="M319" s="12">
        <v>4.0799156814050921E-4</v>
      </c>
      <c r="N319" s="40">
        <v>7.7419682251608612E-2</v>
      </c>
      <c r="O319" s="12">
        <v>8.6207377407874E-3</v>
      </c>
      <c r="P319" s="40">
        <v>6.7540319398447721E-2</v>
      </c>
      <c r="Q319" s="233">
        <v>5.5052983799143006E-9</v>
      </c>
      <c r="R319" s="233">
        <v>1.4683097972356097E-10</v>
      </c>
    </row>
    <row r="320" spans="1:18">
      <c r="A320" t="str">
        <f t="shared" si="19"/>
        <v>SPINACH</v>
      </c>
      <c r="F320" s="12">
        <v>9.0333567855542226E-4</v>
      </c>
      <c r="J320" s="12">
        <v>1.2982662581490283E-5</v>
      </c>
      <c r="L320" s="12">
        <v>6.3545730846197743E-6</v>
      </c>
      <c r="M320" s="12">
        <v>7.6557832571863739E-5</v>
      </c>
      <c r="N320" s="40">
        <v>6.7165139808310183E-3</v>
      </c>
      <c r="O320" s="12">
        <v>4.824183635121624E-4</v>
      </c>
      <c r="P320" s="40">
        <v>4.7546894129613763E-3</v>
      </c>
      <c r="Q320" s="233">
        <v>3.8088007896428754E-10</v>
      </c>
      <c r="R320" s="233">
        <v>1.1653856542138016E-11</v>
      </c>
    </row>
    <row r="321" spans="1:20">
      <c r="A321" t="str">
        <f t="shared" si="19"/>
        <v>SQUASH</v>
      </c>
      <c r="F321" s="12">
        <v>0.33536660896955983</v>
      </c>
      <c r="J321" s="12">
        <v>3.1245353427471747E-3</v>
      </c>
      <c r="L321" s="12">
        <v>2.0923123968627317E-3</v>
      </c>
      <c r="M321" s="12">
        <v>0.14981774769372885</v>
      </c>
      <c r="N321" s="40">
        <v>3.6785447091611179</v>
      </c>
      <c r="O321" s="12">
        <v>0.23933647393810781</v>
      </c>
      <c r="P321" s="40">
        <v>1.7367723199553216</v>
      </c>
      <c r="Q321" s="233">
        <v>1.4605701478185796E-7</v>
      </c>
      <c r="R321" s="233">
        <v>6.4916475694346851E-9</v>
      </c>
    </row>
    <row r="322" spans="1:20">
      <c r="A322" s="225" t="str">
        <f t="shared" si="19"/>
        <v>TURNIP</v>
      </c>
      <c r="B322" s="225"/>
      <c r="C322" s="225"/>
      <c r="D322" s="225"/>
      <c r="E322" s="225"/>
      <c r="F322" s="254">
        <v>0.2320932169477794</v>
      </c>
      <c r="G322" s="225"/>
      <c r="H322" s="225"/>
      <c r="I322" s="225"/>
      <c r="J322" s="254">
        <v>1.0605228665481789E-3</v>
      </c>
      <c r="K322" s="225"/>
      <c r="L322" s="254">
        <v>1.3143632253461979E-3</v>
      </c>
      <c r="M322" s="254">
        <v>9.2560951345782381E-3</v>
      </c>
      <c r="N322" s="255">
        <v>2.4116204344158891</v>
      </c>
      <c r="O322" s="254">
        <v>8.5589762004973077E-2</v>
      </c>
      <c r="P322" s="255">
        <v>2.1272689897560482</v>
      </c>
      <c r="Q322" s="256">
        <v>1.3537010587271772E-7</v>
      </c>
      <c r="R322" s="256">
        <v>2.9020433236462919E-9</v>
      </c>
      <c r="S322" s="225"/>
      <c r="T322" s="225"/>
    </row>
    <row r="323" spans="1:20">
      <c r="A323" t="str">
        <f t="shared" si="19"/>
        <v>Totals</v>
      </c>
      <c r="F323" s="230">
        <f>SUM(F238:F322)</f>
        <v>392.72385837205974</v>
      </c>
      <c r="J323" s="12">
        <f>SUM(J238:J322)</f>
        <v>1.6743042660698051</v>
      </c>
      <c r="L323" s="12">
        <f t="shared" ref="L323:R323" si="20">SUM(L238:L322)</f>
        <v>2.8290573357817781</v>
      </c>
      <c r="M323" s="230">
        <f t="shared" si="20"/>
        <v>192.43728913472478</v>
      </c>
      <c r="N323" s="230">
        <f t="shared" si="20"/>
        <v>4150.8263698570508</v>
      </c>
      <c r="O323" s="230">
        <f t="shared" si="20"/>
        <v>874.32983641836108</v>
      </c>
      <c r="P323" s="230">
        <f t="shared" si="20"/>
        <v>4754.2484283545436</v>
      </c>
      <c r="Q323" s="233">
        <f t="shared" si="20"/>
        <v>2.0962907728956073E-4</v>
      </c>
      <c r="R323" s="233">
        <f t="shared" si="20"/>
        <v>1.4554420040867336E-5</v>
      </c>
    </row>
    <row r="324" spans="1:20">
      <c r="F324" s="12"/>
      <c r="J324" s="12"/>
      <c r="L324" s="12"/>
      <c r="M324" s="12"/>
      <c r="N324" s="40"/>
      <c r="O324" s="12"/>
      <c r="P324" s="40"/>
      <c r="Q324" s="233"/>
      <c r="R324" s="233"/>
    </row>
    <row r="325" spans="1:20">
      <c r="F325" s="12"/>
      <c r="J325" s="12"/>
      <c r="L325" s="12"/>
      <c r="M325" s="12"/>
      <c r="N325" s="40"/>
      <c r="O325" s="12"/>
      <c r="P325" s="40"/>
      <c r="Q325" s="233"/>
      <c r="R325" s="233"/>
    </row>
    <row r="326" spans="1:20">
      <c r="F326" s="12"/>
      <c r="J326" s="12"/>
      <c r="L326" s="12"/>
      <c r="M326" s="12"/>
      <c r="N326" s="40"/>
      <c r="O326" s="12"/>
      <c r="P326" s="40"/>
      <c r="Q326" s="233"/>
      <c r="R326" s="233"/>
    </row>
    <row r="327" spans="1:20">
      <c r="F327" s="12"/>
      <c r="J327" s="12"/>
      <c r="L327" s="12"/>
      <c r="M327" s="12"/>
      <c r="N327" s="40"/>
      <c r="O327" s="12"/>
      <c r="P327" s="40"/>
      <c r="Q327" s="233"/>
      <c r="R327" s="233"/>
    </row>
    <row r="328" spans="1:20">
      <c r="F328" s="12"/>
      <c r="J328" s="12"/>
      <c r="L328" s="12"/>
      <c r="M328" s="12"/>
      <c r="N328" s="40"/>
      <c r="O328" s="12"/>
      <c r="P328" s="40"/>
      <c r="Q328" s="233"/>
      <c r="R328" s="233"/>
    </row>
    <row r="329" spans="1:20">
      <c r="F329" s="12"/>
      <c r="J329" s="12"/>
      <c r="L329" s="12"/>
      <c r="M329" s="12"/>
      <c r="N329" s="40"/>
      <c r="O329" s="12"/>
      <c r="P329" s="40"/>
      <c r="Q329" s="233"/>
      <c r="R329" s="233"/>
    </row>
    <row r="330" spans="1:20">
      <c r="F330" s="12"/>
      <c r="J330" s="12"/>
      <c r="L330" s="12"/>
      <c r="M330" s="12"/>
      <c r="N330" s="40"/>
      <c r="O330" s="12"/>
      <c r="P330" s="40"/>
      <c r="Q330" s="233"/>
      <c r="R330" s="233"/>
    </row>
    <row r="331" spans="1:20">
      <c r="F331" s="12"/>
      <c r="J331" s="12"/>
      <c r="L331" s="12"/>
      <c r="M331" s="12"/>
      <c r="N331" s="40"/>
      <c r="O331" s="12"/>
      <c r="P331" s="40"/>
      <c r="Q331" s="233"/>
      <c r="R331" s="233"/>
    </row>
    <row r="332" spans="1:20">
      <c r="F332" s="12"/>
      <c r="J332" s="12"/>
      <c r="L332" s="12"/>
      <c r="M332" s="12"/>
      <c r="N332" s="40"/>
      <c r="O332" s="12"/>
      <c r="P332" s="40"/>
      <c r="Q332" s="233"/>
      <c r="R332" s="233"/>
    </row>
    <row r="333" spans="1:20">
      <c r="F333" s="12"/>
      <c r="J333" s="12"/>
      <c r="L333" s="12"/>
      <c r="M333" s="12"/>
      <c r="N333" s="40"/>
      <c r="O333" s="12"/>
      <c r="P333" s="40"/>
      <c r="Q333" s="233"/>
      <c r="R333" s="233"/>
    </row>
    <row r="334" spans="1:20">
      <c r="F334" s="12"/>
      <c r="J334" s="12"/>
      <c r="L334" s="12"/>
      <c r="M334" s="12"/>
      <c r="N334" s="40"/>
      <c r="O334" s="12"/>
      <c r="P334" s="40"/>
      <c r="Q334" s="233"/>
      <c r="R334" s="233"/>
    </row>
    <row r="335" spans="1:20">
      <c r="F335" s="12"/>
      <c r="J335" s="12"/>
      <c r="L335" s="12"/>
      <c r="M335" s="12"/>
      <c r="N335" s="40"/>
      <c r="O335" s="12"/>
      <c r="P335" s="40"/>
      <c r="Q335" s="233"/>
      <c r="R335" s="233"/>
    </row>
    <row r="336" spans="1:20">
      <c r="F336" s="12"/>
      <c r="J336" s="12"/>
      <c r="L336" s="12"/>
      <c r="M336" s="12"/>
      <c r="N336" s="40"/>
      <c r="O336" s="12"/>
      <c r="P336" s="40"/>
      <c r="Q336" s="233"/>
      <c r="R336" s="233"/>
    </row>
    <row r="337" spans="6:18">
      <c r="F337" s="12"/>
      <c r="J337" s="12"/>
      <c r="L337" s="12"/>
      <c r="M337" s="12"/>
      <c r="N337" s="40"/>
      <c r="O337" s="12"/>
      <c r="P337" s="40"/>
      <c r="Q337" s="233"/>
      <c r="R337" s="233"/>
    </row>
    <row r="338" spans="6:18">
      <c r="F338" s="12"/>
      <c r="J338" s="12"/>
      <c r="L338" s="12"/>
      <c r="M338" s="12"/>
      <c r="N338" s="40"/>
      <c r="O338" s="12"/>
      <c r="P338" s="40"/>
      <c r="Q338" s="233"/>
      <c r="R338" s="233"/>
    </row>
    <row r="339" spans="6:18">
      <c r="F339" s="12"/>
      <c r="J339" s="12"/>
      <c r="L339" s="12"/>
      <c r="M339" s="12"/>
      <c r="N339" s="40"/>
      <c r="O339" s="12"/>
      <c r="P339" s="40"/>
      <c r="Q339" s="233"/>
      <c r="R339" s="233"/>
    </row>
    <row r="340" spans="6:18">
      <c r="F340" s="12"/>
      <c r="J340" s="12"/>
      <c r="L340" s="12"/>
      <c r="M340" s="12"/>
      <c r="N340" s="40"/>
      <c r="O340" s="12"/>
      <c r="P340" s="40"/>
      <c r="Q340" s="233"/>
      <c r="R340" s="233"/>
    </row>
    <row r="341" spans="6:18">
      <c r="F341" s="12"/>
      <c r="J341" s="12"/>
      <c r="L341" s="12"/>
      <c r="M341" s="12"/>
      <c r="N341" s="40"/>
      <c r="O341" s="12"/>
      <c r="P341" s="40"/>
      <c r="Q341" s="233"/>
      <c r="R341" s="233"/>
    </row>
    <row r="342" spans="6:18">
      <c r="F342" s="12"/>
      <c r="J342" s="12"/>
      <c r="L342" s="12"/>
      <c r="M342" s="12"/>
      <c r="N342" s="40"/>
      <c r="O342" s="12"/>
      <c r="P342" s="40"/>
      <c r="Q342" s="233"/>
      <c r="R342" s="233"/>
    </row>
    <row r="343" spans="6:18">
      <c r="F343" s="12"/>
      <c r="J343" s="12"/>
      <c r="L343" s="12"/>
      <c r="M343" s="12"/>
      <c r="N343" s="40"/>
      <c r="O343" s="12"/>
      <c r="P343" s="40"/>
      <c r="Q343" s="233"/>
      <c r="R343" s="233"/>
    </row>
    <row r="344" spans="6:18">
      <c r="F344" s="12"/>
      <c r="J344" s="12"/>
      <c r="L344" s="12"/>
      <c r="M344" s="12"/>
      <c r="N344" s="40"/>
      <c r="O344" s="12"/>
      <c r="P344" s="40"/>
      <c r="Q344" s="233"/>
      <c r="R344" s="233"/>
    </row>
    <row r="345" spans="6:18">
      <c r="F345" s="12"/>
      <c r="J345" s="12"/>
      <c r="L345" s="12"/>
      <c r="M345" s="12"/>
      <c r="N345" s="40"/>
      <c r="O345" s="12"/>
      <c r="P345" s="40"/>
      <c r="Q345" s="233"/>
      <c r="R345" s="233"/>
    </row>
    <row r="346" spans="6:18">
      <c r="F346" s="12"/>
      <c r="J346" s="12"/>
      <c r="L346" s="12"/>
      <c r="M346" s="12"/>
      <c r="N346" s="40"/>
      <c r="O346" s="12"/>
      <c r="P346" s="40"/>
      <c r="Q346" s="233"/>
      <c r="R346" s="233"/>
    </row>
    <row r="347" spans="6:18">
      <c r="F347" s="12"/>
      <c r="J347" s="12"/>
      <c r="L347" s="12"/>
      <c r="M347" s="12"/>
      <c r="N347" s="40"/>
      <c r="O347" s="12"/>
      <c r="P347" s="40"/>
      <c r="Q347" s="233"/>
      <c r="R347" s="233"/>
    </row>
    <row r="348" spans="6:18">
      <c r="F348" s="12"/>
      <c r="J348" s="12"/>
      <c r="L348" s="12"/>
      <c r="M348" s="12"/>
      <c r="N348" s="40"/>
      <c r="O348" s="12"/>
      <c r="P348" s="40"/>
      <c r="Q348" s="233"/>
      <c r="R348" s="233"/>
    </row>
  </sheetData>
  <pageMargins left="0.7" right="0.7" top="0.75" bottom="0.75" header="0.3" footer="0.3"/>
  <pageSetup paperSize="9" orientation="portrait" r:id="rId1"/>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77E2-333C-9C48-9E42-3E79F2027723}">
  <dimension ref="A1"/>
  <sheetViews>
    <sheetView topLeftCell="A16" zoomScale="132" zoomScaleNormal="80" workbookViewId="0">
      <selection activeCell="AH10" sqref="AH10"/>
    </sheetView>
  </sheetViews>
  <sheetFormatPr baseColWidth="10" defaultColWidth="7.5" defaultRowHeight="14"/>
  <cols>
    <col min="1" max="16384" width="7.5" style="17"/>
  </cols>
  <sheetData/>
  <pageMargins left="0.7" right="0.7" top="0.75" bottom="0.75" header="0.3" footer="0.3"/>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4D5F-7EF1-7E41-8319-B5EB88C011C0}">
  <dimension ref="A1:G5"/>
  <sheetViews>
    <sheetView zoomScale="166" workbookViewId="0">
      <selection activeCell="B17" sqref="B17"/>
    </sheetView>
  </sheetViews>
  <sheetFormatPr baseColWidth="10" defaultRowHeight="15"/>
  <cols>
    <col min="1" max="1" width="20.1640625" customWidth="1"/>
    <col min="2" max="2" width="18.1640625" style="200" customWidth="1"/>
    <col min="3" max="3" width="16.83203125" style="102" customWidth="1"/>
    <col min="4" max="4" width="17" style="121" customWidth="1"/>
    <col min="5" max="5" width="16.6640625" style="200" customWidth="1"/>
    <col min="6" max="6" width="18.5" style="102" customWidth="1"/>
    <col min="7" max="7" width="15.33203125" style="121" customWidth="1"/>
  </cols>
  <sheetData>
    <row r="1" spans="1:7">
      <c r="B1" s="200" t="s">
        <v>498</v>
      </c>
      <c r="C1" s="102" t="s">
        <v>499</v>
      </c>
      <c r="D1" s="121" t="s">
        <v>500</v>
      </c>
      <c r="E1" s="200" t="s">
        <v>497</v>
      </c>
      <c r="F1" s="102" t="s">
        <v>506</v>
      </c>
      <c r="G1" s="121" t="s">
        <v>501</v>
      </c>
    </row>
    <row r="2" spans="1:7">
      <c r="A2" t="s">
        <v>502</v>
      </c>
      <c r="B2" s="200">
        <f>'Per output'!E88</f>
        <v>863</v>
      </c>
      <c r="C2" s="106">
        <f>'Per output'!F88</f>
        <v>1238.5751075542216</v>
      </c>
      <c r="D2" s="202">
        <f>'Per output'!G88</f>
        <v>504.07379796781828</v>
      </c>
      <c r="E2" s="200">
        <f>B2</f>
        <v>863</v>
      </c>
      <c r="F2" s="102">
        <f>B2</f>
        <v>863</v>
      </c>
      <c r="G2" s="121">
        <f>B2</f>
        <v>863</v>
      </c>
    </row>
    <row r="3" spans="1:7">
      <c r="A3" t="s">
        <v>503</v>
      </c>
      <c r="B3" s="201">
        <f>LCA!O25</f>
        <v>877.78296942520001</v>
      </c>
      <c r="C3" s="106">
        <f>LCA!O29</f>
        <v>5917.9453211651244</v>
      </c>
      <c r="D3" s="202">
        <f>LCA!O30</f>
        <v>1443.4032879013639</v>
      </c>
      <c r="E3" s="201">
        <f>B3</f>
        <v>877.78296942520001</v>
      </c>
      <c r="F3" s="106">
        <f>LCA!O44</f>
        <v>5445.2199988302154</v>
      </c>
      <c r="G3" s="202">
        <f>LCA!O45</f>
        <v>2471.179899611453</v>
      </c>
    </row>
    <row r="4" spans="1:7" s="48" customFormat="1">
      <c r="A4" s="48" t="s">
        <v>504</v>
      </c>
      <c r="B4" s="197">
        <f>B3/B2</f>
        <v>1.01712974440927</v>
      </c>
      <c r="C4" s="204">
        <f t="shared" ref="C4:G4" si="0">C3/C2</f>
        <v>4.7780270127106945</v>
      </c>
      <c r="D4" s="205">
        <f>D3/D2</f>
        <v>2.8634761293296096</v>
      </c>
      <c r="E4" s="197">
        <f t="shared" si="0"/>
        <v>1.01712974440927</v>
      </c>
      <c r="F4" s="204">
        <f>F3/F2</f>
        <v>6.3096407865935289</v>
      </c>
      <c r="G4" s="205">
        <f t="shared" si="0"/>
        <v>2.8634761293296096</v>
      </c>
    </row>
    <row r="5" spans="1:7">
      <c r="B5" s="193"/>
      <c r="C5" s="105"/>
      <c r="D5" s="194"/>
      <c r="E5" s="193"/>
      <c r="F5" s="105"/>
      <c r="G5" s="194"/>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87223-C09C-014D-82E4-A427D61961E9}">
  <dimension ref="A1:H88"/>
  <sheetViews>
    <sheetView topLeftCell="A7" zoomScale="173" workbookViewId="0">
      <selection activeCell="F89" sqref="F89"/>
    </sheetView>
  </sheetViews>
  <sheetFormatPr baseColWidth="10" defaultRowHeight="16"/>
  <cols>
    <col min="1" max="1" width="10.83203125" style="148"/>
    <col min="2" max="2" width="10.83203125" style="166"/>
    <col min="3" max="4" width="10.83203125" style="148"/>
    <col min="5" max="5" width="9.6640625" style="124" bestFit="1" customWidth="1"/>
    <col min="6" max="6" width="10.83203125" style="156"/>
    <col min="7" max="7" width="11.6640625" style="157" bestFit="1" customWidth="1"/>
    <col min="8" max="8" width="10.83203125" style="165"/>
    <col min="9" max="16384" width="10.83203125" style="148"/>
  </cols>
  <sheetData>
    <row r="1" spans="1:8" s="141" customFormat="1">
      <c r="A1" s="139" t="s">
        <v>285</v>
      </c>
      <c r="B1" s="176" t="s">
        <v>245</v>
      </c>
      <c r="C1" s="140" t="s">
        <v>369</v>
      </c>
      <c r="D1" s="140" t="s">
        <v>370</v>
      </c>
      <c r="E1" s="122" t="s">
        <v>371</v>
      </c>
      <c r="F1" s="142" t="s">
        <v>373</v>
      </c>
      <c r="G1" s="143" t="s">
        <v>460</v>
      </c>
      <c r="H1" s="144" t="s">
        <v>461</v>
      </c>
    </row>
    <row r="2" spans="1:8">
      <c r="A2" s="145" t="s">
        <v>363</v>
      </c>
      <c r="B2" s="177" t="s">
        <v>403</v>
      </c>
      <c r="C2" s="181">
        <f>'Toperoff dataset 2017'!B2/100</f>
        <v>2.12</v>
      </c>
      <c r="D2" s="147">
        <v>4500</v>
      </c>
      <c r="E2" s="126">
        <f t="shared" ref="E2:E65" si="0">C2*D2</f>
        <v>9540</v>
      </c>
      <c r="F2" s="149"/>
      <c r="G2" s="150"/>
      <c r="H2" s="164">
        <f t="shared" ref="H2:H33" si="1">E2/$D$87*1000*0.083</f>
        <v>2.8026804246318164</v>
      </c>
    </row>
    <row r="3" spans="1:8">
      <c r="A3" s="145" t="s">
        <v>368</v>
      </c>
      <c r="B3" s="177" t="s">
        <v>404</v>
      </c>
      <c r="C3" s="181">
        <f>'Toperoff dataset 2017'!B3/100</f>
        <v>32.39</v>
      </c>
      <c r="D3" s="147">
        <v>4200</v>
      </c>
      <c r="E3" s="126">
        <f t="shared" si="0"/>
        <v>136038</v>
      </c>
      <c r="F3" s="149"/>
      <c r="G3" s="150"/>
      <c r="H3" s="164">
        <f t="shared" si="1"/>
        <v>39.965517778413322</v>
      </c>
    </row>
    <row r="4" spans="1:8">
      <c r="A4" s="145" t="s">
        <v>348</v>
      </c>
      <c r="B4" s="177" t="s">
        <v>405</v>
      </c>
      <c r="C4" s="181">
        <f>'Toperoff dataset 2017'!B4/100</f>
        <v>16.13</v>
      </c>
      <c r="D4" s="147">
        <v>800</v>
      </c>
      <c r="E4" s="126">
        <f t="shared" si="0"/>
        <v>12904</v>
      </c>
      <c r="F4" s="149"/>
      <c r="G4" s="150"/>
      <c r="H4" s="164">
        <f t="shared" si="1"/>
        <v>3.790963123631967</v>
      </c>
    </row>
    <row r="5" spans="1:8">
      <c r="A5" s="145" t="s">
        <v>320</v>
      </c>
      <c r="B5" s="177" t="s">
        <v>406</v>
      </c>
      <c r="C5" s="181">
        <f>'Toperoff dataset 2017'!B5/100</f>
        <v>20</v>
      </c>
      <c r="D5" s="152">
        <v>161</v>
      </c>
      <c r="E5" s="126">
        <f t="shared" si="0"/>
        <v>3220</v>
      </c>
      <c r="F5" s="149"/>
      <c r="G5" s="150"/>
      <c r="H5" s="164">
        <f t="shared" si="1"/>
        <v>0.94597808881702827</v>
      </c>
    </row>
    <row r="6" spans="1:8">
      <c r="A6" s="145" t="s">
        <v>311</v>
      </c>
      <c r="B6" s="177" t="s">
        <v>407</v>
      </c>
      <c r="C6" s="181">
        <f>'Toperoff dataset 2017'!B6/100</f>
        <v>12.11</v>
      </c>
      <c r="D6" s="153">
        <v>7500</v>
      </c>
      <c r="E6" s="126">
        <f t="shared" si="0"/>
        <v>90825</v>
      </c>
      <c r="F6" s="149"/>
      <c r="G6" s="150"/>
      <c r="H6" s="164">
        <f t="shared" si="1"/>
        <v>26.682751526958569</v>
      </c>
    </row>
    <row r="7" spans="1:8">
      <c r="A7" s="145" t="s">
        <v>322</v>
      </c>
      <c r="B7" s="177" t="s">
        <v>408</v>
      </c>
      <c r="C7" s="181">
        <f>'Toperoff dataset 2017'!B7/100</f>
        <v>43.65</v>
      </c>
      <c r="D7" s="147">
        <v>2500</v>
      </c>
      <c r="E7" s="126">
        <f t="shared" si="0"/>
        <v>109125</v>
      </c>
      <c r="F7" s="149"/>
      <c r="G7" s="150"/>
      <c r="H7" s="164">
        <f t="shared" si="1"/>
        <v>32.058962404396958</v>
      </c>
    </row>
    <row r="8" spans="1:8">
      <c r="A8" s="145" t="s">
        <v>362</v>
      </c>
      <c r="B8" s="177" t="s">
        <v>409</v>
      </c>
      <c r="C8" s="181">
        <f>'Toperoff dataset 2017'!B8/100</f>
        <v>35</v>
      </c>
      <c r="D8" s="152">
        <v>400</v>
      </c>
      <c r="E8" s="126">
        <f t="shared" si="0"/>
        <v>14000</v>
      </c>
      <c r="F8" s="149"/>
      <c r="G8" s="150"/>
      <c r="H8" s="164">
        <f t="shared" si="1"/>
        <v>4.1129482122479484</v>
      </c>
    </row>
    <row r="9" spans="1:8">
      <c r="A9" s="145" t="s">
        <v>362</v>
      </c>
      <c r="B9" s="178" t="s">
        <v>451</v>
      </c>
      <c r="C9" s="181">
        <f>'Toperoff dataset 2017'!B9/100</f>
        <v>8</v>
      </c>
      <c r="D9" s="147">
        <v>1000</v>
      </c>
      <c r="E9" s="126">
        <f t="shared" si="0"/>
        <v>8000</v>
      </c>
      <c r="F9" s="156">
        <f>Harvest!O36</f>
        <v>8.8000000000000007</v>
      </c>
      <c r="G9" s="150">
        <f>1/'Per output'!F$89*'Per farm''s area'!F9</f>
        <v>6.131561948630182</v>
      </c>
      <c r="H9" s="164">
        <f t="shared" si="1"/>
        <v>2.3502561212845423</v>
      </c>
    </row>
    <row r="10" spans="1:8">
      <c r="A10" s="145" t="s">
        <v>324</v>
      </c>
      <c r="B10" s="178" t="s">
        <v>451</v>
      </c>
      <c r="C10" s="181">
        <f>'Toperoff dataset 2017'!B10/100</f>
        <v>14.28</v>
      </c>
      <c r="D10" s="152">
        <v>700</v>
      </c>
      <c r="E10" s="126">
        <f t="shared" si="0"/>
        <v>9996</v>
      </c>
      <c r="F10" s="156">
        <f>Harvest!O8</f>
        <v>20</v>
      </c>
      <c r="G10" s="150">
        <f>1/'Per output'!F$89*'Per farm''s area'!F10</f>
        <v>13.935368065068594</v>
      </c>
      <c r="H10" s="164">
        <f t="shared" si="1"/>
        <v>2.9366450235450356</v>
      </c>
    </row>
    <row r="11" spans="1:8">
      <c r="A11" s="145" t="s">
        <v>341</v>
      </c>
      <c r="B11" s="177" t="s">
        <v>410</v>
      </c>
      <c r="C11" s="181">
        <f>'Toperoff dataset 2017'!B11/100</f>
        <v>65</v>
      </c>
      <c r="D11" s="147">
        <v>100</v>
      </c>
      <c r="E11" s="126">
        <f t="shared" si="0"/>
        <v>6500</v>
      </c>
      <c r="G11" s="150"/>
      <c r="H11" s="164">
        <f t="shared" si="1"/>
        <v>1.9095830985436906</v>
      </c>
    </row>
    <row r="12" spans="1:8">
      <c r="A12" s="145" t="s">
        <v>340</v>
      </c>
      <c r="B12" s="178" t="s">
        <v>451</v>
      </c>
      <c r="C12" s="181">
        <f>'Toperoff dataset 2017'!B12/100</f>
        <v>50.45</v>
      </c>
      <c r="D12" s="152">
        <v>2500</v>
      </c>
      <c r="E12" s="126">
        <f>C12*D12</f>
        <v>126125</v>
      </c>
      <c r="F12" s="156">
        <f>Harvest!O15</f>
        <v>35</v>
      </c>
      <c r="G12" s="150">
        <f>1/'Per output'!F$89*'Per farm''s area'!F12</f>
        <v>24.386894113870039</v>
      </c>
      <c r="H12" s="164">
        <f t="shared" si="1"/>
        <v>37.053256662126614</v>
      </c>
    </row>
    <row r="13" spans="1:8">
      <c r="A13" s="145" t="s">
        <v>326</v>
      </c>
      <c r="B13" s="178" t="s">
        <v>451</v>
      </c>
      <c r="C13" s="181">
        <f>'Toperoff dataset 2017'!B13/100</f>
        <v>69.86</v>
      </c>
      <c r="D13" s="152">
        <v>3000</v>
      </c>
      <c r="E13" s="126">
        <f t="shared" si="0"/>
        <v>209580</v>
      </c>
      <c r="F13" s="156">
        <f>Harvest!O23</f>
        <v>25</v>
      </c>
      <c r="G13" s="150">
        <f>1/'Per output'!F$89*'Per farm''s area'!F13</f>
        <v>17.419210081335741</v>
      </c>
      <c r="H13" s="164">
        <f t="shared" si="1"/>
        <v>61.570834737351802</v>
      </c>
    </row>
    <row r="14" spans="1:8">
      <c r="A14" s="145" t="s">
        <v>349</v>
      </c>
      <c r="B14" s="178" t="s">
        <v>451</v>
      </c>
      <c r="C14" s="181">
        <f>'Toperoff dataset 2017'!B14/100</f>
        <v>20.309999999999999</v>
      </c>
      <c r="D14" s="152">
        <v>280</v>
      </c>
      <c r="E14" s="126">
        <f t="shared" si="0"/>
        <v>5686.7999999999993</v>
      </c>
      <c r="F14" s="156">
        <f>Harvest!O20</f>
        <v>27</v>
      </c>
      <c r="G14" s="150">
        <f>1/'Per output'!F$89*'Per farm''s area'!F14</f>
        <v>18.812746887842604</v>
      </c>
      <c r="H14" s="164">
        <f t="shared" si="1"/>
        <v>1.6706795638151168</v>
      </c>
    </row>
    <row r="15" spans="1:8">
      <c r="A15" s="145" t="s">
        <v>327</v>
      </c>
      <c r="B15" s="177" t="s">
        <v>411</v>
      </c>
      <c r="C15" s="181">
        <f>'Toperoff dataset 2017'!B15/100</f>
        <v>8.1999999999999993</v>
      </c>
      <c r="D15" s="147">
        <v>350</v>
      </c>
      <c r="E15" s="126">
        <f t="shared" si="0"/>
        <v>2869.9999999999995</v>
      </c>
      <c r="G15" s="150"/>
      <c r="H15" s="164">
        <f t="shared" si="1"/>
        <v>0.8431543835108295</v>
      </c>
    </row>
    <row r="16" spans="1:8">
      <c r="A16" s="145" t="s">
        <v>336</v>
      </c>
      <c r="B16" s="177" t="s">
        <v>412</v>
      </c>
      <c r="C16" s="181">
        <f>'Toperoff dataset 2017'!B16/100</f>
        <v>2.1</v>
      </c>
      <c r="D16" s="147">
        <v>100</v>
      </c>
      <c r="E16" s="126">
        <f t="shared" si="0"/>
        <v>210</v>
      </c>
      <c r="G16" s="150"/>
      <c r="H16" s="164">
        <f t="shared" si="1"/>
        <v>6.1694223183719241E-2</v>
      </c>
    </row>
    <row r="17" spans="1:8">
      <c r="A17" s="145" t="s">
        <v>336</v>
      </c>
      <c r="B17" s="177" t="s">
        <v>413</v>
      </c>
      <c r="C17" s="181">
        <f>'Toperoff dataset 2017'!B17/100</f>
        <v>3.3</v>
      </c>
      <c r="D17" s="147">
        <v>4500</v>
      </c>
      <c r="E17" s="126">
        <f t="shared" si="0"/>
        <v>14850</v>
      </c>
      <c r="G17" s="150"/>
      <c r="H17" s="164">
        <f t="shared" si="1"/>
        <v>4.3626629251344324</v>
      </c>
    </row>
    <row r="18" spans="1:8">
      <c r="A18" s="145" t="s">
        <v>329</v>
      </c>
      <c r="B18" s="177" t="s">
        <v>414</v>
      </c>
      <c r="C18" s="181">
        <f>'Toperoff dataset 2017'!B18/100</f>
        <v>21.04</v>
      </c>
      <c r="D18" s="147">
        <v>6000</v>
      </c>
      <c r="E18" s="126">
        <f t="shared" si="0"/>
        <v>126240</v>
      </c>
      <c r="G18" s="150"/>
      <c r="H18" s="164">
        <f t="shared" si="1"/>
        <v>37.087041593870076</v>
      </c>
    </row>
    <row r="19" spans="1:8">
      <c r="A19" s="145" t="s">
        <v>365</v>
      </c>
      <c r="B19" s="177" t="s">
        <v>415</v>
      </c>
      <c r="C19" s="181">
        <f>'Toperoff dataset 2017'!B19/100</f>
        <v>12</v>
      </c>
      <c r="D19" s="147">
        <v>500</v>
      </c>
      <c r="E19" s="126">
        <f t="shared" si="0"/>
        <v>6000</v>
      </c>
      <c r="G19" s="150"/>
      <c r="H19" s="164">
        <f t="shared" si="1"/>
        <v>1.7626920909634067</v>
      </c>
    </row>
    <row r="20" spans="1:8">
      <c r="A20" s="145" t="s">
        <v>365</v>
      </c>
      <c r="B20" s="178" t="s">
        <v>451</v>
      </c>
      <c r="C20" s="181">
        <f>'Toperoff dataset 2017'!B20/100</f>
        <v>20</v>
      </c>
      <c r="D20" s="147">
        <v>6800</v>
      </c>
      <c r="E20" s="126">
        <f t="shared" si="0"/>
        <v>136000</v>
      </c>
      <c r="F20" s="156">
        <f>Harvest!O33</f>
        <v>3.9</v>
      </c>
      <c r="G20" s="150">
        <f>1/'Per output'!F$89*'Per farm''s area'!F20</f>
        <v>2.7173967726883759</v>
      </c>
      <c r="H20" s="164">
        <f t="shared" si="1"/>
        <v>39.954354061837222</v>
      </c>
    </row>
    <row r="21" spans="1:8">
      <c r="A21" s="145" t="s">
        <v>346</v>
      </c>
      <c r="B21" s="178" t="s">
        <v>451</v>
      </c>
      <c r="C21" s="181">
        <f>'Toperoff dataset 2017'!B21/100</f>
        <v>100</v>
      </c>
      <c r="D21" s="147">
        <v>550</v>
      </c>
      <c r="E21" s="126">
        <f t="shared" si="0"/>
        <v>55000</v>
      </c>
      <c r="G21" s="150"/>
      <c r="H21" s="164">
        <f t="shared" si="1"/>
        <v>16.158010833831227</v>
      </c>
    </row>
    <row r="22" spans="1:8">
      <c r="A22" s="145" t="s">
        <v>346</v>
      </c>
      <c r="B22" s="177" t="s">
        <v>416</v>
      </c>
      <c r="C22" s="181">
        <f>'Toperoff dataset 2017'!B22/100</f>
        <v>38</v>
      </c>
      <c r="D22" s="152">
        <v>800</v>
      </c>
      <c r="E22" s="126">
        <f t="shared" si="0"/>
        <v>30400</v>
      </c>
      <c r="F22" s="156">
        <f>Harvest!O40</f>
        <v>16.399999999999999</v>
      </c>
      <c r="G22" s="150">
        <f>1/'Per output'!F$89*'Per farm''s area'!F22</f>
        <v>11.427001813356247</v>
      </c>
      <c r="H22" s="164">
        <f t="shared" si="1"/>
        <v>8.9309732608812613</v>
      </c>
    </row>
    <row r="23" spans="1:8">
      <c r="A23" s="145" t="s">
        <v>366</v>
      </c>
      <c r="B23" s="177" t="s">
        <v>417</v>
      </c>
      <c r="C23" s="181">
        <f>'Toperoff dataset 2017'!B23/100</f>
        <v>9.1999999999999993</v>
      </c>
      <c r="D23" s="147">
        <v>5270</v>
      </c>
      <c r="E23" s="126">
        <f t="shared" si="0"/>
        <v>48483.999999999993</v>
      </c>
      <c r="G23" s="150"/>
      <c r="H23" s="164">
        <f t="shared" si="1"/>
        <v>14.243727223044965</v>
      </c>
    </row>
    <row r="24" spans="1:8">
      <c r="A24" s="145" t="s">
        <v>339</v>
      </c>
      <c r="B24" s="178" t="s">
        <v>451</v>
      </c>
      <c r="C24" s="181">
        <f>'Toperoff dataset 2017'!B24/100</f>
        <v>59.75</v>
      </c>
      <c r="D24" s="147">
        <v>109</v>
      </c>
      <c r="E24" s="126">
        <f t="shared" si="0"/>
        <v>6512.75</v>
      </c>
      <c r="G24" s="150"/>
      <c r="H24" s="164">
        <f t="shared" si="1"/>
        <v>1.9133288192369877</v>
      </c>
    </row>
    <row r="25" spans="1:8">
      <c r="A25" s="145" t="s">
        <v>339</v>
      </c>
      <c r="B25" s="178" t="s">
        <v>451</v>
      </c>
      <c r="C25" s="181">
        <f>'Toperoff dataset 2017'!B25/100</f>
        <v>59.75</v>
      </c>
      <c r="D25" s="147">
        <v>633.1</v>
      </c>
      <c r="E25" s="126">
        <f t="shared" si="0"/>
        <v>37827.724999999999</v>
      </c>
      <c r="F25" s="156">
        <f>Harvest!O29</f>
        <v>33.799999999999997</v>
      </c>
      <c r="G25" s="150">
        <f>1/'Per output'!F$89*'Per farm''s area'!F25</f>
        <v>23.550772029965923</v>
      </c>
      <c r="H25" s="164">
        <f t="shared" si="1"/>
        <v>11.113105279439788</v>
      </c>
    </row>
    <row r="26" spans="1:8">
      <c r="A26" s="145" t="s">
        <v>360</v>
      </c>
      <c r="B26" s="178" t="s">
        <v>451</v>
      </c>
      <c r="C26" s="181">
        <f>'Toperoff dataset 2017'!B26/100</f>
        <v>24.61</v>
      </c>
      <c r="D26" s="152">
        <v>500</v>
      </c>
      <c r="E26" s="126">
        <f t="shared" si="0"/>
        <v>12305</v>
      </c>
      <c r="F26" s="156">
        <f>Harvest!O19</f>
        <v>8</v>
      </c>
      <c r="G26" s="150">
        <f>1/'Per output'!F$89*'Per farm''s area'!F26</f>
        <v>5.5741472260274376</v>
      </c>
      <c r="H26" s="164">
        <f t="shared" si="1"/>
        <v>3.6149876965507866</v>
      </c>
    </row>
    <row r="27" spans="1:8">
      <c r="A27" s="145" t="s">
        <v>364</v>
      </c>
      <c r="B27" s="177" t="s">
        <v>418</v>
      </c>
      <c r="C27" s="181">
        <f>'Toperoff dataset 2017'!B27/100</f>
        <v>12.6</v>
      </c>
      <c r="D27" s="147">
        <v>160</v>
      </c>
      <c r="E27" s="126">
        <f t="shared" si="0"/>
        <v>2016</v>
      </c>
      <c r="G27" s="150"/>
      <c r="H27" s="164">
        <f t="shared" si="1"/>
        <v>0.59226454256370464</v>
      </c>
    </row>
    <row r="28" spans="1:8">
      <c r="A28" s="145" t="s">
        <v>359</v>
      </c>
      <c r="B28" s="177" t="s">
        <v>419</v>
      </c>
      <c r="C28" s="181">
        <f>'Toperoff dataset 2017'!B28/100</f>
        <v>10</v>
      </c>
      <c r="D28" s="152">
        <v>200</v>
      </c>
      <c r="E28" s="126">
        <f t="shared" si="0"/>
        <v>2000</v>
      </c>
      <c r="F28" s="156">
        <f>Harvest!O27</f>
        <v>1</v>
      </c>
      <c r="G28" s="150">
        <f>1/'Per output'!F$89*'Per farm''s area'!F28</f>
        <v>0.6967684032534297</v>
      </c>
      <c r="H28" s="164">
        <f t="shared" si="1"/>
        <v>0.58756403032113558</v>
      </c>
    </row>
    <row r="29" spans="1:8">
      <c r="A29" s="145" t="s">
        <v>330</v>
      </c>
      <c r="B29" s="177" t="s">
        <v>420</v>
      </c>
      <c r="C29" s="181">
        <f>'Toperoff dataset 2017'!B29/100</f>
        <v>34</v>
      </c>
      <c r="D29" s="147">
        <v>3080</v>
      </c>
      <c r="E29" s="126">
        <f t="shared" si="0"/>
        <v>104720</v>
      </c>
      <c r="G29" s="150"/>
      <c r="H29" s="164">
        <f t="shared" si="1"/>
        <v>30.764852627614662</v>
      </c>
    </row>
    <row r="30" spans="1:8">
      <c r="A30" s="145" t="s">
        <v>330</v>
      </c>
      <c r="B30" s="177" t="s">
        <v>421</v>
      </c>
      <c r="C30" s="181">
        <f>'Toperoff dataset 2017'!B30/100</f>
        <v>18.66</v>
      </c>
      <c r="D30" s="147">
        <v>3790</v>
      </c>
      <c r="E30" s="126">
        <f t="shared" si="0"/>
        <v>70721.399999999994</v>
      </c>
      <c r="G30" s="150"/>
      <c r="H30" s="164">
        <f t="shared" si="1"/>
        <v>20.776675406976576</v>
      </c>
    </row>
    <row r="31" spans="1:8">
      <c r="A31" s="145" t="s">
        <v>342</v>
      </c>
      <c r="B31" s="177" t="s">
        <v>422</v>
      </c>
      <c r="C31" s="181">
        <f>'Toperoff dataset 2017'!B31/100</f>
        <v>11.76</v>
      </c>
      <c r="D31" s="147">
        <v>5500</v>
      </c>
      <c r="E31" s="126">
        <f t="shared" si="0"/>
        <v>64680</v>
      </c>
      <c r="G31" s="150"/>
      <c r="H31" s="164">
        <f t="shared" si="1"/>
        <v>19.001820740585526</v>
      </c>
    </row>
    <row r="32" spans="1:8">
      <c r="A32" s="145" t="s">
        <v>343</v>
      </c>
      <c r="B32" s="177" t="s">
        <v>423</v>
      </c>
      <c r="C32" s="181">
        <f>'Toperoff dataset 2017'!B32/100</f>
        <v>27.39</v>
      </c>
      <c r="D32" s="153">
        <v>2800</v>
      </c>
      <c r="E32" s="126">
        <f t="shared" si="0"/>
        <v>76692</v>
      </c>
      <c r="G32" s="150"/>
      <c r="H32" s="164">
        <f t="shared" si="1"/>
        <v>22.530730306694267</v>
      </c>
    </row>
    <row r="33" spans="1:8">
      <c r="A33" s="145" t="s">
        <v>325</v>
      </c>
      <c r="B33" s="177" t="s">
        <v>424</v>
      </c>
      <c r="C33" s="181">
        <f>'Toperoff dataset 2017'!B33/100</f>
        <v>33.6</v>
      </c>
      <c r="D33" s="147">
        <v>150</v>
      </c>
      <c r="E33" s="126">
        <f t="shared" si="0"/>
        <v>5040</v>
      </c>
      <c r="G33" s="150"/>
      <c r="H33" s="164">
        <f t="shared" si="1"/>
        <v>1.4806613564092617</v>
      </c>
    </row>
    <row r="34" spans="1:8">
      <c r="A34" s="145" t="s">
        <v>357</v>
      </c>
      <c r="B34" s="177" t="s">
        <v>425</v>
      </c>
      <c r="C34" s="181">
        <f>'Toperoff dataset 2017'!B34/100</f>
        <v>19.77</v>
      </c>
      <c r="D34" s="147">
        <v>180</v>
      </c>
      <c r="E34" s="126">
        <f t="shared" si="0"/>
        <v>3558.6</v>
      </c>
      <c r="G34" s="150"/>
      <c r="H34" s="164">
        <f t="shared" ref="H34:H69" si="2">E34/$D$87*1000*0.083</f>
        <v>1.0454526791503964</v>
      </c>
    </row>
    <row r="35" spans="1:8">
      <c r="A35" s="154" t="s">
        <v>356</v>
      </c>
      <c r="B35" s="178" t="s">
        <v>451</v>
      </c>
      <c r="C35" s="181">
        <f>'Toperoff dataset 2017'!B35/100</f>
        <v>20</v>
      </c>
      <c r="D35" s="152">
        <v>1500</v>
      </c>
      <c r="E35" s="126">
        <f t="shared" si="0"/>
        <v>30000</v>
      </c>
      <c r="F35" s="156">
        <f>Harvest!O17</f>
        <v>16</v>
      </c>
      <c r="G35" s="150">
        <f>1/'Per output'!F$89*'Per farm''s area'!F35</f>
        <v>11.148294452054875</v>
      </c>
      <c r="H35" s="164">
        <f t="shared" si="2"/>
        <v>8.813460454817033</v>
      </c>
    </row>
    <row r="36" spans="1:8">
      <c r="A36" s="145" t="s">
        <v>331</v>
      </c>
      <c r="B36" s="177" t="s">
        <v>426</v>
      </c>
      <c r="C36" s="181">
        <f>'Toperoff dataset 2017'!B36/100</f>
        <v>15.68</v>
      </c>
      <c r="D36" s="147">
        <v>1930</v>
      </c>
      <c r="E36" s="126">
        <f t="shared" si="0"/>
        <v>30262.399999999998</v>
      </c>
      <c r="G36" s="150"/>
      <c r="H36" s="164">
        <f t="shared" si="2"/>
        <v>8.8905488555951671</v>
      </c>
    </row>
    <row r="37" spans="1:8">
      <c r="A37" s="145" t="s">
        <v>338</v>
      </c>
      <c r="B37" s="178" t="s">
        <v>451</v>
      </c>
      <c r="C37" s="181">
        <f>'Toperoff dataset 2017'!B37/100</f>
        <v>20</v>
      </c>
      <c r="D37" s="152">
        <v>1000</v>
      </c>
      <c r="E37" s="126">
        <f t="shared" si="0"/>
        <v>20000</v>
      </c>
      <c r="F37" s="156">
        <f>Harvest!O7</f>
        <v>28</v>
      </c>
      <c r="G37" s="150">
        <f>1/'Per output'!F$89*'Per farm''s area'!F37</f>
        <v>19.509515291096033</v>
      </c>
      <c r="H37" s="164">
        <f t="shared" si="2"/>
        <v>5.8756403032113553</v>
      </c>
    </row>
    <row r="38" spans="1:8">
      <c r="A38" s="145" t="s">
        <v>344</v>
      </c>
      <c r="B38" s="177" t="s">
        <v>427</v>
      </c>
      <c r="C38" s="181">
        <f>'Toperoff dataset 2017'!B38/100</f>
        <v>2.89</v>
      </c>
      <c r="D38" s="153">
        <v>120</v>
      </c>
      <c r="E38" s="126">
        <f t="shared" si="0"/>
        <v>346.8</v>
      </c>
      <c r="G38" s="150"/>
      <c r="H38" s="164">
        <f t="shared" si="2"/>
        <v>0.1018836028576849</v>
      </c>
    </row>
    <row r="39" spans="1:8">
      <c r="A39" s="145" t="s">
        <v>347</v>
      </c>
      <c r="B39" s="177" t="s">
        <v>428</v>
      </c>
      <c r="C39" s="181">
        <f>'Toperoff dataset 2017'!B39/100</f>
        <v>21.6</v>
      </c>
      <c r="D39" s="147">
        <v>1900</v>
      </c>
      <c r="E39" s="126">
        <f t="shared" si="0"/>
        <v>41040</v>
      </c>
      <c r="G39" s="150"/>
      <c r="H39" s="164">
        <f t="shared" si="2"/>
        <v>12.056813902189704</v>
      </c>
    </row>
    <row r="40" spans="1:8">
      <c r="A40" s="145" t="s">
        <v>345</v>
      </c>
      <c r="B40" s="178" t="s">
        <v>451</v>
      </c>
      <c r="C40" s="181">
        <f>'Toperoff dataset 2017'!B40/100</f>
        <v>39.53</v>
      </c>
      <c r="D40" s="147">
        <v>700</v>
      </c>
      <c r="E40" s="126">
        <f t="shared" si="0"/>
        <v>27671</v>
      </c>
      <c r="F40" s="156">
        <f>Harvest!O39</f>
        <v>10.4</v>
      </c>
      <c r="G40" s="150">
        <f>1/'Per output'!F$89*'Per farm''s area'!F40</f>
        <v>7.246391393835669</v>
      </c>
      <c r="H40" s="164">
        <f t="shared" si="2"/>
        <v>8.1292421415080725</v>
      </c>
    </row>
    <row r="41" spans="1:8">
      <c r="A41" s="145" t="s">
        <v>334</v>
      </c>
      <c r="B41" s="177" t="s">
        <v>429</v>
      </c>
      <c r="C41" s="181">
        <f>'Toperoff dataset 2017'!B41/100</f>
        <v>0.48</v>
      </c>
      <c r="D41" s="147">
        <v>25000</v>
      </c>
      <c r="E41" s="126">
        <f t="shared" si="0"/>
        <v>12000</v>
      </c>
      <c r="F41" s="156">
        <f>Harvest!O4</f>
        <v>40</v>
      </c>
      <c r="G41" s="150">
        <f>1/'Per output'!F$89*'Per farm''s area'!F41</f>
        <v>27.870736130137189</v>
      </c>
      <c r="H41" s="164">
        <f t="shared" si="2"/>
        <v>3.5253841819268135</v>
      </c>
    </row>
    <row r="42" spans="1:8">
      <c r="A42" s="145" t="s">
        <v>334</v>
      </c>
      <c r="B42" s="177" t="s">
        <v>430</v>
      </c>
      <c r="C42" s="181">
        <f>'Toperoff dataset 2017'!B42/100</f>
        <v>1.82</v>
      </c>
      <c r="D42" s="147">
        <v>6000</v>
      </c>
      <c r="E42" s="126">
        <f t="shared" si="0"/>
        <v>10920</v>
      </c>
      <c r="G42" s="150"/>
      <c r="H42" s="164">
        <f t="shared" si="2"/>
        <v>3.2080996055534006</v>
      </c>
    </row>
    <row r="43" spans="1:8">
      <c r="A43" s="145" t="s">
        <v>333</v>
      </c>
      <c r="B43" s="177" t="s">
        <v>431</v>
      </c>
      <c r="C43" s="181">
        <f>'Toperoff dataset 2017'!B43/100</f>
        <v>13.96</v>
      </c>
      <c r="D43" s="147">
        <v>1600</v>
      </c>
      <c r="E43" s="126">
        <f t="shared" si="0"/>
        <v>22336</v>
      </c>
      <c r="G43" s="150"/>
      <c r="H43" s="164">
        <f t="shared" si="2"/>
        <v>6.5619150906264423</v>
      </c>
    </row>
    <row r="44" spans="1:8">
      <c r="A44" s="145" t="s">
        <v>323</v>
      </c>
      <c r="B44" s="178" t="s">
        <v>451</v>
      </c>
      <c r="C44" s="181">
        <f>'Toperoff dataset 2017'!B44/100</f>
        <v>54.81</v>
      </c>
      <c r="D44" s="152">
        <v>1700</v>
      </c>
      <c r="E44" s="126">
        <f t="shared" si="0"/>
        <v>93177</v>
      </c>
      <c r="F44" s="156">
        <f>Harvest!O24</f>
        <v>4</v>
      </c>
      <c r="G44" s="150">
        <f>1/'Per output'!F$89*'Per farm''s area'!F44</f>
        <v>2.7870736130137188</v>
      </c>
      <c r="H44" s="164">
        <f t="shared" si="2"/>
        <v>27.373726826616227</v>
      </c>
    </row>
    <row r="45" spans="1:8">
      <c r="A45" s="145" t="s">
        <v>332</v>
      </c>
      <c r="B45" s="177" t="s">
        <v>432</v>
      </c>
      <c r="C45" s="181">
        <f>'Toperoff dataset 2017'!B45/100</f>
        <v>19.649999999999999</v>
      </c>
      <c r="D45" s="147">
        <v>4340</v>
      </c>
      <c r="E45" s="126">
        <f t="shared" si="0"/>
        <v>85281</v>
      </c>
      <c r="G45" s="150"/>
      <c r="H45" s="164">
        <f t="shared" si="2"/>
        <v>25.05402403490838</v>
      </c>
    </row>
    <row r="46" spans="1:8">
      <c r="A46" s="145" t="s">
        <v>352</v>
      </c>
      <c r="B46" s="177" t="s">
        <v>433</v>
      </c>
      <c r="C46" s="181">
        <f>'Toperoff dataset 2017'!B46/100</f>
        <v>10</v>
      </c>
      <c r="D46" s="147">
        <v>126</v>
      </c>
      <c r="E46" s="126">
        <f t="shared" si="0"/>
        <v>1260</v>
      </c>
      <c r="G46" s="150"/>
      <c r="H46" s="164">
        <f t="shared" si="2"/>
        <v>0.37016533910231542</v>
      </c>
    </row>
    <row r="47" spans="1:8">
      <c r="A47" s="145" t="s">
        <v>319</v>
      </c>
      <c r="B47" s="177" t="s">
        <v>434</v>
      </c>
      <c r="C47" s="181">
        <f>'Toperoff dataset 2017'!B47/100</f>
        <v>24</v>
      </c>
      <c r="D47" s="147">
        <v>3600</v>
      </c>
      <c r="E47" s="126">
        <f t="shared" si="0"/>
        <v>86400</v>
      </c>
      <c r="G47" s="150"/>
      <c r="H47" s="164">
        <f t="shared" si="2"/>
        <v>25.382766109873057</v>
      </c>
    </row>
    <row r="48" spans="1:8">
      <c r="A48" s="154" t="s">
        <v>314</v>
      </c>
      <c r="B48" s="177" t="s">
        <v>435</v>
      </c>
      <c r="C48" s="181">
        <f>'Toperoff dataset 2017'!B48/100</f>
        <v>5.5</v>
      </c>
      <c r="D48" s="153">
        <v>2800</v>
      </c>
      <c r="E48" s="126">
        <f t="shared" si="0"/>
        <v>15400</v>
      </c>
      <c r="G48" s="150"/>
      <c r="H48" s="164">
        <f t="shared" si="2"/>
        <v>4.5242430334727439</v>
      </c>
    </row>
    <row r="49" spans="1:8">
      <c r="A49" s="145" t="s">
        <v>315</v>
      </c>
      <c r="B49" s="177" t="s">
        <v>436</v>
      </c>
      <c r="C49" s="181">
        <f>'Toperoff dataset 2017'!B49/100</f>
        <v>33.6</v>
      </c>
      <c r="D49" s="147">
        <v>1400</v>
      </c>
      <c r="E49" s="126">
        <f t="shared" si="0"/>
        <v>47040</v>
      </c>
      <c r="G49" s="150"/>
      <c r="H49" s="164">
        <f t="shared" si="2"/>
        <v>13.819505993153109</v>
      </c>
    </row>
    <row r="50" spans="1:8">
      <c r="A50" s="145" t="s">
        <v>317</v>
      </c>
      <c r="B50" s="177" t="s">
        <v>437</v>
      </c>
      <c r="C50" s="181">
        <f>'Toperoff dataset 2017'!B50/100</f>
        <v>30</v>
      </c>
      <c r="D50" s="152">
        <v>492</v>
      </c>
      <c r="E50" s="126">
        <f t="shared" si="0"/>
        <v>14760</v>
      </c>
      <c r="G50" s="150"/>
      <c r="H50" s="164">
        <f t="shared" si="2"/>
        <v>4.3362225437699804</v>
      </c>
    </row>
    <row r="51" spans="1:8">
      <c r="A51" s="145" t="s">
        <v>316</v>
      </c>
      <c r="B51" s="177" t="s">
        <v>438</v>
      </c>
      <c r="C51" s="181">
        <f>'Toperoff dataset 2017'!B51/100</f>
        <v>4</v>
      </c>
      <c r="D51" s="147">
        <v>2300</v>
      </c>
      <c r="E51" s="126">
        <f t="shared" si="0"/>
        <v>9200</v>
      </c>
      <c r="G51" s="150"/>
      <c r="H51" s="164">
        <f t="shared" si="2"/>
        <v>2.7027945394772237</v>
      </c>
    </row>
    <row r="52" spans="1:8">
      <c r="A52" s="145" t="s">
        <v>353</v>
      </c>
      <c r="B52" s="177" t="s">
        <v>439</v>
      </c>
      <c r="C52" s="181">
        <f>'Toperoff dataset 2017'!B52/100</f>
        <v>5.27</v>
      </c>
      <c r="D52" s="147">
        <v>200</v>
      </c>
      <c r="E52" s="126">
        <f t="shared" si="0"/>
        <v>1054</v>
      </c>
      <c r="G52" s="150"/>
      <c r="H52" s="164">
        <f t="shared" si="2"/>
        <v>0.30964624397923846</v>
      </c>
    </row>
    <row r="53" spans="1:8">
      <c r="A53" s="145" t="s">
        <v>351</v>
      </c>
      <c r="B53" s="178" t="s">
        <v>451</v>
      </c>
      <c r="C53" s="181">
        <f>'Toperoff dataset 2017'!B53/100</f>
        <v>80.38</v>
      </c>
      <c r="D53" s="147">
        <v>3000</v>
      </c>
      <c r="E53" s="126">
        <f t="shared" si="0"/>
        <v>241140</v>
      </c>
      <c r="F53" s="156">
        <f>Harvest!O30</f>
        <v>16.25</v>
      </c>
      <c r="G53" s="150">
        <f>1/'Per output'!F$89*'Per farm''s area'!F53</f>
        <v>11.322486552868233</v>
      </c>
      <c r="H53" s="164">
        <f t="shared" si="2"/>
        <v>70.842595135819309</v>
      </c>
    </row>
    <row r="54" spans="1:8">
      <c r="A54" s="145" t="s">
        <v>318</v>
      </c>
      <c r="B54" s="177" t="s">
        <v>440</v>
      </c>
      <c r="C54" s="181">
        <f>'Toperoff dataset 2017'!B54/100</f>
        <v>22.97</v>
      </c>
      <c r="D54" s="147">
        <v>1600</v>
      </c>
      <c r="E54" s="126">
        <f t="shared" si="0"/>
        <v>36752</v>
      </c>
      <c r="G54" s="150"/>
      <c r="H54" s="164">
        <f t="shared" si="2"/>
        <v>10.797076621181187</v>
      </c>
    </row>
    <row r="55" spans="1:8">
      <c r="A55" s="145" t="s">
        <v>361</v>
      </c>
      <c r="B55" s="177" t="s">
        <v>441</v>
      </c>
      <c r="C55" s="181">
        <f>'Toperoff dataset 2017'!B55/100</f>
        <v>16</v>
      </c>
      <c r="D55" s="147">
        <v>1700</v>
      </c>
      <c r="E55" s="126">
        <f t="shared" si="0"/>
        <v>27200</v>
      </c>
      <c r="G55" s="150"/>
      <c r="H55" s="164">
        <f t="shared" si="2"/>
        <v>7.9908708123674437</v>
      </c>
    </row>
    <row r="56" spans="1:8">
      <c r="A56" s="145" t="s">
        <v>358</v>
      </c>
      <c r="B56" s="177" t="s">
        <v>442</v>
      </c>
      <c r="C56" s="181">
        <f>'Toperoff dataset 2017'!B56/100</f>
        <v>25.6</v>
      </c>
      <c r="D56" s="153">
        <v>2800</v>
      </c>
      <c r="E56" s="126">
        <f t="shared" si="0"/>
        <v>71680</v>
      </c>
      <c r="G56" s="150"/>
      <c r="H56" s="164">
        <f t="shared" si="2"/>
        <v>21.058294846709501</v>
      </c>
    </row>
    <row r="57" spans="1:8">
      <c r="A57" s="145" t="s">
        <v>367</v>
      </c>
      <c r="B57" s="178" t="s">
        <v>451</v>
      </c>
      <c r="C57" s="181">
        <f>'Toperoff dataset 2017'!B57/100</f>
        <v>39.96</v>
      </c>
      <c r="D57" s="147">
        <v>15941.3</v>
      </c>
      <c r="E57" s="126">
        <f t="shared" si="0"/>
        <v>637014.348</v>
      </c>
      <c r="G57" s="150"/>
      <c r="H57" s="164">
        <f t="shared" si="2"/>
        <v>187.14335884163523</v>
      </c>
    </row>
    <row r="58" spans="1:8">
      <c r="A58" s="145" t="s">
        <v>354</v>
      </c>
      <c r="B58" s="177" t="s">
        <v>443</v>
      </c>
      <c r="C58" s="181">
        <f>'Toperoff dataset 2017'!B58/100</f>
        <v>20</v>
      </c>
      <c r="D58" s="147">
        <v>260</v>
      </c>
      <c r="E58" s="126">
        <f t="shared" si="0"/>
        <v>5200</v>
      </c>
      <c r="G58" s="150"/>
      <c r="H58" s="164">
        <f t="shared" si="2"/>
        <v>1.5276664788349525</v>
      </c>
    </row>
    <row r="59" spans="1:8">
      <c r="A59" s="145" t="s">
        <v>328</v>
      </c>
      <c r="B59" s="177" t="s">
        <v>444</v>
      </c>
      <c r="C59" s="181">
        <f>'Toperoff dataset 2017'!B59/100</f>
        <v>30.3</v>
      </c>
      <c r="D59" s="152">
        <v>200</v>
      </c>
      <c r="E59" s="126">
        <f t="shared" si="0"/>
        <v>6060</v>
      </c>
      <c r="G59" s="150"/>
      <c r="H59" s="164">
        <f t="shared" si="2"/>
        <v>1.7803190118730408</v>
      </c>
    </row>
    <row r="60" spans="1:8">
      <c r="A60" s="154" t="s">
        <v>355</v>
      </c>
      <c r="B60" s="177" t="s">
        <v>445</v>
      </c>
      <c r="C60" s="181">
        <f>'Toperoff dataset 2017'!B60/100</f>
        <v>20.350000000000001</v>
      </c>
      <c r="D60" s="152">
        <v>800</v>
      </c>
      <c r="E60" s="126">
        <f t="shared" si="0"/>
        <v>16280.000000000002</v>
      </c>
      <c r="F60" s="156">
        <f>Harvest!O9</f>
        <v>5.75</v>
      </c>
      <c r="G60" s="150">
        <f>1/'Per output'!F$89*'Per farm''s area'!F60</f>
        <v>4.0064183187072206</v>
      </c>
      <c r="H60" s="164">
        <f t="shared" si="2"/>
        <v>4.7827712068140444</v>
      </c>
    </row>
    <row r="61" spans="1:8">
      <c r="A61" s="152" t="s">
        <v>375</v>
      </c>
      <c r="B61" s="177" t="s">
        <v>446</v>
      </c>
      <c r="C61" s="181">
        <f>'Toperoff dataset 2017'!B61/100</f>
        <v>70</v>
      </c>
      <c r="D61" s="155">
        <v>400</v>
      </c>
      <c r="E61" s="126">
        <f t="shared" si="0"/>
        <v>28000</v>
      </c>
      <c r="G61" s="150"/>
      <c r="H61" s="164">
        <f t="shared" si="2"/>
        <v>8.2258964244958968</v>
      </c>
    </row>
    <row r="62" spans="1:8">
      <c r="A62" s="145" t="s">
        <v>337</v>
      </c>
      <c r="B62" s="177" t="s">
        <v>447</v>
      </c>
      <c r="C62" s="181">
        <f>'Toperoff dataset 2017'!B62/100</f>
        <v>2.6</v>
      </c>
      <c r="D62" s="147">
        <v>4500</v>
      </c>
      <c r="E62" s="126">
        <f t="shared" si="0"/>
        <v>11700</v>
      </c>
      <c r="G62" s="150"/>
      <c r="H62" s="164">
        <f t="shared" si="2"/>
        <v>3.4372495773786431</v>
      </c>
    </row>
    <row r="63" spans="1:8">
      <c r="A63" s="145" t="s">
        <v>321</v>
      </c>
      <c r="B63" s="178" t="s">
        <v>451</v>
      </c>
      <c r="C63" s="181">
        <f>'Toperoff dataset 2017'!B63/100</f>
        <v>40.65</v>
      </c>
      <c r="D63" s="152">
        <v>1000</v>
      </c>
      <c r="E63" s="126">
        <f t="shared" si="0"/>
        <v>40650</v>
      </c>
      <c r="F63" s="156">
        <f>Harvest!O35</f>
        <v>1.1000000000000001</v>
      </c>
      <c r="G63" s="150">
        <f>1/'Per output'!F$89*'Per farm''s area'!F63</f>
        <v>0.76644524357877275</v>
      </c>
      <c r="H63" s="164">
        <f t="shared" si="2"/>
        <v>11.942238916277081</v>
      </c>
    </row>
    <row r="64" spans="1:8">
      <c r="A64" s="145" t="s">
        <v>350</v>
      </c>
      <c r="B64" s="178" t="s">
        <v>451</v>
      </c>
      <c r="C64" s="181">
        <f>'Toperoff dataset 2017'!B64/100</f>
        <v>80.08</v>
      </c>
      <c r="D64" s="153">
        <v>1500</v>
      </c>
      <c r="E64" s="126">
        <f t="shared" si="0"/>
        <v>120120</v>
      </c>
      <c r="G64" s="150"/>
      <c r="H64" s="164">
        <f t="shared" si="2"/>
        <v>35.289095661087401</v>
      </c>
    </row>
    <row r="65" spans="1:8">
      <c r="A65" s="145" t="s">
        <v>350</v>
      </c>
      <c r="B65" s="178" t="s">
        <v>451</v>
      </c>
      <c r="C65" s="181">
        <f>'Toperoff dataset 2017'!B65/100</f>
        <v>80.08</v>
      </c>
      <c r="D65" s="147">
        <v>2000</v>
      </c>
      <c r="E65" s="126">
        <f t="shared" si="0"/>
        <v>160160</v>
      </c>
      <c r="F65" s="156">
        <f>Harvest!O28</f>
        <v>25.050000000000004</v>
      </c>
      <c r="G65" s="150">
        <f>1/'Per output'!F$89*'Per farm''s area'!F65</f>
        <v>17.454048501498416</v>
      </c>
      <c r="H65" s="164">
        <f t="shared" si="2"/>
        <v>47.052127548116538</v>
      </c>
    </row>
    <row r="66" spans="1:8">
      <c r="A66" s="145" t="s">
        <v>312</v>
      </c>
      <c r="B66" s="177" t="s">
        <v>448</v>
      </c>
      <c r="C66" s="181">
        <f>'Toperoff dataset 2017'!B66/100</f>
        <v>0.85</v>
      </c>
      <c r="D66" s="147">
        <v>10000</v>
      </c>
      <c r="E66" s="126">
        <f t="shared" ref="E66:E69" si="3">C66*D66</f>
        <v>8500</v>
      </c>
      <c r="H66" s="164">
        <f t="shared" si="2"/>
        <v>2.4971471288648264</v>
      </c>
    </row>
    <row r="67" spans="1:8">
      <c r="A67" s="145" t="s">
        <v>313</v>
      </c>
      <c r="B67" s="178" t="s">
        <v>451</v>
      </c>
      <c r="C67" s="181">
        <f>'Toperoff dataset 2017'!B67/100</f>
        <v>59.76</v>
      </c>
      <c r="D67" s="152">
        <v>2200</v>
      </c>
      <c r="E67" s="126">
        <f t="shared" si="3"/>
        <v>131472</v>
      </c>
      <c r="F67" s="156">
        <f>Harvest!O38</f>
        <v>29.249999999999996</v>
      </c>
      <c r="G67" s="150">
        <f>1/'Per output'!F$89*'Per farm''s area'!F67</f>
        <v>20.380475795162816</v>
      </c>
      <c r="H67" s="164">
        <f t="shared" si="2"/>
        <v>38.624109097190171</v>
      </c>
    </row>
    <row r="68" spans="1:8">
      <c r="A68" s="145" t="s">
        <v>335</v>
      </c>
      <c r="B68" s="177" t="s">
        <v>449</v>
      </c>
      <c r="C68" s="181">
        <f>'Toperoff dataset 2017'!B68/100</f>
        <v>3.75</v>
      </c>
      <c r="D68" s="147">
        <v>107000</v>
      </c>
      <c r="E68" s="126">
        <f t="shared" si="3"/>
        <v>401250</v>
      </c>
      <c r="F68" s="156">
        <f>Harvest!O2</f>
        <v>48</v>
      </c>
      <c r="G68" s="150">
        <f>1/'Per output'!F$89*'Per farm''s area'!F68</f>
        <v>33.444883356164624</v>
      </c>
      <c r="H68" s="164">
        <f t="shared" si="2"/>
        <v>117.88003358317782</v>
      </c>
    </row>
    <row r="69" spans="1:8">
      <c r="A69" s="145" t="s">
        <v>376</v>
      </c>
      <c r="B69" s="177" t="s">
        <v>450</v>
      </c>
      <c r="C69" s="181">
        <f>'Toperoff dataset 2017'!B69/100</f>
        <v>35.14</v>
      </c>
      <c r="D69" s="152">
        <v>710</v>
      </c>
      <c r="E69" s="126">
        <f t="shared" si="3"/>
        <v>24949.4</v>
      </c>
      <c r="F69" s="156">
        <f>Harvest!O43</f>
        <v>32.9</v>
      </c>
      <c r="G69" s="150">
        <f>1/'Per output'!F$89*'Per farm''s area'!F69</f>
        <v>22.923680467037837</v>
      </c>
      <c r="H69" s="164">
        <f t="shared" si="2"/>
        <v>7.3296850090470702</v>
      </c>
    </row>
    <row r="70" spans="1:8">
      <c r="A70" s="145" t="s">
        <v>377</v>
      </c>
      <c r="B70" s="178" t="s">
        <v>452</v>
      </c>
      <c r="C70" s="181">
        <v>37.5</v>
      </c>
      <c r="D70" s="147"/>
      <c r="E70" s="126"/>
      <c r="F70" s="156">
        <f>Harvest!O32</f>
        <v>11.1</v>
      </c>
      <c r="G70" s="150">
        <f>1/'Per output'!F$89*'Per farm''s area'!F70</f>
        <v>7.7341292761130696</v>
      </c>
      <c r="H70" s="164"/>
    </row>
    <row r="71" spans="1:8">
      <c r="A71" s="145" t="s">
        <v>378</v>
      </c>
      <c r="B71" s="178" t="s">
        <v>451</v>
      </c>
      <c r="C71" s="181">
        <v>34.799999999999997</v>
      </c>
      <c r="D71" s="147"/>
      <c r="E71" s="126"/>
      <c r="F71" s="156">
        <f>Harvest!O14</f>
        <v>28</v>
      </c>
      <c r="G71" s="150">
        <f>1/'Per output'!F$89*'Per farm''s area'!F71</f>
        <v>19.509515291096033</v>
      </c>
      <c r="H71" s="164"/>
    </row>
    <row r="72" spans="1:8">
      <c r="A72" s="145" t="s">
        <v>379</v>
      </c>
      <c r="B72" s="178" t="s">
        <v>451</v>
      </c>
      <c r="C72" s="181"/>
      <c r="D72" s="152"/>
      <c r="E72" s="126"/>
      <c r="F72" s="156">
        <f>Harvest!O6</f>
        <v>5</v>
      </c>
      <c r="G72" s="150">
        <f>1/'Per output'!F$89*'Per farm''s area'!F72</f>
        <v>3.4838420162671486</v>
      </c>
      <c r="H72" s="164"/>
    </row>
    <row r="73" spans="1:8">
      <c r="A73" s="145" t="s">
        <v>380</v>
      </c>
      <c r="B73" s="178" t="s">
        <v>451</v>
      </c>
      <c r="C73" s="181">
        <v>25.3</v>
      </c>
      <c r="D73" s="152"/>
      <c r="E73" s="126"/>
      <c r="F73" s="156">
        <f>Harvest!O10</f>
        <v>25</v>
      </c>
      <c r="G73" s="150">
        <f>1/'Per output'!F$89*'Per farm''s area'!F73</f>
        <v>17.419210081335741</v>
      </c>
      <c r="H73" s="164"/>
    </row>
    <row r="74" spans="1:8">
      <c r="A74" s="145" t="s">
        <v>381</v>
      </c>
      <c r="B74" s="178" t="s">
        <v>452</v>
      </c>
      <c r="C74" s="181">
        <v>30</v>
      </c>
      <c r="D74" s="147"/>
      <c r="E74" s="126"/>
      <c r="F74" s="156">
        <f>Harvest!O22</f>
        <v>4.9999999999999991</v>
      </c>
      <c r="G74" s="150">
        <f>1/'Per output'!F$89*'Per farm''s area'!F74</f>
        <v>3.4838420162671477</v>
      </c>
      <c r="H74" s="164"/>
    </row>
    <row r="75" spans="1:8">
      <c r="A75" s="145" t="s">
        <v>382</v>
      </c>
      <c r="B75" s="178" t="s">
        <v>451</v>
      </c>
      <c r="C75" s="181"/>
      <c r="D75" s="147"/>
      <c r="E75" s="126"/>
      <c r="F75" s="156">
        <f>Harvest!O5</f>
        <v>15</v>
      </c>
      <c r="G75" s="150">
        <f>1/'Per output'!F$89*'Per farm''s area'!F75</f>
        <v>10.451526048801446</v>
      </c>
      <c r="H75" s="164"/>
    </row>
    <row r="76" spans="1:8">
      <c r="A76" s="145" t="s">
        <v>383</v>
      </c>
      <c r="B76" s="178" t="s">
        <v>452</v>
      </c>
      <c r="C76" s="181">
        <v>40</v>
      </c>
      <c r="D76" s="147"/>
      <c r="E76" s="126"/>
      <c r="F76" s="156">
        <f>Harvest!O21</f>
        <v>5.3</v>
      </c>
      <c r="G76" s="150">
        <f>1/'Per output'!F$89*'Per farm''s area'!F76</f>
        <v>3.6928725372431774</v>
      </c>
      <c r="H76" s="164"/>
    </row>
    <row r="77" spans="1:8">
      <c r="A77" s="145" t="s">
        <v>384</v>
      </c>
      <c r="B77" s="178" t="s">
        <v>452</v>
      </c>
      <c r="C77" s="181">
        <v>52</v>
      </c>
      <c r="D77" s="147"/>
      <c r="E77" s="126"/>
      <c r="F77" s="156">
        <f>Harvest!O18</f>
        <v>22.2</v>
      </c>
      <c r="G77" s="150">
        <f>1/'Per output'!F$89*'Per farm''s area'!F77</f>
        <v>15.468258552226139</v>
      </c>
      <c r="H77" s="164"/>
    </row>
    <row r="78" spans="1:8">
      <c r="A78" s="158" t="s">
        <v>385</v>
      </c>
      <c r="B78" s="178" t="s">
        <v>453</v>
      </c>
      <c r="C78" s="181">
        <v>52</v>
      </c>
      <c r="D78" s="152"/>
      <c r="E78" s="126"/>
      <c r="F78" s="156">
        <f>Harvest!O11</f>
        <v>3.6</v>
      </c>
      <c r="G78" s="150">
        <f>1/'Per output'!F$89*'Per farm''s area'!F78</f>
        <v>2.5083662517123471</v>
      </c>
      <c r="H78" s="164"/>
    </row>
    <row r="79" spans="1:8">
      <c r="A79" s="158" t="s">
        <v>386</v>
      </c>
      <c r="B79" s="178" t="s">
        <v>451</v>
      </c>
      <c r="C79" s="181">
        <v>22.2</v>
      </c>
      <c r="D79" s="152"/>
      <c r="E79" s="126"/>
      <c r="F79" s="156">
        <f>Harvest!O26</f>
        <v>24</v>
      </c>
      <c r="G79" s="150">
        <f>1/'Per output'!F$89*'Per farm''s area'!F79</f>
        <v>16.722441678082312</v>
      </c>
      <c r="H79" s="164"/>
    </row>
    <row r="80" spans="1:8">
      <c r="A80" s="145" t="s">
        <v>387</v>
      </c>
      <c r="B80" s="178" t="s">
        <v>451</v>
      </c>
      <c r="C80" s="181">
        <v>10</v>
      </c>
      <c r="D80" s="152">
        <v>10</v>
      </c>
      <c r="E80" s="126">
        <f t="shared" ref="E80:E86" si="4">C80*D80</f>
        <v>100</v>
      </c>
      <c r="F80" s="156">
        <f>Harvest!O13</f>
        <v>10.199999999999999</v>
      </c>
      <c r="G80" s="150">
        <f>1/'Per output'!F$89*'Per farm''s area'!F80</f>
        <v>7.1070377131849822</v>
      </c>
      <c r="H80" s="164">
        <f t="shared" ref="H80:H86" si="5">E80/$D$87*1000*0.083</f>
        <v>2.9378201516056777E-2</v>
      </c>
    </row>
    <row r="81" spans="1:8">
      <c r="A81" s="145" t="s">
        <v>388</v>
      </c>
      <c r="B81" s="178" t="s">
        <v>451</v>
      </c>
      <c r="C81" s="181">
        <v>10</v>
      </c>
      <c r="D81" s="147">
        <v>40</v>
      </c>
      <c r="E81" s="126">
        <f t="shared" si="4"/>
        <v>400</v>
      </c>
      <c r="F81" s="156">
        <f>Harvest!O3</f>
        <v>84</v>
      </c>
      <c r="G81" s="150">
        <f>1/'Per output'!F$89*'Per farm''s area'!F81</f>
        <v>58.528545873288095</v>
      </c>
      <c r="H81" s="164">
        <f t="shared" si="5"/>
        <v>0.11751280606422711</v>
      </c>
    </row>
    <row r="82" spans="1:8">
      <c r="A82" s="145" t="s">
        <v>389</v>
      </c>
      <c r="B82" s="178" t="s">
        <v>451</v>
      </c>
      <c r="C82" s="181">
        <v>18.2</v>
      </c>
      <c r="D82" s="152">
        <v>110</v>
      </c>
      <c r="E82" s="126">
        <f t="shared" si="4"/>
        <v>2002</v>
      </c>
      <c r="F82" s="156">
        <f>Harvest!O25</f>
        <v>30</v>
      </c>
      <c r="G82" s="150">
        <f>1/'Per output'!F$89*'Per farm''s area'!F82</f>
        <v>20.903052097602892</v>
      </c>
      <c r="H82" s="164">
        <f t="shared" si="5"/>
        <v>0.5881515943514567</v>
      </c>
    </row>
    <row r="83" spans="1:8">
      <c r="A83" s="145" t="s">
        <v>390</v>
      </c>
      <c r="B83" s="178" t="s">
        <v>451</v>
      </c>
      <c r="C83" s="181">
        <v>5.6</v>
      </c>
      <c r="D83" s="147">
        <v>10</v>
      </c>
      <c r="E83" s="126">
        <f t="shared" si="4"/>
        <v>56</v>
      </c>
      <c r="F83" s="156">
        <f>Harvest!O34</f>
        <v>2.2000000000000002</v>
      </c>
      <c r="G83" s="150">
        <f>1/'Per output'!F$89*'Per farm''s area'!F83</f>
        <v>1.5328904871575455</v>
      </c>
      <c r="H83" s="164">
        <f t="shared" si="5"/>
        <v>1.6451792848991797E-2</v>
      </c>
    </row>
    <row r="84" spans="1:8">
      <c r="A84" s="158" t="s">
        <v>391</v>
      </c>
      <c r="B84" s="178" t="s">
        <v>451</v>
      </c>
      <c r="C84" s="181">
        <v>10</v>
      </c>
      <c r="D84" s="152">
        <v>10</v>
      </c>
      <c r="E84" s="126">
        <f t="shared" si="4"/>
        <v>100</v>
      </c>
      <c r="F84" s="156">
        <f>Harvest!O12</f>
        <v>4</v>
      </c>
      <c r="G84" s="150">
        <f>1/'Per output'!F$89*'Per farm''s area'!F84</f>
        <v>2.7870736130137188</v>
      </c>
      <c r="H84" s="164">
        <f t="shared" si="5"/>
        <v>2.9378201516056777E-2</v>
      </c>
    </row>
    <row r="85" spans="1:8">
      <c r="A85" s="158" t="s">
        <v>392</v>
      </c>
      <c r="B85" s="178" t="s">
        <v>451</v>
      </c>
      <c r="C85" s="181">
        <v>30.3</v>
      </c>
      <c r="D85" s="152">
        <v>330</v>
      </c>
      <c r="E85" s="126">
        <f t="shared" si="4"/>
        <v>9999</v>
      </c>
      <c r="F85" s="156">
        <f>Harvest!O42</f>
        <v>12.499999999999998</v>
      </c>
      <c r="G85" s="150">
        <f>1/'Per output'!F$89*'Per farm''s area'!F85</f>
        <v>8.7096050406678707</v>
      </c>
      <c r="H85" s="164">
        <f t="shared" si="5"/>
        <v>2.9375263695905174</v>
      </c>
    </row>
    <row r="86" spans="1:8">
      <c r="A86" s="145" t="s">
        <v>393</v>
      </c>
      <c r="B86" s="178" t="s">
        <v>451</v>
      </c>
      <c r="C86" s="181">
        <v>25</v>
      </c>
      <c r="D86" s="147">
        <v>80</v>
      </c>
      <c r="E86" s="126">
        <f t="shared" si="4"/>
        <v>2000</v>
      </c>
      <c r="F86" s="156">
        <f>Harvest!O16</f>
        <v>5</v>
      </c>
      <c r="G86" s="150">
        <f>1/'Per output'!F$89*'Per farm''s area'!F86</f>
        <v>3.4838420162671486</v>
      </c>
      <c r="H86" s="164">
        <f t="shared" si="5"/>
        <v>0.58756403032113558</v>
      </c>
    </row>
    <row r="87" spans="1:8">
      <c r="A87" s="160"/>
      <c r="B87" s="179"/>
      <c r="C87" s="137"/>
      <c r="D87" s="137">
        <f t="shared" ref="D87:H87" si="6">SUM(D2:D86)</f>
        <v>282522.40000000002</v>
      </c>
      <c r="E87" s="137">
        <f t="shared" si="6"/>
        <v>4078600.2229999998</v>
      </c>
      <c r="F87" s="192">
        <f t="shared" si="6"/>
        <v>727.70000000000016</v>
      </c>
      <c r="G87" s="162">
        <f t="shared" si="6"/>
        <v>507.03836704752081</v>
      </c>
      <c r="H87" s="138">
        <f t="shared" si="6"/>
        <v>1198.2193925472814</v>
      </c>
    </row>
    <row r="88" spans="1:8">
      <c r="A88" s="145" t="s">
        <v>394</v>
      </c>
      <c r="B88" s="177"/>
      <c r="F88" s="156">
        <v>1</v>
      </c>
      <c r="G88" s="163">
        <f>G87/F87</f>
        <v>0.69676840325342959</v>
      </c>
      <c r="H88" s="164">
        <f>H87/F87</f>
        <v>1.6465842964783304</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7F2E7-1FB0-004F-8FAB-10ACB05B4497}">
  <sheetPr codeName="Sheet35"/>
  <dimension ref="A1:I88"/>
  <sheetViews>
    <sheetView zoomScale="173" workbookViewId="0">
      <selection activeCell="F31" sqref="F31"/>
    </sheetView>
  </sheetViews>
  <sheetFormatPr baseColWidth="10" defaultRowHeight="16"/>
  <cols>
    <col min="1" max="1" width="10.83203125" style="148"/>
    <col min="2" max="2" width="10.83203125" style="166"/>
    <col min="3" max="4" width="10.83203125" style="148"/>
    <col min="5" max="5" width="9.6640625" style="124" bestFit="1" customWidth="1"/>
    <col min="6" max="6" width="10.83203125" style="148"/>
    <col min="7" max="7" width="10.83203125" style="156"/>
    <col min="8" max="8" width="11.6640625" style="157" bestFit="1" customWidth="1"/>
    <col min="9" max="9" width="10.83203125" style="165"/>
    <col min="10" max="16384" width="10.83203125" style="148"/>
  </cols>
  <sheetData>
    <row r="1" spans="1:9" s="141" customFormat="1">
      <c r="A1" s="139" t="s">
        <v>285</v>
      </c>
      <c r="B1" s="176" t="s">
        <v>245</v>
      </c>
      <c r="C1" s="140" t="s">
        <v>369</v>
      </c>
      <c r="D1" s="140" t="s">
        <v>370</v>
      </c>
      <c r="E1" s="122" t="s">
        <v>371</v>
      </c>
      <c r="F1" s="141" t="s">
        <v>372</v>
      </c>
      <c r="G1" s="142" t="s">
        <v>373</v>
      </c>
      <c r="H1" s="143" t="s">
        <v>374</v>
      </c>
      <c r="I1" s="144" t="s">
        <v>454</v>
      </c>
    </row>
    <row r="2" spans="1:9">
      <c r="A2" s="145" t="s">
        <v>363</v>
      </c>
      <c r="B2" s="177" t="s">
        <v>403</v>
      </c>
      <c r="C2" s="181">
        <f>'Toperoff dataset 2017'!B2/100</f>
        <v>2.12</v>
      </c>
      <c r="D2" s="147">
        <v>4500</v>
      </c>
      <c r="E2" s="126">
        <f t="shared" ref="E2:E33" si="0">C2*D2</f>
        <v>9540</v>
      </c>
      <c r="G2" s="149"/>
      <c r="H2" s="150"/>
      <c r="I2" s="151">
        <f>E2/$D$87*1000</f>
        <v>33.767234031708632</v>
      </c>
    </row>
    <row r="3" spans="1:9">
      <c r="A3" s="145" t="s">
        <v>368</v>
      </c>
      <c r="B3" s="177" t="s">
        <v>404</v>
      </c>
      <c r="C3" s="181">
        <f>'Toperoff dataset 2017'!B3/100</f>
        <v>32.39</v>
      </c>
      <c r="D3" s="147">
        <v>4200</v>
      </c>
      <c r="E3" s="126">
        <f t="shared" si="0"/>
        <v>136038</v>
      </c>
      <c r="G3" s="149"/>
      <c r="H3" s="150"/>
      <c r="I3" s="151">
        <f t="shared" ref="I3:I33" si="1">E3/$D$87*1000</f>
        <v>481.51226239052193</v>
      </c>
    </row>
    <row r="4" spans="1:9">
      <c r="A4" s="145" t="s">
        <v>348</v>
      </c>
      <c r="B4" s="177" t="s">
        <v>405</v>
      </c>
      <c r="C4" s="181">
        <f>'Toperoff dataset 2017'!B4/100</f>
        <v>16.13</v>
      </c>
      <c r="D4" s="147">
        <v>800</v>
      </c>
      <c r="E4" s="126">
        <f t="shared" si="0"/>
        <v>12904</v>
      </c>
      <c r="G4" s="149"/>
      <c r="H4" s="150"/>
      <c r="I4" s="151">
        <f t="shared" si="1"/>
        <v>45.674254501589964</v>
      </c>
    </row>
    <row r="5" spans="1:9">
      <c r="A5" s="145" t="s">
        <v>320</v>
      </c>
      <c r="B5" s="177" t="s">
        <v>406</v>
      </c>
      <c r="C5" s="181">
        <f>'Toperoff dataset 2017'!B5/100</f>
        <v>20</v>
      </c>
      <c r="D5" s="152">
        <v>161</v>
      </c>
      <c r="E5" s="126">
        <f t="shared" si="0"/>
        <v>3220</v>
      </c>
      <c r="G5" s="149"/>
      <c r="H5" s="150"/>
      <c r="I5" s="151">
        <f t="shared" si="1"/>
        <v>11.397326371289497</v>
      </c>
    </row>
    <row r="6" spans="1:9">
      <c r="A6" s="145" t="s">
        <v>311</v>
      </c>
      <c r="B6" s="177" t="s">
        <v>407</v>
      </c>
      <c r="C6" s="181">
        <f>'Toperoff dataset 2017'!B6/100</f>
        <v>12.11</v>
      </c>
      <c r="D6" s="153">
        <v>7500</v>
      </c>
      <c r="E6" s="126">
        <f t="shared" si="0"/>
        <v>90825</v>
      </c>
      <c r="G6" s="149"/>
      <c r="H6" s="150"/>
      <c r="I6" s="151">
        <f t="shared" si="1"/>
        <v>321.47893405974179</v>
      </c>
    </row>
    <row r="7" spans="1:9">
      <c r="A7" s="145" t="s">
        <v>322</v>
      </c>
      <c r="B7" s="177" t="s">
        <v>408</v>
      </c>
      <c r="C7" s="181">
        <f>'Toperoff dataset 2017'!B7/100</f>
        <v>43.65</v>
      </c>
      <c r="D7" s="147">
        <v>2500</v>
      </c>
      <c r="E7" s="126">
        <f t="shared" si="0"/>
        <v>109125</v>
      </c>
      <c r="G7" s="149"/>
      <c r="H7" s="150"/>
      <c r="I7" s="151">
        <f t="shared" si="1"/>
        <v>386.25255908911998</v>
      </c>
    </row>
    <row r="8" spans="1:9">
      <c r="A8" s="145" t="s">
        <v>362</v>
      </c>
      <c r="B8" s="177" t="s">
        <v>409</v>
      </c>
      <c r="C8" s="181">
        <f>'Toperoff dataset 2017'!B8/100</f>
        <v>35</v>
      </c>
      <c r="D8" s="152">
        <v>400</v>
      </c>
      <c r="E8" s="126">
        <f t="shared" si="0"/>
        <v>14000</v>
      </c>
      <c r="G8" s="149"/>
      <c r="H8" s="150"/>
      <c r="I8" s="151">
        <f t="shared" si="1"/>
        <v>49.553592918649983</v>
      </c>
    </row>
    <row r="9" spans="1:9">
      <c r="A9" s="145" t="s">
        <v>362</v>
      </c>
      <c r="B9" s="178" t="s">
        <v>451</v>
      </c>
      <c r="C9" s="181">
        <f>'Toperoff dataset 2017'!B9/100</f>
        <v>8</v>
      </c>
      <c r="D9" s="147">
        <v>1000</v>
      </c>
      <c r="E9" s="126">
        <f t="shared" si="0"/>
        <v>8000</v>
      </c>
      <c r="F9" s="148">
        <f>Harvest!O36</f>
        <v>8.8000000000000007</v>
      </c>
      <c r="G9" s="149">
        <f>F9/863*10000</f>
        <v>101.96987253765933</v>
      </c>
      <c r="H9" s="150">
        <f>1/'Per output'!F$89*'Per ha'!G9</f>
        <v>71.049385268020643</v>
      </c>
      <c r="I9" s="151">
        <f t="shared" si="1"/>
        <v>28.316338810657136</v>
      </c>
    </row>
    <row r="10" spans="1:9">
      <c r="A10" s="145" t="s">
        <v>324</v>
      </c>
      <c r="B10" s="178" t="s">
        <v>451</v>
      </c>
      <c r="C10" s="181">
        <f>'Toperoff dataset 2017'!B10/100</f>
        <v>14.28</v>
      </c>
      <c r="D10" s="152">
        <v>700</v>
      </c>
      <c r="E10" s="126">
        <f t="shared" si="0"/>
        <v>9996</v>
      </c>
      <c r="F10" s="148">
        <f>Harvest!O8</f>
        <v>20</v>
      </c>
      <c r="G10" s="149">
        <f t="shared" ref="G10:G60" si="2">F10/863*10000</f>
        <v>231.74971031286213</v>
      </c>
      <c r="H10" s="150">
        <f>1/'Per output'!F$89*'Per ha'!G10</f>
        <v>161.47587560913783</v>
      </c>
      <c r="I10" s="151">
        <f t="shared" si="1"/>
        <v>35.381265343916091</v>
      </c>
    </row>
    <row r="11" spans="1:9">
      <c r="A11" s="145" t="s">
        <v>341</v>
      </c>
      <c r="B11" s="177" t="s">
        <v>410</v>
      </c>
      <c r="C11" s="181">
        <f>'Toperoff dataset 2017'!B11/100</f>
        <v>65</v>
      </c>
      <c r="D11" s="147">
        <v>100</v>
      </c>
      <c r="E11" s="126">
        <f t="shared" si="0"/>
        <v>6500</v>
      </c>
      <c r="G11" s="149"/>
      <c r="H11" s="150"/>
      <c r="I11" s="151">
        <f t="shared" si="1"/>
        <v>23.007025283658923</v>
      </c>
    </row>
    <row r="12" spans="1:9">
      <c r="A12" s="145" t="s">
        <v>340</v>
      </c>
      <c r="B12" s="178" t="s">
        <v>451</v>
      </c>
      <c r="C12" s="181">
        <f>'Toperoff dataset 2017'!B12/100</f>
        <v>50.45</v>
      </c>
      <c r="D12" s="152">
        <v>2500</v>
      </c>
      <c r="E12" s="126">
        <f>C12*D12</f>
        <v>126125</v>
      </c>
      <c r="F12" s="148">
        <f>Harvest!O15</f>
        <v>35</v>
      </c>
      <c r="G12" s="149">
        <f t="shared" si="2"/>
        <v>405.56199304750874</v>
      </c>
      <c r="H12" s="150">
        <f>1/'Per output'!F$89*'Per ha'!G12</f>
        <v>282.58278231599121</v>
      </c>
      <c r="I12" s="151">
        <f t="shared" si="1"/>
        <v>446.4247790617664</v>
      </c>
    </row>
    <row r="13" spans="1:9">
      <c r="A13" s="145" t="s">
        <v>326</v>
      </c>
      <c r="B13" s="178" t="s">
        <v>451</v>
      </c>
      <c r="C13" s="181">
        <f>'Toperoff dataset 2017'!B13/100</f>
        <v>69.86</v>
      </c>
      <c r="D13" s="152">
        <v>3000</v>
      </c>
      <c r="E13" s="126">
        <f t="shared" si="0"/>
        <v>209580</v>
      </c>
      <c r="F13" s="148">
        <f>Harvest!O23</f>
        <v>25</v>
      </c>
      <c r="G13" s="149">
        <f t="shared" si="2"/>
        <v>289.68713789107767</v>
      </c>
      <c r="H13" s="150">
        <f>1/'Per output'!F$89*'Per ha'!G13</f>
        <v>201.84484451142231</v>
      </c>
      <c r="I13" s="151">
        <f t="shared" si="1"/>
        <v>741.81728599219036</v>
      </c>
    </row>
    <row r="14" spans="1:9">
      <c r="A14" s="145" t="s">
        <v>349</v>
      </c>
      <c r="B14" s="178" t="s">
        <v>451</v>
      </c>
      <c r="C14" s="181">
        <f>'Toperoff dataset 2017'!B14/100</f>
        <v>20.309999999999999</v>
      </c>
      <c r="D14" s="152">
        <v>280</v>
      </c>
      <c r="E14" s="126">
        <f t="shared" si="0"/>
        <v>5686.7999999999993</v>
      </c>
      <c r="F14" s="148">
        <f>Harvest!O20</f>
        <v>27</v>
      </c>
      <c r="G14" s="149">
        <f t="shared" si="2"/>
        <v>312.86210892236386</v>
      </c>
      <c r="H14" s="150">
        <f>1/'Per output'!F$89*'Per ha'!G14</f>
        <v>217.99243207233607</v>
      </c>
      <c r="I14" s="151">
        <f t="shared" si="1"/>
        <v>20.128669443555623</v>
      </c>
    </row>
    <row r="15" spans="1:9">
      <c r="A15" s="145" t="s">
        <v>327</v>
      </c>
      <c r="B15" s="177" t="s">
        <v>411</v>
      </c>
      <c r="C15" s="181">
        <f>'Toperoff dataset 2017'!B15/100</f>
        <v>8.1999999999999993</v>
      </c>
      <c r="D15" s="147">
        <v>350</v>
      </c>
      <c r="E15" s="126">
        <f t="shared" si="0"/>
        <v>2869.9999999999995</v>
      </c>
      <c r="G15" s="149"/>
      <c r="H15" s="150"/>
      <c r="I15" s="151">
        <f t="shared" si="1"/>
        <v>10.158486548323246</v>
      </c>
    </row>
    <row r="16" spans="1:9">
      <c r="A16" s="145" t="s">
        <v>336</v>
      </c>
      <c r="B16" s="177" t="s">
        <v>412</v>
      </c>
      <c r="C16" s="181">
        <f>'Toperoff dataset 2017'!B16/100</f>
        <v>2.1</v>
      </c>
      <c r="D16" s="147">
        <v>100</v>
      </c>
      <c r="E16" s="126">
        <f t="shared" si="0"/>
        <v>210</v>
      </c>
      <c r="G16" s="149"/>
      <c r="H16" s="150"/>
      <c r="I16" s="151">
        <f t="shared" si="1"/>
        <v>0.74330389377974981</v>
      </c>
    </row>
    <row r="17" spans="1:9">
      <c r="A17" s="145" t="s">
        <v>336</v>
      </c>
      <c r="B17" s="177" t="s">
        <v>413</v>
      </c>
      <c r="C17" s="181">
        <f>'Toperoff dataset 2017'!B17/100</f>
        <v>3.3</v>
      </c>
      <c r="D17" s="147">
        <v>4500</v>
      </c>
      <c r="E17" s="126">
        <f t="shared" si="0"/>
        <v>14850</v>
      </c>
      <c r="G17" s="149"/>
      <c r="H17" s="150"/>
      <c r="I17" s="151">
        <f t="shared" si="1"/>
        <v>52.562203917282311</v>
      </c>
    </row>
    <row r="18" spans="1:9">
      <c r="A18" s="145" t="s">
        <v>329</v>
      </c>
      <c r="B18" s="177" t="s">
        <v>414</v>
      </c>
      <c r="C18" s="181">
        <f>'Toperoff dataset 2017'!B18/100</f>
        <v>21.04</v>
      </c>
      <c r="D18" s="147">
        <v>6000</v>
      </c>
      <c r="E18" s="126">
        <f t="shared" si="0"/>
        <v>126240</v>
      </c>
      <c r="G18" s="149"/>
      <c r="H18" s="150"/>
      <c r="I18" s="151">
        <f t="shared" si="1"/>
        <v>446.83182643216958</v>
      </c>
    </row>
    <row r="19" spans="1:9">
      <c r="A19" s="145" t="s">
        <v>365</v>
      </c>
      <c r="B19" s="177" t="s">
        <v>415</v>
      </c>
      <c r="C19" s="181">
        <f>'Toperoff dataset 2017'!B19/100</f>
        <v>12</v>
      </c>
      <c r="D19" s="147">
        <v>500</v>
      </c>
      <c r="E19" s="126">
        <f t="shared" si="0"/>
        <v>6000</v>
      </c>
      <c r="G19" s="149"/>
      <c r="H19" s="150"/>
      <c r="I19" s="151">
        <f t="shared" si="1"/>
        <v>21.23725410799285</v>
      </c>
    </row>
    <row r="20" spans="1:9">
      <c r="A20" s="145" t="s">
        <v>365</v>
      </c>
      <c r="B20" s="178" t="s">
        <v>451</v>
      </c>
      <c r="C20" s="181">
        <f>'Toperoff dataset 2017'!B20/100</f>
        <v>20</v>
      </c>
      <c r="D20" s="147">
        <v>6800</v>
      </c>
      <c r="E20" s="126">
        <f t="shared" si="0"/>
        <v>136000</v>
      </c>
      <c r="F20" s="148">
        <f>Harvest!O33</f>
        <v>3.9</v>
      </c>
      <c r="G20" s="149">
        <f t="shared" si="2"/>
        <v>45.191193511008109</v>
      </c>
      <c r="H20" s="150">
        <f>1/'Per output'!F$89*'Per ha'!G20</f>
        <v>31.487795743781874</v>
      </c>
      <c r="I20" s="151">
        <f t="shared" si="1"/>
        <v>481.37775978117133</v>
      </c>
    </row>
    <row r="21" spans="1:9">
      <c r="A21" s="145" t="s">
        <v>346</v>
      </c>
      <c r="B21" s="178" t="s">
        <v>451</v>
      </c>
      <c r="C21" s="181">
        <f>'Toperoff dataset 2017'!B21/100</f>
        <v>100</v>
      </c>
      <c r="D21" s="147">
        <v>550</v>
      </c>
      <c r="E21" s="126">
        <f t="shared" si="0"/>
        <v>55000</v>
      </c>
      <c r="G21" s="149"/>
      <c r="H21" s="150"/>
      <c r="I21" s="151">
        <f t="shared" si="1"/>
        <v>194.6748293232678</v>
      </c>
    </row>
    <row r="22" spans="1:9">
      <c r="A22" s="145" t="s">
        <v>346</v>
      </c>
      <c r="B22" s="177" t="s">
        <v>416</v>
      </c>
      <c r="C22" s="181">
        <f>'Toperoff dataset 2017'!B22/100</f>
        <v>38</v>
      </c>
      <c r="D22" s="152">
        <v>800</v>
      </c>
      <c r="E22" s="126">
        <f t="shared" si="0"/>
        <v>30400</v>
      </c>
      <c r="F22" s="148">
        <f>Harvest!O40</f>
        <v>16.399999999999999</v>
      </c>
      <c r="G22" s="149">
        <f t="shared" si="2"/>
        <v>190.03476245654693</v>
      </c>
      <c r="H22" s="150">
        <f>1/'Per output'!F$89*'Per ha'!G22</f>
        <v>132.410217999493</v>
      </c>
      <c r="I22" s="151">
        <f t="shared" si="1"/>
        <v>107.60208748049712</v>
      </c>
    </row>
    <row r="23" spans="1:9">
      <c r="A23" s="145" t="s">
        <v>366</v>
      </c>
      <c r="B23" s="177" t="s">
        <v>417</v>
      </c>
      <c r="C23" s="181">
        <f>'Toperoff dataset 2017'!B23/100</f>
        <v>9.1999999999999993</v>
      </c>
      <c r="D23" s="147">
        <v>5270</v>
      </c>
      <c r="E23" s="126">
        <f t="shared" si="0"/>
        <v>48483.999999999993</v>
      </c>
      <c r="G23" s="149"/>
      <c r="H23" s="150"/>
      <c r="I23" s="151">
        <f t="shared" si="1"/>
        <v>171.61117136198752</v>
      </c>
    </row>
    <row r="24" spans="1:9">
      <c r="A24" s="145" t="s">
        <v>339</v>
      </c>
      <c r="B24" s="178" t="s">
        <v>451</v>
      </c>
      <c r="C24" s="181">
        <f>'Toperoff dataset 2017'!B24/100</f>
        <v>59.75</v>
      </c>
      <c r="D24" s="147">
        <v>109</v>
      </c>
      <c r="E24" s="126">
        <f t="shared" si="0"/>
        <v>6512.75</v>
      </c>
      <c r="G24" s="149"/>
      <c r="H24" s="150"/>
      <c r="I24" s="151">
        <f t="shared" si="1"/>
        <v>23.052154448638404</v>
      </c>
    </row>
    <row r="25" spans="1:9">
      <c r="A25" s="145" t="s">
        <v>339</v>
      </c>
      <c r="B25" s="178" t="s">
        <v>451</v>
      </c>
      <c r="C25" s="181">
        <f>'Toperoff dataset 2017'!B25/100</f>
        <v>59.75</v>
      </c>
      <c r="D25" s="147">
        <v>633.1</v>
      </c>
      <c r="E25" s="126">
        <f t="shared" si="0"/>
        <v>37827.724999999999</v>
      </c>
      <c r="F25" s="148">
        <f>Harvest!O29</f>
        <v>33.799999999999997</v>
      </c>
      <c r="G25" s="149">
        <f t="shared" si="2"/>
        <v>391.65701042873695</v>
      </c>
      <c r="H25" s="150">
        <f>1/'Per output'!F$89*'Per ha'!G25</f>
        <v>272.89422977944292</v>
      </c>
      <c r="I25" s="151">
        <f t="shared" si="1"/>
        <v>133.89283469204562</v>
      </c>
    </row>
    <row r="26" spans="1:9">
      <c r="A26" s="145" t="s">
        <v>360</v>
      </c>
      <c r="B26" s="178" t="s">
        <v>451</v>
      </c>
      <c r="C26" s="181">
        <f>'Toperoff dataset 2017'!B26/100</f>
        <v>24.61</v>
      </c>
      <c r="D26" s="152">
        <v>500</v>
      </c>
      <c r="E26" s="126">
        <f t="shared" si="0"/>
        <v>12305</v>
      </c>
      <c r="F26" s="148">
        <f>Harvest!O19</f>
        <v>8</v>
      </c>
      <c r="G26" s="149">
        <f t="shared" si="2"/>
        <v>92.699884125144848</v>
      </c>
      <c r="H26" s="150">
        <f>1/'Per output'!F$89*'Per ha'!G26</f>
        <v>64.590350243655138</v>
      </c>
      <c r="I26" s="151">
        <f t="shared" si="1"/>
        <v>43.554068633142002</v>
      </c>
    </row>
    <row r="27" spans="1:9">
      <c r="A27" s="145" t="s">
        <v>364</v>
      </c>
      <c r="B27" s="177" t="s">
        <v>418</v>
      </c>
      <c r="C27" s="181">
        <f>'Toperoff dataset 2017'!B27/100</f>
        <v>12.6</v>
      </c>
      <c r="D27" s="147">
        <v>160</v>
      </c>
      <c r="E27" s="126">
        <f t="shared" si="0"/>
        <v>2016</v>
      </c>
      <c r="G27" s="149"/>
      <c r="H27" s="150"/>
      <c r="I27" s="151">
        <f t="shared" si="1"/>
        <v>7.1357173802855982</v>
      </c>
    </row>
    <row r="28" spans="1:9">
      <c r="A28" s="145" t="s">
        <v>359</v>
      </c>
      <c r="B28" s="177" t="s">
        <v>419</v>
      </c>
      <c r="C28" s="181">
        <f>'Toperoff dataset 2017'!B28/100</f>
        <v>10</v>
      </c>
      <c r="D28" s="152">
        <v>200</v>
      </c>
      <c r="E28" s="126">
        <f t="shared" si="0"/>
        <v>2000</v>
      </c>
      <c r="F28" s="148">
        <f>Harvest!O27</f>
        <v>1</v>
      </c>
      <c r="G28" s="149">
        <f t="shared" si="2"/>
        <v>11.587485515643106</v>
      </c>
      <c r="H28" s="150">
        <f>1/'Per output'!F$89*'Per ha'!G28</f>
        <v>8.0737937804568922</v>
      </c>
      <c r="I28" s="151">
        <f t="shared" si="1"/>
        <v>7.079084702664284</v>
      </c>
    </row>
    <row r="29" spans="1:9">
      <c r="A29" s="145" t="s">
        <v>330</v>
      </c>
      <c r="B29" s="177" t="s">
        <v>420</v>
      </c>
      <c r="C29" s="181">
        <f>'Toperoff dataset 2017'!B29/100</f>
        <v>34</v>
      </c>
      <c r="D29" s="147">
        <v>3080</v>
      </c>
      <c r="E29" s="126">
        <f t="shared" si="0"/>
        <v>104720</v>
      </c>
      <c r="G29" s="149"/>
      <c r="H29" s="150"/>
      <c r="I29" s="151">
        <f t="shared" si="1"/>
        <v>370.66087503150192</v>
      </c>
    </row>
    <row r="30" spans="1:9">
      <c r="A30" s="145" t="s">
        <v>330</v>
      </c>
      <c r="B30" s="177" t="s">
        <v>421</v>
      </c>
      <c r="C30" s="181">
        <f>'Toperoff dataset 2017'!B30/100</f>
        <v>18.66</v>
      </c>
      <c r="D30" s="147">
        <v>3790</v>
      </c>
      <c r="E30" s="126">
        <f t="shared" si="0"/>
        <v>70721.399999999994</v>
      </c>
      <c r="G30" s="149"/>
      <c r="H30" s="150"/>
      <c r="I30" s="151">
        <f t="shared" si="1"/>
        <v>250.3213904455009</v>
      </c>
    </row>
    <row r="31" spans="1:9">
      <c r="A31" s="145" t="s">
        <v>342</v>
      </c>
      <c r="B31" s="177" t="s">
        <v>422</v>
      </c>
      <c r="C31" s="181">
        <f>'Toperoff dataset 2017'!B31/100</f>
        <v>11.76</v>
      </c>
      <c r="D31" s="147">
        <v>5500</v>
      </c>
      <c r="E31" s="126">
        <f t="shared" si="0"/>
        <v>64680</v>
      </c>
      <c r="G31" s="149"/>
      <c r="H31" s="150"/>
      <c r="I31" s="151">
        <f t="shared" si="1"/>
        <v>228.93759928416293</v>
      </c>
    </row>
    <row r="32" spans="1:9">
      <c r="A32" s="145" t="s">
        <v>343</v>
      </c>
      <c r="B32" s="177" t="s">
        <v>423</v>
      </c>
      <c r="C32" s="181">
        <f>'Toperoff dataset 2017'!B32/100</f>
        <v>27.39</v>
      </c>
      <c r="D32" s="153">
        <v>2800</v>
      </c>
      <c r="E32" s="126">
        <f t="shared" si="0"/>
        <v>76692</v>
      </c>
      <c r="G32" s="149"/>
      <c r="H32" s="150"/>
      <c r="I32" s="151">
        <f t="shared" si="1"/>
        <v>271.45458200836464</v>
      </c>
    </row>
    <row r="33" spans="1:9">
      <c r="A33" s="145" t="s">
        <v>325</v>
      </c>
      <c r="B33" s="177" t="s">
        <v>424</v>
      </c>
      <c r="C33" s="181">
        <f>'Toperoff dataset 2017'!B33/100</f>
        <v>33.6</v>
      </c>
      <c r="D33" s="147">
        <v>150</v>
      </c>
      <c r="E33" s="126">
        <f t="shared" si="0"/>
        <v>5040</v>
      </c>
      <c r="G33" s="149"/>
      <c r="H33" s="150"/>
      <c r="I33" s="151">
        <f t="shared" si="1"/>
        <v>17.839293450713996</v>
      </c>
    </row>
    <row r="34" spans="1:9">
      <c r="A34" s="145" t="s">
        <v>357</v>
      </c>
      <c r="B34" s="177" t="s">
        <v>425</v>
      </c>
      <c r="C34" s="181">
        <f>'Toperoff dataset 2017'!B34/100</f>
        <v>19.77</v>
      </c>
      <c r="D34" s="147">
        <v>180</v>
      </c>
      <c r="E34" s="126">
        <f t="shared" ref="E34:E65" si="3">C34*D34</f>
        <v>3558.6</v>
      </c>
      <c r="G34" s="149"/>
      <c r="H34" s="150"/>
      <c r="I34" s="151">
        <f t="shared" ref="I34:I69" si="4">E34/$D$87*1000</f>
        <v>12.595815411450559</v>
      </c>
    </row>
    <row r="35" spans="1:9">
      <c r="A35" s="154" t="s">
        <v>356</v>
      </c>
      <c r="B35" s="178" t="s">
        <v>451</v>
      </c>
      <c r="C35" s="181">
        <f>'Toperoff dataset 2017'!B35/100</f>
        <v>20</v>
      </c>
      <c r="D35" s="152">
        <v>1500</v>
      </c>
      <c r="E35" s="126">
        <f t="shared" si="3"/>
        <v>30000</v>
      </c>
      <c r="F35" s="148">
        <f>Harvest!O17</f>
        <v>16</v>
      </c>
      <c r="G35" s="149">
        <f t="shared" si="2"/>
        <v>185.3997682502897</v>
      </c>
      <c r="H35" s="150">
        <f>1/'Per output'!F$89*'Per ha'!G35</f>
        <v>129.18070048731028</v>
      </c>
      <c r="I35" s="151">
        <f t="shared" si="4"/>
        <v>106.18627053996426</v>
      </c>
    </row>
    <row r="36" spans="1:9">
      <c r="A36" s="145" t="s">
        <v>331</v>
      </c>
      <c r="B36" s="177" t="s">
        <v>426</v>
      </c>
      <c r="C36" s="181">
        <f>'Toperoff dataset 2017'!B36/100</f>
        <v>15.68</v>
      </c>
      <c r="D36" s="147">
        <v>1930</v>
      </c>
      <c r="E36" s="126">
        <f t="shared" si="3"/>
        <v>30262.399999999998</v>
      </c>
      <c r="G36" s="149"/>
      <c r="H36" s="150"/>
      <c r="I36" s="151">
        <f t="shared" si="4"/>
        <v>107.11504645295381</v>
      </c>
    </row>
    <row r="37" spans="1:9">
      <c r="A37" s="145" t="s">
        <v>338</v>
      </c>
      <c r="B37" s="178" t="s">
        <v>451</v>
      </c>
      <c r="C37" s="181">
        <f>'Toperoff dataset 2017'!B37/100</f>
        <v>20</v>
      </c>
      <c r="D37" s="152">
        <v>1000</v>
      </c>
      <c r="E37" s="126">
        <f t="shared" si="3"/>
        <v>20000</v>
      </c>
      <c r="F37" s="148">
        <f>Harvest!O7</f>
        <v>28</v>
      </c>
      <c r="G37" s="149">
        <f t="shared" si="2"/>
        <v>324.44959443800695</v>
      </c>
      <c r="H37" s="150">
        <f>1/'Per output'!F$89*'Per ha'!G37</f>
        <v>226.06622585279294</v>
      </c>
      <c r="I37" s="151">
        <f t="shared" si="4"/>
        <v>70.790847026642837</v>
      </c>
    </row>
    <row r="38" spans="1:9">
      <c r="A38" s="145" t="s">
        <v>344</v>
      </c>
      <c r="B38" s="177" t="s">
        <v>427</v>
      </c>
      <c r="C38" s="181">
        <f>'Toperoff dataset 2017'!B38/100</f>
        <v>2.89</v>
      </c>
      <c r="D38" s="153">
        <v>120</v>
      </c>
      <c r="E38" s="126">
        <f t="shared" si="3"/>
        <v>346.8</v>
      </c>
      <c r="G38" s="149"/>
      <c r="H38" s="150"/>
      <c r="I38" s="151">
        <f t="shared" si="4"/>
        <v>1.2275132874419867</v>
      </c>
    </row>
    <row r="39" spans="1:9">
      <c r="A39" s="145" t="s">
        <v>347</v>
      </c>
      <c r="B39" s="177" t="s">
        <v>428</v>
      </c>
      <c r="C39" s="181">
        <f>'Toperoff dataset 2017'!B39/100</f>
        <v>21.6</v>
      </c>
      <c r="D39" s="147">
        <v>1900</v>
      </c>
      <c r="E39" s="126">
        <f t="shared" si="3"/>
        <v>41040</v>
      </c>
      <c r="G39" s="149"/>
      <c r="H39" s="150"/>
      <c r="I39" s="151">
        <f t="shared" si="4"/>
        <v>145.26281809867112</v>
      </c>
    </row>
    <row r="40" spans="1:9">
      <c r="A40" s="145" t="s">
        <v>345</v>
      </c>
      <c r="B40" s="178" t="s">
        <v>451</v>
      </c>
      <c r="C40" s="181">
        <f>'Toperoff dataset 2017'!B40/100</f>
        <v>39.53</v>
      </c>
      <c r="D40" s="147">
        <v>700</v>
      </c>
      <c r="E40" s="126">
        <f t="shared" si="3"/>
        <v>27671</v>
      </c>
      <c r="F40" s="148">
        <f>Harvest!O39</f>
        <v>10.4</v>
      </c>
      <c r="G40" s="149">
        <f t="shared" si="2"/>
        <v>120.5098493626883</v>
      </c>
      <c r="H40" s="150">
        <f>1/'Per output'!F$89*'Per ha'!G40</f>
        <v>83.967455316751668</v>
      </c>
      <c r="I40" s="151">
        <f t="shared" si="4"/>
        <v>97.942676403711701</v>
      </c>
    </row>
    <row r="41" spans="1:9">
      <c r="A41" s="145" t="s">
        <v>334</v>
      </c>
      <c r="B41" s="177" t="s">
        <v>429</v>
      </c>
      <c r="C41" s="181">
        <f>'Toperoff dataset 2017'!B41/100</f>
        <v>0.48</v>
      </c>
      <c r="D41" s="147">
        <v>25000</v>
      </c>
      <c r="E41" s="126">
        <f t="shared" si="3"/>
        <v>12000</v>
      </c>
      <c r="F41" s="148">
        <f>Harvest!O4</f>
        <v>40</v>
      </c>
      <c r="G41" s="149">
        <f t="shared" si="2"/>
        <v>463.49942062572427</v>
      </c>
      <c r="H41" s="150">
        <f>1/'Per output'!F$89*'Per ha'!G41</f>
        <v>322.95175121827566</v>
      </c>
      <c r="I41" s="151">
        <f t="shared" si="4"/>
        <v>42.474508215985701</v>
      </c>
    </row>
    <row r="42" spans="1:9">
      <c r="A42" s="145" t="s">
        <v>334</v>
      </c>
      <c r="B42" s="177" t="s">
        <v>430</v>
      </c>
      <c r="C42" s="181">
        <f>'Toperoff dataset 2017'!B42/100</f>
        <v>1.82</v>
      </c>
      <c r="D42" s="147">
        <v>6000</v>
      </c>
      <c r="E42" s="126">
        <f t="shared" si="3"/>
        <v>10920</v>
      </c>
      <c r="G42" s="149"/>
      <c r="H42" s="150"/>
      <c r="I42" s="151">
        <f t="shared" si="4"/>
        <v>38.65180247654699</v>
      </c>
    </row>
    <row r="43" spans="1:9">
      <c r="A43" s="145" t="s">
        <v>333</v>
      </c>
      <c r="B43" s="177" t="s">
        <v>431</v>
      </c>
      <c r="C43" s="181">
        <f>'Toperoff dataset 2017'!B43/100</f>
        <v>13.96</v>
      </c>
      <c r="D43" s="147">
        <v>1600</v>
      </c>
      <c r="E43" s="126">
        <f t="shared" si="3"/>
        <v>22336</v>
      </c>
      <c r="G43" s="149"/>
      <c r="H43" s="150"/>
      <c r="I43" s="151">
        <f t="shared" si="4"/>
        <v>79.059217959354726</v>
      </c>
    </row>
    <row r="44" spans="1:9">
      <c r="A44" s="145" t="s">
        <v>323</v>
      </c>
      <c r="B44" s="178" t="s">
        <v>451</v>
      </c>
      <c r="C44" s="181">
        <f>'Toperoff dataset 2017'!B44/100</f>
        <v>54.81</v>
      </c>
      <c r="D44" s="152">
        <v>1700</v>
      </c>
      <c r="E44" s="126">
        <f t="shared" si="3"/>
        <v>93177</v>
      </c>
      <c r="F44" s="148">
        <f>Harvest!O24</f>
        <v>4</v>
      </c>
      <c r="G44" s="149">
        <f t="shared" si="2"/>
        <v>46.349942062572424</v>
      </c>
      <c r="H44" s="150">
        <f>1/'Per output'!F$89*'Per ha'!G44</f>
        <v>32.295175121827569</v>
      </c>
      <c r="I44" s="151">
        <f t="shared" si="4"/>
        <v>329.80393767007502</v>
      </c>
    </row>
    <row r="45" spans="1:9">
      <c r="A45" s="145" t="s">
        <v>332</v>
      </c>
      <c r="B45" s="177" t="s">
        <v>432</v>
      </c>
      <c r="C45" s="181">
        <f>'Toperoff dataset 2017'!B45/100</f>
        <v>19.649999999999999</v>
      </c>
      <c r="D45" s="147">
        <v>4340</v>
      </c>
      <c r="E45" s="126">
        <f t="shared" si="3"/>
        <v>85281</v>
      </c>
      <c r="G45" s="149"/>
      <c r="H45" s="150"/>
      <c r="I45" s="151">
        <f t="shared" si="4"/>
        <v>301.85571126395638</v>
      </c>
    </row>
    <row r="46" spans="1:9">
      <c r="A46" s="145" t="s">
        <v>352</v>
      </c>
      <c r="B46" s="177" t="s">
        <v>433</v>
      </c>
      <c r="C46" s="181">
        <f>'Toperoff dataset 2017'!B46/100</f>
        <v>10</v>
      </c>
      <c r="D46" s="147">
        <v>126</v>
      </c>
      <c r="E46" s="126">
        <f t="shared" si="3"/>
        <v>1260</v>
      </c>
      <c r="G46" s="149"/>
      <c r="H46" s="150"/>
      <c r="I46" s="151">
        <f t="shared" si="4"/>
        <v>4.4598233626784989</v>
      </c>
    </row>
    <row r="47" spans="1:9">
      <c r="A47" s="145" t="s">
        <v>319</v>
      </c>
      <c r="B47" s="177" t="s">
        <v>434</v>
      </c>
      <c r="C47" s="181">
        <f>'Toperoff dataset 2017'!B47/100</f>
        <v>24</v>
      </c>
      <c r="D47" s="147">
        <v>3600</v>
      </c>
      <c r="E47" s="126">
        <f t="shared" si="3"/>
        <v>86400</v>
      </c>
      <c r="G47" s="149"/>
      <c r="H47" s="150"/>
      <c r="I47" s="151">
        <f t="shared" si="4"/>
        <v>305.81645915509705</v>
      </c>
    </row>
    <row r="48" spans="1:9">
      <c r="A48" s="154" t="s">
        <v>314</v>
      </c>
      <c r="B48" s="177" t="s">
        <v>435</v>
      </c>
      <c r="C48" s="181">
        <f>'Toperoff dataset 2017'!B48/100</f>
        <v>5.5</v>
      </c>
      <c r="D48" s="153">
        <v>2800</v>
      </c>
      <c r="E48" s="126">
        <f t="shared" si="3"/>
        <v>15400</v>
      </c>
      <c r="G48" s="149"/>
      <c r="H48" s="150"/>
      <c r="I48" s="151">
        <f t="shared" si="4"/>
        <v>54.508952210514984</v>
      </c>
    </row>
    <row r="49" spans="1:9">
      <c r="A49" s="145" t="s">
        <v>315</v>
      </c>
      <c r="B49" s="177" t="s">
        <v>436</v>
      </c>
      <c r="C49" s="181">
        <f>'Toperoff dataset 2017'!B49/100</f>
        <v>33.6</v>
      </c>
      <c r="D49" s="147">
        <v>1400</v>
      </c>
      <c r="E49" s="126">
        <f t="shared" si="3"/>
        <v>47040</v>
      </c>
      <c r="G49" s="149"/>
      <c r="H49" s="150"/>
      <c r="I49" s="151">
        <f t="shared" si="4"/>
        <v>166.50007220666396</v>
      </c>
    </row>
    <row r="50" spans="1:9">
      <c r="A50" s="145" t="s">
        <v>317</v>
      </c>
      <c r="B50" s="177" t="s">
        <v>437</v>
      </c>
      <c r="C50" s="181">
        <f>'Toperoff dataset 2017'!B50/100</f>
        <v>30</v>
      </c>
      <c r="D50" s="152">
        <v>492</v>
      </c>
      <c r="E50" s="126">
        <f t="shared" si="3"/>
        <v>14760</v>
      </c>
      <c r="G50" s="149"/>
      <c r="H50" s="150"/>
      <c r="I50" s="151">
        <f t="shared" si="4"/>
        <v>52.243645105662416</v>
      </c>
    </row>
    <row r="51" spans="1:9">
      <c r="A51" s="145" t="s">
        <v>316</v>
      </c>
      <c r="B51" s="177" t="s">
        <v>438</v>
      </c>
      <c r="C51" s="181">
        <f>'Toperoff dataset 2017'!B51/100</f>
        <v>4</v>
      </c>
      <c r="D51" s="147">
        <v>2300</v>
      </c>
      <c r="E51" s="126">
        <f t="shared" si="3"/>
        <v>9200</v>
      </c>
      <c r="G51" s="149"/>
      <c r="H51" s="150"/>
      <c r="I51" s="151">
        <f t="shared" si="4"/>
        <v>32.563789632255705</v>
      </c>
    </row>
    <row r="52" spans="1:9">
      <c r="A52" s="145" t="s">
        <v>353</v>
      </c>
      <c r="B52" s="177" t="s">
        <v>439</v>
      </c>
      <c r="C52" s="181">
        <f>'Toperoff dataset 2017'!B52/100</f>
        <v>5.27</v>
      </c>
      <c r="D52" s="147">
        <v>200</v>
      </c>
      <c r="E52" s="126">
        <f t="shared" si="3"/>
        <v>1054</v>
      </c>
      <c r="G52" s="149"/>
      <c r="H52" s="150"/>
      <c r="I52" s="151">
        <f t="shared" si="4"/>
        <v>3.7306776383040776</v>
      </c>
    </row>
    <row r="53" spans="1:9">
      <c r="A53" s="145" t="s">
        <v>351</v>
      </c>
      <c r="B53" s="178" t="s">
        <v>451</v>
      </c>
      <c r="C53" s="181">
        <f>'Toperoff dataset 2017'!B53/100</f>
        <v>80.38</v>
      </c>
      <c r="D53" s="147">
        <v>3000</v>
      </c>
      <c r="E53" s="126">
        <f t="shared" si="3"/>
        <v>241140</v>
      </c>
      <c r="F53" s="148">
        <f>Harvest!O30</f>
        <v>16.25</v>
      </c>
      <c r="G53" s="149">
        <f t="shared" si="2"/>
        <v>188.29663962920046</v>
      </c>
      <c r="H53" s="150">
        <f>1/'Per output'!F$89*'Per ha'!G53</f>
        <v>131.19914893242446</v>
      </c>
      <c r="I53" s="151">
        <f t="shared" si="4"/>
        <v>853.52524260023267</v>
      </c>
    </row>
    <row r="54" spans="1:9">
      <c r="A54" s="145" t="s">
        <v>318</v>
      </c>
      <c r="B54" s="177" t="s">
        <v>440</v>
      </c>
      <c r="C54" s="181">
        <f>'Toperoff dataset 2017'!B54/100</f>
        <v>22.97</v>
      </c>
      <c r="D54" s="147">
        <v>1600</v>
      </c>
      <c r="E54" s="126">
        <f t="shared" si="3"/>
        <v>36752</v>
      </c>
      <c r="G54" s="149"/>
      <c r="H54" s="150"/>
      <c r="I54" s="151">
        <f t="shared" si="4"/>
        <v>130.08526049615887</v>
      </c>
    </row>
    <row r="55" spans="1:9">
      <c r="A55" s="145" t="s">
        <v>361</v>
      </c>
      <c r="B55" s="177" t="s">
        <v>441</v>
      </c>
      <c r="C55" s="181">
        <f>'Toperoff dataset 2017'!B55/100</f>
        <v>16</v>
      </c>
      <c r="D55" s="147">
        <v>1700</v>
      </c>
      <c r="E55" s="126">
        <f t="shared" si="3"/>
        <v>27200</v>
      </c>
      <c r="G55" s="149"/>
      <c r="H55" s="150"/>
      <c r="I55" s="151">
        <f t="shared" si="4"/>
        <v>96.275551956234253</v>
      </c>
    </row>
    <row r="56" spans="1:9">
      <c r="A56" s="145" t="s">
        <v>358</v>
      </c>
      <c r="B56" s="177" t="s">
        <v>442</v>
      </c>
      <c r="C56" s="181">
        <f>'Toperoff dataset 2017'!B56/100</f>
        <v>25.6</v>
      </c>
      <c r="D56" s="153">
        <v>2800</v>
      </c>
      <c r="E56" s="126">
        <f t="shared" si="3"/>
        <v>71680</v>
      </c>
      <c r="G56" s="149"/>
      <c r="H56" s="150"/>
      <c r="I56" s="151">
        <f t="shared" si="4"/>
        <v>253.71439574348793</v>
      </c>
    </row>
    <row r="57" spans="1:9">
      <c r="A57" s="145" t="s">
        <v>367</v>
      </c>
      <c r="B57" s="178" t="s">
        <v>451</v>
      </c>
      <c r="C57" s="181">
        <f>'Toperoff dataset 2017'!B57/100</f>
        <v>39.96</v>
      </c>
      <c r="D57" s="147">
        <v>15941.3</v>
      </c>
      <c r="E57" s="126">
        <f t="shared" si="3"/>
        <v>637014.348</v>
      </c>
      <c r="G57" s="149"/>
      <c r="H57" s="150"/>
      <c r="I57" s="151">
        <f t="shared" si="4"/>
        <v>2254.7392631522316</v>
      </c>
    </row>
    <row r="58" spans="1:9">
      <c r="A58" s="145" t="s">
        <v>354</v>
      </c>
      <c r="B58" s="177" t="s">
        <v>443</v>
      </c>
      <c r="C58" s="181">
        <f>'Toperoff dataset 2017'!B58/100</f>
        <v>20</v>
      </c>
      <c r="D58" s="147">
        <v>260</v>
      </c>
      <c r="E58" s="126">
        <f t="shared" si="3"/>
        <v>5200</v>
      </c>
      <c r="G58" s="149"/>
      <c r="H58" s="150"/>
      <c r="I58" s="151">
        <f t="shared" si="4"/>
        <v>18.405620226927137</v>
      </c>
    </row>
    <row r="59" spans="1:9">
      <c r="A59" s="145" t="s">
        <v>328</v>
      </c>
      <c r="B59" s="177" t="s">
        <v>444</v>
      </c>
      <c r="C59" s="181">
        <f>'Toperoff dataset 2017'!B59/100</f>
        <v>30.3</v>
      </c>
      <c r="D59" s="152">
        <v>200</v>
      </c>
      <c r="E59" s="126">
        <f t="shared" si="3"/>
        <v>6060</v>
      </c>
      <c r="G59" s="149"/>
      <c r="H59" s="150"/>
      <c r="I59" s="151">
        <f t="shared" si="4"/>
        <v>21.44962664907278</v>
      </c>
    </row>
    <row r="60" spans="1:9">
      <c r="A60" s="154" t="s">
        <v>355</v>
      </c>
      <c r="B60" s="177" t="s">
        <v>445</v>
      </c>
      <c r="C60" s="181">
        <f>'Toperoff dataset 2017'!B60/100</f>
        <v>20.350000000000001</v>
      </c>
      <c r="D60" s="152">
        <v>800</v>
      </c>
      <c r="E60" s="126">
        <f t="shared" si="3"/>
        <v>16280.000000000002</v>
      </c>
      <c r="F60" s="148">
        <f>Harvest!O9</f>
        <v>5.75</v>
      </c>
      <c r="G60" s="149">
        <f t="shared" si="2"/>
        <v>66.628041714947855</v>
      </c>
      <c r="H60" s="150">
        <f>1/'Per output'!F$89*'Per ha'!G60</f>
        <v>46.424314237627122</v>
      </c>
      <c r="I60" s="151">
        <f t="shared" si="4"/>
        <v>57.623749479687277</v>
      </c>
    </row>
    <row r="61" spans="1:9">
      <c r="A61" s="152" t="s">
        <v>375</v>
      </c>
      <c r="B61" s="177" t="s">
        <v>446</v>
      </c>
      <c r="C61" s="181">
        <f>'Toperoff dataset 2017'!B61/100</f>
        <v>70</v>
      </c>
      <c r="D61" s="155">
        <v>400</v>
      </c>
      <c r="E61" s="126">
        <f t="shared" si="3"/>
        <v>28000</v>
      </c>
      <c r="G61" s="149"/>
      <c r="H61" s="150"/>
      <c r="I61" s="151">
        <f t="shared" si="4"/>
        <v>99.107185837299966</v>
      </c>
    </row>
    <row r="62" spans="1:9">
      <c r="A62" s="145" t="s">
        <v>337</v>
      </c>
      <c r="B62" s="177" t="s">
        <v>447</v>
      </c>
      <c r="C62" s="181">
        <f>'Toperoff dataset 2017'!B62/100</f>
        <v>2.6</v>
      </c>
      <c r="D62" s="147">
        <v>4500</v>
      </c>
      <c r="E62" s="126">
        <f t="shared" si="3"/>
        <v>11700</v>
      </c>
      <c r="G62" s="149"/>
      <c r="H62" s="150"/>
      <c r="I62" s="151">
        <f t="shared" si="4"/>
        <v>41.41264551058606</v>
      </c>
    </row>
    <row r="63" spans="1:9">
      <c r="A63" s="145" t="s">
        <v>321</v>
      </c>
      <c r="B63" s="178" t="s">
        <v>451</v>
      </c>
      <c r="C63" s="181">
        <f>'Toperoff dataset 2017'!B63/100</f>
        <v>40.65</v>
      </c>
      <c r="D63" s="152">
        <v>1000</v>
      </c>
      <c r="E63" s="126">
        <f t="shared" si="3"/>
        <v>40650</v>
      </c>
      <c r="F63" s="148">
        <f>Harvest!O35</f>
        <v>1.1000000000000001</v>
      </c>
      <c r="G63" s="149">
        <f t="shared" ref="G63:G69" si="5">F63/863*10000</f>
        <v>12.746234067207416</v>
      </c>
      <c r="H63" s="150">
        <f>1/'Per output'!F$89*'Per ha'!G63</f>
        <v>8.8811731585025804</v>
      </c>
      <c r="I63" s="151">
        <f t="shared" si="4"/>
        <v>143.88239658165156</v>
      </c>
    </row>
    <row r="64" spans="1:9">
      <c r="A64" s="145" t="s">
        <v>350</v>
      </c>
      <c r="B64" s="178" t="s">
        <v>451</v>
      </c>
      <c r="C64" s="181">
        <f>'Toperoff dataset 2017'!B64/100</f>
        <v>80.08</v>
      </c>
      <c r="D64" s="153">
        <v>1500</v>
      </c>
      <c r="E64" s="126">
        <f t="shared" si="3"/>
        <v>120120</v>
      </c>
      <c r="G64" s="149"/>
      <c r="H64" s="150"/>
      <c r="I64" s="151">
        <f t="shared" si="4"/>
        <v>425.16982724201688</v>
      </c>
    </row>
    <row r="65" spans="1:9">
      <c r="A65" s="145" t="s">
        <v>350</v>
      </c>
      <c r="B65" s="178" t="s">
        <v>451</v>
      </c>
      <c r="C65" s="181">
        <f>'Toperoff dataset 2017'!B65/100</f>
        <v>80.08</v>
      </c>
      <c r="D65" s="147">
        <v>2000</v>
      </c>
      <c r="E65" s="126">
        <f t="shared" si="3"/>
        <v>160160</v>
      </c>
      <c r="F65" s="148">
        <f>Harvest!O28</f>
        <v>25.050000000000004</v>
      </c>
      <c r="G65" s="149">
        <f t="shared" si="5"/>
        <v>290.26651216685985</v>
      </c>
      <c r="H65" s="150">
        <f>1/'Per output'!F$89*'Per ha'!G65</f>
        <v>202.24853420044516</v>
      </c>
      <c r="I65" s="151">
        <f t="shared" si="4"/>
        <v>566.89310298935584</v>
      </c>
    </row>
    <row r="66" spans="1:9">
      <c r="A66" s="145" t="s">
        <v>312</v>
      </c>
      <c r="B66" s="177" t="s">
        <v>448</v>
      </c>
      <c r="C66" s="181">
        <f>'Toperoff dataset 2017'!B66/100</f>
        <v>0.85</v>
      </c>
      <c r="D66" s="147">
        <v>10000</v>
      </c>
      <c r="E66" s="126">
        <f t="shared" ref="E66:E69" si="6">C66*D66</f>
        <v>8500</v>
      </c>
      <c r="I66" s="151">
        <f t="shared" si="4"/>
        <v>30.086109986323208</v>
      </c>
    </row>
    <row r="67" spans="1:9">
      <c r="A67" s="145" t="s">
        <v>313</v>
      </c>
      <c r="B67" s="178" t="s">
        <v>451</v>
      </c>
      <c r="C67" s="181">
        <f>'Toperoff dataset 2017'!B67/100</f>
        <v>59.76</v>
      </c>
      <c r="D67" s="152">
        <v>2200</v>
      </c>
      <c r="E67" s="126">
        <f t="shared" si="6"/>
        <v>131472</v>
      </c>
      <c r="F67" s="148">
        <f>Harvest!O38</f>
        <v>29.249999999999996</v>
      </c>
      <c r="G67" s="149">
        <f>F67/863*10000</f>
        <v>338.93395133256081</v>
      </c>
      <c r="H67" s="150">
        <f>1/'Per output'!F$89*'Per ha'!G67</f>
        <v>236.15846807836405</v>
      </c>
      <c r="I67" s="151">
        <f t="shared" si="4"/>
        <v>465.35071201433936</v>
      </c>
    </row>
    <row r="68" spans="1:9">
      <c r="A68" s="145" t="s">
        <v>335</v>
      </c>
      <c r="B68" s="177" t="s">
        <v>449</v>
      </c>
      <c r="C68" s="181">
        <f>'Toperoff dataset 2017'!B68/100</f>
        <v>3.75</v>
      </c>
      <c r="D68" s="147">
        <v>107000</v>
      </c>
      <c r="E68" s="126">
        <f t="shared" si="6"/>
        <v>401250</v>
      </c>
      <c r="F68" s="148">
        <f>Harvest!O2</f>
        <v>48</v>
      </c>
      <c r="G68" s="149">
        <f t="shared" si="5"/>
        <v>556.19930475086903</v>
      </c>
      <c r="H68" s="150">
        <f>1/'Per output'!F$89*'Per ha'!G68</f>
        <v>387.54210146193077</v>
      </c>
      <c r="I68" s="151">
        <f t="shared" si="4"/>
        <v>1420.2413684720218</v>
      </c>
    </row>
    <row r="69" spans="1:9">
      <c r="A69" s="145" t="s">
        <v>376</v>
      </c>
      <c r="B69" s="177" t="s">
        <v>450</v>
      </c>
      <c r="C69" s="181">
        <f>'Toperoff dataset 2017'!B69/100</f>
        <v>35.14</v>
      </c>
      <c r="D69" s="152">
        <v>710</v>
      </c>
      <c r="E69" s="126">
        <f t="shared" si="6"/>
        <v>24949.4</v>
      </c>
      <c r="F69" s="148">
        <f>Harvest!O43</f>
        <v>32.9</v>
      </c>
      <c r="G69" s="149">
        <f t="shared" si="5"/>
        <v>381.22827346465812</v>
      </c>
      <c r="H69" s="150">
        <f>1/'Per output'!F$89*'Per ha'!G69</f>
        <v>265.62781537703165</v>
      </c>
      <c r="I69" s="151">
        <f t="shared" si="4"/>
        <v>88.309457940326141</v>
      </c>
    </row>
    <row r="70" spans="1:9">
      <c r="A70" s="145" t="s">
        <v>377</v>
      </c>
      <c r="B70" s="178" t="s">
        <v>452</v>
      </c>
      <c r="C70" s="181">
        <v>37.5</v>
      </c>
      <c r="D70" s="147"/>
      <c r="E70" s="126"/>
      <c r="F70" s="148">
        <f>Harvest!O32</f>
        <v>11.1</v>
      </c>
      <c r="G70" s="149">
        <f t="shared" ref="G70:G86" si="7">F70/863*10000</f>
        <v>128.62108922363848</v>
      </c>
      <c r="H70" s="150">
        <f>1/'Per output'!F$89*'Per ha'!G70</f>
        <v>89.619110963071492</v>
      </c>
      <c r="I70" s="151"/>
    </row>
    <row r="71" spans="1:9">
      <c r="A71" s="145" t="s">
        <v>378</v>
      </c>
      <c r="B71" s="178" t="s">
        <v>451</v>
      </c>
      <c r="C71" s="181">
        <v>34.799999999999997</v>
      </c>
      <c r="D71" s="147"/>
      <c r="E71" s="126"/>
      <c r="F71" s="148">
        <f>Harvest!O14</f>
        <v>28</v>
      </c>
      <c r="G71" s="149">
        <f t="shared" si="7"/>
        <v>324.44959443800695</v>
      </c>
      <c r="H71" s="150">
        <f>1/'Per output'!F$89*'Per ha'!G71</f>
        <v>226.06622585279294</v>
      </c>
      <c r="I71" s="151"/>
    </row>
    <row r="72" spans="1:9">
      <c r="A72" s="145" t="s">
        <v>379</v>
      </c>
      <c r="B72" s="178" t="s">
        <v>451</v>
      </c>
      <c r="C72" s="181"/>
      <c r="D72" s="152"/>
      <c r="E72" s="126"/>
      <c r="F72" s="148">
        <f>Harvest!O6</f>
        <v>5</v>
      </c>
      <c r="G72" s="149">
        <f t="shared" si="7"/>
        <v>57.937427578215534</v>
      </c>
      <c r="H72" s="150">
        <f>1/'Per output'!F$89*'Per ha'!G72</f>
        <v>40.368968902284458</v>
      </c>
      <c r="I72" s="151"/>
    </row>
    <row r="73" spans="1:9">
      <c r="A73" s="145" t="s">
        <v>380</v>
      </c>
      <c r="B73" s="178" t="s">
        <v>451</v>
      </c>
      <c r="C73" s="181">
        <v>25.3</v>
      </c>
      <c r="D73" s="152"/>
      <c r="E73" s="126"/>
      <c r="F73" s="148">
        <f>Harvest!O10</f>
        <v>25</v>
      </c>
      <c r="G73" s="149">
        <f t="shared" si="7"/>
        <v>289.68713789107767</v>
      </c>
      <c r="H73" s="150">
        <f>1/'Per output'!F$89*'Per ha'!G73</f>
        <v>201.84484451142231</v>
      </c>
      <c r="I73" s="151"/>
    </row>
    <row r="74" spans="1:9">
      <c r="A74" s="145" t="s">
        <v>381</v>
      </c>
      <c r="B74" s="178" t="s">
        <v>452</v>
      </c>
      <c r="C74" s="181">
        <v>30</v>
      </c>
      <c r="D74" s="147"/>
      <c r="E74" s="126"/>
      <c r="F74" s="148">
        <f>Harvest!O22</f>
        <v>4.9999999999999991</v>
      </c>
      <c r="G74" s="149">
        <f t="shared" si="7"/>
        <v>57.937427578215512</v>
      </c>
      <c r="H74" s="150">
        <f>1/'Per output'!F$89*'Per ha'!G74</f>
        <v>40.368968902284443</v>
      </c>
      <c r="I74" s="151"/>
    </row>
    <row r="75" spans="1:9">
      <c r="A75" s="145" t="s">
        <v>382</v>
      </c>
      <c r="B75" s="178" t="s">
        <v>451</v>
      </c>
      <c r="C75" s="181"/>
      <c r="D75" s="147"/>
      <c r="E75" s="126"/>
      <c r="F75" s="148">
        <f>Harvest!O5</f>
        <v>15</v>
      </c>
      <c r="G75" s="149">
        <f t="shared" si="7"/>
        <v>173.8122827346466</v>
      </c>
      <c r="H75" s="150">
        <f>1/'Per output'!F$89*'Per ha'!G75</f>
        <v>121.10690670685338</v>
      </c>
      <c r="I75" s="151"/>
    </row>
    <row r="76" spans="1:9">
      <c r="A76" s="145" t="s">
        <v>383</v>
      </c>
      <c r="B76" s="178" t="s">
        <v>452</v>
      </c>
      <c r="C76" s="181">
        <v>40</v>
      </c>
      <c r="D76" s="147"/>
      <c r="E76" s="126"/>
      <c r="F76" s="148">
        <f>Harvest!O21</f>
        <v>5.3</v>
      </c>
      <c r="G76" s="149">
        <f t="shared" si="7"/>
        <v>61.413673232908458</v>
      </c>
      <c r="H76" s="150">
        <f>1/'Per output'!F$89*'Per ha'!G76</f>
        <v>42.791107036421522</v>
      </c>
      <c r="I76" s="151"/>
    </row>
    <row r="77" spans="1:9">
      <c r="A77" s="145" t="s">
        <v>384</v>
      </c>
      <c r="B77" s="178" t="s">
        <v>452</v>
      </c>
      <c r="C77" s="181">
        <v>52</v>
      </c>
      <c r="D77" s="147"/>
      <c r="E77" s="126"/>
      <c r="F77" s="148">
        <f>Harvest!O18</f>
        <v>22.2</v>
      </c>
      <c r="G77" s="149">
        <f t="shared" si="7"/>
        <v>257.24217844727696</v>
      </c>
      <c r="H77" s="150">
        <f>1/'Per output'!F$89*'Per ha'!G77</f>
        <v>179.23822192614298</v>
      </c>
      <c r="I77" s="151"/>
    </row>
    <row r="78" spans="1:9">
      <c r="A78" s="158" t="s">
        <v>385</v>
      </c>
      <c r="B78" s="178" t="s">
        <v>453</v>
      </c>
      <c r="C78" s="181">
        <v>52</v>
      </c>
      <c r="D78" s="152"/>
      <c r="E78" s="126"/>
      <c r="F78" s="148">
        <f>Harvest!O11</f>
        <v>3.6</v>
      </c>
      <c r="G78" s="149">
        <f t="shared" si="7"/>
        <v>41.714947856315177</v>
      </c>
      <c r="H78" s="150">
        <f>1/'Per output'!F$89*'Per ha'!G78</f>
        <v>29.065657609644806</v>
      </c>
      <c r="I78" s="151"/>
    </row>
    <row r="79" spans="1:9">
      <c r="A79" s="158" t="s">
        <v>386</v>
      </c>
      <c r="B79" s="178" t="s">
        <v>451</v>
      </c>
      <c r="C79" s="181">
        <v>22.2</v>
      </c>
      <c r="D79" s="152"/>
      <c r="E79" s="126"/>
      <c r="F79" s="148">
        <f>Harvest!O26</f>
        <v>24</v>
      </c>
      <c r="G79" s="149">
        <f t="shared" si="7"/>
        <v>278.09965237543452</v>
      </c>
      <c r="H79" s="150">
        <f>1/'Per output'!F$89*'Per ha'!G79</f>
        <v>193.77105073096538</v>
      </c>
      <c r="I79" s="151"/>
    </row>
    <row r="80" spans="1:9">
      <c r="A80" s="145" t="s">
        <v>387</v>
      </c>
      <c r="B80" s="178" t="s">
        <v>451</v>
      </c>
      <c r="C80" s="181">
        <v>10</v>
      </c>
      <c r="D80" s="152">
        <v>10</v>
      </c>
      <c r="E80" s="126">
        <f t="shared" ref="E80:E86" si="8">C80*D80</f>
        <v>100</v>
      </c>
      <c r="F80" s="148">
        <f>Harvest!O13</f>
        <v>10.199999999999999</v>
      </c>
      <c r="G80" s="149">
        <f t="shared" si="7"/>
        <v>118.19235225955967</v>
      </c>
      <c r="H80" s="150">
        <f>1/'Per output'!F$89*'Per ha'!G80</f>
        <v>82.352696560660291</v>
      </c>
      <c r="I80" s="159">
        <f>E80/$D$87*1000</f>
        <v>0.35395423513321417</v>
      </c>
    </row>
    <row r="81" spans="1:9">
      <c r="A81" s="145" t="s">
        <v>388</v>
      </c>
      <c r="B81" s="178" t="s">
        <v>451</v>
      </c>
      <c r="C81" s="181">
        <v>10</v>
      </c>
      <c r="D81" s="147">
        <v>40</v>
      </c>
      <c r="E81" s="126">
        <f t="shared" si="8"/>
        <v>400</v>
      </c>
      <c r="F81" s="148">
        <f>Harvest!O3</f>
        <v>84</v>
      </c>
      <c r="G81" s="149">
        <f t="shared" si="7"/>
        <v>973.34878331402081</v>
      </c>
      <c r="H81" s="150">
        <f>1/'Per output'!F$89*'Per ha'!G81</f>
        <v>678.19867755837879</v>
      </c>
      <c r="I81" s="151">
        <f>E81/$D$87*1000</f>
        <v>1.4158169405328567</v>
      </c>
    </row>
    <row r="82" spans="1:9">
      <c r="A82" s="145" t="s">
        <v>389</v>
      </c>
      <c r="B82" s="178" t="s">
        <v>451</v>
      </c>
      <c r="C82" s="181">
        <v>18.2</v>
      </c>
      <c r="D82" s="152">
        <v>110</v>
      </c>
      <c r="E82" s="126">
        <f t="shared" si="8"/>
        <v>2002</v>
      </c>
      <c r="F82" s="148">
        <f>Harvest!O25</f>
        <v>30</v>
      </c>
      <c r="G82" s="149">
        <f t="shared" si="7"/>
        <v>347.6245654692932</v>
      </c>
      <c r="H82" s="150">
        <f>1/'Per output'!F$89*'Per ha'!G82</f>
        <v>242.21381341370676</v>
      </c>
      <c r="I82" s="151">
        <f>E82/$D$87*1000</f>
        <v>7.0861637873669476</v>
      </c>
    </row>
    <row r="83" spans="1:9">
      <c r="A83" s="145" t="s">
        <v>390</v>
      </c>
      <c r="B83" s="178" t="s">
        <v>451</v>
      </c>
      <c r="C83" s="181">
        <v>5.6</v>
      </c>
      <c r="D83" s="147">
        <v>10</v>
      </c>
      <c r="E83" s="126">
        <f t="shared" si="8"/>
        <v>56</v>
      </c>
      <c r="F83" s="148">
        <f>Harvest!O34</f>
        <v>2.2000000000000002</v>
      </c>
      <c r="G83" s="149">
        <f t="shared" si="7"/>
        <v>25.492468134414832</v>
      </c>
      <c r="H83" s="150">
        <f>1/'Per output'!F$89*'Per ha'!G83</f>
        <v>17.762346317005161</v>
      </c>
      <c r="I83" s="159">
        <f>E83/$D$87*1000</f>
        <v>0.19821437167459996</v>
      </c>
    </row>
    <row r="84" spans="1:9">
      <c r="A84" s="158" t="s">
        <v>391</v>
      </c>
      <c r="B84" s="178" t="s">
        <v>451</v>
      </c>
      <c r="C84" s="181">
        <v>10</v>
      </c>
      <c r="D84" s="152">
        <v>10</v>
      </c>
      <c r="E84" s="126">
        <f t="shared" si="8"/>
        <v>100</v>
      </c>
      <c r="F84" s="148">
        <f>Harvest!O12</f>
        <v>4</v>
      </c>
      <c r="G84" s="149">
        <f t="shared" si="7"/>
        <v>46.349942062572424</v>
      </c>
      <c r="H84" s="150">
        <f>1/'Per output'!F$89*'Per ha'!G84</f>
        <v>32.295175121827569</v>
      </c>
      <c r="I84" s="159">
        <f t="shared" ref="I84:I86" si="9">E84/$D$87*1000</f>
        <v>0.35395423513321417</v>
      </c>
    </row>
    <row r="85" spans="1:9">
      <c r="A85" s="158" t="s">
        <v>392</v>
      </c>
      <c r="B85" s="178" t="s">
        <v>451</v>
      </c>
      <c r="C85" s="181">
        <v>30.3</v>
      </c>
      <c r="D85" s="152">
        <v>330</v>
      </c>
      <c r="E85" s="126">
        <f t="shared" si="8"/>
        <v>9999</v>
      </c>
      <c r="F85" s="148">
        <f>Harvest!O42</f>
        <v>12.499999999999998</v>
      </c>
      <c r="G85" s="149">
        <f t="shared" si="7"/>
        <v>144.84356894553881</v>
      </c>
      <c r="H85" s="150">
        <f>1/'Per output'!F$89*'Per ha'!G85</f>
        <v>100.92242225571113</v>
      </c>
      <c r="I85" s="151">
        <f t="shared" si="9"/>
        <v>35.391883970970085</v>
      </c>
    </row>
    <row r="86" spans="1:9">
      <c r="A86" s="145" t="s">
        <v>393</v>
      </c>
      <c r="B86" s="178" t="s">
        <v>451</v>
      </c>
      <c r="C86" s="181">
        <v>25</v>
      </c>
      <c r="D86" s="147">
        <v>80</v>
      </c>
      <c r="E86" s="126">
        <f t="shared" si="8"/>
        <v>2000</v>
      </c>
      <c r="F86" s="148">
        <f>Harvest!O16</f>
        <v>5</v>
      </c>
      <c r="G86" s="149">
        <f t="shared" si="7"/>
        <v>57.937427578215534</v>
      </c>
      <c r="H86" s="150">
        <f>1/'Per output'!F$89*'Per ha'!G86</f>
        <v>40.368968902284458</v>
      </c>
      <c r="I86" s="151">
        <f t="shared" si="9"/>
        <v>7.079084702664284</v>
      </c>
    </row>
    <row r="87" spans="1:9">
      <c r="A87" s="160"/>
      <c r="B87" s="179"/>
      <c r="C87" s="137"/>
      <c r="D87" s="137">
        <f t="shared" ref="D87:I87" si="10">SUM(D2:D86)</f>
        <v>282522.40000000002</v>
      </c>
      <c r="E87" s="137">
        <f t="shared" si="10"/>
        <v>4078600.2229999998</v>
      </c>
      <c r="F87" s="175">
        <f t="shared" si="10"/>
        <v>727.70000000000016</v>
      </c>
      <c r="G87" s="161">
        <f t="shared" si="10"/>
        <v>8432.2132097334888</v>
      </c>
      <c r="H87" s="162">
        <f t="shared" si="10"/>
        <v>5875.2997340384809</v>
      </c>
      <c r="I87" s="138">
        <f t="shared" si="10"/>
        <v>14436.378223461217</v>
      </c>
    </row>
    <row r="88" spans="1:9">
      <c r="A88" s="145" t="s">
        <v>394</v>
      </c>
      <c r="B88" s="177"/>
      <c r="G88" s="156">
        <v>1</v>
      </c>
      <c r="H88" s="163">
        <f>H87/G87</f>
        <v>0.69676840325342981</v>
      </c>
      <c r="I88" s="164">
        <f>I87/G87</f>
        <v>1.7120509010371072</v>
      </c>
    </row>
  </sheetData>
  <phoneticPr fontId="50" type="noConversion"/>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FB8E-6527-034F-8E31-0164BEDD8F8F}">
  <sheetPr codeName="Sheet36"/>
  <dimension ref="A1:G89"/>
  <sheetViews>
    <sheetView topLeftCell="A82" zoomScale="174" workbookViewId="0">
      <selection activeCell="B2" sqref="B2"/>
    </sheetView>
  </sheetViews>
  <sheetFormatPr baseColWidth="10" defaultRowHeight="16"/>
  <cols>
    <col min="1" max="2" width="10.83203125" style="148"/>
    <col min="3" max="3" width="12.6640625" style="148" bestFit="1" customWidth="1"/>
    <col min="4" max="4" width="10.83203125" style="166"/>
    <col min="5" max="5" width="10.83203125" style="156"/>
    <col min="6" max="6" width="10.83203125" style="157"/>
    <col min="7" max="7" width="10.83203125" style="165"/>
    <col min="8" max="16384" width="10.83203125" style="148"/>
  </cols>
  <sheetData>
    <row r="1" spans="1:7">
      <c r="A1" s="139" t="s">
        <v>285</v>
      </c>
      <c r="B1" s="140" t="s">
        <v>369</v>
      </c>
      <c r="C1" s="191" t="s">
        <v>395</v>
      </c>
      <c r="D1" s="166" t="s">
        <v>396</v>
      </c>
      <c r="E1" s="156" t="s">
        <v>397</v>
      </c>
      <c r="F1" s="157" t="s">
        <v>398</v>
      </c>
      <c r="G1" s="165" t="s">
        <v>455</v>
      </c>
    </row>
    <row r="2" spans="1:7">
      <c r="A2" s="145" t="s">
        <v>363</v>
      </c>
      <c r="B2" s="146">
        <f>'Per ha'!C2</f>
        <v>2.12</v>
      </c>
      <c r="C2" s="167">
        <f>'Per ha'!E2/('Per ha'!$E$87/'Per ha'!$F$87)</f>
        <v>1.7021177905231537</v>
      </c>
      <c r="G2" s="159">
        <f>C2/1000/B2*10000</f>
        <v>8.0288575024677051</v>
      </c>
    </row>
    <row r="3" spans="1:7">
      <c r="A3" s="145" t="s">
        <v>368</v>
      </c>
      <c r="B3" s="146">
        <f>'Per ha'!C3</f>
        <v>32.39</v>
      </c>
      <c r="C3" s="167">
        <f>'Per ha'!E3/('Per ha'!$E$87/'Per ha'!$F$87)</f>
        <v>24.271771487126706</v>
      </c>
      <c r="G3" s="159">
        <f t="shared" ref="G3:G66" si="0">C3/1000/B3*10000</f>
        <v>7.4936003356365255</v>
      </c>
    </row>
    <row r="4" spans="1:7">
      <c r="A4" s="145" t="s">
        <v>348</v>
      </c>
      <c r="B4" s="146">
        <f>'Per ha'!C4</f>
        <v>16.13</v>
      </c>
      <c r="C4" s="167">
        <f>'Per ha'!E4/('Per ha'!$E$87/'Per ha'!$F$87)</f>
        <v>2.3023194935965172</v>
      </c>
      <c r="G4" s="159">
        <f t="shared" si="0"/>
        <v>1.4273524448831478</v>
      </c>
    </row>
    <row r="5" spans="1:7">
      <c r="A5" s="145" t="s">
        <v>320</v>
      </c>
      <c r="B5" s="146">
        <f>'Per ha'!C5</f>
        <v>20</v>
      </c>
      <c r="C5" s="167">
        <f>'Per ha'!E5/('Per ha'!$E$87/'Per ha'!$F$87)</f>
        <v>0.57450935906546696</v>
      </c>
      <c r="G5" s="159">
        <f t="shared" si="0"/>
        <v>0.28725467953273348</v>
      </c>
    </row>
    <row r="6" spans="1:7">
      <c r="A6" s="145" t="s">
        <v>311</v>
      </c>
      <c r="B6" s="146">
        <f>'Per ha'!C6</f>
        <v>12.11</v>
      </c>
      <c r="C6" s="167">
        <f>'Per ha'!E6/('Per ha'!$E$87/'Per ha'!$F$87)</f>
        <v>16.204910725813988</v>
      </c>
      <c r="G6" s="159">
        <f t="shared" si="0"/>
        <v>13.381429170779512</v>
      </c>
    </row>
    <row r="7" spans="1:7">
      <c r="A7" s="145" t="s">
        <v>322</v>
      </c>
      <c r="B7" s="146">
        <f>'Per ha'!C7</f>
        <v>43.65</v>
      </c>
      <c r="C7" s="167">
        <f>'Per ha'!E7/('Per ha'!$E$87/'Per ha'!$F$87)</f>
        <v>19.469979443484188</v>
      </c>
      <c r="G7" s="159">
        <f t="shared" si="0"/>
        <v>4.4604763902598368</v>
      </c>
    </row>
    <row r="8" spans="1:7">
      <c r="A8" s="145" t="s">
        <v>362</v>
      </c>
      <c r="B8" s="146">
        <f>'Per ha'!C8</f>
        <v>35</v>
      </c>
      <c r="C8" s="167">
        <f>'Per ha'!E8/('Per ha'!$E$87/'Per ha'!$F$87)</f>
        <v>2.4978667785455086</v>
      </c>
      <c r="F8" s="168"/>
      <c r="G8" s="159">
        <f t="shared" si="0"/>
        <v>0.71367622244157392</v>
      </c>
    </row>
    <row r="9" spans="1:7">
      <c r="A9" s="145" t="s">
        <v>362</v>
      </c>
      <c r="B9" s="146">
        <f>'Per ha'!C9</f>
        <v>8</v>
      </c>
      <c r="C9" s="167">
        <f>'Per ha'!E9/('Per ha'!$E$87/'Per ha'!$F$87)</f>
        <v>1.4273524448831478</v>
      </c>
      <c r="D9" s="148">
        <f>Harvest!O36</f>
        <v>8.8000000000000007</v>
      </c>
      <c r="F9" s="168">
        <f t="shared" ref="F9:F60" si="1">D9/1000/B9*10000</f>
        <v>11</v>
      </c>
      <c r="G9" s="159">
        <f t="shared" si="0"/>
        <v>1.7841905561039348</v>
      </c>
    </row>
    <row r="10" spans="1:7">
      <c r="A10" s="145" t="s">
        <v>324</v>
      </c>
      <c r="B10" s="146">
        <f>'Per ha'!C10</f>
        <v>14.28</v>
      </c>
      <c r="C10" s="167">
        <f>'Per ha'!E10/('Per ha'!$E$87/'Per ha'!$F$87)</f>
        <v>1.7834768798814931</v>
      </c>
      <c r="D10" s="148">
        <f>Harvest!O8</f>
        <v>20</v>
      </c>
      <c r="F10" s="168">
        <f t="shared" si="1"/>
        <v>14.005602240896359</v>
      </c>
      <c r="G10" s="159">
        <f t="shared" si="0"/>
        <v>1.2489333892727543</v>
      </c>
    </row>
    <row r="11" spans="1:7">
      <c r="A11" s="145" t="s">
        <v>341</v>
      </c>
      <c r="B11" s="146">
        <f>'Per ha'!C11</f>
        <v>65</v>
      </c>
      <c r="C11" s="167">
        <f>'Per ha'!E11/('Per ha'!$E$87/'Per ha'!$F$87)</f>
        <v>1.1597238614675576</v>
      </c>
      <c r="D11" s="148"/>
      <c r="F11" s="168"/>
      <c r="G11" s="159">
        <f t="shared" si="0"/>
        <v>0.17841905561039348</v>
      </c>
    </row>
    <row r="12" spans="1:7">
      <c r="A12" s="145" t="s">
        <v>340</v>
      </c>
      <c r="B12" s="146">
        <f>'Per ha'!C12</f>
        <v>50.45</v>
      </c>
      <c r="C12" s="167">
        <f>'Per ha'!E12/('Per ha'!$E$87/'Per ha'!$F$87)</f>
        <v>22.503103388860875</v>
      </c>
      <c r="D12" s="148">
        <f>Harvest!O15</f>
        <v>35</v>
      </c>
      <c r="F12" s="168">
        <f t="shared" si="1"/>
        <v>6.9375619425173438</v>
      </c>
      <c r="G12" s="159">
        <f t="shared" si="0"/>
        <v>4.4604763902598359</v>
      </c>
    </row>
    <row r="13" spans="1:7">
      <c r="A13" s="145" t="s">
        <v>326</v>
      </c>
      <c r="B13" s="146">
        <f>'Per ha'!C13</f>
        <v>69.86</v>
      </c>
      <c r="C13" s="167">
        <f>'Per ha'!E13/('Per ha'!$E$87/'Per ha'!$F$87)</f>
        <v>37.393065674826268</v>
      </c>
      <c r="D13" s="148">
        <f>Harvest!O23</f>
        <v>25</v>
      </c>
      <c r="F13" s="168">
        <f t="shared" si="1"/>
        <v>3.5785857429144006</v>
      </c>
      <c r="G13" s="159">
        <f t="shared" si="0"/>
        <v>5.3525716683118052</v>
      </c>
    </row>
    <row r="14" spans="1:7">
      <c r="A14" s="145" t="s">
        <v>349</v>
      </c>
      <c r="B14" s="146">
        <f>'Per ha'!C14</f>
        <v>20.309999999999999</v>
      </c>
      <c r="C14" s="167">
        <f>'Per ha'!E14/('Per ha'!$E$87/'Per ha'!$F$87)</f>
        <v>1.0146334854451855</v>
      </c>
      <c r="D14" s="148">
        <f>Harvest!O20</f>
        <v>27</v>
      </c>
      <c r="F14" s="168">
        <f t="shared" si="1"/>
        <v>13.293943870014772</v>
      </c>
      <c r="G14" s="159">
        <f t="shared" si="0"/>
        <v>0.49957335570910172</v>
      </c>
    </row>
    <row r="15" spans="1:7">
      <c r="A15" s="145" t="s">
        <v>327</v>
      </c>
      <c r="B15" s="146">
        <f>'Per ha'!C15</f>
        <v>8.1999999999999993</v>
      </c>
      <c r="C15" s="167">
        <f>'Per ha'!E15/('Per ha'!$E$87/'Per ha'!$F$87)</f>
        <v>0.51206268960182921</v>
      </c>
      <c r="D15" s="148"/>
      <c r="F15" s="168"/>
      <c r="G15" s="159">
        <f t="shared" si="0"/>
        <v>0.62446669463637716</v>
      </c>
    </row>
    <row r="16" spans="1:7">
      <c r="A16" s="145" t="s">
        <v>336</v>
      </c>
      <c r="B16" s="146">
        <f>'Per ha'!C16</f>
        <v>2.1</v>
      </c>
      <c r="C16" s="169">
        <f>'Per ha'!E16/('Per ha'!$E$87/'Per ha'!$F$87)</f>
        <v>3.7468001678182629E-2</v>
      </c>
      <c r="D16" s="148"/>
      <c r="F16" s="168"/>
      <c r="G16" s="159">
        <f t="shared" si="0"/>
        <v>0.17841905561039348</v>
      </c>
    </row>
    <row r="17" spans="1:7">
      <c r="A17" s="145" t="s">
        <v>336</v>
      </c>
      <c r="B17" s="146">
        <f>'Per ha'!C17</f>
        <v>3.3</v>
      </c>
      <c r="C17" s="167">
        <f>'Per ha'!E17/('Per ha'!$E$87/'Per ha'!$F$87)</f>
        <v>2.6495229758143433</v>
      </c>
      <c r="D17" s="148"/>
      <c r="F17" s="168"/>
      <c r="G17" s="159">
        <f t="shared" si="0"/>
        <v>8.0288575024677069</v>
      </c>
    </row>
    <row r="18" spans="1:7">
      <c r="A18" s="145" t="s">
        <v>329</v>
      </c>
      <c r="B18" s="146">
        <f>'Per ha'!C18</f>
        <v>21.04</v>
      </c>
      <c r="C18" s="167">
        <f>'Per ha'!E18/('Per ha'!$E$87/'Per ha'!$F$87)</f>
        <v>22.523621580256073</v>
      </c>
      <c r="D18" s="148"/>
      <c r="F18" s="168"/>
      <c r="G18" s="159">
        <f t="shared" si="0"/>
        <v>10.705143336623609</v>
      </c>
    </row>
    <row r="19" spans="1:7">
      <c r="A19" s="145" t="s">
        <v>365</v>
      </c>
      <c r="B19" s="146">
        <f>'Per ha'!C19</f>
        <v>12</v>
      </c>
      <c r="C19" s="167">
        <f>'Per ha'!E19/('Per ha'!$E$87/'Per ha'!$F$87)</f>
        <v>1.0705143336623608</v>
      </c>
      <c r="D19" s="148"/>
      <c r="F19" s="168"/>
      <c r="G19" s="159">
        <f t="shared" si="0"/>
        <v>0.89209527805196731</v>
      </c>
    </row>
    <row r="20" spans="1:7">
      <c r="A20" s="145" t="s">
        <v>365</v>
      </c>
      <c r="B20" s="146">
        <f>'Per ha'!C20</f>
        <v>20</v>
      </c>
      <c r="C20" s="167">
        <f>'Per ha'!E20/('Per ha'!$E$87/'Per ha'!$F$87)</f>
        <v>24.264991563013513</v>
      </c>
      <c r="D20" s="148">
        <f>Harvest!O33</f>
        <v>3.9</v>
      </c>
      <c r="F20" s="168">
        <f t="shared" si="1"/>
        <v>1.95</v>
      </c>
      <c r="G20" s="159">
        <f t="shared" si="0"/>
        <v>12.132495781506758</v>
      </c>
    </row>
    <row r="21" spans="1:7">
      <c r="A21" s="145" t="s">
        <v>346</v>
      </c>
      <c r="B21" s="146">
        <f>'Per ha'!C21</f>
        <v>100</v>
      </c>
      <c r="C21" s="167">
        <f>'Per ha'!E21/('Per ha'!$E$87/'Per ha'!$F$87)</f>
        <v>9.8130480585716402</v>
      </c>
      <c r="D21" s="148"/>
      <c r="F21" s="168"/>
      <c r="G21" s="159">
        <f t="shared" si="0"/>
        <v>0.98130480585716406</v>
      </c>
    </row>
    <row r="22" spans="1:7">
      <c r="A22" s="145" t="s">
        <v>346</v>
      </c>
      <c r="B22" s="146">
        <f>'Per ha'!C22</f>
        <v>38</v>
      </c>
      <c r="C22" s="167">
        <f>'Per ha'!E22/('Per ha'!$E$87/'Per ha'!$F$87)</f>
        <v>5.4239392905559614</v>
      </c>
      <c r="D22" s="148">
        <f>Harvest!O40</f>
        <v>16.399999999999999</v>
      </c>
      <c r="F22" s="168">
        <f t="shared" si="1"/>
        <v>4.3157894736842106</v>
      </c>
      <c r="G22" s="159">
        <f t="shared" si="0"/>
        <v>1.4273524448831478</v>
      </c>
    </row>
    <row r="23" spans="1:7">
      <c r="A23" s="145" t="s">
        <v>366</v>
      </c>
      <c r="B23" s="146">
        <f>'Per ha'!C23</f>
        <v>9.1999999999999993</v>
      </c>
      <c r="C23" s="167">
        <f>'Per ha'!E23/('Per ha'!$E$87/'Per ha'!$F$87)</f>
        <v>8.6504694922143166</v>
      </c>
      <c r="D23" s="148"/>
      <c r="F23" s="168"/>
      <c r="G23" s="159">
        <f t="shared" si="0"/>
        <v>9.4026842306677363</v>
      </c>
    </row>
    <row r="24" spans="1:7">
      <c r="A24" s="145" t="s">
        <v>339</v>
      </c>
      <c r="B24" s="146">
        <f>'Per ha'!C24</f>
        <v>59.75</v>
      </c>
      <c r="C24" s="167">
        <f>'Per ha'!E24/('Per ha'!$E$87/'Per ha'!$F$87)</f>
        <v>1.16199870442659</v>
      </c>
      <c r="D24" s="148"/>
      <c r="F24" s="168"/>
      <c r="G24" s="159">
        <f t="shared" si="0"/>
        <v>0.19447677061532889</v>
      </c>
    </row>
    <row r="25" spans="1:7">
      <c r="A25" s="145" t="s">
        <v>339</v>
      </c>
      <c r="B25" s="146">
        <f>'Per ha'!C25</f>
        <v>59.75</v>
      </c>
      <c r="C25" s="167">
        <f>'Per ha'!E25/('Per ha'!$E$87/'Per ha'!$F$87)</f>
        <v>6.7491869703896716</v>
      </c>
      <c r="D25" s="148">
        <f>Harvest!O29</f>
        <v>33.799999999999997</v>
      </c>
      <c r="F25" s="168">
        <f t="shared" si="1"/>
        <v>5.6569037656903758</v>
      </c>
      <c r="G25" s="159">
        <f t="shared" si="0"/>
        <v>1.1295710410694011</v>
      </c>
    </row>
    <row r="26" spans="1:7">
      <c r="A26" s="145" t="s">
        <v>360</v>
      </c>
      <c r="B26" s="146">
        <f>'Per ha'!C26</f>
        <v>24.61</v>
      </c>
      <c r="C26" s="167">
        <f>'Per ha'!E26/('Per ha'!$E$87/'Per ha'!$F$87)</f>
        <v>2.1954464792858919</v>
      </c>
      <c r="D26" s="148">
        <f>Harvest!O19</f>
        <v>8</v>
      </c>
      <c r="F26" s="168">
        <f t="shared" si="1"/>
        <v>3.2507110930516054</v>
      </c>
      <c r="G26" s="159">
        <f t="shared" si="0"/>
        <v>0.89209527805196753</v>
      </c>
    </row>
    <row r="27" spans="1:7">
      <c r="A27" s="145" t="s">
        <v>364</v>
      </c>
      <c r="B27" s="146">
        <f>'Per ha'!C27</f>
        <v>12.6</v>
      </c>
      <c r="C27" s="167">
        <f>'Per ha'!E27/('Per ha'!$E$87/'Per ha'!$F$87)</f>
        <v>0.35969281611055326</v>
      </c>
      <c r="D27" s="148"/>
      <c r="F27" s="168"/>
      <c r="G27" s="159">
        <f t="shared" si="0"/>
        <v>0.28547048897662958</v>
      </c>
    </row>
    <row r="28" spans="1:7">
      <c r="A28" s="145" t="s">
        <v>359</v>
      </c>
      <c r="B28" s="146">
        <f>'Per ha'!C28</f>
        <v>10</v>
      </c>
      <c r="C28" s="167">
        <f>'Per ha'!E28/('Per ha'!$E$87/'Per ha'!$F$87)</f>
        <v>0.35683811122078696</v>
      </c>
      <c r="D28" s="148">
        <f>Harvest!O27</f>
        <v>1</v>
      </c>
      <c r="F28" s="168">
        <f t="shared" si="1"/>
        <v>1</v>
      </c>
      <c r="G28" s="159">
        <f t="shared" si="0"/>
        <v>0.35683811122078701</v>
      </c>
    </row>
    <row r="29" spans="1:7">
      <c r="A29" s="145" t="s">
        <v>330</v>
      </c>
      <c r="B29" s="146">
        <f>'Per ha'!C29</f>
        <v>34</v>
      </c>
      <c r="C29" s="167">
        <f>'Per ha'!E29/('Per ha'!$E$87/'Per ha'!$F$87)</f>
        <v>18.684043503520403</v>
      </c>
      <c r="D29" s="148"/>
      <c r="F29" s="168"/>
      <c r="G29" s="159">
        <f t="shared" si="0"/>
        <v>5.4953069128001184</v>
      </c>
    </row>
    <row r="30" spans="1:7">
      <c r="A30" s="145" t="s">
        <v>330</v>
      </c>
      <c r="B30" s="146">
        <f>'Per ha'!C30</f>
        <v>18.66</v>
      </c>
      <c r="C30" s="167">
        <f>'Per ha'!E30/('Per ha'!$E$87/'Per ha'!$F$87)</f>
        <v>12.618045399444879</v>
      </c>
      <c r="D30" s="148"/>
      <c r="F30" s="168"/>
      <c r="G30" s="159">
        <f t="shared" si="0"/>
        <v>6.7620822076339113</v>
      </c>
    </row>
    <row r="31" spans="1:7">
      <c r="A31" s="145" t="s">
        <v>342</v>
      </c>
      <c r="B31" s="146">
        <f>'Per ha'!C31</f>
        <v>11.76</v>
      </c>
      <c r="C31" s="167">
        <f>'Per ha'!E31/('Per ha'!$E$87/'Per ha'!$F$87)</f>
        <v>11.54014451688025</v>
      </c>
      <c r="D31" s="148"/>
      <c r="F31" s="168"/>
      <c r="G31" s="159">
        <f t="shared" si="0"/>
        <v>9.8130480585716402</v>
      </c>
    </row>
    <row r="32" spans="1:7">
      <c r="A32" s="145" t="s">
        <v>343</v>
      </c>
      <c r="B32" s="146">
        <f>'Per ha'!C32</f>
        <v>27.39</v>
      </c>
      <c r="C32" s="167">
        <f>'Per ha'!E32/('Per ha'!$E$87/'Per ha'!$F$87)</f>
        <v>13.683314212872297</v>
      </c>
      <c r="D32" s="148"/>
      <c r="F32" s="168"/>
      <c r="G32" s="159">
        <f t="shared" si="0"/>
        <v>4.9957335570910173</v>
      </c>
    </row>
    <row r="33" spans="1:7">
      <c r="A33" s="145" t="s">
        <v>325</v>
      </c>
      <c r="B33" s="146">
        <f>'Per ha'!C33</f>
        <v>33.6</v>
      </c>
      <c r="C33" s="167">
        <f>'Per ha'!E33/('Per ha'!$E$87/'Per ha'!$F$87)</f>
        <v>0.89923204027638315</v>
      </c>
      <c r="D33" s="148"/>
      <c r="F33" s="168"/>
      <c r="G33" s="159">
        <f t="shared" si="0"/>
        <v>0.2676285834155902</v>
      </c>
    </row>
    <row r="34" spans="1:7">
      <c r="A34" s="145" t="s">
        <v>357</v>
      </c>
      <c r="B34" s="146">
        <f>'Per ha'!C34</f>
        <v>19.77</v>
      </c>
      <c r="C34" s="167">
        <f>'Per ha'!E34/('Per ha'!$E$87/'Per ha'!$F$87)</f>
        <v>0.63492205129514623</v>
      </c>
      <c r="D34" s="148"/>
      <c r="F34" s="168"/>
      <c r="G34" s="159">
        <f t="shared" si="0"/>
        <v>0.32115430009870821</v>
      </c>
    </row>
    <row r="35" spans="1:7">
      <c r="A35" s="154" t="s">
        <v>356</v>
      </c>
      <c r="B35" s="146">
        <f>'Per ha'!C35</f>
        <v>20</v>
      </c>
      <c r="C35" s="167">
        <f>'Per ha'!E35/('Per ha'!$E$87/'Per ha'!$F$87)</f>
        <v>5.3525716683118043</v>
      </c>
      <c r="D35" s="148">
        <f>Harvest!O17</f>
        <v>16</v>
      </c>
      <c r="F35" s="168">
        <f t="shared" si="1"/>
        <v>8</v>
      </c>
      <c r="G35" s="159">
        <f t="shared" si="0"/>
        <v>2.6762858341559022</v>
      </c>
    </row>
    <row r="36" spans="1:7">
      <c r="A36" s="145" t="s">
        <v>331</v>
      </c>
      <c r="B36" s="146">
        <f>'Per ha'!C36</f>
        <v>15.68</v>
      </c>
      <c r="C36" s="167">
        <f>'Per ha'!E36/('Per ha'!$E$87/'Per ha'!$F$87)</f>
        <v>5.3993888285039713</v>
      </c>
      <c r="D36" s="148"/>
      <c r="F36" s="168"/>
      <c r="G36" s="159">
        <f t="shared" si="0"/>
        <v>3.4434877732805935</v>
      </c>
    </row>
    <row r="37" spans="1:7">
      <c r="A37" s="145" t="s">
        <v>338</v>
      </c>
      <c r="B37" s="146">
        <f>'Per ha'!C37</f>
        <v>20</v>
      </c>
      <c r="C37" s="167">
        <f>'Per ha'!E37/('Per ha'!$E$87/'Per ha'!$F$87)</f>
        <v>3.5683811122078697</v>
      </c>
      <c r="D37" s="148">
        <f>Harvest!O7</f>
        <v>28</v>
      </c>
      <c r="F37" s="168">
        <f t="shared" si="1"/>
        <v>14</v>
      </c>
      <c r="G37" s="159">
        <f t="shared" si="0"/>
        <v>1.7841905561039348</v>
      </c>
    </row>
    <row r="38" spans="1:7">
      <c r="A38" s="145" t="s">
        <v>344</v>
      </c>
      <c r="B38" s="146">
        <f>'Per ha'!C38</f>
        <v>2.89</v>
      </c>
      <c r="C38" s="167">
        <f>'Per ha'!E38/('Per ha'!$E$87/'Per ha'!$F$87)</f>
        <v>6.1875728485684456E-2</v>
      </c>
      <c r="D38" s="148"/>
      <c r="F38" s="168"/>
      <c r="G38" s="159">
        <f t="shared" si="0"/>
        <v>0.21410286673247217</v>
      </c>
    </row>
    <row r="39" spans="1:7">
      <c r="A39" s="145" t="s">
        <v>347</v>
      </c>
      <c r="B39" s="146">
        <f>'Per ha'!C39</f>
        <v>21.6</v>
      </c>
      <c r="C39" s="167">
        <f>'Per ha'!E39/('Per ha'!$E$87/'Per ha'!$F$87)</f>
        <v>7.3223180422505481</v>
      </c>
      <c r="D39" s="148"/>
      <c r="F39" s="168"/>
      <c r="G39" s="159">
        <f t="shared" si="0"/>
        <v>3.3899620565974757</v>
      </c>
    </row>
    <row r="40" spans="1:7">
      <c r="A40" s="145" t="s">
        <v>345</v>
      </c>
      <c r="B40" s="146">
        <f>'Per ha'!C40</f>
        <v>39.53</v>
      </c>
      <c r="C40" s="167">
        <f>'Per ha'!E40/('Per ha'!$E$87/'Per ha'!$F$87)</f>
        <v>4.9370336877951981</v>
      </c>
      <c r="D40" s="148">
        <f>Harvest!O39</f>
        <v>10.4</v>
      </c>
      <c r="F40" s="168">
        <f t="shared" si="1"/>
        <v>2.6309132304578799</v>
      </c>
      <c r="G40" s="159">
        <f t="shared" si="0"/>
        <v>1.2489333892727543</v>
      </c>
    </row>
    <row r="41" spans="1:7">
      <c r="A41" s="145" t="s">
        <v>334</v>
      </c>
      <c r="B41" s="146">
        <f>'Per ha'!C41</f>
        <v>0.48</v>
      </c>
      <c r="C41" s="167">
        <f>'Per ha'!E41/('Per ha'!$E$87/'Per ha'!$F$87)</f>
        <v>2.1410286673247216</v>
      </c>
      <c r="D41" s="148">
        <f>Harvest!O4</f>
        <v>40</v>
      </c>
      <c r="F41" s="168">
        <f t="shared" si="1"/>
        <v>833.33333333333337</v>
      </c>
      <c r="G41" s="159">
        <f t="shared" si="0"/>
        <v>44.604763902598371</v>
      </c>
    </row>
    <row r="42" spans="1:7">
      <c r="A42" s="145" t="s">
        <v>334</v>
      </c>
      <c r="B42" s="146">
        <f>'Per ha'!C42</f>
        <v>1.82</v>
      </c>
      <c r="C42" s="167">
        <f>'Per ha'!E42/('Per ha'!$E$87/'Per ha'!$F$87)</f>
        <v>1.9483360872654967</v>
      </c>
      <c r="D42" s="148"/>
      <c r="F42" s="168"/>
      <c r="G42" s="159">
        <f t="shared" si="0"/>
        <v>10.705143336623609</v>
      </c>
    </row>
    <row r="43" spans="1:7">
      <c r="A43" s="145" t="s">
        <v>333</v>
      </c>
      <c r="B43" s="146">
        <f>'Per ha'!C43</f>
        <v>13.96</v>
      </c>
      <c r="C43" s="167">
        <f>'Per ha'!E43/('Per ha'!$E$87/'Per ha'!$F$87)</f>
        <v>3.9851680261137488</v>
      </c>
      <c r="D43" s="148"/>
      <c r="F43" s="168"/>
      <c r="G43" s="159">
        <f t="shared" si="0"/>
        <v>2.8547048897662957</v>
      </c>
    </row>
    <row r="44" spans="1:7">
      <c r="A44" s="145" t="s">
        <v>323</v>
      </c>
      <c r="B44" s="146">
        <f>'Per ha'!C44</f>
        <v>54.81</v>
      </c>
      <c r="C44" s="167">
        <f>'Per ha'!E44/('Per ha'!$E$87/'Per ha'!$F$87)</f>
        <v>16.624552344609633</v>
      </c>
      <c r="D44" s="148">
        <f>Harvest!O24</f>
        <v>4</v>
      </c>
      <c r="F44" s="168">
        <f t="shared" si="1"/>
        <v>0.72979383324210911</v>
      </c>
      <c r="G44" s="159">
        <f t="shared" si="0"/>
        <v>3.0331239453766887</v>
      </c>
    </row>
    <row r="45" spans="1:7">
      <c r="A45" s="145" t="s">
        <v>332</v>
      </c>
      <c r="B45" s="146">
        <f>'Per ha'!C45</f>
        <v>19.649999999999999</v>
      </c>
      <c r="C45" s="167">
        <f>'Per ha'!E45/('Per ha'!$E$87/'Per ha'!$F$87)</f>
        <v>15.215755481509966</v>
      </c>
      <c r="D45" s="148"/>
      <c r="F45" s="168"/>
      <c r="G45" s="159">
        <f t="shared" si="0"/>
        <v>7.7433870134910778</v>
      </c>
    </row>
    <row r="46" spans="1:7">
      <c r="A46" s="145" t="s">
        <v>352</v>
      </c>
      <c r="B46" s="146">
        <f>'Per ha'!C46</f>
        <v>10</v>
      </c>
      <c r="C46" s="167">
        <f>'Per ha'!E46/('Per ha'!$E$87/'Per ha'!$F$87)</f>
        <v>0.22480801006909579</v>
      </c>
      <c r="D46" s="148"/>
      <c r="F46" s="168"/>
      <c r="G46" s="159">
        <f t="shared" si="0"/>
        <v>0.22480801006909579</v>
      </c>
    </row>
    <row r="47" spans="1:7">
      <c r="A47" s="145" t="s">
        <v>319</v>
      </c>
      <c r="B47" s="146">
        <f>'Per ha'!C47</f>
        <v>24</v>
      </c>
      <c r="C47" s="167">
        <f>'Per ha'!E47/('Per ha'!$E$87/'Per ha'!$F$87)</f>
        <v>15.415406404737997</v>
      </c>
      <c r="D47" s="148"/>
      <c r="F47" s="168"/>
      <c r="G47" s="159">
        <f t="shared" si="0"/>
        <v>6.4230860019741645</v>
      </c>
    </row>
    <row r="48" spans="1:7">
      <c r="A48" s="154" t="s">
        <v>314</v>
      </c>
      <c r="B48" s="146">
        <f>'Per ha'!C48</f>
        <v>5.5</v>
      </c>
      <c r="C48" s="167">
        <f>'Per ha'!E48/('Per ha'!$E$87/'Per ha'!$F$87)</f>
        <v>2.7476534564000596</v>
      </c>
      <c r="D48" s="148"/>
      <c r="F48" s="168"/>
      <c r="G48" s="159">
        <f t="shared" si="0"/>
        <v>4.9957335570910173</v>
      </c>
    </row>
    <row r="49" spans="1:7">
      <c r="A49" s="145" t="s">
        <v>315</v>
      </c>
      <c r="B49" s="146">
        <f>'Per ha'!C49</f>
        <v>33.6</v>
      </c>
      <c r="C49" s="167">
        <f>'Per ha'!E49/('Per ha'!$E$87/'Per ha'!$F$87)</f>
        <v>8.3928323759129082</v>
      </c>
      <c r="D49" s="148"/>
      <c r="F49" s="168"/>
      <c r="G49" s="159">
        <f t="shared" si="0"/>
        <v>2.4978667785455082</v>
      </c>
    </row>
    <row r="50" spans="1:7">
      <c r="A50" s="145" t="s">
        <v>317</v>
      </c>
      <c r="B50" s="146">
        <f>'Per ha'!C50</f>
        <v>30</v>
      </c>
      <c r="C50" s="167">
        <f>'Per ha'!E50/('Per ha'!$E$87/'Per ha'!$F$87)</f>
        <v>2.6334652608094076</v>
      </c>
      <c r="D50" s="148"/>
      <c r="F50" s="168"/>
      <c r="G50" s="159">
        <f t="shared" si="0"/>
        <v>0.87782175360313586</v>
      </c>
    </row>
    <row r="51" spans="1:7">
      <c r="A51" s="145" t="s">
        <v>316</v>
      </c>
      <c r="B51" s="146">
        <f>'Per ha'!C51</f>
        <v>4</v>
      </c>
      <c r="C51" s="167">
        <f>'Per ha'!E51/('Per ha'!$E$87/'Per ha'!$F$87)</f>
        <v>1.6414553116156199</v>
      </c>
      <c r="D51" s="148"/>
      <c r="F51" s="168"/>
      <c r="G51" s="159">
        <f t="shared" si="0"/>
        <v>4.1036382790390498</v>
      </c>
    </row>
    <row r="52" spans="1:7">
      <c r="A52" s="145" t="s">
        <v>353</v>
      </c>
      <c r="B52" s="146">
        <f>'Per ha'!C52</f>
        <v>5.27</v>
      </c>
      <c r="C52" s="167">
        <f>'Per ha'!E52/('Per ha'!$E$87/'Per ha'!$F$87)</f>
        <v>0.18805368461335473</v>
      </c>
      <c r="D52" s="148"/>
      <c r="F52" s="168"/>
      <c r="G52" s="159">
        <f t="shared" si="0"/>
        <v>0.35683811122078701</v>
      </c>
    </row>
    <row r="53" spans="1:7">
      <c r="A53" s="145" t="s">
        <v>351</v>
      </c>
      <c r="B53" s="146">
        <f>'Per ha'!C53</f>
        <v>80.38</v>
      </c>
      <c r="C53" s="167">
        <f>'Per ha'!E53/('Per ha'!$E$87/'Per ha'!$F$87)</f>
        <v>43.02397106989028</v>
      </c>
      <c r="D53" s="148">
        <f>Harvest!O30</f>
        <v>16.25</v>
      </c>
      <c r="F53" s="168">
        <f t="shared" si="1"/>
        <v>2.0216471759144068</v>
      </c>
      <c r="G53" s="159">
        <f t="shared" si="0"/>
        <v>5.3525716683118043</v>
      </c>
    </row>
    <row r="54" spans="1:7">
      <c r="A54" s="145" t="s">
        <v>318</v>
      </c>
      <c r="B54" s="146">
        <f>'Per ha'!C54</f>
        <v>22.97</v>
      </c>
      <c r="C54" s="167">
        <f>'Per ha'!E54/('Per ha'!$E$87/'Per ha'!$F$87)</f>
        <v>6.5572571317931807</v>
      </c>
      <c r="D54" s="148"/>
      <c r="F54" s="168"/>
      <c r="G54" s="159">
        <f t="shared" si="0"/>
        <v>2.8547048897662957</v>
      </c>
    </row>
    <row r="55" spans="1:7">
      <c r="A55" s="145" t="s">
        <v>361</v>
      </c>
      <c r="B55" s="146">
        <f>'Per ha'!C55</f>
        <v>16</v>
      </c>
      <c r="C55" s="167">
        <f>'Per ha'!E55/('Per ha'!$E$87/'Per ha'!$F$87)</f>
        <v>4.8529983126027023</v>
      </c>
      <c r="D55" s="148"/>
      <c r="F55" s="168"/>
      <c r="G55" s="159">
        <f t="shared" si="0"/>
        <v>3.0331239453766887</v>
      </c>
    </row>
    <row r="56" spans="1:7">
      <c r="A56" s="145" t="s">
        <v>358</v>
      </c>
      <c r="B56" s="146">
        <f>'Per ha'!C56</f>
        <v>25.6</v>
      </c>
      <c r="C56" s="167">
        <f>'Per ha'!E56/('Per ha'!$E$87/'Per ha'!$F$87)</f>
        <v>12.789077906153004</v>
      </c>
      <c r="D56" s="148"/>
      <c r="F56" s="168"/>
      <c r="G56" s="159">
        <f t="shared" si="0"/>
        <v>4.9957335570910173</v>
      </c>
    </row>
    <row r="57" spans="1:7">
      <c r="A57" s="145" t="s">
        <v>367</v>
      </c>
      <c r="B57" s="146">
        <f>'Per ha'!C57</f>
        <v>39.96</v>
      </c>
      <c r="C57" s="167">
        <f>'Per ha'!E57/('Per ha'!$E$87/'Per ha'!$F$87)</f>
        <v>113.65549838043054</v>
      </c>
      <c r="D57" s="148"/>
      <c r="F57" s="168"/>
      <c r="G57" s="159">
        <f t="shared" si="0"/>
        <v>28.442316912019656</v>
      </c>
    </row>
    <row r="58" spans="1:7">
      <c r="A58" s="145" t="s">
        <v>354</v>
      </c>
      <c r="B58" s="146">
        <f>'Per ha'!C58</f>
        <v>20</v>
      </c>
      <c r="C58" s="167">
        <f>'Per ha'!E58/('Per ha'!$E$87/'Per ha'!$F$87)</f>
        <v>0.92777908917404606</v>
      </c>
      <c r="D58" s="148"/>
      <c r="F58" s="168"/>
      <c r="G58" s="159">
        <f t="shared" si="0"/>
        <v>0.46388954458702303</v>
      </c>
    </row>
    <row r="59" spans="1:7">
      <c r="A59" s="145" t="s">
        <v>328</v>
      </c>
      <c r="B59" s="146">
        <f>'Per ha'!C59</f>
        <v>30.3</v>
      </c>
      <c r="C59" s="167">
        <f>'Per ha'!E59/('Per ha'!$E$87/'Per ha'!$F$87)</f>
        <v>1.0812194769989845</v>
      </c>
      <c r="D59" s="148"/>
      <c r="F59" s="168"/>
      <c r="G59" s="159">
        <f t="shared" si="0"/>
        <v>0.35683811122078696</v>
      </c>
    </row>
    <row r="60" spans="1:7">
      <c r="A60" s="154" t="s">
        <v>355</v>
      </c>
      <c r="B60" s="146">
        <f>'Per ha'!C60</f>
        <v>20.350000000000001</v>
      </c>
      <c r="C60" s="167">
        <f>'Per ha'!E60/('Per ha'!$E$87/'Per ha'!$F$87)</f>
        <v>2.9046622253372059</v>
      </c>
      <c r="D60" s="148">
        <f>Harvest!O9</f>
        <v>5.75</v>
      </c>
      <c r="F60" s="168">
        <f t="shared" si="1"/>
        <v>2.8255528255528253</v>
      </c>
      <c r="G60" s="159">
        <f t="shared" si="0"/>
        <v>1.4273524448831478</v>
      </c>
    </row>
    <row r="61" spans="1:7">
      <c r="A61" s="152" t="s">
        <v>375</v>
      </c>
      <c r="B61" s="146">
        <f>'Per ha'!C61</f>
        <v>70</v>
      </c>
      <c r="C61" s="167">
        <f>'Per ha'!E61/('Per ha'!$E$87/'Per ha'!$F$87)</f>
        <v>4.9957335570910173</v>
      </c>
      <c r="D61" s="148"/>
      <c r="F61" s="168"/>
      <c r="G61" s="159">
        <f t="shared" si="0"/>
        <v>0.71367622244157392</v>
      </c>
    </row>
    <row r="62" spans="1:7">
      <c r="A62" s="145" t="s">
        <v>337</v>
      </c>
      <c r="B62" s="146">
        <f>'Per ha'!C62</f>
        <v>2.6</v>
      </c>
      <c r="C62" s="167">
        <f>'Per ha'!E62/('Per ha'!$E$87/'Per ha'!$F$87)</f>
        <v>2.0875029506416038</v>
      </c>
      <c r="D62" s="148"/>
      <c r="F62" s="168"/>
      <c r="G62" s="159">
        <f t="shared" si="0"/>
        <v>8.0288575024677069</v>
      </c>
    </row>
    <row r="63" spans="1:7">
      <c r="A63" s="145" t="s">
        <v>321</v>
      </c>
      <c r="B63" s="146">
        <f>'Per ha'!C63</f>
        <v>40.65</v>
      </c>
      <c r="C63" s="167">
        <f>'Per ha'!E63/('Per ha'!$E$87/'Per ha'!$F$87)</f>
        <v>7.252734610562495</v>
      </c>
      <c r="D63" s="148">
        <f>Harvest!O35</f>
        <v>1.1000000000000001</v>
      </c>
      <c r="F63" s="168">
        <f t="shared" ref="F63:F69" si="2">D63/1000/B63*10000</f>
        <v>0.27060270602706032</v>
      </c>
      <c r="G63" s="159">
        <f t="shared" si="0"/>
        <v>1.7841905561039348</v>
      </c>
    </row>
    <row r="64" spans="1:7">
      <c r="A64" s="145" t="s">
        <v>350</v>
      </c>
      <c r="B64" s="146">
        <f>'Per ha'!C64</f>
        <v>80.08</v>
      </c>
      <c r="C64" s="167">
        <f>'Per ha'!E64/('Per ha'!$E$87/'Per ha'!$F$87)</f>
        <v>21.431696959920465</v>
      </c>
      <c r="D64" s="148"/>
      <c r="F64" s="168"/>
      <c r="G64" s="159">
        <f t="shared" si="0"/>
        <v>2.6762858341559026</v>
      </c>
    </row>
    <row r="65" spans="1:7">
      <c r="A65" s="145" t="s">
        <v>350</v>
      </c>
      <c r="B65" s="146">
        <f>'Per ha'!C65</f>
        <v>80.08</v>
      </c>
      <c r="C65" s="167">
        <f>'Per ha'!E65/('Per ha'!$E$87/'Per ha'!$F$87)</f>
        <v>28.575595946560618</v>
      </c>
      <c r="D65" s="148">
        <f>Harvest!O28</f>
        <v>25.050000000000004</v>
      </c>
      <c r="F65" s="168">
        <f t="shared" si="2"/>
        <v>3.1281218781218789</v>
      </c>
      <c r="G65" s="159">
        <f t="shared" si="0"/>
        <v>3.5683811122078692</v>
      </c>
    </row>
    <row r="66" spans="1:7">
      <c r="A66" s="145" t="s">
        <v>312</v>
      </c>
      <c r="B66" s="146">
        <f>'Per ha'!C66</f>
        <v>0.85</v>
      </c>
      <c r="C66" s="167">
        <f>'Per ha'!E66/('Per ha'!$E$87/'Per ha'!$F$87)</f>
        <v>1.5165619726883446</v>
      </c>
      <c r="D66" s="148"/>
      <c r="G66" s="159">
        <f t="shared" si="0"/>
        <v>17.841905561039351</v>
      </c>
    </row>
    <row r="67" spans="1:7">
      <c r="A67" s="145" t="s">
        <v>313</v>
      </c>
      <c r="B67" s="146">
        <f>'Per ha'!C67</f>
        <v>59.76</v>
      </c>
      <c r="C67" s="167">
        <f>'Per ha'!E67/('Per ha'!$E$87/'Per ha'!$F$87)</f>
        <v>23.457110079209652</v>
      </c>
      <c r="D67" s="148">
        <f>Harvest!O38</f>
        <v>29.249999999999996</v>
      </c>
      <c r="F67" s="168">
        <f>D67/1000/B67*10000</f>
        <v>4.8945783132530112</v>
      </c>
      <c r="G67" s="159">
        <f t="shared" ref="G67:G69" si="3">C67/1000/B67*10000</f>
        <v>3.9252192234286567</v>
      </c>
    </row>
    <row r="68" spans="1:7">
      <c r="A68" s="145" t="s">
        <v>335</v>
      </c>
      <c r="B68" s="146">
        <f>'Per ha'!C68</f>
        <v>3.75</v>
      </c>
      <c r="C68" s="167">
        <f>'Per ha'!E68/('Per ha'!$E$87/'Per ha'!$F$87)</f>
        <v>71.590646063670377</v>
      </c>
      <c r="D68" s="148">
        <f>Harvest!O2</f>
        <v>48</v>
      </c>
      <c r="F68" s="168">
        <f t="shared" si="2"/>
        <v>128</v>
      </c>
      <c r="G68" s="159">
        <f t="shared" si="3"/>
        <v>190.90838950312101</v>
      </c>
    </row>
    <row r="69" spans="1:7">
      <c r="A69" s="145" t="s">
        <v>376</v>
      </c>
      <c r="B69" s="146">
        <f>'Per ha'!C69</f>
        <v>35.14</v>
      </c>
      <c r="C69" s="167">
        <f>'Per ha'!E69/('Per ha'!$E$87/'Per ha'!$F$87)</f>
        <v>4.4514483860459508</v>
      </c>
      <c r="D69" s="148">
        <f>Harvest!O43</f>
        <v>32.9</v>
      </c>
      <c r="F69" s="168">
        <f t="shared" si="2"/>
        <v>9.3625498007968115</v>
      </c>
      <c r="G69" s="159">
        <f t="shared" si="3"/>
        <v>1.2667752948337936</v>
      </c>
    </row>
    <row r="70" spans="1:7">
      <c r="A70" s="145" t="s">
        <v>377</v>
      </c>
      <c r="B70" s="146">
        <f>'Per ha'!C70</f>
        <v>37.5</v>
      </c>
      <c r="C70" s="167"/>
      <c r="D70" s="148">
        <f>Harvest!O32</f>
        <v>11.1</v>
      </c>
      <c r="F70" s="168">
        <f>D70/1000/B70*10000</f>
        <v>2.9600000000000004</v>
      </c>
      <c r="G70" s="159"/>
    </row>
    <row r="71" spans="1:7">
      <c r="A71" s="145" t="s">
        <v>378</v>
      </c>
      <c r="B71" s="146">
        <f>'Per ha'!C71</f>
        <v>34.799999999999997</v>
      </c>
      <c r="C71" s="167"/>
      <c r="D71" s="148">
        <f>Harvest!O14</f>
        <v>28</v>
      </c>
      <c r="F71" s="168">
        <f>D71/1000/B71*10000</f>
        <v>8.0459770114942533</v>
      </c>
      <c r="G71" s="159"/>
    </row>
    <row r="72" spans="1:7">
      <c r="A72" s="145" t="s">
        <v>379</v>
      </c>
      <c r="B72" s="146">
        <f>'Per ha'!C72</f>
        <v>0</v>
      </c>
      <c r="C72" s="167"/>
      <c r="D72" s="148">
        <f>Harvest!O6</f>
        <v>5</v>
      </c>
      <c r="F72" s="168"/>
      <c r="G72" s="159"/>
    </row>
    <row r="73" spans="1:7">
      <c r="A73" s="145" t="s">
        <v>380</v>
      </c>
      <c r="B73" s="146">
        <f>'Per ha'!C73</f>
        <v>25.3</v>
      </c>
      <c r="C73" s="167">
        <f>'Per ha'!E73/('Per ha'!$E$87/'Per ha'!$F$87)</f>
        <v>0</v>
      </c>
      <c r="D73" s="148">
        <f>Harvest!O10</f>
        <v>25</v>
      </c>
      <c r="F73" s="168">
        <f>D73/1000/B73*10000</f>
        <v>9.8814229249011856</v>
      </c>
      <c r="G73" s="164">
        <f>C73/1000/B73*10000</f>
        <v>0</v>
      </c>
    </row>
    <row r="74" spans="1:7">
      <c r="A74" s="145" t="s">
        <v>381</v>
      </c>
      <c r="B74" s="146">
        <f>'Per ha'!C74</f>
        <v>30</v>
      </c>
      <c r="C74" s="167"/>
      <c r="D74" s="148">
        <f>Harvest!O22</f>
        <v>4.9999999999999991</v>
      </c>
      <c r="F74" s="168">
        <f>D74/1000/B74*10000</f>
        <v>1.6666666666666663</v>
      </c>
      <c r="G74" s="164"/>
    </row>
    <row r="75" spans="1:7">
      <c r="A75" s="145" t="s">
        <v>382</v>
      </c>
      <c r="B75" s="146">
        <f>'Per ha'!C75</f>
        <v>0</v>
      </c>
      <c r="C75" s="167"/>
      <c r="D75" s="148">
        <f>Harvest!O5</f>
        <v>15</v>
      </c>
      <c r="F75" s="168"/>
      <c r="G75" s="164"/>
    </row>
    <row r="76" spans="1:7">
      <c r="A76" s="145" t="s">
        <v>383</v>
      </c>
      <c r="B76" s="146">
        <f>'Per ha'!C76</f>
        <v>40</v>
      </c>
      <c r="C76" s="167"/>
      <c r="D76" s="148">
        <f>Harvest!O21</f>
        <v>5.3</v>
      </c>
      <c r="F76" s="168">
        <f t="shared" ref="F76:F86" si="4">D76/1000/B76*10000</f>
        <v>1.325</v>
      </c>
      <c r="G76" s="164"/>
    </row>
    <row r="77" spans="1:7">
      <c r="A77" s="145" t="s">
        <v>384</v>
      </c>
      <c r="B77" s="146">
        <f>'Per ha'!C77</f>
        <v>52</v>
      </c>
      <c r="C77" s="167"/>
      <c r="D77" s="148">
        <f>Harvest!O18</f>
        <v>22.2</v>
      </c>
      <c r="F77" s="168">
        <f t="shared" si="4"/>
        <v>4.2692307692307701</v>
      </c>
      <c r="G77" s="164"/>
    </row>
    <row r="78" spans="1:7">
      <c r="A78" s="158" t="s">
        <v>385</v>
      </c>
      <c r="B78" s="146">
        <f>'Per ha'!C78</f>
        <v>52</v>
      </c>
      <c r="C78" s="167"/>
      <c r="D78" s="148">
        <f>Harvest!O11</f>
        <v>3.6</v>
      </c>
      <c r="F78" s="168">
        <f t="shared" si="4"/>
        <v>0.69230769230769229</v>
      </c>
      <c r="G78" s="164"/>
    </row>
    <row r="79" spans="1:7">
      <c r="A79" s="158" t="s">
        <v>386</v>
      </c>
      <c r="B79" s="146">
        <f>'Per ha'!C79</f>
        <v>22.2</v>
      </c>
      <c r="C79" s="167"/>
      <c r="D79" s="148">
        <f>Harvest!O26</f>
        <v>24</v>
      </c>
      <c r="F79" s="168">
        <f t="shared" si="4"/>
        <v>10.810810810810811</v>
      </c>
      <c r="G79" s="164"/>
    </row>
    <row r="80" spans="1:7">
      <c r="A80" s="145" t="s">
        <v>387</v>
      </c>
      <c r="B80" s="146">
        <f>'Per ha'!C80</f>
        <v>10</v>
      </c>
      <c r="C80" s="167">
        <f>'Per ha'!E80/('Per ha'!$E$87/'Per ha'!$F$87)</f>
        <v>1.7841905561039349E-2</v>
      </c>
      <c r="D80" s="148">
        <f>Harvest!O13</f>
        <v>10.199999999999999</v>
      </c>
      <c r="F80" s="168">
        <f>D80/1000/B80*10000</f>
        <v>10.199999999999999</v>
      </c>
      <c r="G80" s="164">
        <f t="shared" ref="G80:G85" si="5">C80/1000/B80*10000</f>
        <v>1.7841905561039349E-2</v>
      </c>
    </row>
    <row r="81" spans="1:7">
      <c r="A81" s="145" t="s">
        <v>388</v>
      </c>
      <c r="B81" s="146">
        <f>'Per ha'!C81</f>
        <v>10</v>
      </c>
      <c r="C81" s="167">
        <f>'Per ha'!E81/('Per ha'!$E$87/'Per ha'!$F$87)</f>
        <v>7.1367622244157394E-2</v>
      </c>
      <c r="D81" s="148">
        <f>Harvest!O3</f>
        <v>84</v>
      </c>
      <c r="F81" s="168">
        <f t="shared" si="4"/>
        <v>84.000000000000014</v>
      </c>
      <c r="G81" s="164">
        <f t="shared" si="5"/>
        <v>7.1367622244157394E-2</v>
      </c>
    </row>
    <row r="82" spans="1:7">
      <c r="A82" s="145" t="s">
        <v>389</v>
      </c>
      <c r="B82" s="146">
        <f>'Per ha'!C82</f>
        <v>18.2</v>
      </c>
      <c r="C82" s="167">
        <f>'Per ha'!E82/('Per ha'!$E$87/'Per ha'!$F$87)</f>
        <v>0.35719494933200774</v>
      </c>
      <c r="D82" s="148">
        <f>Harvest!O25</f>
        <v>30</v>
      </c>
      <c r="F82" s="168">
        <f t="shared" si="4"/>
        <v>16.483516483516482</v>
      </c>
      <c r="G82" s="164">
        <f t="shared" si="5"/>
        <v>0.19626096117143282</v>
      </c>
    </row>
    <row r="83" spans="1:7">
      <c r="A83" s="145" t="s">
        <v>390</v>
      </c>
      <c r="B83" s="146">
        <f>'Per ha'!C83</f>
        <v>5.6</v>
      </c>
      <c r="C83" s="169">
        <f>'Per ha'!E83/('Per ha'!$E$87/'Per ha'!$F$87)</f>
        <v>9.991467114182034E-3</v>
      </c>
      <c r="D83" s="148">
        <f>Harvest!O34</f>
        <v>2.2000000000000002</v>
      </c>
      <c r="F83" s="168">
        <f t="shared" si="4"/>
        <v>3.9285714285714293</v>
      </c>
      <c r="G83" s="164">
        <f t="shared" si="5"/>
        <v>1.7841905561039349E-2</v>
      </c>
    </row>
    <row r="84" spans="1:7">
      <c r="A84" s="158" t="s">
        <v>391</v>
      </c>
      <c r="B84" s="146">
        <f>'Per ha'!C84</f>
        <v>10</v>
      </c>
      <c r="C84" s="169">
        <f>'Per ha'!E84/('Per ha'!$E$87/'Per ha'!$F$87)</f>
        <v>1.7841905561039349E-2</v>
      </c>
      <c r="D84" s="148">
        <f>Harvest!O12</f>
        <v>4</v>
      </c>
      <c r="F84" s="168">
        <f t="shared" si="4"/>
        <v>4</v>
      </c>
      <c r="G84" s="164">
        <f t="shared" si="5"/>
        <v>1.7841905561039349E-2</v>
      </c>
    </row>
    <row r="85" spans="1:7">
      <c r="A85" s="158" t="s">
        <v>392</v>
      </c>
      <c r="B85" s="146">
        <f>'Per ha'!C85</f>
        <v>30.3</v>
      </c>
      <c r="C85" s="167">
        <f>'Per ha'!E85/('Per ha'!$E$87/'Per ha'!$F$87)</f>
        <v>1.7840121370483244</v>
      </c>
      <c r="D85" s="148">
        <f>Harvest!O42</f>
        <v>12.499999999999998</v>
      </c>
      <c r="F85" s="168">
        <f t="shared" si="4"/>
        <v>4.1254125412541249</v>
      </c>
      <c r="G85" s="164">
        <f t="shared" si="5"/>
        <v>0.58878288351429853</v>
      </c>
    </row>
    <row r="86" spans="1:7">
      <c r="A86" s="145" t="s">
        <v>393</v>
      </c>
      <c r="B86" s="146">
        <f>'Per ha'!C86</f>
        <v>25</v>
      </c>
      <c r="C86" s="167">
        <f>'Per ha'!E86/('Per ha'!$E$87/'Per ha'!$F$87)</f>
        <v>0.35683811122078696</v>
      </c>
      <c r="D86" s="148">
        <f>Harvest!O16</f>
        <v>5</v>
      </c>
      <c r="F86" s="168">
        <f t="shared" si="4"/>
        <v>2</v>
      </c>
      <c r="G86" s="164">
        <f>C86/1000/B86*10000</f>
        <v>0.14273524448831479</v>
      </c>
    </row>
    <row r="87" spans="1:7" s="141" customFormat="1">
      <c r="A87" s="170" t="s">
        <v>399</v>
      </c>
      <c r="B87" s="137"/>
      <c r="C87" s="171">
        <f>SUM(C2:C86)</f>
        <v>727.70000000000016</v>
      </c>
      <c r="D87" s="171">
        <f>SUM(D2:D86)</f>
        <v>727.70000000000016</v>
      </c>
    </row>
    <row r="88" spans="1:7" s="141" customFormat="1">
      <c r="A88" s="170" t="s">
        <v>400</v>
      </c>
      <c r="B88" s="148"/>
      <c r="C88" s="171"/>
      <c r="D88" s="172"/>
      <c r="E88" s="142">
        <f>Harvest!P45</f>
        <v>863</v>
      </c>
      <c r="F88" s="173">
        <f>SUM(F2:F86)</f>
        <v>1238.5751075542216</v>
      </c>
      <c r="G88" s="174">
        <f>SUM(G2:G86)</f>
        <v>504.07379796781828</v>
      </c>
    </row>
    <row r="89" spans="1:7">
      <c r="A89" s="145" t="s">
        <v>401</v>
      </c>
      <c r="E89" s="156">
        <v>1</v>
      </c>
      <c r="F89" s="163">
        <f>F88/E88</f>
        <v>1.4351971118820646</v>
      </c>
      <c r="G89" s="164">
        <f>G88/E88</f>
        <v>0.58409478327673037</v>
      </c>
    </row>
  </sheetData>
  <pageMargins left="0.7" right="0.7" top="0.75" bottom="0.75" header="0.3" footer="0.3"/>
</worksheet>
</file>

<file path=xl/worksheets/sheet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E7DE-52D5-C44B-A240-8255B14B96D4}">
  <dimension ref="A1:I21"/>
  <sheetViews>
    <sheetView tabSelected="1" zoomScale="169" workbookViewId="0">
      <selection activeCell="C3" sqref="C3"/>
    </sheetView>
  </sheetViews>
  <sheetFormatPr baseColWidth="10" defaultColWidth="8.83203125" defaultRowHeight="15"/>
  <cols>
    <col min="1" max="1" width="12.33203125" customWidth="1"/>
    <col min="2" max="2" width="10.6640625" bestFit="1" customWidth="1"/>
    <col min="3" max="3" width="12.5" bestFit="1" customWidth="1"/>
    <col min="4" max="4" width="9.33203125" customWidth="1"/>
    <col min="5" max="6" width="9.6640625" bestFit="1" customWidth="1"/>
    <col min="7" max="7" width="9.1640625" bestFit="1" customWidth="1"/>
    <col min="8" max="8" width="9.83203125" bestFit="1" customWidth="1"/>
    <col min="9" max="9" width="9.1640625" bestFit="1" customWidth="1"/>
  </cols>
  <sheetData>
    <row r="1" spans="1:9">
      <c r="A1" s="1" t="s">
        <v>0</v>
      </c>
      <c r="B1" s="1" t="s">
        <v>583</v>
      </c>
      <c r="C1" s="1" t="s">
        <v>4</v>
      </c>
      <c r="D1" s="1" t="s">
        <v>603</v>
      </c>
      <c r="E1" s="1" t="s">
        <v>604</v>
      </c>
      <c r="F1" s="1" t="s">
        <v>10</v>
      </c>
      <c r="G1" s="1" t="s">
        <v>11</v>
      </c>
      <c r="H1" s="1" t="s">
        <v>12</v>
      </c>
      <c r="I1" s="1" t="s">
        <v>15</v>
      </c>
    </row>
    <row r="2" spans="1:9" s="48" customFormat="1" ht="16" thickBot="1">
      <c r="A2" s="112" t="s">
        <v>556</v>
      </c>
      <c r="B2" s="48">
        <f>calories!L1</f>
        <v>2180</v>
      </c>
      <c r="C2" s="48">
        <f>protein!L1</f>
        <v>56</v>
      </c>
      <c r="D2" s="48">
        <f>fats!L1</f>
        <v>73</v>
      </c>
      <c r="E2" s="48">
        <f>carbohydrates!L1</f>
        <v>130</v>
      </c>
      <c r="F2" s="48">
        <f>calcium!L1</f>
        <v>1000</v>
      </c>
      <c r="G2" s="48">
        <f>iron!L1</f>
        <v>8</v>
      </c>
      <c r="H2" s="48">
        <f>magnesium!L1</f>
        <v>420</v>
      </c>
      <c r="I2" s="48">
        <f>zinc!L1</f>
        <v>8</v>
      </c>
    </row>
    <row r="3" spans="1:9" s="101" customFormat="1" ht="46" thickBot="1">
      <c r="A3" s="99" t="s">
        <v>487</v>
      </c>
      <c r="B3" s="187">
        <f>'[2]daily nutrients production'!F45</f>
        <v>2564.3592305614534</v>
      </c>
      <c r="C3" s="187">
        <f>'[2]daily nutrients production'!C45</f>
        <v>85.055035557893817</v>
      </c>
      <c r="D3" s="187">
        <f>'[2]daily nutrients production'!D45</f>
        <v>117.74618920759389</v>
      </c>
      <c r="E3" s="187">
        <f>'[2]daily nutrients production'!E45</f>
        <v>293.04542228848953</v>
      </c>
      <c r="F3" s="187">
        <f>'[2]daily nutrients production'!I45</f>
        <v>800.26570425588784</v>
      </c>
      <c r="G3" s="187">
        <f>'[2]daily nutrients production'!J45</f>
        <v>31.022717063965846</v>
      </c>
      <c r="H3" s="187">
        <f>'[2]daily nutrients production'!K45</f>
        <v>805.58466822611217</v>
      </c>
      <c r="I3" s="187">
        <f>'[2]daily nutrients production'!N45</f>
        <v>13.277446898491398</v>
      </c>
    </row>
    <row r="4" spans="1:9" s="101" customFormat="1" ht="45">
      <c r="A4" s="107" t="s">
        <v>482</v>
      </c>
      <c r="B4" s="197">
        <f>B3/B2</f>
        <v>1.1763115736520429</v>
      </c>
      <c r="C4" s="197">
        <f>C3/C2</f>
        <v>1.5188399206766754</v>
      </c>
      <c r="D4" s="197">
        <f t="shared" ref="D4:I4" si="0">D3/D2</f>
        <v>1.6129614959944367</v>
      </c>
      <c r="E4" s="197">
        <f t="shared" si="0"/>
        <v>2.2541955560653042</v>
      </c>
      <c r="F4" s="197">
        <f t="shared" si="0"/>
        <v>0.80026570425588783</v>
      </c>
      <c r="G4" s="197">
        <f t="shared" si="0"/>
        <v>3.8778396329957308</v>
      </c>
      <c r="H4" s="197">
        <f t="shared" si="0"/>
        <v>1.9180587338716957</v>
      </c>
      <c r="I4" s="197">
        <f t="shared" si="0"/>
        <v>1.6596808623114248</v>
      </c>
    </row>
    <row r="5" spans="1:9" s="103" customFormat="1">
      <c r="A5" s="111" t="s">
        <v>488</v>
      </c>
      <c r="B5" s="185">
        <f>B3</f>
        <v>2564.3592305614534</v>
      </c>
      <c r="C5" s="185">
        <f>C3</f>
        <v>85.055035557893817</v>
      </c>
      <c r="D5" s="185">
        <f t="shared" ref="D5:I5" si="1">D3</f>
        <v>117.74618920759389</v>
      </c>
      <c r="E5" s="185">
        <f t="shared" si="1"/>
        <v>293.04542228848953</v>
      </c>
      <c r="F5" s="185">
        <f t="shared" si="1"/>
        <v>800.26570425588784</v>
      </c>
      <c r="G5" s="185">
        <f t="shared" si="1"/>
        <v>31.022717063965846</v>
      </c>
      <c r="H5" s="185">
        <f t="shared" si="1"/>
        <v>805.58466822611217</v>
      </c>
      <c r="I5" s="185">
        <f t="shared" si="1"/>
        <v>13.277446898491398</v>
      </c>
    </row>
    <row r="6" spans="1:9" s="103" customFormat="1" ht="30">
      <c r="A6" s="108" t="s">
        <v>483</v>
      </c>
      <c r="B6" s="204">
        <f>B5/B2</f>
        <v>1.1763115736520429</v>
      </c>
      <c r="C6" s="204">
        <f>C5/C2</f>
        <v>1.5188399206766754</v>
      </c>
      <c r="D6" s="204">
        <f t="shared" ref="D6:I6" si="2">D5/D2</f>
        <v>1.6129614959944367</v>
      </c>
      <c r="E6" s="204">
        <f t="shared" si="2"/>
        <v>2.2541955560653042</v>
      </c>
      <c r="F6" s="204">
        <f t="shared" si="2"/>
        <v>0.80026570425588783</v>
      </c>
      <c r="G6" s="204">
        <f t="shared" si="2"/>
        <v>3.8778396329957308</v>
      </c>
      <c r="H6" s="204">
        <f t="shared" si="2"/>
        <v>1.9180587338716957</v>
      </c>
      <c r="I6" s="204">
        <f t="shared" si="2"/>
        <v>1.6596808623114248</v>
      </c>
    </row>
    <row r="7" spans="1:9" s="104" customFormat="1" ht="23" customHeight="1">
      <c r="A7" s="109" t="s">
        <v>489</v>
      </c>
      <c r="B7" s="186">
        <f>'[2]Toperoff dataset 2017'!Y70*([2]Harvest!$O$45/1000/'[2]Per ha'!$E$87)*1000000/365</f>
        <v>1864.551845417559</v>
      </c>
      <c r="C7" s="186">
        <f>'[2]Toperoff dataset 2017'!Z70*[2]Harvest!$O$45/1000/'[2]Per ha'!$E$87*1000000/365</f>
        <v>48.772218856606322</v>
      </c>
      <c r="D7" s="186">
        <f>'[2]Toperoff dataset 2017'!AA70*[2]Harvest!$O$45/1000/'[2]Per ha'!$E$87*1000000/365</f>
        <v>38.812017506673996</v>
      </c>
      <c r="E7" s="186">
        <f>'[2]Toperoff dataset 2017'!AB70*([2]Harvest!$O$45/1000/'[2]Per ha'!$E$87)*1000000/365</f>
        <v>365.70560829406099</v>
      </c>
      <c r="F7" s="186">
        <f>'[2]Toperoff dataset 2017'!AC70*([2]Harvest!$O$45/1000/'[2]Per ha'!$E$87)*1000000/365</f>
        <v>401.69950485025907</v>
      </c>
      <c r="G7" s="186">
        <f>'[2]Toperoff dataset 2017'!AD70*([2]Harvest!$O$45/1000/'[2]Per ha'!$E$87)*1000000/365</f>
        <v>19.046762824779282</v>
      </c>
      <c r="H7" s="186">
        <f>'[2]Toperoff dataset 2017'!AE70*([2]Harvest!$O$45/1000/'[2]Per ha'!$E$87)*1000000/365</f>
        <v>518.11663675740772</v>
      </c>
      <c r="I7" s="186">
        <f>'[2]Toperoff dataset 2017'!AF70*([2]Harvest!$O$45/1000/'[2]Per ha'!$E$87)*1000000/365</f>
        <v>11.644393125218709</v>
      </c>
    </row>
    <row r="8" spans="1:9" s="104" customFormat="1" ht="25" customHeight="1" thickBot="1">
      <c r="A8" s="109" t="s">
        <v>484</v>
      </c>
      <c r="B8" s="205">
        <f>B7/B2</f>
        <v>0.85529901165943067</v>
      </c>
      <c r="C8" s="205">
        <f>C7/C2</f>
        <v>0.87093247958225573</v>
      </c>
      <c r="D8" s="205">
        <f>D7/D2</f>
        <v>0.53167147269416437</v>
      </c>
      <c r="E8" s="205">
        <f t="shared" ref="E8:I8" si="3">E7/E2</f>
        <v>2.813120063800469</v>
      </c>
      <c r="F8" s="205">
        <f t="shared" si="3"/>
        <v>0.40169950485025907</v>
      </c>
      <c r="G8" s="205">
        <f t="shared" si="3"/>
        <v>2.3808453530974103</v>
      </c>
      <c r="H8" s="205">
        <f t="shared" si="3"/>
        <v>1.2336110398985898</v>
      </c>
      <c r="I8" s="205">
        <f t="shared" si="3"/>
        <v>1.4555491406523386</v>
      </c>
    </row>
    <row r="9" spans="1:9" ht="31" thickBot="1">
      <c r="A9" s="99" t="s">
        <v>490</v>
      </c>
      <c r="B9" s="187">
        <f>'[2]daily nutrients production'!F45</f>
        <v>2564.3592305614534</v>
      </c>
      <c r="C9" s="187">
        <f>'[2]daily nutrients production'!C45</f>
        <v>85.055035557893817</v>
      </c>
      <c r="D9" s="187">
        <f>'[2]daily nutrients production'!D45</f>
        <v>117.74618920759389</v>
      </c>
      <c r="E9" s="187">
        <f>'[2]daily nutrients production'!E45</f>
        <v>293.04542228848953</v>
      </c>
      <c r="F9" s="187">
        <f>'[2]daily nutrients production'!I45</f>
        <v>800.26570425588784</v>
      </c>
      <c r="G9" s="187">
        <f>'[2]daily nutrients production'!J45</f>
        <v>31.022717063965846</v>
      </c>
      <c r="H9" s="187">
        <f>'[2]daily nutrients production'!K45</f>
        <v>805.58466822611217</v>
      </c>
      <c r="I9" s="187">
        <f>'[2]daily nutrients production'!N45</f>
        <v>13.277446898491398</v>
      </c>
    </row>
    <row r="10" spans="1:9" ht="30">
      <c r="A10" s="107" t="s">
        <v>485</v>
      </c>
      <c r="B10" s="209">
        <f>B9/B2</f>
        <v>1.1763115736520429</v>
      </c>
      <c r="C10" s="209">
        <f t="shared" ref="C10:I10" si="4">C9/C2</f>
        <v>1.5188399206766754</v>
      </c>
      <c r="D10" s="209">
        <f t="shared" si="4"/>
        <v>1.6129614959944367</v>
      </c>
      <c r="E10" s="209">
        <f t="shared" si="4"/>
        <v>2.2541955560653042</v>
      </c>
      <c r="F10" s="209">
        <f t="shared" si="4"/>
        <v>0.80026570425588783</v>
      </c>
      <c r="G10" s="209">
        <f t="shared" si="4"/>
        <v>3.8778396329957308</v>
      </c>
      <c r="H10" s="209">
        <f t="shared" si="4"/>
        <v>1.9180587338716957</v>
      </c>
      <c r="I10" s="209">
        <f t="shared" si="4"/>
        <v>1.6596808623114248</v>
      </c>
    </row>
    <row r="11" spans="1:9">
      <c r="A11" s="111" t="s">
        <v>491</v>
      </c>
      <c r="B11" s="106">
        <f>B3*('[2]Per output'!$E$88/'[2]Per output'!$F$88)</f>
        <v>1786.7644864464974</v>
      </c>
      <c r="C11" s="106">
        <f>C3*('[2]Per output'!$E$88/'[2]Per output'!$F$88)</f>
        <v>59.263661314337362</v>
      </c>
      <c r="D11" s="106">
        <f>D3*('[2]Per output'!$E$88/'[2]Per output'!$F$88)</f>
        <v>82.041824243351414</v>
      </c>
      <c r="E11" s="106">
        <f>E3*('[2]Per output'!$E$88/'[2]Per output'!$F$88)</f>
        <v>204.18479096867787</v>
      </c>
      <c r="F11" s="106">
        <f>F3*('[2]Per output'!$E$88/'[2]Per output'!$F$88)</f>
        <v>557.59985693285637</v>
      </c>
      <c r="G11" s="106">
        <f>G3*('[2]Per output'!$E$88/'[2]Per output'!$F$88)</f>
        <v>21.615649033242409</v>
      </c>
      <c r="H11" s="106">
        <f>H3*('[2]Per output'!$E$88/'[2]Per output'!$F$88)</f>
        <v>561.30594296535207</v>
      </c>
      <c r="I11" s="106">
        <f>I3*('[2]Per output'!$E$88/'[2]Per output'!$F$88)</f>
        <v>9.2513054747440542</v>
      </c>
    </row>
    <row r="12" spans="1:9" s="102" customFormat="1" ht="30">
      <c r="A12" s="108" t="s">
        <v>493</v>
      </c>
      <c r="B12" s="210">
        <f>B11/B2</f>
        <v>0.81961673690206305</v>
      </c>
      <c r="C12" s="210">
        <f t="shared" ref="C12:I12" si="5">C11/C2</f>
        <v>1.058279666327453</v>
      </c>
      <c r="D12" s="210">
        <f t="shared" si="5"/>
        <v>1.123860606073307</v>
      </c>
      <c r="E12" s="210">
        <f t="shared" si="5"/>
        <v>1.570652238220599</v>
      </c>
      <c r="F12" s="210">
        <f t="shared" si="5"/>
        <v>0.55759985693285641</v>
      </c>
      <c r="G12" s="210">
        <f t="shared" si="5"/>
        <v>2.7019561291553011</v>
      </c>
      <c r="H12" s="210">
        <f t="shared" si="5"/>
        <v>1.3364427213460763</v>
      </c>
      <c r="I12" s="210">
        <f t="shared" si="5"/>
        <v>1.1564131843430068</v>
      </c>
    </row>
    <row r="13" spans="1:9" ht="30">
      <c r="A13" s="109" t="s">
        <v>492</v>
      </c>
      <c r="B13" s="186">
        <f>B7*([2]Harvest!$P$45/'[2]Per output'!$G$88)</f>
        <v>3192.2076669775329</v>
      </c>
      <c r="C13" s="186">
        <f>C7*([2]Harvest!$P$45/'[2]Per output'!$G$88)</f>
        <v>83.500521239031841</v>
      </c>
      <c r="D13" s="186">
        <f>D7*([2]Harvest!$P$45/'[2]Per output'!$G$88)</f>
        <v>66.448149543369198</v>
      </c>
      <c r="E13" s="186">
        <f>E7*([2]Harvest!$P$45/'[2]Per output'!$G$88)</f>
        <v>626.10661619417056</v>
      </c>
      <c r="F13" s="186">
        <f>F7*([2]Harvest!$P$45/'[2]Per output'!$G$88)</f>
        <v>687.72999922504584</v>
      </c>
      <c r="G13" s="186">
        <f>G7*([2]Harvest!$P$45/'[2]Per output'!$G$88)</f>
        <v>32.609027456003446</v>
      </c>
      <c r="H13" s="186">
        <f>H7*([2]Harvest!$P$45/'[2]Per output'!$G$88)</f>
        <v>887.04205480283542</v>
      </c>
      <c r="I13" s="186">
        <f>I7*([2]Harvest!$P$45/'[2]Per output'!$G$88)</f>
        <v>19.935793742060987</v>
      </c>
    </row>
    <row r="14" spans="1:9" s="121" customFormat="1" ht="31" thickBot="1">
      <c r="A14" s="109" t="s">
        <v>486</v>
      </c>
      <c r="B14" s="211">
        <f t="shared" ref="B14:I14" si="6">B13/B2</f>
        <v>1.4643154435676757</v>
      </c>
      <c r="C14" s="211">
        <f t="shared" si="6"/>
        <v>1.4910807364112828</v>
      </c>
      <c r="D14" s="211">
        <f t="shared" si="6"/>
        <v>0.91024862388176986</v>
      </c>
      <c r="E14" s="211">
        <f t="shared" si="6"/>
        <v>4.8162047399551584</v>
      </c>
      <c r="F14" s="211">
        <f t="shared" si="6"/>
        <v>0.68772999922504585</v>
      </c>
      <c r="G14" s="211">
        <f t="shared" si="6"/>
        <v>4.0761284320004307</v>
      </c>
      <c r="H14" s="211">
        <f t="shared" si="6"/>
        <v>2.1120048923877035</v>
      </c>
      <c r="I14" s="211">
        <f t="shared" si="6"/>
        <v>2.4919742177576234</v>
      </c>
    </row>
    <row r="15" spans="1:9" s="200" customFormat="1" ht="46" thickBot="1">
      <c r="A15" s="99" t="s">
        <v>538</v>
      </c>
      <c r="B15" s="193">
        <f>B9/'[2]Land use vs. occupancy'!$E$4</f>
        <v>2521.1721952451462</v>
      </c>
      <c r="C15" s="193">
        <f>C9/'[2]Land use vs. occupancy'!$E$4</f>
        <v>83.622601762857897</v>
      </c>
      <c r="D15" s="193">
        <f>D9/'[2]Land use vs. occupancy'!$E$4</f>
        <v>115.76319526077637</v>
      </c>
      <c r="E15" s="193">
        <f>E9/'[2]Land use vs. occupancy'!$E$4</f>
        <v>288.11016873632468</v>
      </c>
      <c r="F15" s="193">
        <f>F9/'[2]Land use vs. occupancy'!$E$4</f>
        <v>786.78822309013026</v>
      </c>
      <c r="G15" s="193">
        <f>G9/'[2]Land use vs. occupancy'!$E$4</f>
        <v>30.500255483122523</v>
      </c>
      <c r="H15" s="193">
        <f>H9/'[2]Land use vs. occupancy'!$E$4</f>
        <v>792.01760901602654</v>
      </c>
      <c r="I15" s="193">
        <f>I9/'[2]Land use vs. occupancy'!$E$4</f>
        <v>13.05383799015994</v>
      </c>
    </row>
    <row r="16" spans="1:9" s="102" customFormat="1" ht="46" thickBot="1">
      <c r="A16" s="207" t="s">
        <v>539</v>
      </c>
      <c r="B16" s="105">
        <f>B11/'[2]Land use vs. occupancy'!$F$4</f>
        <v>282.75795594816799</v>
      </c>
      <c r="C16" s="105">
        <f>C11/'[2]Land use vs. occupancy'!$F$4</f>
        <v>9.3785565262567303</v>
      </c>
      <c r="D16" s="105">
        <f>D11/'[2]Land use vs. occupancy'!$F$4</f>
        <v>12.983232374091367</v>
      </c>
      <c r="E16" s="105">
        <f>E11/'[2]Land use vs. occupancy'!$F$4</f>
        <v>32.31252611519605</v>
      </c>
      <c r="F16" s="105">
        <f>F11/'[2]Land use vs. occupancy'!$F$4</f>
        <v>88.240950040869592</v>
      </c>
      <c r="G16" s="105">
        <f>G11/'[2]Land use vs. occupancy'!$F$4</f>
        <v>3.4207064129017399</v>
      </c>
      <c r="H16" s="105">
        <f>H11/'[2]Land use vs. occupancy'!$F$4</f>
        <v>88.827443291135964</v>
      </c>
      <c r="I16" s="105">
        <f>I11/'[2]Land use vs. occupancy'!$F$4</f>
        <v>1.4640319111631583</v>
      </c>
    </row>
    <row r="17" spans="1:9" s="121" customFormat="1" ht="46" thickBot="1">
      <c r="A17" s="208" t="s">
        <v>540</v>
      </c>
      <c r="B17" s="194">
        <f>B13/'[2]Land use vs. occupancy'!$G$4</f>
        <v>1118.0177740490255</v>
      </c>
      <c r="C17" s="194">
        <f>C13/'[2]Land use vs. occupancy'!$G$4</f>
        <v>29.244672222715018</v>
      </c>
      <c r="D17" s="194">
        <f>D13/'[2]Land use vs. occupancy'!$G$4</f>
        <v>23.272361948962537</v>
      </c>
      <c r="E17" s="194">
        <f>E13/'[2]Land use vs. occupancy'!$G$4</f>
        <v>219.28345470630086</v>
      </c>
      <c r="F17" s="194">
        <f>F13/'[2]Land use vs. occupancy'!$G$4</f>
        <v>240.86602223104535</v>
      </c>
      <c r="G17" s="194">
        <f>G13/'[2]Land use vs. occupancy'!$G$4</f>
        <v>11.420770856296903</v>
      </c>
      <c r="H17" s="194">
        <f>H13/'[2]Land use vs. occupancy'!$G$4</f>
        <v>310.67176294878556</v>
      </c>
      <c r="I17" s="194">
        <f>I13/'[2]Land use vs. occupancy'!$G$4</f>
        <v>6.9821810071971075</v>
      </c>
    </row>
    <row r="19" spans="1:9">
      <c r="B19" s="12"/>
      <c r="C19" s="12"/>
      <c r="D19" s="12"/>
      <c r="E19" s="12"/>
      <c r="F19" s="12"/>
      <c r="G19" s="12"/>
      <c r="H19" s="12"/>
      <c r="I19" s="12"/>
    </row>
    <row r="20" spans="1:9">
      <c r="B20" s="12"/>
      <c r="C20" s="12"/>
      <c r="D20" s="12"/>
      <c r="E20" s="12"/>
      <c r="F20" s="12"/>
      <c r="G20" s="12"/>
      <c r="H20" s="12"/>
      <c r="I20" s="12"/>
    </row>
    <row r="21" spans="1:9">
      <c r="B21" s="12"/>
      <c r="C21" s="12"/>
      <c r="D21" s="12"/>
      <c r="E21" s="12"/>
      <c r="F21" s="12"/>
      <c r="G21" s="12"/>
      <c r="H21" s="12"/>
      <c r="I21" s="12"/>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BB76-A62E-8942-AA74-E8B27F48D588}">
  <dimension ref="A1:V35"/>
  <sheetViews>
    <sheetView zoomScale="169" workbookViewId="0">
      <selection activeCell="B5" sqref="B5"/>
    </sheetView>
  </sheetViews>
  <sheetFormatPr baseColWidth="10" defaultColWidth="8.83203125" defaultRowHeight="15"/>
  <cols>
    <col min="1" max="1" width="22.83203125" customWidth="1"/>
    <col min="2" max="2" width="8.5" customWidth="1"/>
    <col min="3" max="3" width="7" bestFit="1" customWidth="1"/>
    <col min="4" max="4" width="7.33203125" customWidth="1"/>
    <col min="5" max="5" width="8.6640625" customWidth="1"/>
    <col min="6" max="6" width="6.83203125" customWidth="1"/>
    <col min="7" max="7" width="5.6640625" bestFit="1" customWidth="1"/>
    <col min="8" max="8" width="10" bestFit="1" customWidth="1"/>
    <col min="9" max="9" width="5.6640625" bestFit="1" customWidth="1"/>
    <col min="10" max="10" width="10" customWidth="1"/>
    <col min="11" max="11" width="9.6640625" style="280" bestFit="1" customWidth="1"/>
    <col min="12" max="12" width="7.5" style="280" customWidth="1"/>
    <col min="13" max="13" width="9.1640625" style="280" customWidth="1"/>
    <col min="14" max="14" width="8.5" style="280" customWidth="1"/>
    <col min="15" max="15" width="6.5" style="280" customWidth="1"/>
    <col min="16" max="16" width="9.6640625" style="280" customWidth="1"/>
    <col min="17" max="17" width="6.83203125" style="280" customWidth="1"/>
    <col min="18" max="18" width="8.83203125" style="280" bestFit="1" customWidth="1"/>
    <col min="19" max="19" width="10.83203125" style="280" customWidth="1"/>
    <col min="20" max="20" width="12.83203125" style="280" customWidth="1"/>
    <col min="21" max="21" width="8.5" bestFit="1" customWidth="1"/>
    <col min="22" max="22" width="9" bestFit="1" customWidth="1"/>
  </cols>
  <sheetData>
    <row r="1" spans="1:22" s="304" customFormat="1" ht="50" customHeight="1">
      <c r="A1" s="302" t="s">
        <v>0</v>
      </c>
      <c r="B1" s="301" t="s">
        <v>583</v>
      </c>
      <c r="C1" s="301" t="s">
        <v>4</v>
      </c>
      <c r="D1" s="301" t="s">
        <v>584</v>
      </c>
      <c r="E1" s="301" t="s">
        <v>585</v>
      </c>
      <c r="F1" s="301" t="s">
        <v>586</v>
      </c>
      <c r="G1" s="301" t="s">
        <v>11</v>
      </c>
      <c r="H1" s="301" t="s">
        <v>12</v>
      </c>
      <c r="I1" s="301" t="s">
        <v>15</v>
      </c>
      <c r="J1" s="301" t="s">
        <v>581</v>
      </c>
      <c r="K1" s="303" t="s">
        <v>587</v>
      </c>
      <c r="L1" s="303" t="s">
        <v>588</v>
      </c>
      <c r="M1" s="305" t="s">
        <v>589</v>
      </c>
      <c r="N1" s="303" t="s">
        <v>590</v>
      </c>
      <c r="O1" s="303" t="s">
        <v>595</v>
      </c>
      <c r="P1" s="303" t="s">
        <v>596</v>
      </c>
      <c r="Q1" s="303" t="s">
        <v>592</v>
      </c>
      <c r="R1" s="303" t="s">
        <v>593</v>
      </c>
      <c r="S1" s="303" t="s">
        <v>591</v>
      </c>
      <c r="T1" s="303" t="s">
        <v>582</v>
      </c>
      <c r="U1" s="301" t="s">
        <v>601</v>
      </c>
      <c r="V1" s="301" t="s">
        <v>602</v>
      </c>
    </row>
    <row r="2" spans="1:22" s="48" customFormat="1" ht="16" thickBot="1">
      <c r="A2" s="112" t="s">
        <v>556</v>
      </c>
      <c r="B2" s="48">
        <f>calories!L1</f>
        <v>2180</v>
      </c>
      <c r="C2" s="48">
        <f>protein!L1</f>
        <v>56</v>
      </c>
      <c r="D2" s="48">
        <f>fats!L1</f>
        <v>73</v>
      </c>
      <c r="E2" s="48">
        <f>carbohydrates!L1</f>
        <v>130</v>
      </c>
      <c r="F2" s="48">
        <f>calcium!L1</f>
        <v>1000</v>
      </c>
      <c r="G2" s="48">
        <f>iron!L1</f>
        <v>8</v>
      </c>
      <c r="H2" s="48">
        <f>magnesium!L1</f>
        <v>420</v>
      </c>
      <c r="I2" s="48">
        <f>zinc!L1</f>
        <v>8</v>
      </c>
      <c r="K2" s="286"/>
      <c r="L2" s="287"/>
      <c r="M2" s="287"/>
      <c r="N2" s="286"/>
      <c r="O2" s="286"/>
      <c r="P2" s="286"/>
      <c r="Q2" s="286"/>
      <c r="R2" s="288"/>
      <c r="S2" s="288"/>
      <c r="T2" s="272"/>
      <c r="U2" s="263"/>
      <c r="V2" s="270"/>
    </row>
    <row r="3" spans="1:22" s="101" customFormat="1" ht="16" thickBot="1">
      <c r="A3" s="99" t="s">
        <v>487</v>
      </c>
      <c r="B3" s="187">
        <f>'daily nutrients production'!F45</f>
        <v>2564.3592305614534</v>
      </c>
      <c r="C3" s="187">
        <f>'daily nutrients production'!C45</f>
        <v>85.055035557893817</v>
      </c>
      <c r="D3" s="187">
        <f>'daily nutrients production'!D45</f>
        <v>117.74618920759389</v>
      </c>
      <c r="E3" s="187">
        <f>'daily nutrients production'!E45</f>
        <v>293.04542228848953</v>
      </c>
      <c r="F3" s="187">
        <f>'daily nutrients production'!I45</f>
        <v>800.26570425588784</v>
      </c>
      <c r="G3" s="187">
        <f>'daily nutrients production'!J45</f>
        <v>31.022717063965846</v>
      </c>
      <c r="H3" s="187">
        <f>'daily nutrients production'!K45</f>
        <v>805.58466822611217</v>
      </c>
      <c r="I3" s="187">
        <f>'daily nutrients production'!N45</f>
        <v>13.277446898491398</v>
      </c>
      <c r="J3" s="100"/>
      <c r="K3" s="289">
        <f>LCA!F25</f>
        <v>452.25507405396763</v>
      </c>
      <c r="L3" s="290">
        <f>LCA!J25</f>
        <v>0.85072694510420588</v>
      </c>
      <c r="M3" s="290">
        <f>LCA!L25</f>
        <v>-1.2857984261594444</v>
      </c>
      <c r="N3" s="289">
        <f>LCA!M25</f>
        <v>48.63744294312</v>
      </c>
      <c r="O3" s="289">
        <f>LCA!N25</f>
        <v>3506.8795550320001</v>
      </c>
      <c r="P3" s="289">
        <f>LCA!O25</f>
        <v>877.78296942520001</v>
      </c>
      <c r="Q3" s="289">
        <f>LCA!P25</f>
        <v>844.15262815040001</v>
      </c>
      <c r="R3" s="291">
        <f>LCA!Q25</f>
        <v>9.5934953164000019E-5</v>
      </c>
      <c r="S3" s="291">
        <f>LCA!R25</f>
        <v>9.9199771242760136E-6</v>
      </c>
      <c r="T3" s="272"/>
      <c r="U3" s="263"/>
      <c r="V3" s="270"/>
    </row>
    <row r="4" spans="1:22" s="101" customFormat="1" ht="25" customHeight="1">
      <c r="A4" s="107" t="s">
        <v>482</v>
      </c>
      <c r="B4" s="197">
        <f>B3/B7</f>
        <v>1.375322030794577</v>
      </c>
      <c r="C4" s="197">
        <f t="shared" ref="C4:I4" si="0">C3/C7</f>
        <v>1.7439238474665562</v>
      </c>
      <c r="D4" s="197">
        <f t="shared" si="0"/>
        <v>3.033755954256864</v>
      </c>
      <c r="E4" s="197">
        <f t="shared" si="0"/>
        <v>0.80131508963038389</v>
      </c>
      <c r="F4" s="197">
        <f t="shared" si="0"/>
        <v>1.9921998772545206</v>
      </c>
      <c r="G4" s="197">
        <f t="shared" si="0"/>
        <v>1.628765861651104</v>
      </c>
      <c r="H4" s="197">
        <f t="shared" si="0"/>
        <v>1.5548326594332129</v>
      </c>
      <c r="I4" s="197">
        <f t="shared" si="0"/>
        <v>1.1402437856324106</v>
      </c>
      <c r="J4" s="197">
        <f>SUM(B4:I4)/SUM(B8:I8)</f>
        <v>1.6587948882649537</v>
      </c>
      <c r="K4" s="273">
        <f>K3/K7</f>
        <v>0.87453732928814354</v>
      </c>
      <c r="L4" s="273">
        <f t="shared" ref="L4:S4" si="1">L3/L7</f>
        <v>0.37318661110416795</v>
      </c>
      <c r="M4" s="273">
        <f t="shared" si="1"/>
        <v>-0.30905778804295175</v>
      </c>
      <c r="N4" s="273">
        <f t="shared" si="1"/>
        <v>0.22703314044557643</v>
      </c>
      <c r="O4" s="273">
        <f t="shared" si="1"/>
        <v>0.60677374656143135</v>
      </c>
      <c r="P4" s="273">
        <f t="shared" si="1"/>
        <v>0.60813424548966666</v>
      </c>
      <c r="Q4" s="273">
        <f t="shared" si="1"/>
        <v>0.11963791377988663</v>
      </c>
      <c r="R4" s="273">
        <f t="shared" si="1"/>
        <v>0.30072113547483498</v>
      </c>
      <c r="S4" s="273">
        <f t="shared" si="1"/>
        <v>0.45658436276926967</v>
      </c>
      <c r="T4" s="273">
        <f>SUM(K4:S4)/SUM(K8:S8)</f>
        <v>0.36195007743000285</v>
      </c>
      <c r="U4" s="319">
        <f>STDEV(B4:I4)/SQRT(COUNT(B4:I4))</f>
        <v>0.23547661996715596</v>
      </c>
      <c r="V4" s="320">
        <f>STDEV(K4:S4)/SQRT(COUNT(K4:S4))</f>
        <v>0.11324084310454018</v>
      </c>
    </row>
    <row r="5" spans="1:22" s="103" customFormat="1">
      <c r="A5" s="111" t="s">
        <v>594</v>
      </c>
      <c r="B5" s="185">
        <f>B3</f>
        <v>2564.3592305614534</v>
      </c>
      <c r="C5" s="185">
        <f>C3</f>
        <v>85.055035557893817</v>
      </c>
      <c r="D5" s="185">
        <f t="shared" ref="D5:I5" si="2">D3</f>
        <v>117.74618920759389</v>
      </c>
      <c r="E5" s="185">
        <f t="shared" si="2"/>
        <v>293.04542228848953</v>
      </c>
      <c r="F5" s="185">
        <f t="shared" si="2"/>
        <v>800.26570425588784</v>
      </c>
      <c r="G5" s="185">
        <f t="shared" si="2"/>
        <v>31.022717063965846</v>
      </c>
      <c r="H5" s="185">
        <f t="shared" si="2"/>
        <v>805.58466822611217</v>
      </c>
      <c r="I5" s="185">
        <f t="shared" si="2"/>
        <v>13.277446898491398</v>
      </c>
      <c r="J5" s="188"/>
      <c r="K5" s="274">
        <f>LCA!F29</f>
        <v>929.19348279942221</v>
      </c>
      <c r="L5" s="292">
        <f>LCA!J29</f>
        <v>4.3762386955048358</v>
      </c>
      <c r="M5" s="292">
        <f>LCA!L29</f>
        <v>3.403493355921241</v>
      </c>
      <c r="N5" s="274">
        <f>LCA!M29</f>
        <v>123.37873018533976</v>
      </c>
      <c r="O5" s="274">
        <f>LCA!N29</f>
        <v>22028.479819874905</v>
      </c>
      <c r="P5" s="274">
        <f>LCA!O29</f>
        <v>5917.9453211651244</v>
      </c>
      <c r="Q5" s="274">
        <f>LCA!P29</f>
        <v>13623.334105029382</v>
      </c>
      <c r="R5" s="293">
        <f>LCA!Q29</f>
        <v>4.1215451579615549E-4</v>
      </c>
      <c r="S5" s="293">
        <f>LCA!R29</f>
        <v>6.466090848534367E-5</v>
      </c>
      <c r="T5" s="274"/>
      <c r="U5" s="319"/>
      <c r="V5" s="320"/>
    </row>
    <row r="6" spans="1:22" s="103" customFormat="1">
      <c r="A6" s="108" t="s">
        <v>483</v>
      </c>
      <c r="B6" s="204">
        <f>B5/B7</f>
        <v>1.375322030794577</v>
      </c>
      <c r="C6" s="204">
        <f t="shared" ref="C6:I6" si="3">C5/C7</f>
        <v>1.7439238474665562</v>
      </c>
      <c r="D6" s="204">
        <f t="shared" si="3"/>
        <v>3.033755954256864</v>
      </c>
      <c r="E6" s="204">
        <f t="shared" si="3"/>
        <v>0.80131508963038389</v>
      </c>
      <c r="F6" s="204">
        <f t="shared" si="3"/>
        <v>1.9921998772545206</v>
      </c>
      <c r="G6" s="204">
        <f t="shared" si="3"/>
        <v>1.628765861651104</v>
      </c>
      <c r="H6" s="204">
        <f t="shared" si="3"/>
        <v>1.5548326594332129</v>
      </c>
      <c r="I6" s="204">
        <f t="shared" si="3"/>
        <v>1.1402437856324106</v>
      </c>
      <c r="J6" s="204">
        <f>SUM(B6:I6)/SUM(B8:I8)</f>
        <v>1.6587948882649537</v>
      </c>
      <c r="K6" s="275">
        <f>K5/K7</f>
        <v>1.7968054610314574</v>
      </c>
      <c r="L6" s="275">
        <f t="shared" ref="L6:S6" si="4">L5/L7</f>
        <v>1.9197154828078578</v>
      </c>
      <c r="M6" s="275">
        <f t="shared" si="4"/>
        <v>0.81807234073365109</v>
      </c>
      <c r="N6" s="275">
        <f t="shared" si="4"/>
        <v>0.57591556798993726</v>
      </c>
      <c r="O6" s="275">
        <f t="shared" si="4"/>
        <v>3.8114520392293354</v>
      </c>
      <c r="P6" s="275">
        <f t="shared" si="4"/>
        <v>4.0999943472274616</v>
      </c>
      <c r="Q6" s="275">
        <f t="shared" si="4"/>
        <v>1.9307731998930717</v>
      </c>
      <c r="R6" s="275">
        <f t="shared" si="4"/>
        <v>1.2919542866656761</v>
      </c>
      <c r="S6" s="275">
        <f t="shared" si="4"/>
        <v>2.9761318324630088</v>
      </c>
      <c r="T6" s="275">
        <f>SUM(K6:S6)/SUM(K8:S8)</f>
        <v>2.1356460620046058</v>
      </c>
      <c r="U6" s="319">
        <f t="shared" ref="U6:U14" si="5">STDEV(B6:I6)/SQRT(COUNT(B6:I6))</f>
        <v>0.23547661996715596</v>
      </c>
      <c r="V6" s="320">
        <f>STDEV(K6:S6)/SQRT(COUNT(K6:S6))</f>
        <v>0.41595595359015136</v>
      </c>
    </row>
    <row r="7" spans="1:22" s="104" customFormat="1" ht="23" customHeight="1">
      <c r="A7" s="109" t="s">
        <v>489</v>
      </c>
      <c r="B7" s="186">
        <f>'Toperoff dataset 2017'!Y70*(Harvest!$O$45/1000/'Per ha'!$E$87)*1000000/365</f>
        <v>1864.551845417559</v>
      </c>
      <c r="C7" s="186">
        <f>'Toperoff dataset 2017'!Z70*Harvest!$O$45/1000/'Per ha'!$E$87*1000000/365</f>
        <v>48.772218856606322</v>
      </c>
      <c r="D7" s="186">
        <f>'Toperoff dataset 2017'!AA70*Harvest!$O$45/1000/'Per ha'!$E$87*1000000/365</f>
        <v>38.812017506673996</v>
      </c>
      <c r="E7" s="186">
        <f>'Toperoff dataset 2017'!AB70*(Harvest!$O$45/1000/'Per ha'!$E$87)*1000000/365</f>
        <v>365.70560829406099</v>
      </c>
      <c r="F7" s="186">
        <f>'Toperoff dataset 2017'!AC70*(Harvest!$O$45/1000/'Per ha'!$E$87)*1000000/365</f>
        <v>401.69950485025907</v>
      </c>
      <c r="G7" s="186">
        <f>'Toperoff dataset 2017'!AD70*(Harvest!$O$45/1000/'Per ha'!$E$87)*1000000/365</f>
        <v>19.046762824779282</v>
      </c>
      <c r="H7" s="186">
        <f>'Toperoff dataset 2017'!AE70*(Harvest!$O$45/1000/'Per ha'!$E$87)*1000000/365</f>
        <v>518.11663675740772</v>
      </c>
      <c r="I7" s="186">
        <f>'Toperoff dataset 2017'!AF70*(Harvest!$O$45/1000/'Per ha'!$E$87)*1000000/365</f>
        <v>11.644393125218709</v>
      </c>
      <c r="J7" s="189"/>
      <c r="K7" s="294">
        <f>LCA!F30</f>
        <v>517.13638618730488</v>
      </c>
      <c r="L7" s="295">
        <f>LCA!J30</f>
        <v>2.2796287964005804</v>
      </c>
      <c r="M7" s="295">
        <f>LCA!L30</f>
        <v>4.1603818958956271</v>
      </c>
      <c r="N7" s="294">
        <f>LCA!M30</f>
        <v>214.23058698683329</v>
      </c>
      <c r="O7" s="294">
        <f>LCA!N30</f>
        <v>5779.5505736782143</v>
      </c>
      <c r="P7" s="294">
        <f>LCA!O30</f>
        <v>1443.4032879013639</v>
      </c>
      <c r="Q7" s="294">
        <f>LCA!P30</f>
        <v>7055.8955892819813</v>
      </c>
      <c r="R7" s="296">
        <f>LCA!Q30</f>
        <v>3.1901633056991458E-4</v>
      </c>
      <c r="S7" s="296">
        <f>LCA!R30</f>
        <v>2.1726493356254021E-5</v>
      </c>
      <c r="T7" s="276"/>
      <c r="U7" s="319"/>
      <c r="V7" s="320"/>
    </row>
    <row r="8" spans="1:22" s="104" customFormat="1" ht="25" customHeight="1">
      <c r="A8" s="109" t="s">
        <v>484</v>
      </c>
      <c r="B8" s="205">
        <f>B7/B7</f>
        <v>1</v>
      </c>
      <c r="C8" s="205">
        <f t="shared" ref="C8:I8" si="6">C7/C7</f>
        <v>1</v>
      </c>
      <c r="D8" s="205">
        <f t="shared" si="6"/>
        <v>1</v>
      </c>
      <c r="E8" s="205">
        <f t="shared" si="6"/>
        <v>1</v>
      </c>
      <c r="F8" s="205">
        <f t="shared" si="6"/>
        <v>1</v>
      </c>
      <c r="G8" s="205">
        <f t="shared" si="6"/>
        <v>1</v>
      </c>
      <c r="H8" s="205">
        <f t="shared" si="6"/>
        <v>1</v>
      </c>
      <c r="I8" s="205">
        <f t="shared" si="6"/>
        <v>1</v>
      </c>
      <c r="J8" s="205">
        <f>SUM(B8:I8)/SUM(B8:I8)</f>
        <v>1</v>
      </c>
      <c r="K8" s="277">
        <f>K7/K7</f>
        <v>1</v>
      </c>
      <c r="L8" s="277">
        <f t="shared" ref="L8:S8" si="7">L7/L7</f>
        <v>1</v>
      </c>
      <c r="M8" s="277">
        <f t="shared" si="7"/>
        <v>1</v>
      </c>
      <c r="N8" s="277">
        <f t="shared" si="7"/>
        <v>1</v>
      </c>
      <c r="O8" s="277">
        <f t="shared" si="7"/>
        <v>1</v>
      </c>
      <c r="P8" s="277">
        <f>P7/P7</f>
        <v>1</v>
      </c>
      <c r="Q8" s="277">
        <f t="shared" si="7"/>
        <v>1</v>
      </c>
      <c r="R8" s="277">
        <f t="shared" si="7"/>
        <v>1</v>
      </c>
      <c r="S8" s="277">
        <f t="shared" si="7"/>
        <v>1</v>
      </c>
      <c r="T8" s="277">
        <f>SUM(K8:S8)/SUM(K8:S8)</f>
        <v>1</v>
      </c>
      <c r="U8" s="319">
        <f t="shared" si="5"/>
        <v>0</v>
      </c>
      <c r="V8" s="320">
        <f>STDEV(K8:S8)/SQRT(COUNT(K8:S8))</f>
        <v>0</v>
      </c>
    </row>
    <row r="9" spans="1:22" s="309" customFormat="1" ht="16" thickBot="1">
      <c r="A9" s="307" t="s">
        <v>490</v>
      </c>
      <c r="B9" s="308">
        <f>'daily nutrients production'!F45</f>
        <v>2564.3592305614534</v>
      </c>
      <c r="C9" s="308">
        <f>'daily nutrients production'!C45</f>
        <v>85.055035557893817</v>
      </c>
      <c r="D9" s="308">
        <f>'daily nutrients production'!D45</f>
        <v>117.74618920759389</v>
      </c>
      <c r="E9" s="308">
        <f>'daily nutrients production'!E45</f>
        <v>293.04542228848953</v>
      </c>
      <c r="F9" s="308">
        <f>'daily nutrients production'!I45</f>
        <v>800.26570425588784</v>
      </c>
      <c r="G9" s="308">
        <f>'daily nutrients production'!J45</f>
        <v>31.022717063965846</v>
      </c>
      <c r="H9" s="308">
        <f>'daily nutrients production'!K45</f>
        <v>805.58466822611217</v>
      </c>
      <c r="I9" s="308">
        <f>'daily nutrients production'!N45</f>
        <v>13.277446898491398</v>
      </c>
      <c r="K9" s="310">
        <f>LCA!F40</f>
        <v>452.25507405396763</v>
      </c>
      <c r="L9" s="311">
        <f>LCA!J40</f>
        <v>0.85072694510420588</v>
      </c>
      <c r="M9" s="311">
        <f>LCA!L40</f>
        <v>-1.2857984261594444</v>
      </c>
      <c r="N9" s="310">
        <f>LCA!M40</f>
        <v>48.63744294312</v>
      </c>
      <c r="O9" s="310">
        <f>LCA!N40</f>
        <v>3506.8795550320001</v>
      </c>
      <c r="P9" s="310">
        <f>LCA!O40</f>
        <v>877.78296942520001</v>
      </c>
      <c r="Q9" s="310">
        <f>LCA!P40</f>
        <v>844.15262815040001</v>
      </c>
      <c r="R9" s="312">
        <f>LCA!Q40</f>
        <v>9.5934953164000019E-5</v>
      </c>
      <c r="S9" s="312">
        <f>LCA!R40</f>
        <v>9.9199771242760136E-6</v>
      </c>
      <c r="T9" s="313"/>
      <c r="U9" s="321"/>
      <c r="V9" s="322"/>
    </row>
    <row r="10" spans="1:22" s="48" customFormat="1">
      <c r="A10" s="107" t="s">
        <v>485</v>
      </c>
      <c r="B10" s="197">
        <f>B9/B13</f>
        <v>0.80331842351267102</v>
      </c>
      <c r="C10" s="197">
        <f t="shared" ref="C10:I10" si="8">C9/C13</f>
        <v>1.0186168217370999</v>
      </c>
      <c r="D10" s="197">
        <f t="shared" si="8"/>
        <v>1.7720010266161532</v>
      </c>
      <c r="E10" s="197">
        <f t="shared" si="8"/>
        <v>0.46804396361403278</v>
      </c>
      <c r="F10" s="197">
        <f t="shared" si="8"/>
        <v>1.1636335555489079</v>
      </c>
      <c r="G10" s="197">
        <f t="shared" si="8"/>
        <v>0.95135364296963865</v>
      </c>
      <c r="H10" s="197">
        <f t="shared" si="8"/>
        <v>0.90816964524322474</v>
      </c>
      <c r="I10" s="197">
        <f t="shared" si="8"/>
        <v>0.66601044685160149</v>
      </c>
      <c r="J10" s="198">
        <f>SUM(B10:I10)/SUM(B14:I14)</f>
        <v>0.96889344076166628</v>
      </c>
      <c r="K10" s="273">
        <f>K9/K13</f>
        <v>0.51081269181796873</v>
      </c>
      <c r="L10" s="273">
        <f t="shared" ref="L10:S10" si="9">L9/L13</f>
        <v>0.21797635273466642</v>
      </c>
      <c r="M10" s="273">
        <f t="shared" si="9"/>
        <v>-0.18051904172693356</v>
      </c>
      <c r="N10" s="273">
        <f t="shared" si="9"/>
        <v>0.13260887296519444</v>
      </c>
      <c r="O10" s="273">
        <f t="shared" si="9"/>
        <v>0.35441337999580896</v>
      </c>
      <c r="P10" s="273">
        <f t="shared" si="9"/>
        <v>0.35520804032244474</v>
      </c>
      <c r="Q10" s="273">
        <f t="shared" si="9"/>
        <v>6.9879881320943041E-2</v>
      </c>
      <c r="R10" s="273">
        <f t="shared" si="9"/>
        <v>0.17564964645190601</v>
      </c>
      <c r="S10" s="273">
        <f t="shared" si="9"/>
        <v>0.2666885444192606</v>
      </c>
      <c r="T10" s="273">
        <f>SUM(K10:S10)/SUM(K14:S14)</f>
        <v>0.21141315203347327</v>
      </c>
      <c r="U10" s="319">
        <f t="shared" si="5"/>
        <v>0.13754066530645287</v>
      </c>
      <c r="V10" s="320">
        <f>STDEV(K10:S10)/SQRT(COUNT(K10:S10))</f>
        <v>6.6143385711220595E-2</v>
      </c>
    </row>
    <row r="11" spans="1:22">
      <c r="A11" s="111" t="s">
        <v>491</v>
      </c>
      <c r="B11" s="106">
        <f>B3*('Per output'!$E$88/'Per output'!$F$88)</f>
        <v>1786.7644864464974</v>
      </c>
      <c r="C11" s="106">
        <f>C3*('Per output'!$E$88/'Per output'!$F$88)</f>
        <v>59.263661314337362</v>
      </c>
      <c r="D11" s="106">
        <f>D3*('Per output'!$E$88/'Per output'!$F$88)</f>
        <v>82.041824243351414</v>
      </c>
      <c r="E11" s="106">
        <f>E3*('Per output'!$E$88/'Per output'!$F$88)</f>
        <v>204.18479096867787</v>
      </c>
      <c r="F11" s="106">
        <f>F3*('Per output'!$E$88/'Per output'!$F$88)</f>
        <v>557.59985693285637</v>
      </c>
      <c r="G11" s="106">
        <f>G3*('Per output'!$E$88/'Per output'!$F$88)</f>
        <v>21.615649033242409</v>
      </c>
      <c r="H11" s="106">
        <f>H3*('Per output'!$E$88/'Per output'!$F$88)</f>
        <v>561.30594296535207</v>
      </c>
      <c r="I11" s="106">
        <f>I3*('Per output'!$E$88/'Per output'!$F$88)</f>
        <v>9.2513054747440542</v>
      </c>
      <c r="J11" s="102"/>
      <c r="K11" s="274">
        <f>LCA!F44</f>
        <v>854.96953093273385</v>
      </c>
      <c r="L11" s="292">
        <f>LCA!J44</f>
        <v>4.0266648593714987</v>
      </c>
      <c r="M11" s="292">
        <f>LCA!L44</f>
        <v>3.1316223928712095</v>
      </c>
      <c r="N11" s="274">
        <f>LCA!M44</f>
        <v>113.52324034369761</v>
      </c>
      <c r="O11" s="274">
        <f>LCA!N44</f>
        <v>20268.845409912457</v>
      </c>
      <c r="P11" s="274">
        <f>LCA!O44</f>
        <v>5445.2199988302154</v>
      </c>
      <c r="Q11" s="274">
        <f>LCA!P44</f>
        <v>12535.102521840599</v>
      </c>
      <c r="R11" s="293">
        <f>LCA!Q44</f>
        <v>3.7923162351550041E-4</v>
      </c>
      <c r="S11" s="293">
        <f>LCA!R44</f>
        <v>5.949579675359415E-5</v>
      </c>
      <c r="T11" s="274"/>
      <c r="U11" s="319"/>
      <c r="V11" s="320"/>
    </row>
    <row r="12" spans="1:22" s="103" customFormat="1">
      <c r="A12" s="108" t="s">
        <v>493</v>
      </c>
      <c r="B12" s="204">
        <f>B11/B13</f>
        <v>0.5597268952549862</v>
      </c>
      <c r="C12" s="204">
        <f t="shared" ref="C12:I12" si="10">C11/C13</f>
        <v>0.70974001640884254</v>
      </c>
      <c r="D12" s="204">
        <f t="shared" si="10"/>
        <v>1.2346743258787753</v>
      </c>
      <c r="E12" s="204">
        <f t="shared" si="10"/>
        <v>0.32611824517975596</v>
      </c>
      <c r="F12" s="204">
        <f t="shared" si="10"/>
        <v>0.81078309447192376</v>
      </c>
      <c r="G12" s="204">
        <f t="shared" si="10"/>
        <v>0.6628731587412886</v>
      </c>
      <c r="H12" s="204">
        <f t="shared" si="10"/>
        <v>0.63278391359935537</v>
      </c>
      <c r="I12" s="204">
        <f t="shared" si="10"/>
        <v>0.46405503560289357</v>
      </c>
      <c r="J12" s="203">
        <f>SUM(B12:I12)/SUM(B14:I14)</f>
        <v>0.67509433564222754</v>
      </c>
      <c r="K12" s="275">
        <f>K11/K13</f>
        <v>0.96567028779423036</v>
      </c>
      <c r="L12" s="275">
        <f t="shared" ref="L12:S12" si="11">L11/L13</f>
        <v>1.0317267188746864</v>
      </c>
      <c r="M12" s="275">
        <f t="shared" si="11"/>
        <v>0.43966259555960574</v>
      </c>
      <c r="N12" s="275">
        <f t="shared" si="11"/>
        <v>0.30951851179635503</v>
      </c>
      <c r="O12" s="275">
        <f t="shared" si="11"/>
        <v>2.0484165189055266</v>
      </c>
      <c r="P12" s="275">
        <f t="shared" si="11"/>
        <v>2.2034899198097131</v>
      </c>
      <c r="Q12" s="275">
        <f t="shared" si="11"/>
        <v>1.03766954856416</v>
      </c>
      <c r="R12" s="275">
        <f t="shared" si="11"/>
        <v>0.6943444323155864</v>
      </c>
      <c r="S12" s="275">
        <f t="shared" si="11"/>
        <v>1.599484276677523</v>
      </c>
      <c r="T12" s="275">
        <f>SUM(K12:S12)/SUM(K14:S14)</f>
        <v>1.1477758678108207</v>
      </c>
      <c r="U12" s="319">
        <f>STDEV(B12:I12)/SQRT(COUNT(B12:I12))</f>
        <v>9.5833989747991802E-2</v>
      </c>
      <c r="V12" s="320">
        <f>STDEV(K12:S12)/SQRT(COUNT(K12:S12))</f>
        <v>0.22355024743888627</v>
      </c>
    </row>
    <row r="13" spans="1:22">
      <c r="A13" s="109" t="s">
        <v>492</v>
      </c>
      <c r="B13" s="186">
        <f>B7*(Harvest!$P$45/'Per output'!$G$88)</f>
        <v>3192.2076669775329</v>
      </c>
      <c r="C13" s="186">
        <f>C7*(Harvest!$P$45/'Per output'!$G$88)</f>
        <v>83.500521239031841</v>
      </c>
      <c r="D13" s="186">
        <f>D7*(Harvest!$P$45/'Per output'!$G$88)</f>
        <v>66.448149543369198</v>
      </c>
      <c r="E13" s="186">
        <f>E7*(Harvest!$P$45/'Per output'!$G$88)</f>
        <v>626.10661619417056</v>
      </c>
      <c r="F13" s="186">
        <f>F7*(Harvest!$P$45/'Per output'!$G$88)</f>
        <v>687.72999922504584</v>
      </c>
      <c r="G13" s="186">
        <f>G7*(Harvest!$P$45/'Per output'!$G$88)</f>
        <v>32.609027456003446</v>
      </c>
      <c r="H13" s="186">
        <f>H7*(Harvest!$P$45/'Per output'!$G$88)</f>
        <v>887.04205480283542</v>
      </c>
      <c r="I13" s="186">
        <f>I7*(Harvest!$P$45/'Per output'!$G$88)</f>
        <v>19.935793742060987</v>
      </c>
      <c r="J13" s="121"/>
      <c r="K13" s="294">
        <f>LCA!F45</f>
        <v>885.36381593104875</v>
      </c>
      <c r="L13" s="295">
        <f>LCA!J45</f>
        <v>3.90284053490775</v>
      </c>
      <c r="M13" s="295">
        <f>LCA!L45</f>
        <v>7.1227855735265759</v>
      </c>
      <c r="N13" s="294">
        <f>LCA!M45</f>
        <v>366.77366948051628</v>
      </c>
      <c r="O13" s="294">
        <f>LCA!N45</f>
        <v>9894.8847672553165</v>
      </c>
      <c r="P13" s="294">
        <f>LCA!O45</f>
        <v>2471.179899611453</v>
      </c>
      <c r="Q13" s="294">
        <f>LCA!P45</f>
        <v>12080.052401253964</v>
      </c>
      <c r="R13" s="296">
        <f>LCA!Q45</f>
        <v>5.4617219619777389E-4</v>
      </c>
      <c r="S13" s="296">
        <f>LCA!R45</f>
        <v>3.719686252695142E-5</v>
      </c>
      <c r="T13" s="276"/>
      <c r="U13" s="319"/>
      <c r="V13" s="320"/>
    </row>
    <row r="14" spans="1:22" s="104" customFormat="1" ht="16" thickBot="1">
      <c r="A14" s="109" t="s">
        <v>486</v>
      </c>
      <c r="B14" s="205">
        <f>B13/B13</f>
        <v>1</v>
      </c>
      <c r="C14" s="205">
        <f t="shared" ref="C14:I14" si="12">C13/C13</f>
        <v>1</v>
      </c>
      <c r="D14" s="205">
        <f t="shared" si="12"/>
        <v>1</v>
      </c>
      <c r="E14" s="205">
        <f t="shared" si="12"/>
        <v>1</v>
      </c>
      <c r="F14" s="205">
        <f t="shared" si="12"/>
        <v>1</v>
      </c>
      <c r="G14" s="205">
        <f t="shared" si="12"/>
        <v>1</v>
      </c>
      <c r="H14" s="205">
        <f t="shared" si="12"/>
        <v>1</v>
      </c>
      <c r="I14" s="205">
        <f t="shared" si="12"/>
        <v>1</v>
      </c>
      <c r="J14" s="206">
        <f>SUM(B14:I14)/SUM(B14:I14)</f>
        <v>1</v>
      </c>
      <c r="K14" s="277">
        <f>K13/K13</f>
        <v>1</v>
      </c>
      <c r="L14" s="277">
        <f t="shared" ref="L14:S14" si="13">L13/L13</f>
        <v>1</v>
      </c>
      <c r="M14" s="277">
        <f t="shared" si="13"/>
        <v>1</v>
      </c>
      <c r="N14" s="277">
        <f t="shared" si="13"/>
        <v>1</v>
      </c>
      <c r="O14" s="277">
        <f t="shared" si="13"/>
        <v>1</v>
      </c>
      <c r="P14" s="277">
        <f t="shared" si="13"/>
        <v>1</v>
      </c>
      <c r="Q14" s="277">
        <f t="shared" si="13"/>
        <v>1</v>
      </c>
      <c r="R14" s="277">
        <f t="shared" si="13"/>
        <v>1</v>
      </c>
      <c r="S14" s="277">
        <f t="shared" si="13"/>
        <v>1</v>
      </c>
      <c r="T14" s="277">
        <f>SUM(K14:S14)/SUM(K14:S14)</f>
        <v>1</v>
      </c>
      <c r="U14" s="319">
        <f t="shared" si="5"/>
        <v>0</v>
      </c>
      <c r="V14" s="320">
        <f>STDEV(K14:S14)/SQRT(COUNT(K14:S14))</f>
        <v>0</v>
      </c>
    </row>
    <row r="15" spans="1:22" s="200" customFormat="1" ht="31" thickBot="1">
      <c r="A15" s="99" t="s">
        <v>538</v>
      </c>
      <c r="B15" s="193">
        <f>B9/'Land use vs. land occupation'!$E$4</f>
        <v>2521.1721952451462</v>
      </c>
      <c r="C15" s="193">
        <f>C9/'Land use vs. land occupation'!$E$4</f>
        <v>83.622601762857897</v>
      </c>
      <c r="D15" s="193">
        <f>D9/'Land use vs. land occupation'!$E$4</f>
        <v>115.76319526077637</v>
      </c>
      <c r="E15" s="193">
        <f>E9/'Land use vs. land occupation'!$E$4</f>
        <v>288.11016873632468</v>
      </c>
      <c r="F15" s="193">
        <f>F9/'Land use vs. land occupation'!$E$4</f>
        <v>786.78822309013026</v>
      </c>
      <c r="G15" s="193">
        <f>G9/'Land use vs. land occupation'!$E$4</f>
        <v>30.500255483122523</v>
      </c>
      <c r="H15" s="193">
        <f>H9/'Land use vs. land occupation'!$E$4</f>
        <v>792.01760901602654</v>
      </c>
      <c r="I15" s="193">
        <f>I9/'Land use vs. land occupation'!$E$4</f>
        <v>13.05383799015994</v>
      </c>
      <c r="J15" s="198"/>
      <c r="K15" s="278"/>
      <c r="L15" s="278"/>
      <c r="M15" s="278"/>
      <c r="N15" s="278"/>
      <c r="O15" s="278"/>
      <c r="P15" s="278"/>
      <c r="Q15" s="278"/>
      <c r="R15" s="278"/>
      <c r="S15" s="278"/>
      <c r="T15" s="278"/>
      <c r="U15" s="211"/>
      <c r="V15" s="271"/>
    </row>
    <row r="16" spans="1:22" s="200" customFormat="1" ht="31" thickBot="1">
      <c r="A16" s="99" t="s">
        <v>578</v>
      </c>
      <c r="B16" s="209">
        <f>B15/B19</f>
        <v>2.2615434683951645</v>
      </c>
      <c r="C16" s="209">
        <f t="shared" ref="C16:I16" si="14">C15/C19</f>
        <v>2.8676626261399858</v>
      </c>
      <c r="D16" s="209">
        <f t="shared" si="14"/>
        <v>4.9886287061734187</v>
      </c>
      <c r="E16" s="209">
        <f t="shared" si="14"/>
        <v>1.3176615123609245</v>
      </c>
      <c r="F16" s="209">
        <f t="shared" si="14"/>
        <v>3.2759212164584013</v>
      </c>
      <c r="G16" s="209">
        <f t="shared" si="14"/>
        <v>2.6782998552229702</v>
      </c>
      <c r="H16" s="209">
        <f t="shared" si="14"/>
        <v>2.5567260369974223</v>
      </c>
      <c r="I16" s="209">
        <f t="shared" si="14"/>
        <v>1.8749869688958105</v>
      </c>
      <c r="J16" s="198">
        <f>SUM(B16:I16)/SUM(B20:I20)</f>
        <v>2.727678798830512</v>
      </c>
      <c r="K16" s="278"/>
      <c r="L16" s="278"/>
      <c r="M16" s="278"/>
      <c r="N16" s="278"/>
      <c r="O16" s="278"/>
      <c r="P16" s="278"/>
      <c r="Q16" s="278"/>
      <c r="R16" s="278"/>
      <c r="S16" s="278"/>
      <c r="T16" s="278"/>
      <c r="U16" s="211"/>
      <c r="V16" s="271"/>
    </row>
    <row r="17" spans="1:20" s="102" customFormat="1" ht="31" thickBot="1">
      <c r="A17" s="207" t="s">
        <v>539</v>
      </c>
      <c r="B17" s="105">
        <f>B11/'Land use vs. land occupation'!$F$4</f>
        <v>283.18006474202821</v>
      </c>
      <c r="C17" s="105">
        <f>C11/'Land use vs. land occupation'!$F$4</f>
        <v>9.3925570914050152</v>
      </c>
      <c r="D17" s="105">
        <f>D11/'Land use vs. land occupation'!$F$4</f>
        <v>13.002614097726543</v>
      </c>
      <c r="E17" s="105">
        <f>E11/'Land use vs. land occupation'!$F$4</f>
        <v>32.360763136076066</v>
      </c>
      <c r="F17" s="105">
        <f>F11/'Land use vs. land occupation'!$F$4</f>
        <v>88.372678539422111</v>
      </c>
      <c r="G17" s="105">
        <f>G11/'Land use vs. land occupation'!$F$4</f>
        <v>3.4258129367951455</v>
      </c>
      <c r="H17" s="105">
        <f>H11/'Land use vs. land occupation'!$F$4</f>
        <v>88.960047322819449</v>
      </c>
      <c r="I17" s="105">
        <f>I11/'Land use vs. land occupation'!$F$4</f>
        <v>1.4662174579574889</v>
      </c>
      <c r="J17" s="203"/>
      <c r="K17" s="279"/>
      <c r="L17" s="279"/>
      <c r="M17" s="279"/>
      <c r="N17" s="279"/>
      <c r="O17" s="279"/>
      <c r="P17" s="279"/>
      <c r="Q17" s="279"/>
      <c r="R17" s="279"/>
      <c r="S17" s="279"/>
      <c r="T17" s="279"/>
    </row>
    <row r="18" spans="1:20" s="102" customFormat="1" ht="31" thickBot="1">
      <c r="A18" s="207" t="s">
        <v>579</v>
      </c>
      <c r="B18" s="210">
        <f>B17/B19</f>
        <v>0.25401835979504844</v>
      </c>
      <c r="C18" s="210">
        <f t="shared" ref="C18:I18" si="15">C17/C19</f>
        <v>0.32209814532309439</v>
      </c>
      <c r="D18" s="210">
        <f t="shared" si="15"/>
        <v>0.56032674112954328</v>
      </c>
      <c r="E18" s="210">
        <f t="shared" si="15"/>
        <v>0.14800078831670743</v>
      </c>
      <c r="F18" s="210">
        <f t="shared" si="15"/>
        <v>0.36795407466258828</v>
      </c>
      <c r="G18" s="210">
        <f t="shared" si="15"/>
        <v>0.30082876839233846</v>
      </c>
      <c r="H18" s="210">
        <f t="shared" si="15"/>
        <v>0.28717350050505369</v>
      </c>
      <c r="I18" s="210">
        <f t="shared" si="15"/>
        <v>0.21060002654469509</v>
      </c>
      <c r="J18" s="203">
        <f>SUM(B18:I18)/SUM(B20:I20)</f>
        <v>0.30637505058363362</v>
      </c>
      <c r="K18" s="279"/>
      <c r="L18" s="279"/>
      <c r="M18" s="279"/>
      <c r="N18" s="279"/>
      <c r="O18" s="279"/>
      <c r="P18" s="279"/>
      <c r="Q18" s="279"/>
      <c r="R18" s="279"/>
      <c r="S18" s="279"/>
      <c r="T18" s="279"/>
    </row>
    <row r="19" spans="1:20" s="121" customFormat="1" ht="31" thickBot="1">
      <c r="A19" s="208" t="s">
        <v>540</v>
      </c>
      <c r="B19" s="194">
        <f>B13/'Land use vs. land occupation'!$G$4</f>
        <v>1114.8015638338445</v>
      </c>
      <c r="C19" s="194">
        <f>C13/'Land use vs. land occupation'!$G$4</f>
        <v>29.160543852195755</v>
      </c>
      <c r="D19" s="194">
        <f>D13/'Land use vs. land occupation'!$G$4</f>
        <v>23.205414168731306</v>
      </c>
      <c r="E19" s="194">
        <f>E13/'Land use vs. land occupation'!$G$4</f>
        <v>218.65264032801738</v>
      </c>
      <c r="F19" s="194">
        <f>F13/'Land use vs. land occupation'!$G$4</f>
        <v>240.17312111697456</v>
      </c>
      <c r="G19" s="194">
        <f>G13/'Land use vs. land occupation'!$G$4</f>
        <v>11.387916638103002</v>
      </c>
      <c r="H19" s="194">
        <f>H13/'Land use vs. land occupation'!$G$4</f>
        <v>309.77805113064016</v>
      </c>
      <c r="I19" s="194">
        <f>I13/'Land use vs. land occupation'!$G$4</f>
        <v>6.9620953141063229</v>
      </c>
      <c r="J19" s="206"/>
      <c r="K19" s="276"/>
      <c r="L19" s="276"/>
      <c r="M19" s="276"/>
      <c r="N19" s="276"/>
      <c r="O19" s="276"/>
      <c r="P19" s="276"/>
      <c r="Q19" s="276"/>
      <c r="R19" s="276"/>
      <c r="S19" s="276"/>
      <c r="T19" s="276"/>
    </row>
    <row r="20" spans="1:20" s="121" customFormat="1" ht="31" thickBot="1">
      <c r="A20" s="208" t="s">
        <v>580</v>
      </c>
      <c r="B20" s="211">
        <f>B19/B19</f>
        <v>1</v>
      </c>
      <c r="C20" s="211">
        <f t="shared" ref="C20:I20" si="16">C19/C19</f>
        <v>1</v>
      </c>
      <c r="D20" s="211">
        <f t="shared" si="16"/>
        <v>1</v>
      </c>
      <c r="E20" s="211">
        <f t="shared" si="16"/>
        <v>1</v>
      </c>
      <c r="F20" s="211">
        <f t="shared" si="16"/>
        <v>1</v>
      </c>
      <c r="G20" s="211">
        <f t="shared" si="16"/>
        <v>1</v>
      </c>
      <c r="H20" s="211">
        <f t="shared" si="16"/>
        <v>1</v>
      </c>
      <c r="I20" s="211">
        <f t="shared" si="16"/>
        <v>1</v>
      </c>
      <c r="J20" s="206">
        <f>SUM(B20:I20)/SUM(B20:I20)</f>
        <v>1</v>
      </c>
      <c r="K20" s="276"/>
      <c r="L20" s="276"/>
      <c r="M20" s="276"/>
      <c r="N20" s="276"/>
      <c r="O20" s="276"/>
      <c r="P20" s="276"/>
      <c r="Q20" s="276"/>
      <c r="R20" s="276"/>
      <c r="S20" s="276"/>
      <c r="T20" s="276"/>
    </row>
    <row r="21" spans="1:20">
      <c r="B21" s="98"/>
      <c r="C21" s="98"/>
      <c r="D21" s="98"/>
      <c r="E21" s="98"/>
      <c r="F21" s="98"/>
      <c r="G21" s="98"/>
      <c r="H21" s="98"/>
      <c r="I21" s="98"/>
      <c r="J21" s="306"/>
      <c r="K21" s="285"/>
      <c r="L21" s="285"/>
      <c r="M21" s="281"/>
    </row>
    <row r="22" spans="1:20" s="48" customFormat="1" ht="16" thickBot="1">
      <c r="B22" s="263"/>
      <c r="C22" s="264"/>
      <c r="D22" s="264"/>
      <c r="E22" s="263"/>
      <c r="F22" s="263"/>
      <c r="G22" s="263"/>
      <c r="H22" s="265"/>
      <c r="I22" s="265"/>
      <c r="J22" s="230"/>
      <c r="K22" s="286"/>
      <c r="L22" s="297"/>
      <c r="M22" s="281"/>
      <c r="N22" s="281"/>
      <c r="O22" s="281"/>
      <c r="P22" s="281"/>
      <c r="Q22" s="281"/>
      <c r="R22" s="281"/>
      <c r="S22" s="281"/>
      <c r="T22" s="281"/>
    </row>
    <row r="23" spans="1:20" s="200" customFormat="1" ht="16" thickBot="1">
      <c r="A23" s="99"/>
      <c r="B23" s="201"/>
      <c r="C23" s="193"/>
      <c r="D23" s="193"/>
      <c r="E23" s="201"/>
      <c r="F23" s="201"/>
      <c r="G23" s="201"/>
      <c r="H23" s="267"/>
      <c r="I23" s="267"/>
      <c r="J23" s="230"/>
      <c r="K23" s="286"/>
      <c r="L23" s="297"/>
      <c r="M23" s="278"/>
      <c r="N23" s="278"/>
      <c r="O23" s="278"/>
      <c r="P23" s="278"/>
      <c r="Q23" s="278"/>
      <c r="R23" s="278"/>
      <c r="S23" s="278"/>
      <c r="T23" s="278"/>
    </row>
    <row r="24" spans="1:20" s="200" customFormat="1">
      <c r="A24" s="107"/>
      <c r="B24" s="209"/>
      <c r="C24" s="209"/>
      <c r="D24" s="209"/>
      <c r="E24" s="209"/>
      <c r="F24" s="209"/>
      <c r="G24" s="209"/>
      <c r="H24" s="209"/>
      <c r="I24" s="209"/>
      <c r="J24" s="209"/>
      <c r="K24" s="282"/>
      <c r="L24" s="298"/>
      <c r="M24" s="278"/>
      <c r="N24" s="278"/>
      <c r="O24" s="278"/>
      <c r="P24" s="278"/>
      <c r="Q24" s="278"/>
      <c r="R24" s="278"/>
      <c r="S24" s="278"/>
      <c r="T24" s="278"/>
    </row>
    <row r="25" spans="1:20" s="102" customFormat="1">
      <c r="A25" s="111"/>
      <c r="B25" s="106"/>
      <c r="C25" s="105"/>
      <c r="D25" s="105"/>
      <c r="E25" s="106"/>
      <c r="F25" s="106"/>
      <c r="G25" s="106"/>
      <c r="H25" s="268"/>
      <c r="I25" s="268"/>
      <c r="J25" s="230"/>
      <c r="K25" s="286"/>
      <c r="L25" s="297"/>
      <c r="M25" s="279"/>
      <c r="N25" s="279"/>
      <c r="O25" s="279"/>
      <c r="P25" s="279"/>
      <c r="Q25" s="279"/>
      <c r="R25" s="279"/>
      <c r="S25" s="279"/>
      <c r="T25" s="279"/>
    </row>
    <row r="26" spans="1:20" s="102" customFormat="1">
      <c r="A26" s="108"/>
      <c r="B26" s="210"/>
      <c r="C26" s="210"/>
      <c r="D26" s="210"/>
      <c r="E26" s="210"/>
      <c r="F26" s="210"/>
      <c r="G26" s="210"/>
      <c r="H26" s="210"/>
      <c r="I26" s="210"/>
      <c r="J26" s="210"/>
      <c r="K26" s="283"/>
      <c r="L26" s="299"/>
      <c r="M26" s="279"/>
      <c r="N26" s="279"/>
      <c r="O26" s="279"/>
      <c r="P26" s="279"/>
      <c r="Q26" s="279"/>
      <c r="R26" s="279"/>
      <c r="S26" s="279"/>
      <c r="T26" s="279"/>
    </row>
    <row r="27" spans="1:20" s="121" customFormat="1">
      <c r="A27" s="109"/>
      <c r="B27" s="202"/>
      <c r="C27" s="194"/>
      <c r="D27" s="194"/>
      <c r="E27" s="202"/>
      <c r="F27" s="202"/>
      <c r="G27" s="202"/>
      <c r="H27" s="269"/>
      <c r="I27" s="269"/>
      <c r="K27" s="276"/>
      <c r="L27" s="276"/>
      <c r="M27" s="276"/>
      <c r="N27" s="276"/>
      <c r="O27" s="276"/>
      <c r="P27" s="276"/>
      <c r="Q27" s="276"/>
      <c r="R27" s="276"/>
      <c r="S27" s="276"/>
      <c r="T27" s="276"/>
    </row>
    <row r="28" spans="1:20" s="121" customFormat="1">
      <c r="A28" s="109"/>
      <c r="B28" s="211"/>
      <c r="C28" s="211"/>
      <c r="D28" s="211"/>
      <c r="E28" s="211"/>
      <c r="F28" s="211"/>
      <c r="G28" s="211"/>
      <c r="H28" s="211"/>
      <c r="I28" s="211"/>
      <c r="J28" s="211"/>
      <c r="K28" s="284"/>
      <c r="L28" s="300"/>
      <c r="M28" s="276"/>
      <c r="N28" s="276"/>
      <c r="O28" s="276"/>
      <c r="P28" s="276"/>
      <c r="Q28" s="276"/>
      <c r="R28" s="276"/>
      <c r="S28" s="276"/>
      <c r="T28" s="276"/>
    </row>
    <row r="29" spans="1:20" ht="16" thickBot="1">
      <c r="A29" s="266"/>
      <c r="B29" s="263"/>
      <c r="C29" s="264"/>
      <c r="D29" s="264"/>
      <c r="E29" s="263"/>
      <c r="F29" s="263"/>
      <c r="G29" s="263"/>
      <c r="H29" s="265"/>
      <c r="I29" s="265"/>
    </row>
    <row r="30" spans="1:20" s="200" customFormat="1" ht="16" thickBot="1">
      <c r="A30" s="99"/>
      <c r="B30" s="201"/>
      <c r="C30" s="193"/>
      <c r="D30" s="193"/>
      <c r="E30" s="201"/>
      <c r="F30" s="201"/>
      <c r="G30" s="201"/>
      <c r="H30" s="267"/>
      <c r="I30" s="267"/>
      <c r="K30" s="278"/>
      <c r="L30" s="278"/>
      <c r="M30" s="278"/>
      <c r="N30" s="278"/>
      <c r="O30" s="278"/>
      <c r="P30" s="278"/>
      <c r="Q30" s="278"/>
      <c r="R30" s="278"/>
      <c r="S30" s="278"/>
      <c r="T30" s="278"/>
    </row>
    <row r="31" spans="1:20" s="200" customFormat="1">
      <c r="A31" s="107"/>
      <c r="B31" s="209"/>
      <c r="C31" s="209"/>
      <c r="D31" s="209"/>
      <c r="E31" s="209"/>
      <c r="F31" s="209"/>
      <c r="G31" s="209"/>
      <c r="H31" s="209"/>
      <c r="I31" s="209"/>
      <c r="J31" s="209"/>
      <c r="K31" s="282"/>
      <c r="L31" s="298"/>
      <c r="M31" s="278"/>
      <c r="N31" s="278"/>
      <c r="O31" s="278"/>
      <c r="P31" s="278"/>
      <c r="Q31" s="278"/>
      <c r="R31" s="278"/>
      <c r="S31" s="278"/>
      <c r="T31" s="278"/>
    </row>
    <row r="32" spans="1:20" s="102" customFormat="1">
      <c r="A32" s="111"/>
      <c r="B32" s="106"/>
      <c r="C32" s="105"/>
      <c r="D32" s="105"/>
      <c r="E32" s="106"/>
      <c r="F32" s="106"/>
      <c r="G32" s="106"/>
      <c r="H32" s="268"/>
      <c r="I32" s="268"/>
      <c r="K32" s="279"/>
      <c r="L32" s="279"/>
      <c r="M32" s="279"/>
      <c r="N32" s="279"/>
      <c r="O32" s="279"/>
      <c r="P32" s="279"/>
      <c r="Q32" s="279"/>
      <c r="R32" s="279"/>
      <c r="S32" s="279"/>
      <c r="T32" s="279"/>
    </row>
    <row r="33" spans="1:20" s="102" customFormat="1">
      <c r="A33" s="108"/>
      <c r="B33" s="210"/>
      <c r="C33" s="210"/>
      <c r="D33" s="210"/>
      <c r="E33" s="210"/>
      <c r="F33" s="210"/>
      <c r="G33" s="210"/>
      <c r="H33" s="210"/>
      <c r="I33" s="210"/>
      <c r="J33" s="210"/>
      <c r="K33" s="283"/>
      <c r="L33" s="299"/>
      <c r="M33" s="279"/>
      <c r="N33" s="279"/>
      <c r="O33" s="279"/>
      <c r="P33" s="279"/>
      <c r="Q33" s="279"/>
      <c r="R33" s="279"/>
      <c r="S33" s="279"/>
      <c r="T33" s="279"/>
    </row>
    <row r="34" spans="1:20" s="121" customFormat="1">
      <c r="A34" s="109"/>
      <c r="B34" s="202"/>
      <c r="C34" s="194"/>
      <c r="D34" s="194"/>
      <c r="E34" s="202"/>
      <c r="F34" s="202"/>
      <c r="G34" s="202"/>
      <c r="H34" s="269"/>
      <c r="I34" s="269"/>
      <c r="K34" s="276"/>
      <c r="L34" s="276"/>
      <c r="M34" s="276"/>
      <c r="N34" s="276"/>
      <c r="O34" s="276"/>
      <c r="P34" s="276"/>
      <c r="Q34" s="276"/>
      <c r="R34" s="276"/>
      <c r="S34" s="276"/>
      <c r="T34" s="276"/>
    </row>
    <row r="35" spans="1:20" s="121" customFormat="1">
      <c r="A35" s="109"/>
      <c r="B35" s="211"/>
      <c r="C35" s="211"/>
      <c r="D35" s="211"/>
      <c r="E35" s="211"/>
      <c r="F35" s="211"/>
      <c r="G35" s="211"/>
      <c r="H35" s="211"/>
      <c r="I35" s="211"/>
      <c r="J35" s="211"/>
      <c r="K35" s="284"/>
      <c r="L35" s="300"/>
      <c r="M35" s="276"/>
      <c r="N35" s="276"/>
      <c r="O35" s="276"/>
      <c r="P35" s="276"/>
      <c r="Q35" s="276"/>
      <c r="R35" s="276"/>
      <c r="S35" s="276"/>
      <c r="T35" s="276"/>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AC4D-53FA-8F4A-B5EF-F67D9F41CFF1}">
  <sheetPr codeName="Sheet32"/>
  <dimension ref="A1:AF70"/>
  <sheetViews>
    <sheetView zoomScale="150" zoomScaleNormal="150" workbookViewId="0">
      <pane xSplit="1" ySplit="1" topLeftCell="B48" activePane="bottomRight" state="frozen"/>
      <selection pane="topRight" activeCell="B1" sqref="B1"/>
      <selection pane="bottomLeft" activeCell="A2" sqref="A2"/>
      <selection pane="bottomRight" activeCell="D41" sqref="D41"/>
    </sheetView>
  </sheetViews>
  <sheetFormatPr baseColWidth="10" defaultColWidth="9" defaultRowHeight="15"/>
  <cols>
    <col min="1" max="1" width="9.1640625" style="124" bestFit="1" customWidth="1"/>
    <col min="2" max="2" width="9.1640625" style="122" bestFit="1" customWidth="1"/>
    <col min="3" max="15" width="9.1640625" style="124" bestFit="1" customWidth="1"/>
    <col min="16" max="16" width="12.1640625" style="124" bestFit="1" customWidth="1"/>
    <col min="17" max="18" width="9.1640625" style="124" bestFit="1" customWidth="1"/>
    <col min="19" max="20" width="11.1640625" style="124" bestFit="1" customWidth="1"/>
    <col min="21" max="21" width="9.1640625" style="124" bestFit="1" customWidth="1"/>
    <col min="22" max="22" width="11.1640625" style="124" bestFit="1" customWidth="1"/>
    <col min="23" max="24" width="9.1640625" style="124" bestFit="1" customWidth="1"/>
    <col min="25" max="25" width="24.6640625" style="124" bestFit="1" customWidth="1"/>
    <col min="26" max="32" width="9.1640625" style="124" bestFit="1" customWidth="1"/>
    <col min="33" max="16384" width="9" style="124"/>
  </cols>
  <sheetData>
    <row r="1" spans="1:32">
      <c r="A1" s="123" t="s">
        <v>285</v>
      </c>
      <c r="B1" s="122" t="s">
        <v>459</v>
      </c>
      <c r="C1" s="122" t="s">
        <v>456</v>
      </c>
      <c r="D1" s="122" t="s">
        <v>457</v>
      </c>
      <c r="E1" s="122" t="s">
        <v>458</v>
      </c>
      <c r="F1" s="123" t="s">
        <v>286</v>
      </c>
      <c r="G1" s="123" t="s">
        <v>287</v>
      </c>
      <c r="H1" s="123" t="s">
        <v>288</v>
      </c>
      <c r="I1" s="123" t="s">
        <v>289</v>
      </c>
      <c r="J1" s="123" t="s">
        <v>290</v>
      </c>
      <c r="K1" s="123" t="s">
        <v>291</v>
      </c>
      <c r="L1" s="123" t="s">
        <v>292</v>
      </c>
      <c r="M1" s="123" t="s">
        <v>293</v>
      </c>
      <c r="N1" s="123" t="s">
        <v>294</v>
      </c>
      <c r="O1" s="123"/>
      <c r="P1" s="123" t="s">
        <v>295</v>
      </c>
      <c r="Q1" s="123" t="s">
        <v>296</v>
      </c>
      <c r="R1" s="123" t="s">
        <v>297</v>
      </c>
      <c r="S1" s="123" t="s">
        <v>298</v>
      </c>
      <c r="T1" s="123" t="s">
        <v>299</v>
      </c>
      <c r="U1" s="123" t="s">
        <v>300</v>
      </c>
      <c r="V1" s="123" t="s">
        <v>301</v>
      </c>
      <c r="W1" s="123" t="s">
        <v>302</v>
      </c>
      <c r="X1" s="123"/>
      <c r="Y1" s="123" t="s">
        <v>303</v>
      </c>
      <c r="Z1" s="123" t="s">
        <v>304</v>
      </c>
      <c r="AA1" s="123" t="s">
        <v>305</v>
      </c>
      <c r="AB1" s="123" t="s">
        <v>306</v>
      </c>
      <c r="AC1" s="123" t="s">
        <v>307</v>
      </c>
      <c r="AD1" s="123" t="s">
        <v>308</v>
      </c>
      <c r="AE1" s="123" t="s">
        <v>309</v>
      </c>
      <c r="AF1" s="123" t="s">
        <v>310</v>
      </c>
    </row>
    <row r="2" spans="1:32">
      <c r="A2" s="128" t="s">
        <v>363</v>
      </c>
      <c r="B2" s="180">
        <v>212</v>
      </c>
      <c r="C2" s="130">
        <f>'[6]שטחי גידולים-צפריר'!C24</f>
        <v>45000</v>
      </c>
      <c r="D2" s="127">
        <f>C2*B2/1000000</f>
        <v>9.5399999999999991</v>
      </c>
      <c r="E2" s="126">
        <v>700</v>
      </c>
      <c r="F2" s="129">
        <v>4.41</v>
      </c>
      <c r="G2" s="129">
        <v>579</v>
      </c>
      <c r="H2" s="129">
        <v>21.15</v>
      </c>
      <c r="I2" s="129">
        <v>49.93</v>
      </c>
      <c r="J2" s="129">
        <v>21.55</v>
      </c>
      <c r="K2" s="129">
        <v>269</v>
      </c>
      <c r="L2" s="129">
        <v>3.71</v>
      </c>
      <c r="M2" s="129">
        <v>270</v>
      </c>
      <c r="N2" s="129">
        <v>3.12</v>
      </c>
      <c r="O2" s="129"/>
      <c r="P2" s="124">
        <f t="shared" ref="P2:P33" si="0">$B2*G2*10</f>
        <v>1227480</v>
      </c>
      <c r="Q2" s="124">
        <f t="shared" ref="Q2:Q33" si="1">$B2*H2*10</f>
        <v>44837.999999999993</v>
      </c>
      <c r="R2" s="124">
        <f t="shared" ref="R2:R33" si="2">$B2*I2*10</f>
        <v>105851.6</v>
      </c>
      <c r="S2" s="124">
        <f t="shared" ref="S2:S33" si="3">$B2*J2*10</f>
        <v>45686</v>
      </c>
      <c r="T2" s="124">
        <f t="shared" ref="T2:T33" si="4">$B2*K2*10</f>
        <v>570280</v>
      </c>
      <c r="U2" s="124">
        <f t="shared" ref="U2:U33" si="5">$B2*L2*10</f>
        <v>7865.2</v>
      </c>
      <c r="V2" s="124">
        <f t="shared" ref="V2:V33" si="6">$B2*M2*10</f>
        <v>572400</v>
      </c>
      <c r="W2" s="124">
        <f t="shared" ref="W2:W33" si="7">$B2*N2*10</f>
        <v>6614.4000000000005</v>
      </c>
      <c r="Y2" s="127">
        <f t="shared" ref="Y2:Y33" si="8">$C2*P2/1000000</f>
        <v>55236.6</v>
      </c>
      <c r="Z2" s="127">
        <f t="shared" ref="Z2:Z33" si="9">$C2*Q2/1000000</f>
        <v>2017.7099999999998</v>
      </c>
      <c r="AA2" s="127">
        <f t="shared" ref="AA2:AA33" si="10">$C2*R2/1000000</f>
        <v>4763.3220000000001</v>
      </c>
      <c r="AB2" s="127">
        <f t="shared" ref="AB2:AB33" si="11">$C2*S2/1000000</f>
        <v>2055.87</v>
      </c>
      <c r="AC2" s="127">
        <f t="shared" ref="AC2:AC33" si="12">$C2*T2/1000000</f>
        <v>25662.6</v>
      </c>
      <c r="AD2" s="127">
        <f t="shared" ref="AD2:AD33" si="13">$C2*U2/1000000</f>
        <v>353.93400000000003</v>
      </c>
      <c r="AE2" s="127">
        <f t="shared" ref="AE2:AE33" si="14">$C2*V2/1000000</f>
        <v>25758</v>
      </c>
      <c r="AF2" s="127">
        <f t="shared" ref="AF2:AF33" si="15">$C2*W2/1000000</f>
        <v>297.64800000000002</v>
      </c>
    </row>
    <row r="3" spans="1:32">
      <c r="A3" s="128" t="s">
        <v>368</v>
      </c>
      <c r="B3" s="180">
        <v>3239</v>
      </c>
      <c r="C3" s="130">
        <f>'[6]שטחי גידולים-צפריר'!C27</f>
        <v>42000</v>
      </c>
      <c r="D3" s="127">
        <f t="shared" ref="D3:D33" si="16">C3*B3/1000000</f>
        <v>136.03800000000001</v>
      </c>
      <c r="E3" s="126">
        <v>850</v>
      </c>
      <c r="F3" s="129">
        <v>85.46</v>
      </c>
      <c r="G3" s="129">
        <v>58</v>
      </c>
      <c r="H3" s="129">
        <v>0.44</v>
      </c>
      <c r="I3" s="129">
        <v>0.19</v>
      </c>
      <c r="J3" s="129">
        <v>13.61</v>
      </c>
      <c r="K3" s="129">
        <v>5</v>
      </c>
      <c r="L3" s="129">
        <v>0.15</v>
      </c>
      <c r="M3" s="129">
        <v>5</v>
      </c>
      <c r="N3" s="129">
        <v>0.04</v>
      </c>
      <c r="P3" s="124">
        <f t="shared" si="0"/>
        <v>1878620</v>
      </c>
      <c r="Q3" s="124">
        <f t="shared" si="1"/>
        <v>14251.6</v>
      </c>
      <c r="R3" s="124">
        <f t="shared" si="2"/>
        <v>6154.0999999999995</v>
      </c>
      <c r="S3" s="124">
        <f t="shared" si="3"/>
        <v>440827.9</v>
      </c>
      <c r="T3" s="124">
        <f t="shared" si="4"/>
        <v>161950</v>
      </c>
      <c r="U3" s="124">
        <f t="shared" si="5"/>
        <v>4858.5</v>
      </c>
      <c r="V3" s="124">
        <f t="shared" si="6"/>
        <v>161950</v>
      </c>
      <c r="W3" s="124">
        <f t="shared" si="7"/>
        <v>1295.5999999999999</v>
      </c>
      <c r="Y3" s="127">
        <f t="shared" si="8"/>
        <v>78902.039999999994</v>
      </c>
      <c r="Z3" s="127">
        <f t="shared" si="9"/>
        <v>598.56719999999996</v>
      </c>
      <c r="AA3" s="127">
        <f t="shared" si="10"/>
        <v>258.47219999999999</v>
      </c>
      <c r="AB3" s="127">
        <f t="shared" si="11"/>
        <v>18514.771799999999</v>
      </c>
      <c r="AC3" s="127">
        <f t="shared" si="12"/>
        <v>6801.9</v>
      </c>
      <c r="AD3" s="127">
        <f t="shared" si="13"/>
        <v>204.05699999999999</v>
      </c>
      <c r="AE3" s="127">
        <f t="shared" si="14"/>
        <v>6801.9</v>
      </c>
      <c r="AF3" s="127">
        <f t="shared" si="15"/>
        <v>54.415199999999992</v>
      </c>
    </row>
    <row r="4" spans="1:32">
      <c r="A4" s="128" t="s">
        <v>348</v>
      </c>
      <c r="B4" s="180">
        <v>1613</v>
      </c>
      <c r="C4" s="130">
        <f>'[6]שטחי גידולים-צפריר'!C18</f>
        <v>8000</v>
      </c>
      <c r="D4" s="127">
        <f t="shared" si="16"/>
        <v>12.904</v>
      </c>
      <c r="E4" s="126">
        <v>450</v>
      </c>
      <c r="F4" s="129">
        <v>86.35</v>
      </c>
      <c r="G4" s="129">
        <v>48</v>
      </c>
      <c r="H4" s="129">
        <v>1.4</v>
      </c>
      <c r="I4" s="129">
        <v>0.39</v>
      </c>
      <c r="J4" s="129">
        <v>11.12</v>
      </c>
      <c r="K4" s="129">
        <v>13</v>
      </c>
      <c r="L4" s="129">
        <v>0.39</v>
      </c>
      <c r="M4" s="129">
        <v>10</v>
      </c>
      <c r="N4" s="129">
        <v>0.2</v>
      </c>
      <c r="O4" s="129"/>
      <c r="P4" s="124">
        <f t="shared" si="0"/>
        <v>774240</v>
      </c>
      <c r="Q4" s="124">
        <f t="shared" si="1"/>
        <v>22582</v>
      </c>
      <c r="R4" s="124">
        <f t="shared" si="2"/>
        <v>6290.7000000000007</v>
      </c>
      <c r="S4" s="124">
        <f t="shared" si="3"/>
        <v>179365.59999999998</v>
      </c>
      <c r="T4" s="124">
        <f t="shared" si="4"/>
        <v>209690</v>
      </c>
      <c r="U4" s="124">
        <f t="shared" si="5"/>
        <v>6290.7000000000007</v>
      </c>
      <c r="V4" s="124">
        <f t="shared" si="6"/>
        <v>161300</v>
      </c>
      <c r="W4" s="124">
        <f t="shared" si="7"/>
        <v>3226</v>
      </c>
      <c r="Y4" s="127">
        <f t="shared" si="8"/>
        <v>6193.92</v>
      </c>
      <c r="Z4" s="127">
        <f t="shared" si="9"/>
        <v>180.65600000000001</v>
      </c>
      <c r="AA4" s="127">
        <f t="shared" si="10"/>
        <v>50.325600000000009</v>
      </c>
      <c r="AB4" s="127">
        <f t="shared" si="11"/>
        <v>1434.9247999999998</v>
      </c>
      <c r="AC4" s="127">
        <f t="shared" si="12"/>
        <v>1677.52</v>
      </c>
      <c r="AD4" s="127">
        <f t="shared" si="13"/>
        <v>50.325600000000009</v>
      </c>
      <c r="AE4" s="127">
        <f t="shared" si="14"/>
        <v>1290.4000000000001</v>
      </c>
      <c r="AF4" s="127">
        <f t="shared" si="15"/>
        <v>25.808</v>
      </c>
    </row>
    <row r="5" spans="1:32">
      <c r="A5" s="128" t="s">
        <v>320</v>
      </c>
      <c r="B5" s="180">
        <v>2000</v>
      </c>
      <c r="C5" s="124">
        <v>1610</v>
      </c>
      <c r="D5" s="127">
        <f t="shared" si="16"/>
        <v>3.22</v>
      </c>
      <c r="E5" s="126">
        <v>500</v>
      </c>
      <c r="F5" s="129">
        <v>84.08</v>
      </c>
      <c r="G5" s="129">
        <v>53</v>
      </c>
      <c r="H5" s="129">
        <v>2.89</v>
      </c>
      <c r="I5" s="129">
        <v>0.34</v>
      </c>
      <c r="J5" s="129">
        <v>11.95</v>
      </c>
      <c r="K5" s="129">
        <v>21</v>
      </c>
      <c r="L5" s="129">
        <v>0.61</v>
      </c>
      <c r="M5" s="129">
        <v>42</v>
      </c>
      <c r="N5" s="129">
        <v>0.4</v>
      </c>
      <c r="O5" s="129"/>
      <c r="P5" s="124">
        <f t="shared" si="0"/>
        <v>1060000</v>
      </c>
      <c r="Q5" s="124">
        <f t="shared" si="1"/>
        <v>57800</v>
      </c>
      <c r="R5" s="124">
        <f t="shared" si="2"/>
        <v>6800</v>
      </c>
      <c r="S5" s="124">
        <f t="shared" si="3"/>
        <v>239000</v>
      </c>
      <c r="T5" s="124">
        <f t="shared" si="4"/>
        <v>420000</v>
      </c>
      <c r="U5" s="124">
        <f t="shared" si="5"/>
        <v>12200</v>
      </c>
      <c r="V5" s="124">
        <f t="shared" si="6"/>
        <v>840000</v>
      </c>
      <c r="W5" s="124">
        <f t="shared" si="7"/>
        <v>8000</v>
      </c>
      <c r="Y5" s="127">
        <f t="shared" si="8"/>
        <v>1706.6</v>
      </c>
      <c r="Z5" s="127">
        <f t="shared" si="9"/>
        <v>93.058000000000007</v>
      </c>
      <c r="AA5" s="127">
        <f t="shared" si="10"/>
        <v>10.948</v>
      </c>
      <c r="AB5" s="127">
        <f t="shared" si="11"/>
        <v>384.79</v>
      </c>
      <c r="AC5" s="127">
        <f t="shared" si="12"/>
        <v>676.2</v>
      </c>
      <c r="AD5" s="127">
        <f t="shared" si="13"/>
        <v>19.641999999999999</v>
      </c>
      <c r="AE5" s="127">
        <f t="shared" si="14"/>
        <v>1352.4</v>
      </c>
      <c r="AF5" s="127">
        <f t="shared" si="15"/>
        <v>12.88</v>
      </c>
    </row>
    <row r="6" spans="1:32">
      <c r="A6" s="128" t="s">
        <v>311</v>
      </c>
      <c r="B6" s="180">
        <v>1211</v>
      </c>
      <c r="C6" s="125">
        <v>75000</v>
      </c>
      <c r="D6" s="127">
        <f t="shared" si="16"/>
        <v>90.825000000000003</v>
      </c>
      <c r="E6" s="126">
        <v>1000</v>
      </c>
      <c r="F6" s="129">
        <v>73.23</v>
      </c>
      <c r="G6" s="129">
        <v>160</v>
      </c>
      <c r="H6" s="129">
        <v>2</v>
      </c>
      <c r="I6" s="129">
        <v>14.66</v>
      </c>
      <c r="J6" s="129">
        <v>8.5299999999999994</v>
      </c>
      <c r="K6" s="129">
        <v>12</v>
      </c>
      <c r="L6" s="129">
        <v>0.55000000000000004</v>
      </c>
      <c r="M6" s="129">
        <v>29</v>
      </c>
      <c r="N6" s="129">
        <v>0.64</v>
      </c>
      <c r="O6" s="129"/>
      <c r="P6" s="124">
        <f t="shared" si="0"/>
        <v>1937600</v>
      </c>
      <c r="Q6" s="124">
        <f t="shared" si="1"/>
        <v>24220</v>
      </c>
      <c r="R6" s="124">
        <f t="shared" si="2"/>
        <v>177532.59999999998</v>
      </c>
      <c r="S6" s="124">
        <f t="shared" si="3"/>
        <v>103298.3</v>
      </c>
      <c r="T6" s="124">
        <f t="shared" si="4"/>
        <v>145320</v>
      </c>
      <c r="U6" s="124">
        <f t="shared" si="5"/>
        <v>6660.5000000000009</v>
      </c>
      <c r="V6" s="124">
        <f t="shared" si="6"/>
        <v>351190</v>
      </c>
      <c r="W6" s="124">
        <f t="shared" si="7"/>
        <v>7750.4</v>
      </c>
      <c r="Y6" s="127">
        <f t="shared" si="8"/>
        <v>145320</v>
      </c>
      <c r="Z6" s="127">
        <f t="shared" si="9"/>
        <v>1816.5</v>
      </c>
      <c r="AA6" s="127">
        <f t="shared" si="10"/>
        <v>13314.944999999998</v>
      </c>
      <c r="AB6" s="127">
        <f t="shared" si="11"/>
        <v>7747.3725000000004</v>
      </c>
      <c r="AC6" s="127">
        <f t="shared" si="12"/>
        <v>10899</v>
      </c>
      <c r="AD6" s="127">
        <f t="shared" si="13"/>
        <v>499.53750000000008</v>
      </c>
      <c r="AE6" s="127">
        <f t="shared" si="14"/>
        <v>26339.25</v>
      </c>
      <c r="AF6" s="127">
        <f t="shared" si="15"/>
        <v>581.28</v>
      </c>
    </row>
    <row r="7" spans="1:32">
      <c r="A7" s="128" t="s">
        <v>322</v>
      </c>
      <c r="B7" s="180">
        <v>4365</v>
      </c>
      <c r="C7" s="130">
        <f>'[6]שטחי גידולים-צפריר'!C7</f>
        <v>25000</v>
      </c>
      <c r="D7" s="127">
        <f t="shared" si="16"/>
        <v>109.125</v>
      </c>
      <c r="E7" s="126">
        <v>1030</v>
      </c>
      <c r="F7" s="129">
        <v>74.91</v>
      </c>
      <c r="G7" s="129">
        <v>89</v>
      </c>
      <c r="H7" s="129">
        <v>1.0900000000000001</v>
      </c>
      <c r="I7" s="129">
        <v>0.33</v>
      </c>
      <c r="J7" s="129">
        <v>22.84</v>
      </c>
      <c r="K7" s="129">
        <v>5</v>
      </c>
      <c r="L7" s="129">
        <v>0.26</v>
      </c>
      <c r="M7" s="129">
        <v>27</v>
      </c>
      <c r="N7" s="129">
        <v>0.15</v>
      </c>
      <c r="O7" s="129"/>
      <c r="P7" s="124">
        <f t="shared" si="0"/>
        <v>3884850</v>
      </c>
      <c r="Q7" s="124">
        <f t="shared" si="1"/>
        <v>47578.5</v>
      </c>
      <c r="R7" s="124">
        <f t="shared" si="2"/>
        <v>14404.5</v>
      </c>
      <c r="S7" s="124">
        <f t="shared" si="3"/>
        <v>996966</v>
      </c>
      <c r="T7" s="124">
        <f t="shared" si="4"/>
        <v>218250</v>
      </c>
      <c r="U7" s="124">
        <f t="shared" si="5"/>
        <v>11349</v>
      </c>
      <c r="V7" s="124">
        <f t="shared" si="6"/>
        <v>1178550</v>
      </c>
      <c r="W7" s="124">
        <f t="shared" si="7"/>
        <v>6547.5</v>
      </c>
      <c r="Y7" s="127">
        <f t="shared" si="8"/>
        <v>97121.25</v>
      </c>
      <c r="Z7" s="127">
        <f t="shared" si="9"/>
        <v>1189.4625000000001</v>
      </c>
      <c r="AA7" s="127">
        <f t="shared" si="10"/>
        <v>360.11250000000001</v>
      </c>
      <c r="AB7" s="127">
        <f t="shared" si="11"/>
        <v>24924.15</v>
      </c>
      <c r="AC7" s="127">
        <f t="shared" si="12"/>
        <v>5456.25</v>
      </c>
      <c r="AD7" s="127">
        <f t="shared" si="13"/>
        <v>283.72500000000002</v>
      </c>
      <c r="AE7" s="127">
        <f t="shared" si="14"/>
        <v>29463.75</v>
      </c>
      <c r="AF7" s="127">
        <f t="shared" si="15"/>
        <v>163.6875</v>
      </c>
    </row>
    <row r="8" spans="1:32">
      <c r="A8" s="128" t="s">
        <v>362</v>
      </c>
      <c r="B8" s="180">
        <v>3500</v>
      </c>
      <c r="C8" s="124">
        <v>4000</v>
      </c>
      <c r="D8" s="127">
        <f t="shared" si="16"/>
        <v>14</v>
      </c>
      <c r="E8" s="126">
        <v>500</v>
      </c>
      <c r="F8" s="129">
        <v>90.32</v>
      </c>
      <c r="G8" s="129">
        <v>31</v>
      </c>
      <c r="H8" s="129">
        <v>1.83</v>
      </c>
      <c r="I8" s="129">
        <v>0.22</v>
      </c>
      <c r="J8" s="129">
        <v>6.97</v>
      </c>
      <c r="K8" s="129">
        <v>37</v>
      </c>
      <c r="L8" s="129">
        <v>1.03</v>
      </c>
      <c r="M8" s="129">
        <v>25</v>
      </c>
      <c r="N8" s="129">
        <v>0.24</v>
      </c>
      <c r="O8" s="129"/>
      <c r="P8" s="124">
        <f t="shared" si="0"/>
        <v>1085000</v>
      </c>
      <c r="Q8" s="124">
        <f t="shared" si="1"/>
        <v>64050</v>
      </c>
      <c r="R8" s="124">
        <f t="shared" si="2"/>
        <v>7700</v>
      </c>
      <c r="S8" s="124">
        <f t="shared" si="3"/>
        <v>243950</v>
      </c>
      <c r="T8" s="124">
        <f t="shared" si="4"/>
        <v>1295000</v>
      </c>
      <c r="U8" s="124">
        <f t="shared" si="5"/>
        <v>36050</v>
      </c>
      <c r="V8" s="124">
        <f t="shared" si="6"/>
        <v>875000</v>
      </c>
      <c r="W8" s="124">
        <f t="shared" si="7"/>
        <v>8400</v>
      </c>
      <c r="Y8" s="127">
        <f t="shared" si="8"/>
        <v>4340</v>
      </c>
      <c r="Z8" s="127">
        <f t="shared" si="9"/>
        <v>256.2</v>
      </c>
      <c r="AA8" s="127">
        <f t="shared" si="10"/>
        <v>30.8</v>
      </c>
      <c r="AB8" s="127">
        <f t="shared" si="11"/>
        <v>975.8</v>
      </c>
      <c r="AC8" s="127">
        <f t="shared" si="12"/>
        <v>5180</v>
      </c>
      <c r="AD8" s="127">
        <f t="shared" si="13"/>
        <v>144.19999999999999</v>
      </c>
      <c r="AE8" s="127">
        <f t="shared" si="14"/>
        <v>3500</v>
      </c>
      <c r="AF8" s="127">
        <f t="shared" si="15"/>
        <v>33.6</v>
      </c>
    </row>
    <row r="9" spans="1:32">
      <c r="A9" s="128" t="s">
        <v>362</v>
      </c>
      <c r="B9" s="180">
        <v>800</v>
      </c>
      <c r="C9" s="130">
        <v>10000</v>
      </c>
      <c r="D9" s="127">
        <f t="shared" si="16"/>
        <v>8</v>
      </c>
      <c r="E9" s="126">
        <v>300</v>
      </c>
      <c r="F9" s="129">
        <v>90.32</v>
      </c>
      <c r="G9" s="129">
        <v>31</v>
      </c>
      <c r="H9" s="129">
        <v>1.83</v>
      </c>
      <c r="I9" s="129">
        <v>0.22</v>
      </c>
      <c r="J9" s="129">
        <v>6.97</v>
      </c>
      <c r="K9" s="129">
        <v>37</v>
      </c>
      <c r="L9" s="129">
        <v>1.03</v>
      </c>
      <c r="M9" s="129">
        <v>25</v>
      </c>
      <c r="N9" s="129">
        <v>0.24</v>
      </c>
      <c r="P9" s="124">
        <f t="shared" si="0"/>
        <v>248000</v>
      </c>
      <c r="Q9" s="124">
        <f t="shared" si="1"/>
        <v>14640</v>
      </c>
      <c r="R9" s="124">
        <f t="shared" si="2"/>
        <v>1760</v>
      </c>
      <c r="S9" s="124">
        <f t="shared" si="3"/>
        <v>55760</v>
      </c>
      <c r="T9" s="124">
        <f t="shared" si="4"/>
        <v>296000</v>
      </c>
      <c r="U9" s="124">
        <f t="shared" si="5"/>
        <v>8240</v>
      </c>
      <c r="V9" s="124">
        <f t="shared" si="6"/>
        <v>200000</v>
      </c>
      <c r="W9" s="124">
        <f t="shared" si="7"/>
        <v>1920</v>
      </c>
      <c r="Y9" s="127">
        <f t="shared" si="8"/>
        <v>2480</v>
      </c>
      <c r="Z9" s="127">
        <f t="shared" si="9"/>
        <v>146.4</v>
      </c>
      <c r="AA9" s="127">
        <f t="shared" si="10"/>
        <v>17.600000000000001</v>
      </c>
      <c r="AB9" s="127">
        <f t="shared" si="11"/>
        <v>557.6</v>
      </c>
      <c r="AC9" s="127">
        <f t="shared" si="12"/>
        <v>2960</v>
      </c>
      <c r="AD9" s="127">
        <f t="shared" si="13"/>
        <v>82.4</v>
      </c>
      <c r="AE9" s="127">
        <f t="shared" si="14"/>
        <v>2000</v>
      </c>
      <c r="AF9" s="127">
        <f t="shared" si="15"/>
        <v>19.2</v>
      </c>
    </row>
    <row r="10" spans="1:32">
      <c r="A10" s="128" t="s">
        <v>324</v>
      </c>
      <c r="B10" s="180">
        <v>1428</v>
      </c>
      <c r="C10" s="124">
        <v>7000</v>
      </c>
      <c r="D10" s="127">
        <f t="shared" si="16"/>
        <v>9.9960000000000004</v>
      </c>
      <c r="E10" s="126">
        <v>300</v>
      </c>
      <c r="F10" s="129">
        <v>89.3</v>
      </c>
      <c r="G10" s="129">
        <v>34</v>
      </c>
      <c r="H10" s="129">
        <v>2.82</v>
      </c>
      <c r="I10" s="129">
        <v>0.37</v>
      </c>
      <c r="J10" s="129">
        <v>6.64</v>
      </c>
      <c r="K10" s="129">
        <v>47</v>
      </c>
      <c r="L10" s="129">
        <v>0.73</v>
      </c>
      <c r="M10" s="129">
        <v>21</v>
      </c>
      <c r="N10" s="129">
        <v>0.41</v>
      </c>
      <c r="O10" s="129"/>
      <c r="P10" s="124">
        <f t="shared" si="0"/>
        <v>485520</v>
      </c>
      <c r="Q10" s="124">
        <f t="shared" si="1"/>
        <v>40269.599999999999</v>
      </c>
      <c r="R10" s="124">
        <f t="shared" si="2"/>
        <v>5283.6</v>
      </c>
      <c r="S10" s="124">
        <f t="shared" si="3"/>
        <v>94819.199999999997</v>
      </c>
      <c r="T10" s="124">
        <f t="shared" si="4"/>
        <v>671160</v>
      </c>
      <c r="U10" s="124">
        <f t="shared" si="5"/>
        <v>10424.400000000001</v>
      </c>
      <c r="V10" s="124">
        <f t="shared" si="6"/>
        <v>299880</v>
      </c>
      <c r="W10" s="124">
        <f t="shared" si="7"/>
        <v>5854.8</v>
      </c>
      <c r="Y10" s="127">
        <f t="shared" si="8"/>
        <v>3398.64</v>
      </c>
      <c r="Z10" s="127">
        <f t="shared" si="9"/>
        <v>281.88720000000001</v>
      </c>
      <c r="AA10" s="127">
        <f t="shared" si="10"/>
        <v>36.985199999999999</v>
      </c>
      <c r="AB10" s="127">
        <f t="shared" si="11"/>
        <v>663.73440000000005</v>
      </c>
      <c r="AC10" s="127">
        <f t="shared" si="12"/>
        <v>4698.12</v>
      </c>
      <c r="AD10" s="127">
        <f t="shared" si="13"/>
        <v>72.970800000000011</v>
      </c>
      <c r="AE10" s="127">
        <f t="shared" si="14"/>
        <v>2099.16</v>
      </c>
      <c r="AF10" s="127">
        <f t="shared" si="15"/>
        <v>40.983600000000003</v>
      </c>
    </row>
    <row r="11" spans="1:32">
      <c r="A11" s="128" t="s">
        <v>341</v>
      </c>
      <c r="B11" s="180">
        <v>6500</v>
      </c>
      <c r="C11" s="130">
        <v>1000</v>
      </c>
      <c r="D11" s="127">
        <f t="shared" si="16"/>
        <v>6.5</v>
      </c>
      <c r="E11" s="126">
        <v>400</v>
      </c>
      <c r="F11" s="129">
        <v>95.32</v>
      </c>
      <c r="G11" s="129">
        <v>13</v>
      </c>
      <c r="H11" s="129">
        <v>1.5</v>
      </c>
      <c r="I11" s="129">
        <v>0.2</v>
      </c>
      <c r="J11" s="129">
        <v>2.1800000000000002</v>
      </c>
      <c r="K11" s="129">
        <v>105</v>
      </c>
      <c r="L11" s="129">
        <v>0.8</v>
      </c>
      <c r="M11" s="129">
        <v>19</v>
      </c>
      <c r="N11" s="129">
        <v>0.19</v>
      </c>
      <c r="O11" s="129"/>
      <c r="P11" s="124">
        <f t="shared" si="0"/>
        <v>845000</v>
      </c>
      <c r="Q11" s="124">
        <f t="shared" si="1"/>
        <v>97500</v>
      </c>
      <c r="R11" s="124">
        <f t="shared" si="2"/>
        <v>13000</v>
      </c>
      <c r="S11" s="124">
        <f t="shared" si="3"/>
        <v>141700.00000000003</v>
      </c>
      <c r="T11" s="124">
        <f t="shared" si="4"/>
        <v>6825000</v>
      </c>
      <c r="U11" s="124">
        <f t="shared" si="5"/>
        <v>52000</v>
      </c>
      <c r="V11" s="124">
        <f t="shared" si="6"/>
        <v>1235000</v>
      </c>
      <c r="W11" s="124">
        <f t="shared" si="7"/>
        <v>12350</v>
      </c>
      <c r="Y11" s="127">
        <f t="shared" si="8"/>
        <v>845</v>
      </c>
      <c r="Z11" s="127">
        <f t="shared" si="9"/>
        <v>97.5</v>
      </c>
      <c r="AA11" s="127">
        <f t="shared" si="10"/>
        <v>13</v>
      </c>
      <c r="AB11" s="127">
        <f t="shared" si="11"/>
        <v>141.70000000000002</v>
      </c>
      <c r="AC11" s="127">
        <f t="shared" si="12"/>
        <v>6825</v>
      </c>
      <c r="AD11" s="127">
        <f t="shared" si="13"/>
        <v>52</v>
      </c>
      <c r="AE11" s="127">
        <f t="shared" si="14"/>
        <v>1235</v>
      </c>
      <c r="AF11" s="127">
        <f t="shared" si="15"/>
        <v>12.35</v>
      </c>
    </row>
    <row r="12" spans="1:32">
      <c r="A12" s="128" t="s">
        <v>340</v>
      </c>
      <c r="B12" s="180">
        <v>5045</v>
      </c>
      <c r="C12" s="124">
        <v>25000</v>
      </c>
      <c r="D12" s="127">
        <f t="shared" si="16"/>
        <v>126.125</v>
      </c>
      <c r="E12" s="126">
        <v>500</v>
      </c>
      <c r="F12" s="129">
        <v>92.18</v>
      </c>
      <c r="G12" s="129">
        <v>25</v>
      </c>
      <c r="H12" s="129">
        <v>1.28</v>
      </c>
      <c r="I12" s="129">
        <v>0.1</v>
      </c>
      <c r="J12" s="129">
        <v>5.8</v>
      </c>
      <c r="K12" s="129">
        <v>40</v>
      </c>
      <c r="L12" s="129">
        <v>0.47</v>
      </c>
      <c r="M12" s="129">
        <v>12</v>
      </c>
      <c r="N12" s="129">
        <v>0.18</v>
      </c>
      <c r="O12" s="129"/>
      <c r="P12" s="124">
        <f t="shared" si="0"/>
        <v>1261250</v>
      </c>
      <c r="Q12" s="124">
        <f t="shared" si="1"/>
        <v>64576</v>
      </c>
      <c r="R12" s="124">
        <f t="shared" si="2"/>
        <v>5045</v>
      </c>
      <c r="S12" s="124">
        <f t="shared" si="3"/>
        <v>292610</v>
      </c>
      <c r="T12" s="124">
        <f t="shared" si="4"/>
        <v>2018000</v>
      </c>
      <c r="U12" s="124">
        <f t="shared" si="5"/>
        <v>23711.5</v>
      </c>
      <c r="V12" s="124">
        <f t="shared" si="6"/>
        <v>605400</v>
      </c>
      <c r="W12" s="124">
        <f t="shared" si="7"/>
        <v>9081</v>
      </c>
      <c r="Y12" s="127">
        <f t="shared" si="8"/>
        <v>31531.25</v>
      </c>
      <c r="Z12" s="127">
        <f t="shared" si="9"/>
        <v>1614.4</v>
      </c>
      <c r="AA12" s="127">
        <f t="shared" si="10"/>
        <v>126.125</v>
      </c>
      <c r="AB12" s="127">
        <f t="shared" si="11"/>
        <v>7315.25</v>
      </c>
      <c r="AC12" s="127">
        <f t="shared" si="12"/>
        <v>50450</v>
      </c>
      <c r="AD12" s="127">
        <f t="shared" si="13"/>
        <v>592.78750000000002</v>
      </c>
      <c r="AE12" s="127">
        <f t="shared" si="14"/>
        <v>15135</v>
      </c>
      <c r="AF12" s="127">
        <f t="shared" si="15"/>
        <v>227.02500000000001</v>
      </c>
    </row>
    <row r="13" spans="1:32">
      <c r="A13" s="128" t="s">
        <v>326</v>
      </c>
      <c r="B13" s="180">
        <v>6986</v>
      </c>
      <c r="C13" s="124">
        <v>30000</v>
      </c>
      <c r="D13" s="127">
        <f t="shared" si="16"/>
        <v>209.58</v>
      </c>
      <c r="E13" s="126">
        <v>650</v>
      </c>
      <c r="F13" s="129">
        <v>88.29</v>
      </c>
      <c r="G13" s="129">
        <v>41</v>
      </c>
      <c r="H13" s="129">
        <v>0.93</v>
      </c>
      <c r="I13" s="129">
        <v>0.24</v>
      </c>
      <c r="J13" s="129">
        <v>9.58</v>
      </c>
      <c r="K13" s="129">
        <v>33</v>
      </c>
      <c r="L13" s="129">
        <v>0.3</v>
      </c>
      <c r="M13" s="129">
        <v>12</v>
      </c>
      <c r="N13" s="129">
        <v>0.24</v>
      </c>
      <c r="O13" s="129"/>
      <c r="P13" s="124">
        <f t="shared" si="0"/>
        <v>2864260</v>
      </c>
      <c r="Q13" s="124">
        <f t="shared" si="1"/>
        <v>64969.8</v>
      </c>
      <c r="R13" s="124">
        <f t="shared" si="2"/>
        <v>16766.399999999998</v>
      </c>
      <c r="S13" s="124">
        <f t="shared" si="3"/>
        <v>669258.80000000005</v>
      </c>
      <c r="T13" s="124">
        <f t="shared" si="4"/>
        <v>2305380</v>
      </c>
      <c r="U13" s="124">
        <f t="shared" si="5"/>
        <v>20957.999999999996</v>
      </c>
      <c r="V13" s="124">
        <f t="shared" si="6"/>
        <v>838320</v>
      </c>
      <c r="W13" s="124">
        <f t="shared" si="7"/>
        <v>16766.399999999998</v>
      </c>
      <c r="Y13" s="127">
        <f t="shared" si="8"/>
        <v>85927.8</v>
      </c>
      <c r="Z13" s="127">
        <f t="shared" si="9"/>
        <v>1949.0940000000001</v>
      </c>
      <c r="AA13" s="127">
        <f t="shared" si="10"/>
        <v>502.99199999999996</v>
      </c>
      <c r="AB13" s="127">
        <f t="shared" si="11"/>
        <v>20077.763999999999</v>
      </c>
      <c r="AC13" s="127">
        <f t="shared" si="12"/>
        <v>69161.399999999994</v>
      </c>
      <c r="AD13" s="127">
        <f t="shared" si="13"/>
        <v>628.7399999999999</v>
      </c>
      <c r="AE13" s="127">
        <f t="shared" si="14"/>
        <v>25149.599999999999</v>
      </c>
      <c r="AF13" s="127">
        <f t="shared" si="15"/>
        <v>502.99199999999996</v>
      </c>
    </row>
    <row r="14" spans="1:32">
      <c r="A14" s="128" t="s">
        <v>349</v>
      </c>
      <c r="B14" s="180">
        <v>2030.9999999999998</v>
      </c>
      <c r="C14" s="124">
        <v>2800</v>
      </c>
      <c r="D14" s="127">
        <f t="shared" si="16"/>
        <v>5.686799999999999</v>
      </c>
      <c r="E14" s="126">
        <v>500</v>
      </c>
      <c r="F14" s="129">
        <v>95.43</v>
      </c>
      <c r="G14" s="129">
        <v>16</v>
      </c>
      <c r="H14" s="129">
        <v>0.69</v>
      </c>
      <c r="I14" s="129">
        <v>0.17</v>
      </c>
      <c r="J14" s="129">
        <v>2.97</v>
      </c>
      <c r="K14" s="129">
        <v>40</v>
      </c>
      <c r="L14" s="129">
        <v>0.2</v>
      </c>
      <c r="M14" s="129">
        <v>11</v>
      </c>
      <c r="N14" s="129">
        <v>0.13</v>
      </c>
      <c r="O14" s="129"/>
      <c r="P14" s="124">
        <f t="shared" si="0"/>
        <v>324959.99999999994</v>
      </c>
      <c r="Q14" s="124">
        <f t="shared" si="1"/>
        <v>14013.899999999996</v>
      </c>
      <c r="R14" s="124">
        <f t="shared" si="2"/>
        <v>3452.7</v>
      </c>
      <c r="S14" s="124">
        <f t="shared" si="3"/>
        <v>60320.7</v>
      </c>
      <c r="T14" s="124">
        <f t="shared" si="4"/>
        <v>812399.99999999988</v>
      </c>
      <c r="U14" s="124">
        <f t="shared" si="5"/>
        <v>4062</v>
      </c>
      <c r="V14" s="124">
        <f t="shared" si="6"/>
        <v>223409.99999999997</v>
      </c>
      <c r="W14" s="124">
        <f t="shared" si="7"/>
        <v>2640.2999999999997</v>
      </c>
      <c r="Y14" s="127">
        <f t="shared" si="8"/>
        <v>909.88799999999992</v>
      </c>
      <c r="Z14" s="127">
        <f t="shared" si="9"/>
        <v>39.238919999999986</v>
      </c>
      <c r="AA14" s="127">
        <f t="shared" si="10"/>
        <v>9.6675599999999999</v>
      </c>
      <c r="AB14" s="127">
        <f t="shared" si="11"/>
        <v>168.89796000000001</v>
      </c>
      <c r="AC14" s="127">
        <f t="shared" si="12"/>
        <v>2274.7199999999993</v>
      </c>
      <c r="AD14" s="127">
        <f t="shared" si="13"/>
        <v>11.3736</v>
      </c>
      <c r="AE14" s="127">
        <f t="shared" si="14"/>
        <v>625.54799999999989</v>
      </c>
      <c r="AF14" s="127">
        <f t="shared" si="15"/>
        <v>7.3928399999999987</v>
      </c>
    </row>
    <row r="15" spans="1:32">
      <c r="A15" s="128" t="s">
        <v>327</v>
      </c>
      <c r="B15" s="180">
        <v>819.99999999999989</v>
      </c>
      <c r="C15" s="130">
        <f>'[6]שטחי גידולים-צפריר'!C9</f>
        <v>3500</v>
      </c>
      <c r="D15" s="127">
        <f t="shared" si="16"/>
        <v>2.8699999999999997</v>
      </c>
      <c r="E15" s="126">
        <v>650</v>
      </c>
      <c r="F15" s="129">
        <v>86.13</v>
      </c>
      <c r="G15" s="129">
        <v>50</v>
      </c>
      <c r="H15" s="129">
        <v>1</v>
      </c>
      <c r="I15" s="129">
        <v>0.3</v>
      </c>
      <c r="J15" s="129">
        <v>12.18</v>
      </c>
      <c r="K15" s="129">
        <v>16</v>
      </c>
      <c r="L15" s="129">
        <v>0.32</v>
      </c>
      <c r="M15" s="129">
        <v>9</v>
      </c>
      <c r="N15" s="129">
        <v>0.1</v>
      </c>
      <c r="O15" s="129"/>
      <c r="P15" s="124">
        <f t="shared" si="0"/>
        <v>409999.99999999994</v>
      </c>
      <c r="Q15" s="124">
        <f t="shared" si="1"/>
        <v>8199.9999999999982</v>
      </c>
      <c r="R15" s="124">
        <f t="shared" si="2"/>
        <v>2459.9999999999995</v>
      </c>
      <c r="S15" s="124">
        <f t="shared" si="3"/>
        <v>99875.999999999985</v>
      </c>
      <c r="T15" s="124">
        <f t="shared" si="4"/>
        <v>131199.99999999997</v>
      </c>
      <c r="U15" s="124">
        <f t="shared" si="5"/>
        <v>2624</v>
      </c>
      <c r="V15" s="124">
        <f t="shared" si="6"/>
        <v>73799.999999999985</v>
      </c>
      <c r="W15" s="124">
        <f t="shared" si="7"/>
        <v>820</v>
      </c>
      <c r="Y15" s="127">
        <f t="shared" si="8"/>
        <v>1434.9999999999998</v>
      </c>
      <c r="Z15" s="127">
        <f t="shared" si="9"/>
        <v>28.699999999999992</v>
      </c>
      <c r="AA15" s="127">
        <f t="shared" si="10"/>
        <v>8.6099999999999977</v>
      </c>
      <c r="AB15" s="127">
        <f t="shared" si="11"/>
        <v>349.56599999999992</v>
      </c>
      <c r="AC15" s="127">
        <f t="shared" si="12"/>
        <v>459.19999999999987</v>
      </c>
      <c r="AD15" s="127">
        <f t="shared" si="13"/>
        <v>9.1839999999999993</v>
      </c>
      <c r="AE15" s="127">
        <f t="shared" si="14"/>
        <v>258.29999999999995</v>
      </c>
      <c r="AF15" s="127">
        <f t="shared" si="15"/>
        <v>2.87</v>
      </c>
    </row>
    <row r="16" spans="1:32">
      <c r="A16" s="128" t="s">
        <v>336</v>
      </c>
      <c r="B16" s="180">
        <v>210</v>
      </c>
      <c r="C16" s="130">
        <v>1000</v>
      </c>
      <c r="D16" s="127">
        <f t="shared" si="16"/>
        <v>0.21</v>
      </c>
      <c r="E16" s="126">
        <v>0</v>
      </c>
      <c r="F16" s="129">
        <v>7.68</v>
      </c>
      <c r="G16" s="129">
        <v>378</v>
      </c>
      <c r="H16" s="129">
        <v>20.47</v>
      </c>
      <c r="I16" s="129">
        <v>6.04</v>
      </c>
      <c r="J16" s="129">
        <v>62.95</v>
      </c>
      <c r="K16" s="129">
        <v>57</v>
      </c>
      <c r="L16" s="129">
        <v>4.3099999999999996</v>
      </c>
      <c r="M16" s="129">
        <v>79</v>
      </c>
      <c r="N16" s="129">
        <v>2.76</v>
      </c>
      <c r="O16" s="129"/>
      <c r="P16" s="124">
        <f t="shared" si="0"/>
        <v>793800</v>
      </c>
      <c r="Q16" s="124">
        <f t="shared" si="1"/>
        <v>42987</v>
      </c>
      <c r="R16" s="124">
        <f t="shared" si="2"/>
        <v>12684</v>
      </c>
      <c r="S16" s="124">
        <f t="shared" si="3"/>
        <v>132195</v>
      </c>
      <c r="T16" s="124">
        <f t="shared" si="4"/>
        <v>119700</v>
      </c>
      <c r="U16" s="124">
        <f t="shared" si="5"/>
        <v>9051</v>
      </c>
      <c r="V16" s="124">
        <f t="shared" si="6"/>
        <v>165900</v>
      </c>
      <c r="W16" s="124">
        <f t="shared" si="7"/>
        <v>5795.9999999999991</v>
      </c>
      <c r="Y16" s="127">
        <f t="shared" si="8"/>
        <v>793.8</v>
      </c>
      <c r="Z16" s="127">
        <f t="shared" si="9"/>
        <v>42.987000000000002</v>
      </c>
      <c r="AA16" s="127">
        <f t="shared" si="10"/>
        <v>12.683999999999999</v>
      </c>
      <c r="AB16" s="127">
        <f t="shared" si="11"/>
        <v>132.19499999999999</v>
      </c>
      <c r="AC16" s="127">
        <f t="shared" si="12"/>
        <v>119.7</v>
      </c>
      <c r="AD16" s="127">
        <f t="shared" si="13"/>
        <v>9.0510000000000002</v>
      </c>
      <c r="AE16" s="127">
        <f t="shared" si="14"/>
        <v>165.9</v>
      </c>
      <c r="AF16" s="127">
        <f t="shared" si="15"/>
        <v>5.7959999999999994</v>
      </c>
    </row>
    <row r="17" spans="1:32">
      <c r="A17" s="128" t="s">
        <v>336</v>
      </c>
      <c r="B17" s="180">
        <v>330</v>
      </c>
      <c r="C17" s="130">
        <v>45000</v>
      </c>
      <c r="D17" s="127">
        <f t="shared" si="16"/>
        <v>14.85</v>
      </c>
      <c r="E17" s="126">
        <v>170</v>
      </c>
      <c r="F17" s="129">
        <v>7.68</v>
      </c>
      <c r="G17" s="129">
        <v>378</v>
      </c>
      <c r="H17" s="129">
        <v>20.47</v>
      </c>
      <c r="I17" s="129">
        <v>6.04</v>
      </c>
      <c r="J17" s="129">
        <v>62.95</v>
      </c>
      <c r="K17" s="129">
        <v>57</v>
      </c>
      <c r="L17" s="129">
        <v>4.3099999999999996</v>
      </c>
      <c r="M17" s="129">
        <v>79</v>
      </c>
      <c r="N17" s="129">
        <v>2.76</v>
      </c>
      <c r="O17" s="129"/>
      <c r="P17" s="124">
        <f t="shared" si="0"/>
        <v>1247400</v>
      </c>
      <c r="Q17" s="124">
        <f t="shared" si="1"/>
        <v>67551</v>
      </c>
      <c r="R17" s="124">
        <f t="shared" si="2"/>
        <v>19932</v>
      </c>
      <c r="S17" s="124">
        <f t="shared" si="3"/>
        <v>207735</v>
      </c>
      <c r="T17" s="124">
        <f t="shared" si="4"/>
        <v>188100</v>
      </c>
      <c r="U17" s="124">
        <f t="shared" si="5"/>
        <v>14223</v>
      </c>
      <c r="V17" s="124">
        <f t="shared" si="6"/>
        <v>260700</v>
      </c>
      <c r="W17" s="124">
        <f t="shared" si="7"/>
        <v>9108</v>
      </c>
      <c r="Y17" s="127">
        <f t="shared" si="8"/>
        <v>56133</v>
      </c>
      <c r="Z17" s="127">
        <f t="shared" si="9"/>
        <v>3039.7950000000001</v>
      </c>
      <c r="AA17" s="127">
        <f t="shared" si="10"/>
        <v>896.94</v>
      </c>
      <c r="AB17" s="127">
        <f t="shared" si="11"/>
        <v>9348.0750000000007</v>
      </c>
      <c r="AC17" s="127">
        <f t="shared" si="12"/>
        <v>8464.5</v>
      </c>
      <c r="AD17" s="127">
        <f t="shared" si="13"/>
        <v>640.03499999999997</v>
      </c>
      <c r="AE17" s="127">
        <f t="shared" si="14"/>
        <v>11731.5</v>
      </c>
      <c r="AF17" s="127">
        <f t="shared" si="15"/>
        <v>409.86</v>
      </c>
    </row>
    <row r="18" spans="1:32">
      <c r="A18" s="131" t="s">
        <v>329</v>
      </c>
      <c r="B18" s="180">
        <v>2104</v>
      </c>
      <c r="C18" s="130">
        <v>60000</v>
      </c>
      <c r="D18" s="127">
        <f t="shared" si="16"/>
        <v>126.24</v>
      </c>
      <c r="E18" s="126">
        <v>650</v>
      </c>
      <c r="F18" s="132">
        <v>86.58</v>
      </c>
      <c r="G18" s="132">
        <v>47</v>
      </c>
      <c r="H18" s="132">
        <v>0.85</v>
      </c>
      <c r="I18" s="132">
        <v>0.15</v>
      </c>
      <c r="J18" s="132">
        <v>12.02</v>
      </c>
      <c r="K18" s="132">
        <v>30</v>
      </c>
      <c r="L18" s="132">
        <v>0.14000000000000001</v>
      </c>
      <c r="M18" s="132">
        <v>10</v>
      </c>
      <c r="N18" s="132">
        <v>0.06</v>
      </c>
      <c r="O18" s="133"/>
      <c r="P18" s="124">
        <f t="shared" si="0"/>
        <v>988880</v>
      </c>
      <c r="Q18" s="124">
        <f t="shared" si="1"/>
        <v>17884</v>
      </c>
      <c r="R18" s="124">
        <f t="shared" si="2"/>
        <v>3155.9999999999995</v>
      </c>
      <c r="S18" s="124">
        <f t="shared" si="3"/>
        <v>252900.8</v>
      </c>
      <c r="T18" s="124">
        <f t="shared" si="4"/>
        <v>631200</v>
      </c>
      <c r="U18" s="124">
        <f t="shared" si="5"/>
        <v>2945.6</v>
      </c>
      <c r="V18" s="124">
        <f t="shared" si="6"/>
        <v>210400</v>
      </c>
      <c r="W18" s="124">
        <f t="shared" si="7"/>
        <v>1262.3999999999999</v>
      </c>
      <c r="Y18" s="127">
        <f t="shared" si="8"/>
        <v>59332.800000000003</v>
      </c>
      <c r="Z18" s="127">
        <f t="shared" si="9"/>
        <v>1073.04</v>
      </c>
      <c r="AA18" s="127">
        <f t="shared" si="10"/>
        <v>189.35999999999996</v>
      </c>
      <c r="AB18" s="127">
        <f t="shared" si="11"/>
        <v>15174.048000000001</v>
      </c>
      <c r="AC18" s="127">
        <f t="shared" si="12"/>
        <v>37872</v>
      </c>
      <c r="AD18" s="127">
        <f t="shared" si="13"/>
        <v>176.73599999999999</v>
      </c>
      <c r="AE18" s="127">
        <f t="shared" si="14"/>
        <v>12624</v>
      </c>
      <c r="AF18" s="127">
        <f t="shared" si="15"/>
        <v>75.743999999999986</v>
      </c>
    </row>
    <row r="19" spans="1:32">
      <c r="A19" s="128" t="s">
        <v>365</v>
      </c>
      <c r="B19" s="180">
        <v>1200</v>
      </c>
      <c r="C19" s="130">
        <v>5000</v>
      </c>
      <c r="D19" s="127">
        <f t="shared" si="16"/>
        <v>6</v>
      </c>
      <c r="E19" s="126">
        <v>450</v>
      </c>
      <c r="F19" s="129">
        <v>76.05</v>
      </c>
      <c r="G19" s="129">
        <v>86</v>
      </c>
      <c r="H19" s="129">
        <v>3.27</v>
      </c>
      <c r="I19" s="129">
        <v>1.35</v>
      </c>
      <c r="J19" s="129">
        <v>18.7</v>
      </c>
      <c r="K19" s="129">
        <v>2</v>
      </c>
      <c r="L19" s="129">
        <v>0.52</v>
      </c>
      <c r="M19" s="129">
        <v>37</v>
      </c>
      <c r="N19" s="129">
        <v>0.46</v>
      </c>
      <c r="O19" s="129"/>
      <c r="P19" s="124">
        <f t="shared" si="0"/>
        <v>1032000</v>
      </c>
      <c r="Q19" s="124">
        <f t="shared" si="1"/>
        <v>39240</v>
      </c>
      <c r="R19" s="124">
        <f t="shared" si="2"/>
        <v>16200</v>
      </c>
      <c r="S19" s="124">
        <f t="shared" si="3"/>
        <v>224400</v>
      </c>
      <c r="T19" s="124">
        <f t="shared" si="4"/>
        <v>24000</v>
      </c>
      <c r="U19" s="124">
        <f t="shared" si="5"/>
        <v>6240</v>
      </c>
      <c r="V19" s="124">
        <f t="shared" si="6"/>
        <v>444000</v>
      </c>
      <c r="W19" s="124">
        <f t="shared" si="7"/>
        <v>5520</v>
      </c>
      <c r="Y19" s="127">
        <f t="shared" si="8"/>
        <v>5160</v>
      </c>
      <c r="Z19" s="127">
        <f t="shared" si="9"/>
        <v>196.2</v>
      </c>
      <c r="AA19" s="127">
        <f t="shared" si="10"/>
        <v>81</v>
      </c>
      <c r="AB19" s="127">
        <f t="shared" si="11"/>
        <v>1122</v>
      </c>
      <c r="AC19" s="127">
        <f t="shared" si="12"/>
        <v>120</v>
      </c>
      <c r="AD19" s="127">
        <f t="shared" si="13"/>
        <v>31.2</v>
      </c>
      <c r="AE19" s="127">
        <f t="shared" si="14"/>
        <v>2220</v>
      </c>
      <c r="AF19" s="127">
        <f t="shared" si="15"/>
        <v>27.6</v>
      </c>
    </row>
    <row r="20" spans="1:32">
      <c r="A20" s="131" t="s">
        <v>365</v>
      </c>
      <c r="B20" s="180">
        <v>2000</v>
      </c>
      <c r="C20" s="130">
        <v>68000</v>
      </c>
      <c r="D20" s="127">
        <f t="shared" si="16"/>
        <v>136</v>
      </c>
      <c r="E20" s="126">
        <v>480</v>
      </c>
      <c r="F20" s="132">
        <v>76.05</v>
      </c>
      <c r="G20" s="132">
        <v>86</v>
      </c>
      <c r="H20" s="132">
        <v>3.27</v>
      </c>
      <c r="I20" s="132">
        <v>1.35</v>
      </c>
      <c r="J20" s="132">
        <v>18.7</v>
      </c>
      <c r="K20" s="132">
        <v>2</v>
      </c>
      <c r="L20" s="132">
        <v>0.52</v>
      </c>
      <c r="M20" s="132">
        <v>37</v>
      </c>
      <c r="N20" s="132">
        <v>0.46</v>
      </c>
      <c r="O20" s="132"/>
      <c r="P20" s="124">
        <f t="shared" si="0"/>
        <v>1720000</v>
      </c>
      <c r="Q20" s="124">
        <f t="shared" si="1"/>
        <v>65400</v>
      </c>
      <c r="R20" s="124">
        <f t="shared" si="2"/>
        <v>27000</v>
      </c>
      <c r="S20" s="124">
        <f t="shared" si="3"/>
        <v>374000</v>
      </c>
      <c r="T20" s="124">
        <f t="shared" si="4"/>
        <v>40000</v>
      </c>
      <c r="U20" s="124">
        <f t="shared" si="5"/>
        <v>10400</v>
      </c>
      <c r="V20" s="124">
        <f t="shared" si="6"/>
        <v>740000</v>
      </c>
      <c r="W20" s="124">
        <f t="shared" si="7"/>
        <v>9200</v>
      </c>
      <c r="Y20" s="127">
        <f t="shared" si="8"/>
        <v>116960</v>
      </c>
      <c r="Z20" s="127">
        <f t="shared" si="9"/>
        <v>4447.2</v>
      </c>
      <c r="AA20" s="127">
        <f t="shared" si="10"/>
        <v>1836</v>
      </c>
      <c r="AB20" s="127">
        <f t="shared" si="11"/>
        <v>25432</v>
      </c>
      <c r="AC20" s="127">
        <f t="shared" si="12"/>
        <v>2720</v>
      </c>
      <c r="AD20" s="127">
        <f t="shared" si="13"/>
        <v>707.2</v>
      </c>
      <c r="AE20" s="127">
        <f t="shared" si="14"/>
        <v>50320</v>
      </c>
      <c r="AF20" s="127">
        <f t="shared" si="15"/>
        <v>625.6</v>
      </c>
    </row>
    <row r="21" spans="1:32">
      <c r="A21" s="128" t="s">
        <v>346</v>
      </c>
      <c r="B21" s="180">
        <v>10000</v>
      </c>
      <c r="C21" s="130">
        <v>5500</v>
      </c>
      <c r="D21" s="127">
        <f t="shared" si="16"/>
        <v>55</v>
      </c>
      <c r="E21" s="126">
        <v>1200</v>
      </c>
      <c r="F21" s="129">
        <v>95.23</v>
      </c>
      <c r="G21" s="129">
        <v>15</v>
      </c>
      <c r="H21" s="129">
        <v>0.65</v>
      </c>
      <c r="I21" s="129">
        <v>0.11</v>
      </c>
      <c r="J21" s="129">
        <v>3.63</v>
      </c>
      <c r="K21" s="129">
        <v>16</v>
      </c>
      <c r="L21" s="129">
        <v>0.28000000000000003</v>
      </c>
      <c r="M21" s="129">
        <v>13</v>
      </c>
      <c r="N21" s="129">
        <v>0.2</v>
      </c>
      <c r="O21" s="129"/>
      <c r="P21" s="124">
        <f t="shared" si="0"/>
        <v>1500000</v>
      </c>
      <c r="Q21" s="124">
        <f t="shared" si="1"/>
        <v>65000</v>
      </c>
      <c r="R21" s="124">
        <f t="shared" si="2"/>
        <v>11000</v>
      </c>
      <c r="S21" s="124">
        <f t="shared" si="3"/>
        <v>363000</v>
      </c>
      <c r="T21" s="124">
        <f t="shared" si="4"/>
        <v>1600000</v>
      </c>
      <c r="U21" s="124">
        <f t="shared" si="5"/>
        <v>28000.000000000004</v>
      </c>
      <c r="V21" s="124">
        <f t="shared" si="6"/>
        <v>1300000</v>
      </c>
      <c r="W21" s="124">
        <f t="shared" si="7"/>
        <v>20000</v>
      </c>
      <c r="Y21" s="127">
        <f t="shared" si="8"/>
        <v>8250</v>
      </c>
      <c r="Z21" s="127">
        <f t="shared" si="9"/>
        <v>357.5</v>
      </c>
      <c r="AA21" s="127">
        <f t="shared" si="10"/>
        <v>60.5</v>
      </c>
      <c r="AB21" s="127">
        <f t="shared" si="11"/>
        <v>1996.5</v>
      </c>
      <c r="AC21" s="127">
        <f t="shared" si="12"/>
        <v>8800</v>
      </c>
      <c r="AD21" s="127">
        <f t="shared" si="13"/>
        <v>154.00000000000003</v>
      </c>
      <c r="AE21" s="127">
        <f t="shared" si="14"/>
        <v>7150</v>
      </c>
      <c r="AF21" s="127">
        <f t="shared" si="15"/>
        <v>110</v>
      </c>
    </row>
    <row r="22" spans="1:32">
      <c r="A22" s="128" t="s">
        <v>346</v>
      </c>
      <c r="B22" s="180">
        <v>3800</v>
      </c>
      <c r="C22" s="124">
        <v>8000</v>
      </c>
      <c r="D22" s="127">
        <f t="shared" si="16"/>
        <v>30.4</v>
      </c>
      <c r="E22" s="126">
        <v>400</v>
      </c>
      <c r="F22" s="129">
        <v>95.23</v>
      </c>
      <c r="G22" s="129">
        <v>15</v>
      </c>
      <c r="H22" s="129">
        <v>0.65</v>
      </c>
      <c r="I22" s="129">
        <v>0.11</v>
      </c>
      <c r="J22" s="129">
        <v>3.63</v>
      </c>
      <c r="K22" s="129">
        <v>16</v>
      </c>
      <c r="L22" s="129">
        <v>0.28000000000000003</v>
      </c>
      <c r="M22" s="129">
        <v>13</v>
      </c>
      <c r="N22" s="129">
        <v>0.2</v>
      </c>
      <c r="O22" s="129"/>
      <c r="P22" s="124">
        <f t="shared" si="0"/>
        <v>570000</v>
      </c>
      <c r="Q22" s="124">
        <f t="shared" si="1"/>
        <v>24700</v>
      </c>
      <c r="R22" s="124">
        <f t="shared" si="2"/>
        <v>4180</v>
      </c>
      <c r="S22" s="124">
        <f t="shared" si="3"/>
        <v>137940</v>
      </c>
      <c r="T22" s="124">
        <f t="shared" si="4"/>
        <v>608000</v>
      </c>
      <c r="U22" s="124">
        <f t="shared" si="5"/>
        <v>10640</v>
      </c>
      <c r="V22" s="124">
        <f t="shared" si="6"/>
        <v>494000</v>
      </c>
      <c r="W22" s="124">
        <f t="shared" si="7"/>
        <v>7600</v>
      </c>
      <c r="Y22" s="127">
        <f t="shared" si="8"/>
        <v>4560</v>
      </c>
      <c r="Z22" s="127">
        <f t="shared" si="9"/>
        <v>197.6</v>
      </c>
      <c r="AA22" s="127">
        <f t="shared" si="10"/>
        <v>33.44</v>
      </c>
      <c r="AB22" s="127">
        <f t="shared" si="11"/>
        <v>1103.52</v>
      </c>
      <c r="AC22" s="127">
        <f t="shared" si="12"/>
        <v>4864</v>
      </c>
      <c r="AD22" s="127">
        <f t="shared" si="13"/>
        <v>85.12</v>
      </c>
      <c r="AE22" s="127">
        <f t="shared" si="14"/>
        <v>3952</v>
      </c>
      <c r="AF22" s="127">
        <f t="shared" si="15"/>
        <v>60.8</v>
      </c>
    </row>
    <row r="23" spans="1:32">
      <c r="A23" s="128" t="s">
        <v>366</v>
      </c>
      <c r="B23" s="180">
        <v>919.99999999999989</v>
      </c>
      <c r="C23" s="130">
        <v>52700</v>
      </c>
      <c r="D23" s="127">
        <f t="shared" si="16"/>
        <v>48.483999999999995</v>
      </c>
      <c r="E23" s="126">
        <v>1200</v>
      </c>
      <c r="F23" s="129">
        <v>21.32</v>
      </c>
      <c r="G23" s="129">
        <v>277</v>
      </c>
      <c r="H23" s="129">
        <v>1.81</v>
      </c>
      <c r="I23" s="129">
        <v>0.15</v>
      </c>
      <c r="J23" s="129">
        <v>74.97</v>
      </c>
      <c r="K23" s="129">
        <v>64</v>
      </c>
      <c r="L23" s="129">
        <v>0.9</v>
      </c>
      <c r="M23" s="129">
        <v>54</v>
      </c>
      <c r="N23" s="129">
        <v>0.44</v>
      </c>
      <c r="P23" s="124">
        <f t="shared" si="0"/>
        <v>2548399.9999999995</v>
      </c>
      <c r="Q23" s="124">
        <f t="shared" si="1"/>
        <v>16652</v>
      </c>
      <c r="R23" s="124">
        <f t="shared" si="2"/>
        <v>1379.9999999999998</v>
      </c>
      <c r="S23" s="124">
        <f t="shared" si="3"/>
        <v>689724</v>
      </c>
      <c r="T23" s="124">
        <f t="shared" si="4"/>
        <v>588799.99999999988</v>
      </c>
      <c r="U23" s="124">
        <f t="shared" si="5"/>
        <v>8279.9999999999982</v>
      </c>
      <c r="V23" s="124">
        <f t="shared" si="6"/>
        <v>496799.99999999994</v>
      </c>
      <c r="W23" s="124">
        <f t="shared" si="7"/>
        <v>4047.9999999999995</v>
      </c>
      <c r="Y23" s="127">
        <f t="shared" si="8"/>
        <v>134300.67999999996</v>
      </c>
      <c r="Z23" s="127">
        <f t="shared" si="9"/>
        <v>877.56039999999996</v>
      </c>
      <c r="AA23" s="127">
        <f t="shared" si="10"/>
        <v>72.725999999999985</v>
      </c>
      <c r="AB23" s="127">
        <f t="shared" si="11"/>
        <v>36348.4548</v>
      </c>
      <c r="AC23" s="127">
        <f t="shared" si="12"/>
        <v>31029.759999999991</v>
      </c>
      <c r="AD23" s="127">
        <f t="shared" si="13"/>
        <v>436.35599999999988</v>
      </c>
      <c r="AE23" s="127">
        <f t="shared" si="14"/>
        <v>26181.359999999997</v>
      </c>
      <c r="AF23" s="127">
        <f t="shared" si="15"/>
        <v>213.32959999999997</v>
      </c>
    </row>
    <row r="24" spans="1:32">
      <c r="A24" s="128" t="s">
        <v>339</v>
      </c>
      <c r="B24" s="180">
        <v>5975</v>
      </c>
      <c r="C24" s="130">
        <f>'[6]שטחי גידולים-צפריר'!C30</f>
        <v>1090.25</v>
      </c>
      <c r="D24" s="127">
        <f t="shared" si="16"/>
        <v>6.5142437500000003</v>
      </c>
      <c r="E24" s="126">
        <v>1200</v>
      </c>
      <c r="F24" s="129">
        <v>92.3</v>
      </c>
      <c r="G24" s="129">
        <v>25</v>
      </c>
      <c r="H24" s="129">
        <v>0.98</v>
      </c>
      <c r="I24" s="129">
        <v>0.18</v>
      </c>
      <c r="J24" s="129">
        <v>5.88</v>
      </c>
      <c r="K24" s="129">
        <v>9</v>
      </c>
      <c r="L24" s="129">
        <v>0.23</v>
      </c>
      <c r="M24" s="129">
        <v>14</v>
      </c>
      <c r="N24" s="129">
        <v>0.16</v>
      </c>
      <c r="O24" s="129"/>
      <c r="P24" s="124">
        <f t="shared" si="0"/>
        <v>1493750</v>
      </c>
      <c r="Q24" s="124">
        <f t="shared" si="1"/>
        <v>58555</v>
      </c>
      <c r="R24" s="124">
        <f t="shared" si="2"/>
        <v>10755</v>
      </c>
      <c r="S24" s="124">
        <f t="shared" si="3"/>
        <v>351330</v>
      </c>
      <c r="T24" s="124">
        <f t="shared" si="4"/>
        <v>537750</v>
      </c>
      <c r="U24" s="124">
        <f t="shared" si="5"/>
        <v>13742.5</v>
      </c>
      <c r="V24" s="124">
        <f t="shared" si="6"/>
        <v>836500</v>
      </c>
      <c r="W24" s="124">
        <f t="shared" si="7"/>
        <v>9560</v>
      </c>
      <c r="Y24" s="127">
        <f t="shared" si="8"/>
        <v>1628.5609374999999</v>
      </c>
      <c r="Z24" s="127">
        <f t="shared" si="9"/>
        <v>63.839588749999997</v>
      </c>
      <c r="AA24" s="127">
        <f t="shared" si="10"/>
        <v>11.72563875</v>
      </c>
      <c r="AB24" s="127">
        <f t="shared" si="11"/>
        <v>383.0375325</v>
      </c>
      <c r="AC24" s="127">
        <f t="shared" si="12"/>
        <v>586.28193750000003</v>
      </c>
      <c r="AD24" s="127">
        <f t="shared" si="13"/>
        <v>14.982760624999999</v>
      </c>
      <c r="AE24" s="127">
        <f t="shared" si="14"/>
        <v>911.99412500000005</v>
      </c>
      <c r="AF24" s="127">
        <f t="shared" si="15"/>
        <v>10.422790000000001</v>
      </c>
    </row>
    <row r="25" spans="1:32">
      <c r="A25" s="128" t="s">
        <v>339</v>
      </c>
      <c r="B25" s="180">
        <v>5975</v>
      </c>
      <c r="C25" s="130">
        <f>'[6]שטחי גידולים-צפריר'!C60</f>
        <v>6330.8</v>
      </c>
      <c r="D25" s="127">
        <f t="shared" si="16"/>
        <v>37.826529999999998</v>
      </c>
      <c r="E25" s="126">
        <v>1200</v>
      </c>
      <c r="F25" s="129">
        <v>92.3</v>
      </c>
      <c r="G25" s="129">
        <v>25</v>
      </c>
      <c r="H25" s="129">
        <v>0.98</v>
      </c>
      <c r="I25" s="129">
        <v>0.18</v>
      </c>
      <c r="J25" s="129">
        <v>5.88</v>
      </c>
      <c r="K25" s="129">
        <v>9</v>
      </c>
      <c r="L25" s="129">
        <v>0.23</v>
      </c>
      <c r="M25" s="129">
        <v>14</v>
      </c>
      <c r="N25" s="129">
        <v>0.16</v>
      </c>
      <c r="P25" s="124">
        <f t="shared" si="0"/>
        <v>1493750</v>
      </c>
      <c r="Q25" s="124">
        <f t="shared" si="1"/>
        <v>58555</v>
      </c>
      <c r="R25" s="124">
        <f t="shared" si="2"/>
        <v>10755</v>
      </c>
      <c r="S25" s="124">
        <f t="shared" si="3"/>
        <v>351330</v>
      </c>
      <c r="T25" s="124">
        <f t="shared" si="4"/>
        <v>537750</v>
      </c>
      <c r="U25" s="124">
        <f t="shared" si="5"/>
        <v>13742.5</v>
      </c>
      <c r="V25" s="124">
        <f t="shared" si="6"/>
        <v>836500</v>
      </c>
      <c r="W25" s="124">
        <f t="shared" si="7"/>
        <v>9560</v>
      </c>
      <c r="Y25" s="127">
        <f t="shared" si="8"/>
        <v>9456.6324999999997</v>
      </c>
      <c r="Z25" s="127">
        <f t="shared" si="9"/>
        <v>370.699994</v>
      </c>
      <c r="AA25" s="127">
        <f t="shared" si="10"/>
        <v>68.087754000000004</v>
      </c>
      <c r="AB25" s="127">
        <f t="shared" si="11"/>
        <v>2224.1999639999999</v>
      </c>
      <c r="AC25" s="127">
        <f t="shared" si="12"/>
        <v>3404.3877000000002</v>
      </c>
      <c r="AD25" s="127">
        <f t="shared" si="13"/>
        <v>87.001018999999999</v>
      </c>
      <c r="AE25" s="127">
        <f t="shared" si="14"/>
        <v>5295.7142000000003</v>
      </c>
      <c r="AF25" s="127">
        <f t="shared" si="15"/>
        <v>60.522447999999997</v>
      </c>
    </row>
    <row r="26" spans="1:32">
      <c r="A26" s="128" t="s">
        <v>360</v>
      </c>
      <c r="B26" s="180">
        <v>2461</v>
      </c>
      <c r="C26" s="124">
        <v>5000</v>
      </c>
      <c r="D26" s="127">
        <f t="shared" si="16"/>
        <v>12.305</v>
      </c>
      <c r="E26" s="126">
        <v>400</v>
      </c>
      <c r="F26" s="129">
        <v>90.21</v>
      </c>
      <c r="G26" s="129">
        <v>31</v>
      </c>
      <c r="H26" s="129">
        <v>1.24</v>
      </c>
      <c r="I26" s="129">
        <v>0.2</v>
      </c>
      <c r="J26" s="129">
        <v>7.3</v>
      </c>
      <c r="K26" s="129">
        <v>49</v>
      </c>
      <c r="L26" s="129">
        <v>0.73</v>
      </c>
      <c r="M26" s="129">
        <v>17</v>
      </c>
      <c r="N26" s="129">
        <v>0.2</v>
      </c>
      <c r="O26" s="129"/>
      <c r="P26" s="124">
        <f t="shared" si="0"/>
        <v>762910</v>
      </c>
      <c r="Q26" s="124">
        <f t="shared" si="1"/>
        <v>30516.399999999998</v>
      </c>
      <c r="R26" s="124">
        <f t="shared" si="2"/>
        <v>4922</v>
      </c>
      <c r="S26" s="124">
        <f t="shared" si="3"/>
        <v>179653</v>
      </c>
      <c r="T26" s="124">
        <f t="shared" si="4"/>
        <v>1205890</v>
      </c>
      <c r="U26" s="124">
        <f t="shared" si="5"/>
        <v>17965.3</v>
      </c>
      <c r="V26" s="124">
        <f t="shared" si="6"/>
        <v>418370</v>
      </c>
      <c r="W26" s="124">
        <f t="shared" si="7"/>
        <v>4922</v>
      </c>
      <c r="Y26" s="127">
        <f t="shared" si="8"/>
        <v>3814.55</v>
      </c>
      <c r="Z26" s="127">
        <f t="shared" si="9"/>
        <v>152.58199999999999</v>
      </c>
      <c r="AA26" s="127">
        <f t="shared" si="10"/>
        <v>24.61</v>
      </c>
      <c r="AB26" s="127">
        <f t="shared" si="11"/>
        <v>898.26499999999999</v>
      </c>
      <c r="AC26" s="127">
        <f t="shared" si="12"/>
        <v>6029.45</v>
      </c>
      <c r="AD26" s="127">
        <f t="shared" si="13"/>
        <v>89.826499999999996</v>
      </c>
      <c r="AE26" s="127">
        <f t="shared" si="14"/>
        <v>2091.85</v>
      </c>
      <c r="AF26" s="127">
        <f t="shared" si="15"/>
        <v>24.61</v>
      </c>
    </row>
    <row r="27" spans="1:32">
      <c r="A27" s="128" t="s">
        <v>364</v>
      </c>
      <c r="B27" s="180">
        <v>1260</v>
      </c>
      <c r="C27" s="130">
        <v>1600</v>
      </c>
      <c r="D27" s="127">
        <f t="shared" si="16"/>
        <v>2.016</v>
      </c>
      <c r="E27" s="126">
        <v>850</v>
      </c>
      <c r="F27" s="129">
        <v>79.11</v>
      </c>
      <c r="G27" s="129">
        <v>74</v>
      </c>
      <c r="H27" s="129">
        <v>0.75</v>
      </c>
      <c r="I27" s="129">
        <v>0.3</v>
      </c>
      <c r="J27" s="129">
        <v>19.18</v>
      </c>
      <c r="K27" s="129">
        <v>35</v>
      </c>
      <c r="L27" s="129">
        <v>0.37</v>
      </c>
      <c r="M27" s="129">
        <v>17</v>
      </c>
      <c r="N27" s="129">
        <v>0.15</v>
      </c>
      <c r="O27" s="129"/>
      <c r="P27" s="124">
        <f t="shared" si="0"/>
        <v>932400</v>
      </c>
      <c r="Q27" s="124">
        <f t="shared" si="1"/>
        <v>9450</v>
      </c>
      <c r="R27" s="124">
        <f t="shared" si="2"/>
        <v>3780</v>
      </c>
      <c r="S27" s="124">
        <f t="shared" si="3"/>
        <v>241668</v>
      </c>
      <c r="T27" s="124">
        <f t="shared" si="4"/>
        <v>441000</v>
      </c>
      <c r="U27" s="124">
        <f t="shared" si="5"/>
        <v>4662</v>
      </c>
      <c r="V27" s="124">
        <f t="shared" si="6"/>
        <v>214200</v>
      </c>
      <c r="W27" s="124">
        <f t="shared" si="7"/>
        <v>1890</v>
      </c>
      <c r="Y27" s="127">
        <f t="shared" si="8"/>
        <v>1491.84</v>
      </c>
      <c r="Z27" s="127">
        <f t="shared" si="9"/>
        <v>15.12</v>
      </c>
      <c r="AA27" s="127">
        <f t="shared" si="10"/>
        <v>6.048</v>
      </c>
      <c r="AB27" s="127">
        <f t="shared" si="11"/>
        <v>386.66879999999998</v>
      </c>
      <c r="AC27" s="127">
        <f t="shared" si="12"/>
        <v>705.6</v>
      </c>
      <c r="AD27" s="127">
        <f t="shared" si="13"/>
        <v>7.4592000000000001</v>
      </c>
      <c r="AE27" s="127">
        <f t="shared" si="14"/>
        <v>342.72</v>
      </c>
      <c r="AF27" s="127">
        <f t="shared" si="15"/>
        <v>3.024</v>
      </c>
    </row>
    <row r="28" spans="1:32">
      <c r="A28" s="128" t="s">
        <v>359</v>
      </c>
      <c r="B28" s="180">
        <v>1000</v>
      </c>
      <c r="C28" s="124">
        <v>2000</v>
      </c>
      <c r="D28" s="127">
        <f t="shared" si="16"/>
        <v>2</v>
      </c>
      <c r="E28" s="126">
        <v>450</v>
      </c>
      <c r="F28" s="129">
        <v>58.58</v>
      </c>
      <c r="G28" s="129">
        <v>149</v>
      </c>
      <c r="H28" s="129">
        <v>6.36</v>
      </c>
      <c r="I28" s="129">
        <v>0.5</v>
      </c>
      <c r="J28" s="129">
        <v>33.06</v>
      </c>
      <c r="K28" s="129">
        <v>181</v>
      </c>
      <c r="L28" s="129">
        <v>1.7</v>
      </c>
      <c r="M28" s="129">
        <v>25</v>
      </c>
      <c r="N28" s="129">
        <v>1.1599999999999999</v>
      </c>
      <c r="O28" s="129"/>
      <c r="P28" s="124">
        <f t="shared" si="0"/>
        <v>1490000</v>
      </c>
      <c r="Q28" s="124">
        <f t="shared" si="1"/>
        <v>63600</v>
      </c>
      <c r="R28" s="124">
        <f t="shared" si="2"/>
        <v>5000</v>
      </c>
      <c r="S28" s="124">
        <f t="shared" si="3"/>
        <v>330600</v>
      </c>
      <c r="T28" s="124">
        <f t="shared" si="4"/>
        <v>1810000</v>
      </c>
      <c r="U28" s="124">
        <f t="shared" si="5"/>
        <v>17000</v>
      </c>
      <c r="V28" s="124">
        <f t="shared" si="6"/>
        <v>250000</v>
      </c>
      <c r="W28" s="124">
        <f t="shared" si="7"/>
        <v>11600</v>
      </c>
      <c r="Y28" s="127">
        <f t="shared" si="8"/>
        <v>2980</v>
      </c>
      <c r="Z28" s="127">
        <f t="shared" si="9"/>
        <v>127.2</v>
      </c>
      <c r="AA28" s="127">
        <f t="shared" si="10"/>
        <v>10</v>
      </c>
      <c r="AB28" s="127">
        <f t="shared" si="11"/>
        <v>661.2</v>
      </c>
      <c r="AC28" s="127">
        <f t="shared" si="12"/>
        <v>3620</v>
      </c>
      <c r="AD28" s="127">
        <f t="shared" si="13"/>
        <v>34</v>
      </c>
      <c r="AE28" s="127">
        <f t="shared" si="14"/>
        <v>500</v>
      </c>
      <c r="AF28" s="127">
        <f t="shared" si="15"/>
        <v>23.2</v>
      </c>
    </row>
    <row r="29" spans="1:32">
      <c r="A29" s="128" t="s">
        <v>330</v>
      </c>
      <c r="B29" s="180">
        <v>3400</v>
      </c>
      <c r="C29" s="130">
        <v>30800</v>
      </c>
      <c r="D29" s="127">
        <f t="shared" si="16"/>
        <v>104.72</v>
      </c>
      <c r="E29" s="126">
        <v>1100</v>
      </c>
      <c r="F29" s="129">
        <v>90.48</v>
      </c>
      <c r="G29" s="129">
        <v>33</v>
      </c>
      <c r="H29" s="129">
        <v>0.69</v>
      </c>
      <c r="I29" s="129">
        <v>0.1</v>
      </c>
      <c r="J29" s="129">
        <v>8.41</v>
      </c>
      <c r="K29" s="129">
        <v>12</v>
      </c>
      <c r="L29" s="129">
        <v>0.06</v>
      </c>
      <c r="M29" s="129">
        <v>9</v>
      </c>
      <c r="N29" s="129">
        <v>7.0000000000000007E-2</v>
      </c>
      <c r="O29" s="129"/>
      <c r="P29" s="124">
        <f t="shared" si="0"/>
        <v>1122000</v>
      </c>
      <c r="Q29" s="124">
        <f t="shared" si="1"/>
        <v>23460</v>
      </c>
      <c r="R29" s="124">
        <f t="shared" si="2"/>
        <v>3400</v>
      </c>
      <c r="S29" s="124">
        <f t="shared" si="3"/>
        <v>285940</v>
      </c>
      <c r="T29" s="124">
        <f t="shared" si="4"/>
        <v>408000</v>
      </c>
      <c r="U29" s="124">
        <f t="shared" si="5"/>
        <v>2040</v>
      </c>
      <c r="V29" s="124">
        <f t="shared" si="6"/>
        <v>306000</v>
      </c>
      <c r="W29" s="124">
        <f t="shared" si="7"/>
        <v>2380.0000000000005</v>
      </c>
      <c r="Y29" s="127">
        <f t="shared" si="8"/>
        <v>34557.599999999999</v>
      </c>
      <c r="Z29" s="127">
        <f t="shared" si="9"/>
        <v>722.56799999999998</v>
      </c>
      <c r="AA29" s="127">
        <f t="shared" si="10"/>
        <v>104.72</v>
      </c>
      <c r="AB29" s="127">
        <f t="shared" si="11"/>
        <v>8806.9519999999993</v>
      </c>
      <c r="AC29" s="127">
        <f t="shared" si="12"/>
        <v>12566.4</v>
      </c>
      <c r="AD29" s="127">
        <f t="shared" si="13"/>
        <v>62.832000000000001</v>
      </c>
      <c r="AE29" s="127">
        <f t="shared" si="14"/>
        <v>9424.7999999999993</v>
      </c>
      <c r="AF29" s="127">
        <f t="shared" si="15"/>
        <v>73.304000000000016</v>
      </c>
    </row>
    <row r="30" spans="1:32">
      <c r="A30" s="128" t="s">
        <v>330</v>
      </c>
      <c r="B30" s="180">
        <v>1866</v>
      </c>
      <c r="C30" s="130">
        <v>37900</v>
      </c>
      <c r="D30" s="127">
        <f t="shared" si="16"/>
        <v>70.721400000000003</v>
      </c>
      <c r="E30" s="126">
        <v>800</v>
      </c>
      <c r="F30" s="129">
        <v>90.48</v>
      </c>
      <c r="G30" s="129">
        <v>33</v>
      </c>
      <c r="H30" s="129">
        <v>0.69</v>
      </c>
      <c r="I30" s="129">
        <v>0.1</v>
      </c>
      <c r="J30" s="129">
        <v>8.41</v>
      </c>
      <c r="K30" s="129">
        <v>12</v>
      </c>
      <c r="L30" s="129">
        <v>0.06</v>
      </c>
      <c r="M30" s="129">
        <v>9</v>
      </c>
      <c r="N30" s="129">
        <v>7.0000000000000007E-2</v>
      </c>
      <c r="P30" s="124">
        <f t="shared" si="0"/>
        <v>615780</v>
      </c>
      <c r="Q30" s="124">
        <f t="shared" si="1"/>
        <v>12875.4</v>
      </c>
      <c r="R30" s="124">
        <f t="shared" si="2"/>
        <v>1866.0000000000002</v>
      </c>
      <c r="S30" s="124">
        <f t="shared" si="3"/>
        <v>156930.6</v>
      </c>
      <c r="T30" s="124">
        <f t="shared" si="4"/>
        <v>223920</v>
      </c>
      <c r="U30" s="124">
        <f t="shared" si="5"/>
        <v>1119.5999999999999</v>
      </c>
      <c r="V30" s="124">
        <f t="shared" si="6"/>
        <v>167940</v>
      </c>
      <c r="W30" s="124">
        <f t="shared" si="7"/>
        <v>1306.2</v>
      </c>
      <c r="Y30" s="127">
        <f t="shared" si="8"/>
        <v>23338.062000000002</v>
      </c>
      <c r="Z30" s="127">
        <f t="shared" si="9"/>
        <v>487.97766000000001</v>
      </c>
      <c r="AA30" s="127">
        <f t="shared" si="10"/>
        <v>70.721400000000017</v>
      </c>
      <c r="AB30" s="127">
        <f t="shared" si="11"/>
        <v>5947.6697400000003</v>
      </c>
      <c r="AC30" s="127">
        <f t="shared" si="12"/>
        <v>8486.5679999999993</v>
      </c>
      <c r="AD30" s="127">
        <f t="shared" si="13"/>
        <v>42.432839999999999</v>
      </c>
      <c r="AE30" s="127">
        <f t="shared" si="14"/>
        <v>6364.9260000000004</v>
      </c>
      <c r="AF30" s="127">
        <f t="shared" si="15"/>
        <v>49.504980000000003</v>
      </c>
    </row>
    <row r="31" spans="1:32">
      <c r="A31" s="128" t="s">
        <v>342</v>
      </c>
      <c r="B31" s="180">
        <v>1176</v>
      </c>
      <c r="C31" s="130">
        <f>'[6]שטחי גידולים-צפריר'!C14</f>
        <v>55000</v>
      </c>
      <c r="D31" s="127">
        <f t="shared" si="16"/>
        <v>64.680000000000007</v>
      </c>
      <c r="E31" s="126">
        <v>200</v>
      </c>
      <c r="F31" s="129">
        <v>84.29</v>
      </c>
      <c r="G31" s="129">
        <v>57</v>
      </c>
      <c r="H31" s="129">
        <v>0.81</v>
      </c>
      <c r="I31" s="129">
        <v>0.47</v>
      </c>
      <c r="J31" s="129">
        <v>13.93</v>
      </c>
      <c r="K31" s="129">
        <v>37</v>
      </c>
      <c r="L31" s="129">
        <v>0.26</v>
      </c>
      <c r="M31" s="129">
        <v>14</v>
      </c>
      <c r="N31" s="129">
        <v>0.11</v>
      </c>
      <c r="P31" s="124">
        <f t="shared" si="0"/>
        <v>670320</v>
      </c>
      <c r="Q31" s="124">
        <f t="shared" si="1"/>
        <v>9525.6</v>
      </c>
      <c r="R31" s="124">
        <f t="shared" si="2"/>
        <v>5527.1999999999989</v>
      </c>
      <c r="S31" s="124">
        <f t="shared" si="3"/>
        <v>163816.79999999999</v>
      </c>
      <c r="T31" s="124">
        <f t="shared" si="4"/>
        <v>435120</v>
      </c>
      <c r="U31" s="124">
        <f t="shared" si="5"/>
        <v>3057.6</v>
      </c>
      <c r="V31" s="124">
        <f t="shared" si="6"/>
        <v>164640</v>
      </c>
      <c r="W31" s="124">
        <f t="shared" si="7"/>
        <v>1293.6000000000001</v>
      </c>
      <c r="Y31" s="127">
        <f t="shared" si="8"/>
        <v>36867.599999999999</v>
      </c>
      <c r="Z31" s="127">
        <f t="shared" si="9"/>
        <v>523.90800000000002</v>
      </c>
      <c r="AA31" s="127">
        <f t="shared" si="10"/>
        <v>303.99599999999992</v>
      </c>
      <c r="AB31" s="127">
        <f t="shared" si="11"/>
        <v>9009.9240000000009</v>
      </c>
      <c r="AC31" s="127">
        <f t="shared" si="12"/>
        <v>23931.599999999999</v>
      </c>
      <c r="AD31" s="127">
        <f t="shared" si="13"/>
        <v>168.16800000000001</v>
      </c>
      <c r="AE31" s="127">
        <f t="shared" si="14"/>
        <v>9055.2000000000007</v>
      </c>
      <c r="AF31" s="127">
        <f t="shared" si="15"/>
        <v>71.14800000000001</v>
      </c>
    </row>
    <row r="32" spans="1:32">
      <c r="A32" s="131" t="s">
        <v>343</v>
      </c>
      <c r="B32" s="180">
        <v>2739</v>
      </c>
      <c r="C32" s="125">
        <v>28000</v>
      </c>
      <c r="D32" s="127">
        <f t="shared" si="16"/>
        <v>76.691999999999993</v>
      </c>
      <c r="E32" s="126">
        <v>450</v>
      </c>
      <c r="F32" s="132">
        <v>84.29</v>
      </c>
      <c r="G32" s="132">
        <v>57</v>
      </c>
      <c r="H32" s="132">
        <v>0.81</v>
      </c>
      <c r="I32" s="132">
        <v>0.47</v>
      </c>
      <c r="J32" s="132">
        <v>13.93</v>
      </c>
      <c r="K32" s="132">
        <v>37</v>
      </c>
      <c r="L32" s="132">
        <v>0.26</v>
      </c>
      <c r="M32" s="132">
        <v>14</v>
      </c>
      <c r="N32" s="132">
        <v>0.11</v>
      </c>
      <c r="O32" s="133"/>
      <c r="P32" s="124">
        <f t="shared" si="0"/>
        <v>1561230</v>
      </c>
      <c r="Q32" s="124">
        <f t="shared" si="1"/>
        <v>22185.9</v>
      </c>
      <c r="R32" s="124">
        <f t="shared" si="2"/>
        <v>12873.3</v>
      </c>
      <c r="S32" s="124">
        <f t="shared" si="3"/>
        <v>381542.69999999995</v>
      </c>
      <c r="T32" s="124">
        <f t="shared" si="4"/>
        <v>1013430</v>
      </c>
      <c r="U32" s="124">
        <f t="shared" si="5"/>
        <v>7121.4</v>
      </c>
      <c r="V32" s="124">
        <f t="shared" si="6"/>
        <v>383460</v>
      </c>
      <c r="W32" s="124">
        <f t="shared" si="7"/>
        <v>3012.9</v>
      </c>
      <c r="Y32" s="127">
        <f t="shared" si="8"/>
        <v>43714.44</v>
      </c>
      <c r="Z32" s="127">
        <f t="shared" si="9"/>
        <v>621.20519999999999</v>
      </c>
      <c r="AA32" s="127">
        <f t="shared" si="10"/>
        <v>360.45240000000001</v>
      </c>
      <c r="AB32" s="127">
        <f t="shared" si="11"/>
        <v>10683.195599999997</v>
      </c>
      <c r="AC32" s="127">
        <f t="shared" si="12"/>
        <v>28376.04</v>
      </c>
      <c r="AD32" s="127">
        <f t="shared" si="13"/>
        <v>199.39920000000001</v>
      </c>
      <c r="AE32" s="127">
        <f t="shared" si="14"/>
        <v>10736.88</v>
      </c>
      <c r="AF32" s="127">
        <f t="shared" si="15"/>
        <v>84.361199999999997</v>
      </c>
    </row>
    <row r="33" spans="1:32">
      <c r="A33" s="128" t="s">
        <v>325</v>
      </c>
      <c r="B33" s="180">
        <v>3360</v>
      </c>
      <c r="C33" s="130">
        <f>'[6]שטחי גידולים-צפריר'!C8</f>
        <v>1500</v>
      </c>
      <c r="D33" s="127">
        <f t="shared" si="16"/>
        <v>5.04</v>
      </c>
      <c r="E33" s="126">
        <v>750</v>
      </c>
      <c r="F33" s="129">
        <v>80.8</v>
      </c>
      <c r="G33" s="129">
        <v>68</v>
      </c>
      <c r="H33" s="129">
        <v>2.5499999999999998</v>
      </c>
      <c r="I33" s="129">
        <v>0.95</v>
      </c>
      <c r="J33" s="129">
        <v>14.32</v>
      </c>
      <c r="K33" s="129">
        <v>18</v>
      </c>
      <c r="L33" s="129">
        <v>0.26</v>
      </c>
      <c r="M33" s="129">
        <v>22</v>
      </c>
      <c r="N33" s="129">
        <v>0.23</v>
      </c>
      <c r="O33" s="129"/>
      <c r="P33" s="124">
        <f t="shared" si="0"/>
        <v>2284800</v>
      </c>
      <c r="Q33" s="124">
        <f t="shared" si="1"/>
        <v>85680</v>
      </c>
      <c r="R33" s="124">
        <f t="shared" si="2"/>
        <v>31920</v>
      </c>
      <c r="S33" s="124">
        <f t="shared" si="3"/>
        <v>481152.00000000006</v>
      </c>
      <c r="T33" s="124">
        <f t="shared" si="4"/>
        <v>604800</v>
      </c>
      <c r="U33" s="124">
        <f t="shared" si="5"/>
        <v>8736</v>
      </c>
      <c r="V33" s="124">
        <f t="shared" si="6"/>
        <v>739200</v>
      </c>
      <c r="W33" s="124">
        <f t="shared" si="7"/>
        <v>7728.0000000000009</v>
      </c>
      <c r="Y33" s="127">
        <f t="shared" si="8"/>
        <v>3427.2</v>
      </c>
      <c r="Z33" s="127">
        <f t="shared" si="9"/>
        <v>128.52000000000001</v>
      </c>
      <c r="AA33" s="127">
        <f t="shared" si="10"/>
        <v>47.88</v>
      </c>
      <c r="AB33" s="127">
        <f t="shared" si="11"/>
        <v>721.72800000000007</v>
      </c>
      <c r="AC33" s="127">
        <f t="shared" si="12"/>
        <v>907.2</v>
      </c>
      <c r="AD33" s="127">
        <f t="shared" si="13"/>
        <v>13.103999999999999</v>
      </c>
      <c r="AE33" s="127">
        <f t="shared" si="14"/>
        <v>1108.8</v>
      </c>
      <c r="AF33" s="127">
        <f t="shared" si="15"/>
        <v>11.592000000000002</v>
      </c>
    </row>
    <row r="34" spans="1:32">
      <c r="A34" s="131" t="s">
        <v>357</v>
      </c>
      <c r="B34" s="180">
        <v>1977</v>
      </c>
      <c r="C34" s="130">
        <f>'[6]שטחי גידולים-צפריר'!C20</f>
        <v>1800</v>
      </c>
      <c r="D34" s="127">
        <f t="shared" ref="D34:D65" si="17">C34*B34/1000000</f>
        <v>3.5586000000000002</v>
      </c>
      <c r="E34" s="126">
        <v>1000</v>
      </c>
      <c r="F34" s="132">
        <v>83.07</v>
      </c>
      <c r="G34" s="132">
        <v>61</v>
      </c>
      <c r="H34" s="132">
        <v>1.1399999999999999</v>
      </c>
      <c r="I34" s="132">
        <v>0.52</v>
      </c>
      <c r="J34" s="132">
        <v>14.66</v>
      </c>
      <c r="K34" s="132">
        <v>34</v>
      </c>
      <c r="L34" s="132">
        <v>0.31</v>
      </c>
      <c r="M34" s="132">
        <v>17</v>
      </c>
      <c r="N34" s="132">
        <v>0.14000000000000001</v>
      </c>
      <c r="O34" s="132"/>
      <c r="P34" s="124">
        <f t="shared" ref="P34:P69" si="18">$B34*G34*10</f>
        <v>1205970</v>
      </c>
      <c r="Q34" s="124">
        <f t="shared" ref="Q34:Q69" si="19">$B34*H34*10</f>
        <v>22537.799999999996</v>
      </c>
      <c r="R34" s="124">
        <f t="shared" ref="R34:R69" si="20">$B34*I34*10</f>
        <v>10280.4</v>
      </c>
      <c r="S34" s="124">
        <f t="shared" ref="S34:S69" si="21">$B34*J34*10</f>
        <v>289828.2</v>
      </c>
      <c r="T34" s="124">
        <f t="shared" ref="T34:T69" si="22">$B34*K34*10</f>
        <v>672180</v>
      </c>
      <c r="U34" s="124">
        <f t="shared" ref="U34:U69" si="23">$B34*L34*10</f>
        <v>6128.7</v>
      </c>
      <c r="V34" s="124">
        <f t="shared" ref="V34:V69" si="24">$B34*M34*10</f>
        <v>336090</v>
      </c>
      <c r="W34" s="124">
        <f t="shared" ref="W34:W69" si="25">$B34*N34*10</f>
        <v>2767.8</v>
      </c>
      <c r="Y34" s="127">
        <f t="shared" ref="Y34:Y69" si="26">$C34*P34/1000000</f>
        <v>2170.7460000000001</v>
      </c>
      <c r="Z34" s="127">
        <f t="shared" ref="Z34:Z69" si="27">$C34*Q34/1000000</f>
        <v>40.568039999999989</v>
      </c>
      <c r="AA34" s="127">
        <f t="shared" ref="AA34:AA69" si="28">$C34*R34/1000000</f>
        <v>18.504719999999999</v>
      </c>
      <c r="AB34" s="127">
        <f t="shared" ref="AB34:AB69" si="29">$C34*S34/1000000</f>
        <v>521.69075999999995</v>
      </c>
      <c r="AC34" s="127">
        <f t="shared" ref="AC34:AC69" si="30">$C34*T34/1000000</f>
        <v>1209.924</v>
      </c>
      <c r="AD34" s="127">
        <f t="shared" ref="AD34:AD69" si="31">$C34*U34/1000000</f>
        <v>11.03166</v>
      </c>
      <c r="AE34" s="127">
        <f t="shared" ref="AE34:AE69" si="32">$C34*V34/1000000</f>
        <v>604.96199999999999</v>
      </c>
      <c r="AF34" s="127">
        <f t="shared" ref="AF34:AF69" si="33">$C34*W34/1000000</f>
        <v>4.9820399999999996</v>
      </c>
    </row>
    <row r="35" spans="1:32">
      <c r="A35" s="134" t="s">
        <v>356</v>
      </c>
      <c r="B35" s="180">
        <v>2000</v>
      </c>
      <c r="C35" s="124">
        <v>15000</v>
      </c>
      <c r="D35" s="127">
        <f t="shared" si="17"/>
        <v>30</v>
      </c>
      <c r="E35" s="126">
        <v>200</v>
      </c>
      <c r="F35" s="135">
        <v>91</v>
      </c>
      <c r="G35" s="135">
        <v>27</v>
      </c>
      <c r="H35" s="135">
        <v>1.7</v>
      </c>
      <c r="I35" s="135">
        <v>0.1</v>
      </c>
      <c r="J35" s="135">
        <v>6.2</v>
      </c>
      <c r="K35" s="135">
        <v>24</v>
      </c>
      <c r="L35" s="135">
        <v>0.4</v>
      </c>
      <c r="M35" s="135">
        <v>19</v>
      </c>
      <c r="N35" s="135">
        <v>0.03</v>
      </c>
      <c r="O35" s="129"/>
      <c r="P35" s="124">
        <f t="shared" si="18"/>
        <v>540000</v>
      </c>
      <c r="Q35" s="124">
        <f t="shared" si="19"/>
        <v>34000</v>
      </c>
      <c r="R35" s="124">
        <f t="shared" si="20"/>
        <v>2000</v>
      </c>
      <c r="S35" s="124">
        <f t="shared" si="21"/>
        <v>124000</v>
      </c>
      <c r="T35" s="124">
        <f t="shared" si="22"/>
        <v>480000</v>
      </c>
      <c r="U35" s="124">
        <f t="shared" si="23"/>
        <v>8000</v>
      </c>
      <c r="V35" s="124">
        <f t="shared" si="24"/>
        <v>380000</v>
      </c>
      <c r="W35" s="124">
        <f t="shared" si="25"/>
        <v>600</v>
      </c>
      <c r="Y35" s="127">
        <f t="shared" si="26"/>
        <v>8100</v>
      </c>
      <c r="Z35" s="127">
        <f t="shared" si="27"/>
        <v>510</v>
      </c>
      <c r="AA35" s="127">
        <f t="shared" si="28"/>
        <v>30</v>
      </c>
      <c r="AB35" s="127">
        <f t="shared" si="29"/>
        <v>1860</v>
      </c>
      <c r="AC35" s="127">
        <f t="shared" si="30"/>
        <v>7200</v>
      </c>
      <c r="AD35" s="127">
        <f t="shared" si="31"/>
        <v>120</v>
      </c>
      <c r="AE35" s="127">
        <f t="shared" si="32"/>
        <v>5700</v>
      </c>
      <c r="AF35" s="127">
        <f t="shared" si="33"/>
        <v>9</v>
      </c>
    </row>
    <row r="36" spans="1:32">
      <c r="A36" s="128" t="s">
        <v>331</v>
      </c>
      <c r="B36" s="180">
        <v>1568</v>
      </c>
      <c r="C36" s="130">
        <v>19300</v>
      </c>
      <c r="D36" s="127">
        <f t="shared" si="17"/>
        <v>30.2624</v>
      </c>
      <c r="E36" s="126">
        <v>750</v>
      </c>
      <c r="F36" s="129">
        <v>88.98</v>
      </c>
      <c r="G36" s="129">
        <v>29</v>
      </c>
      <c r="H36" s="129">
        <v>1.1000000000000001</v>
      </c>
      <c r="I36" s="129">
        <v>0.3</v>
      </c>
      <c r="J36" s="129">
        <v>9.32</v>
      </c>
      <c r="K36" s="129">
        <v>26</v>
      </c>
      <c r="L36" s="129">
        <v>0.6</v>
      </c>
      <c r="M36" s="129">
        <v>8</v>
      </c>
      <c r="N36" s="129">
        <v>0.06</v>
      </c>
      <c r="O36" s="129"/>
      <c r="P36" s="124">
        <f t="shared" si="18"/>
        <v>454720</v>
      </c>
      <c r="Q36" s="124">
        <f t="shared" si="19"/>
        <v>17248</v>
      </c>
      <c r="R36" s="124">
        <f t="shared" si="20"/>
        <v>4704</v>
      </c>
      <c r="S36" s="124">
        <f t="shared" si="21"/>
        <v>146137.60000000001</v>
      </c>
      <c r="T36" s="124">
        <f t="shared" si="22"/>
        <v>407680</v>
      </c>
      <c r="U36" s="124">
        <f t="shared" si="23"/>
        <v>9408</v>
      </c>
      <c r="V36" s="124">
        <f t="shared" si="24"/>
        <v>125440</v>
      </c>
      <c r="W36" s="124">
        <f t="shared" si="25"/>
        <v>940.8</v>
      </c>
      <c r="Y36" s="127">
        <f t="shared" si="26"/>
        <v>8776.0959999999995</v>
      </c>
      <c r="Z36" s="127">
        <f t="shared" si="27"/>
        <v>332.88639999999998</v>
      </c>
      <c r="AA36" s="127">
        <f t="shared" si="28"/>
        <v>90.787199999999999</v>
      </c>
      <c r="AB36" s="127">
        <f t="shared" si="29"/>
        <v>2820.45568</v>
      </c>
      <c r="AC36" s="127">
        <f t="shared" si="30"/>
        <v>7868.2240000000002</v>
      </c>
      <c r="AD36" s="127">
        <f t="shared" si="31"/>
        <v>181.5744</v>
      </c>
      <c r="AE36" s="127">
        <f t="shared" si="32"/>
        <v>2420.9920000000002</v>
      </c>
      <c r="AF36" s="127">
        <f t="shared" si="33"/>
        <v>18.157440000000001</v>
      </c>
    </row>
    <row r="37" spans="1:32">
      <c r="A37" s="128" t="s">
        <v>338</v>
      </c>
      <c r="B37" s="180">
        <v>2000</v>
      </c>
      <c r="C37" s="124">
        <v>10000</v>
      </c>
      <c r="D37" s="127">
        <f t="shared" si="17"/>
        <v>20</v>
      </c>
      <c r="E37" s="126">
        <v>200</v>
      </c>
      <c r="F37" s="129">
        <v>95.64</v>
      </c>
      <c r="G37" s="129">
        <v>14</v>
      </c>
      <c r="H37" s="129">
        <v>0.9</v>
      </c>
      <c r="I37" s="129">
        <v>0.14000000000000001</v>
      </c>
      <c r="J37" s="129">
        <v>2.97</v>
      </c>
      <c r="K37" s="129">
        <v>18</v>
      </c>
      <c r="L37" s="129">
        <v>0.41</v>
      </c>
      <c r="M37" s="129">
        <v>7</v>
      </c>
      <c r="N37" s="129">
        <v>0.15</v>
      </c>
      <c r="O37" s="129"/>
      <c r="P37" s="124">
        <f t="shared" si="18"/>
        <v>280000</v>
      </c>
      <c r="Q37" s="124">
        <f t="shared" si="19"/>
        <v>18000</v>
      </c>
      <c r="R37" s="124">
        <f t="shared" si="20"/>
        <v>2800</v>
      </c>
      <c r="S37" s="124">
        <f t="shared" si="21"/>
        <v>59400</v>
      </c>
      <c r="T37" s="124">
        <f t="shared" si="22"/>
        <v>360000</v>
      </c>
      <c r="U37" s="124">
        <f t="shared" si="23"/>
        <v>8200</v>
      </c>
      <c r="V37" s="124">
        <f t="shared" si="24"/>
        <v>140000</v>
      </c>
      <c r="W37" s="124">
        <f t="shared" si="25"/>
        <v>3000</v>
      </c>
      <c r="Y37" s="127">
        <f t="shared" si="26"/>
        <v>2800</v>
      </c>
      <c r="Z37" s="127">
        <f t="shared" si="27"/>
        <v>180</v>
      </c>
      <c r="AA37" s="127">
        <f t="shared" si="28"/>
        <v>28</v>
      </c>
      <c r="AB37" s="127">
        <f t="shared" si="29"/>
        <v>594</v>
      </c>
      <c r="AC37" s="127">
        <f t="shared" si="30"/>
        <v>3600</v>
      </c>
      <c r="AD37" s="127">
        <f t="shared" si="31"/>
        <v>82</v>
      </c>
      <c r="AE37" s="127">
        <f t="shared" si="32"/>
        <v>1400</v>
      </c>
      <c r="AF37" s="127">
        <f t="shared" si="33"/>
        <v>30</v>
      </c>
    </row>
    <row r="38" spans="1:32">
      <c r="A38" s="128" t="s">
        <v>344</v>
      </c>
      <c r="B38" s="180">
        <v>289</v>
      </c>
      <c r="C38" s="125">
        <f>'[6]שטחי גידולים-צפריר'!C16</f>
        <v>1200</v>
      </c>
      <c r="D38" s="127">
        <f t="shared" si="17"/>
        <v>0.3468</v>
      </c>
      <c r="E38" s="126">
        <v>700</v>
      </c>
      <c r="F38" s="129">
        <v>81.760000000000005</v>
      </c>
      <c r="G38" s="129">
        <v>66</v>
      </c>
      <c r="H38" s="129">
        <v>0.83</v>
      </c>
      <c r="I38" s="129">
        <v>0.44</v>
      </c>
      <c r="J38" s="129">
        <v>16.53</v>
      </c>
      <c r="K38" s="129">
        <v>5</v>
      </c>
      <c r="L38" s="129">
        <v>0.31</v>
      </c>
      <c r="M38" s="129">
        <v>10</v>
      </c>
      <c r="N38" s="129">
        <v>7.0000000000000007E-2</v>
      </c>
      <c r="O38" s="129"/>
      <c r="P38" s="124">
        <f t="shared" si="18"/>
        <v>190740</v>
      </c>
      <c r="Q38" s="124">
        <f t="shared" si="19"/>
        <v>2398.6999999999998</v>
      </c>
      <c r="R38" s="124">
        <f t="shared" si="20"/>
        <v>1271.5999999999999</v>
      </c>
      <c r="S38" s="124">
        <f t="shared" si="21"/>
        <v>47771.7</v>
      </c>
      <c r="T38" s="124">
        <f t="shared" si="22"/>
        <v>14450</v>
      </c>
      <c r="U38" s="124">
        <f t="shared" si="23"/>
        <v>895.90000000000009</v>
      </c>
      <c r="V38" s="124">
        <f t="shared" si="24"/>
        <v>28900</v>
      </c>
      <c r="W38" s="124">
        <f t="shared" si="25"/>
        <v>202.3</v>
      </c>
      <c r="Y38" s="127">
        <f t="shared" si="26"/>
        <v>228.88800000000001</v>
      </c>
      <c r="Z38" s="127">
        <f t="shared" si="27"/>
        <v>2.8784399999999999</v>
      </c>
      <c r="AA38" s="127">
        <f t="shared" si="28"/>
        <v>1.5259199999999999</v>
      </c>
      <c r="AB38" s="127">
        <f t="shared" si="29"/>
        <v>57.326039999999999</v>
      </c>
      <c r="AC38" s="127">
        <f t="shared" si="30"/>
        <v>17.34</v>
      </c>
      <c r="AD38" s="127">
        <f t="shared" si="31"/>
        <v>1.07508</v>
      </c>
      <c r="AE38" s="127">
        <f t="shared" si="32"/>
        <v>34.68</v>
      </c>
      <c r="AF38" s="127">
        <f t="shared" si="33"/>
        <v>0.24276</v>
      </c>
    </row>
    <row r="39" spans="1:32">
      <c r="A39" s="128" t="s">
        <v>347</v>
      </c>
      <c r="B39" s="180">
        <v>2160</v>
      </c>
      <c r="C39" s="130">
        <f>'[6]שטחי גידולים-צפריר'!C17</f>
        <v>19000</v>
      </c>
      <c r="D39" s="127">
        <f t="shared" si="17"/>
        <v>41.04</v>
      </c>
      <c r="E39" s="126">
        <v>900</v>
      </c>
      <c r="F39" s="129">
        <v>83.46</v>
      </c>
      <c r="G39" s="129">
        <v>60</v>
      </c>
      <c r="H39" s="129">
        <v>0.82</v>
      </c>
      <c r="I39" s="129">
        <v>0.38</v>
      </c>
      <c r="J39" s="129">
        <v>14.98</v>
      </c>
      <c r="K39" s="129">
        <v>11</v>
      </c>
      <c r="L39" s="129">
        <v>0.16</v>
      </c>
      <c r="M39" s="129">
        <v>10</v>
      </c>
      <c r="N39" s="129">
        <v>0.09</v>
      </c>
      <c r="O39" s="129"/>
      <c r="P39" s="124">
        <f t="shared" si="18"/>
        <v>1296000</v>
      </c>
      <c r="Q39" s="124">
        <f t="shared" si="19"/>
        <v>17712</v>
      </c>
      <c r="R39" s="124">
        <f t="shared" si="20"/>
        <v>8208</v>
      </c>
      <c r="S39" s="124">
        <f t="shared" si="21"/>
        <v>323568</v>
      </c>
      <c r="T39" s="124">
        <f t="shared" si="22"/>
        <v>237600</v>
      </c>
      <c r="U39" s="124">
        <f t="shared" si="23"/>
        <v>3456</v>
      </c>
      <c r="V39" s="124">
        <f t="shared" si="24"/>
        <v>216000</v>
      </c>
      <c r="W39" s="124">
        <f t="shared" si="25"/>
        <v>1944</v>
      </c>
      <c r="Y39" s="127">
        <f t="shared" si="26"/>
        <v>24624</v>
      </c>
      <c r="Z39" s="127">
        <f t="shared" si="27"/>
        <v>336.52800000000002</v>
      </c>
      <c r="AA39" s="127">
        <f t="shared" si="28"/>
        <v>155.952</v>
      </c>
      <c r="AB39" s="127">
        <f t="shared" si="29"/>
        <v>6147.7920000000004</v>
      </c>
      <c r="AC39" s="127">
        <f t="shared" si="30"/>
        <v>4514.3999999999996</v>
      </c>
      <c r="AD39" s="127">
        <f t="shared" si="31"/>
        <v>65.664000000000001</v>
      </c>
      <c r="AE39" s="127">
        <f t="shared" si="32"/>
        <v>4104</v>
      </c>
      <c r="AF39" s="127">
        <f t="shared" si="33"/>
        <v>36.936</v>
      </c>
    </row>
    <row r="40" spans="1:32">
      <c r="A40" s="128" t="s">
        <v>345</v>
      </c>
      <c r="B40" s="180">
        <v>3953</v>
      </c>
      <c r="C40" s="130">
        <v>7000</v>
      </c>
      <c r="D40" s="127">
        <f t="shared" si="17"/>
        <v>27.670999999999999</v>
      </c>
      <c r="E40" s="126">
        <v>1000</v>
      </c>
      <c r="F40" s="129">
        <v>89.82</v>
      </c>
      <c r="G40" s="129">
        <v>36</v>
      </c>
      <c r="H40" s="129">
        <v>0.54</v>
      </c>
      <c r="I40" s="129">
        <v>0.14000000000000001</v>
      </c>
      <c r="J40" s="129">
        <v>9.09</v>
      </c>
      <c r="K40" s="129">
        <v>6</v>
      </c>
      <c r="L40" s="129">
        <v>0.17</v>
      </c>
      <c r="M40" s="129">
        <v>10</v>
      </c>
      <c r="N40" s="129">
        <v>0.09</v>
      </c>
      <c r="O40" s="129"/>
      <c r="P40" s="124">
        <f t="shared" si="18"/>
        <v>1423080</v>
      </c>
      <c r="Q40" s="124">
        <f t="shared" si="19"/>
        <v>21346.200000000004</v>
      </c>
      <c r="R40" s="124">
        <f t="shared" si="20"/>
        <v>5534.2000000000007</v>
      </c>
      <c r="S40" s="124">
        <f t="shared" si="21"/>
        <v>359327.69999999995</v>
      </c>
      <c r="T40" s="124">
        <f t="shared" si="22"/>
        <v>237180</v>
      </c>
      <c r="U40" s="124">
        <f t="shared" si="23"/>
        <v>6720.1000000000013</v>
      </c>
      <c r="V40" s="124">
        <f t="shared" si="24"/>
        <v>395300</v>
      </c>
      <c r="W40" s="124">
        <f t="shared" si="25"/>
        <v>3557.7</v>
      </c>
      <c r="Y40" s="127">
        <f t="shared" si="26"/>
        <v>9961.56</v>
      </c>
      <c r="Z40" s="127">
        <f t="shared" si="27"/>
        <v>149.42340000000004</v>
      </c>
      <c r="AA40" s="127">
        <f t="shared" si="28"/>
        <v>38.73940000000001</v>
      </c>
      <c r="AB40" s="127">
        <f t="shared" si="29"/>
        <v>2515.2938999999997</v>
      </c>
      <c r="AC40" s="127">
        <f t="shared" si="30"/>
        <v>1660.26</v>
      </c>
      <c r="AD40" s="127">
        <f t="shared" si="31"/>
        <v>47.040700000000008</v>
      </c>
      <c r="AE40" s="127">
        <f t="shared" si="32"/>
        <v>2767.1</v>
      </c>
      <c r="AF40" s="127">
        <f t="shared" si="33"/>
        <v>24.9039</v>
      </c>
    </row>
    <row r="41" spans="1:32">
      <c r="A41" s="131" t="s">
        <v>334</v>
      </c>
      <c r="B41" s="180">
        <v>48</v>
      </c>
      <c r="C41" s="130">
        <v>250000</v>
      </c>
      <c r="D41" s="127">
        <f t="shared" si="17"/>
        <v>12</v>
      </c>
      <c r="E41" s="126">
        <v>0</v>
      </c>
      <c r="F41" s="132">
        <v>0</v>
      </c>
      <c r="G41" s="132">
        <v>884</v>
      </c>
      <c r="H41" s="132">
        <v>0</v>
      </c>
      <c r="I41" s="132">
        <v>100</v>
      </c>
      <c r="J41" s="132">
        <v>0</v>
      </c>
      <c r="K41" s="132">
        <v>1</v>
      </c>
      <c r="L41" s="132">
        <v>0.56000000000000005</v>
      </c>
      <c r="M41" s="132">
        <v>0</v>
      </c>
      <c r="N41" s="132">
        <v>0</v>
      </c>
      <c r="O41" s="132"/>
      <c r="P41" s="124">
        <f t="shared" si="18"/>
        <v>424320</v>
      </c>
      <c r="Q41" s="124">
        <f t="shared" si="19"/>
        <v>0</v>
      </c>
      <c r="R41" s="124">
        <f t="shared" si="20"/>
        <v>48000</v>
      </c>
      <c r="S41" s="124">
        <f t="shared" si="21"/>
        <v>0</v>
      </c>
      <c r="T41" s="124">
        <f t="shared" si="22"/>
        <v>480</v>
      </c>
      <c r="U41" s="124">
        <f t="shared" si="23"/>
        <v>268.8</v>
      </c>
      <c r="V41" s="124">
        <f t="shared" si="24"/>
        <v>0</v>
      </c>
      <c r="W41" s="124">
        <f t="shared" si="25"/>
        <v>0</v>
      </c>
      <c r="Y41" s="127">
        <f t="shared" si="26"/>
        <v>106080</v>
      </c>
      <c r="Z41" s="127">
        <f t="shared" si="27"/>
        <v>0</v>
      </c>
      <c r="AA41" s="127">
        <f t="shared" si="28"/>
        <v>12000</v>
      </c>
      <c r="AB41" s="127">
        <f t="shared" si="29"/>
        <v>0</v>
      </c>
      <c r="AC41" s="127">
        <f t="shared" si="30"/>
        <v>120</v>
      </c>
      <c r="AD41" s="127">
        <f t="shared" si="31"/>
        <v>67.2</v>
      </c>
      <c r="AE41" s="127">
        <f t="shared" si="32"/>
        <v>0</v>
      </c>
      <c r="AF41" s="127">
        <f t="shared" si="33"/>
        <v>0</v>
      </c>
    </row>
    <row r="42" spans="1:32">
      <c r="A42" s="131" t="s">
        <v>334</v>
      </c>
      <c r="B42" s="180">
        <v>182</v>
      </c>
      <c r="C42" s="130">
        <v>60000</v>
      </c>
      <c r="D42" s="127">
        <f t="shared" si="17"/>
        <v>10.92</v>
      </c>
      <c r="E42" s="126">
        <v>450</v>
      </c>
      <c r="F42" s="132">
        <v>0</v>
      </c>
      <c r="G42" s="132">
        <v>884</v>
      </c>
      <c r="H42" s="132">
        <v>0</v>
      </c>
      <c r="I42" s="132">
        <v>100</v>
      </c>
      <c r="J42" s="132">
        <v>0</v>
      </c>
      <c r="K42" s="132">
        <v>1</v>
      </c>
      <c r="L42" s="132">
        <v>0.56000000000000005</v>
      </c>
      <c r="M42" s="132">
        <v>0</v>
      </c>
      <c r="N42" s="132">
        <v>0</v>
      </c>
      <c r="O42" s="132"/>
      <c r="P42" s="124">
        <f t="shared" si="18"/>
        <v>1608880</v>
      </c>
      <c r="Q42" s="124">
        <f t="shared" si="19"/>
        <v>0</v>
      </c>
      <c r="R42" s="124">
        <f t="shared" si="20"/>
        <v>182000</v>
      </c>
      <c r="S42" s="124">
        <f t="shared" si="21"/>
        <v>0</v>
      </c>
      <c r="T42" s="124">
        <f t="shared" si="22"/>
        <v>1820</v>
      </c>
      <c r="U42" s="124">
        <f t="shared" si="23"/>
        <v>1019.2000000000002</v>
      </c>
      <c r="V42" s="124">
        <f t="shared" si="24"/>
        <v>0</v>
      </c>
      <c r="W42" s="124">
        <f t="shared" si="25"/>
        <v>0</v>
      </c>
      <c r="Y42" s="127">
        <f t="shared" si="26"/>
        <v>96532.800000000003</v>
      </c>
      <c r="Z42" s="127">
        <f t="shared" si="27"/>
        <v>0</v>
      </c>
      <c r="AA42" s="127">
        <f t="shared" si="28"/>
        <v>10920</v>
      </c>
      <c r="AB42" s="127">
        <f t="shared" si="29"/>
        <v>0</v>
      </c>
      <c r="AC42" s="127">
        <f t="shared" si="30"/>
        <v>109.2</v>
      </c>
      <c r="AD42" s="127">
        <f t="shared" si="31"/>
        <v>61.152000000000008</v>
      </c>
      <c r="AE42" s="127">
        <f t="shared" si="32"/>
        <v>0</v>
      </c>
      <c r="AF42" s="127">
        <f t="shared" si="33"/>
        <v>0</v>
      </c>
    </row>
    <row r="43" spans="1:32">
      <c r="A43" s="131" t="s">
        <v>333</v>
      </c>
      <c r="B43" s="180">
        <v>1396</v>
      </c>
      <c r="C43" s="130">
        <f>'[6]שטחי גידולים-צפריר'!C11</f>
        <v>16000</v>
      </c>
      <c r="D43" s="127">
        <f t="shared" si="17"/>
        <v>22.335999999999999</v>
      </c>
      <c r="E43" s="126">
        <v>750</v>
      </c>
      <c r="F43" s="132">
        <v>79.989999999999995</v>
      </c>
      <c r="G43" s="132">
        <v>115</v>
      </c>
      <c r="H43" s="132">
        <v>0.84</v>
      </c>
      <c r="I43" s="184">
        <v>10.68</v>
      </c>
      <c r="J43" s="132">
        <v>6.26</v>
      </c>
      <c r="K43" s="132">
        <v>88</v>
      </c>
      <c r="L43" s="132">
        <v>3.3</v>
      </c>
      <c r="M43" s="132">
        <v>4</v>
      </c>
      <c r="N43" s="132">
        <v>0.22</v>
      </c>
      <c r="O43" s="132"/>
      <c r="P43" s="124">
        <f t="shared" si="18"/>
        <v>1605400</v>
      </c>
      <c r="Q43" s="124">
        <f t="shared" si="19"/>
        <v>11726.399999999998</v>
      </c>
      <c r="R43" s="124">
        <f t="shared" si="20"/>
        <v>149092.79999999999</v>
      </c>
      <c r="S43" s="124">
        <f t="shared" si="21"/>
        <v>87389.599999999991</v>
      </c>
      <c r="T43" s="124">
        <f t="shared" si="22"/>
        <v>1228480</v>
      </c>
      <c r="U43" s="124">
        <f t="shared" si="23"/>
        <v>46068</v>
      </c>
      <c r="V43" s="124">
        <f t="shared" si="24"/>
        <v>55840</v>
      </c>
      <c r="W43" s="124">
        <f t="shared" si="25"/>
        <v>3071.2</v>
      </c>
      <c r="Y43" s="127">
        <f t="shared" si="26"/>
        <v>25686.400000000001</v>
      </c>
      <c r="Z43" s="127">
        <f t="shared" si="27"/>
        <v>187.62239999999997</v>
      </c>
      <c r="AA43" s="127">
        <f t="shared" si="28"/>
        <v>2385.4848000000002</v>
      </c>
      <c r="AB43" s="127">
        <f t="shared" si="29"/>
        <v>1398.2335999999998</v>
      </c>
      <c r="AC43" s="127">
        <f t="shared" si="30"/>
        <v>19655.68</v>
      </c>
      <c r="AD43" s="127">
        <f t="shared" si="31"/>
        <v>737.08799999999997</v>
      </c>
      <c r="AE43" s="127">
        <f t="shared" si="32"/>
        <v>893.44</v>
      </c>
      <c r="AF43" s="127">
        <f t="shared" si="33"/>
        <v>49.139200000000002</v>
      </c>
    </row>
    <row r="44" spans="1:32">
      <c r="A44" s="131" t="s">
        <v>323</v>
      </c>
      <c r="B44" s="180">
        <v>5481</v>
      </c>
      <c r="C44" s="124">
        <v>17000</v>
      </c>
      <c r="D44" s="127">
        <f t="shared" si="17"/>
        <v>93.177000000000007</v>
      </c>
      <c r="E44" s="126">
        <v>650</v>
      </c>
      <c r="F44" s="132">
        <v>91.99</v>
      </c>
      <c r="G44" s="132">
        <v>29</v>
      </c>
      <c r="H44" s="132">
        <v>0.79</v>
      </c>
      <c r="I44" s="132">
        <v>0.1</v>
      </c>
      <c r="J44" s="132">
        <v>6.82</v>
      </c>
      <c r="K44" s="132">
        <v>17</v>
      </c>
      <c r="L44" s="132">
        <v>0.33</v>
      </c>
      <c r="M44" s="132">
        <v>7</v>
      </c>
      <c r="N44" s="132">
        <v>7.0000000000000007E-2</v>
      </c>
      <c r="O44" s="132"/>
      <c r="P44" s="124">
        <f t="shared" si="18"/>
        <v>1589490</v>
      </c>
      <c r="Q44" s="124">
        <f t="shared" si="19"/>
        <v>43299.899999999994</v>
      </c>
      <c r="R44" s="124">
        <f t="shared" si="20"/>
        <v>5481</v>
      </c>
      <c r="S44" s="124">
        <f t="shared" si="21"/>
        <v>373804.19999999995</v>
      </c>
      <c r="T44" s="124">
        <f t="shared" si="22"/>
        <v>931770</v>
      </c>
      <c r="U44" s="124">
        <f t="shared" si="23"/>
        <v>18087.3</v>
      </c>
      <c r="V44" s="124">
        <f t="shared" si="24"/>
        <v>383670</v>
      </c>
      <c r="W44" s="124">
        <f t="shared" si="25"/>
        <v>3836.7000000000003</v>
      </c>
      <c r="Y44" s="127">
        <f t="shared" si="26"/>
        <v>27021.33</v>
      </c>
      <c r="Z44" s="127">
        <f t="shared" si="27"/>
        <v>736.09829999999988</v>
      </c>
      <c r="AA44" s="127">
        <f t="shared" si="28"/>
        <v>93.177000000000007</v>
      </c>
      <c r="AB44" s="127">
        <f t="shared" si="29"/>
        <v>6354.6713999999993</v>
      </c>
      <c r="AC44" s="127">
        <f t="shared" si="30"/>
        <v>15840.09</v>
      </c>
      <c r="AD44" s="127">
        <f t="shared" si="31"/>
        <v>307.48410000000001</v>
      </c>
      <c r="AE44" s="127">
        <f t="shared" si="32"/>
        <v>6522.39</v>
      </c>
      <c r="AF44" s="127">
        <f t="shared" si="33"/>
        <v>65.2239</v>
      </c>
    </row>
    <row r="45" spans="1:32">
      <c r="A45" s="128" t="s">
        <v>332</v>
      </c>
      <c r="B45" s="180">
        <v>1964.9999999999998</v>
      </c>
      <c r="C45" s="130">
        <v>43400</v>
      </c>
      <c r="D45" s="127">
        <f t="shared" si="17"/>
        <v>85.280999999999992</v>
      </c>
      <c r="E45" s="126">
        <v>800</v>
      </c>
      <c r="F45" s="129">
        <v>86.75</v>
      </c>
      <c r="G45" s="129">
        <v>47</v>
      </c>
      <c r="H45" s="129">
        <v>0.94</v>
      </c>
      <c r="I45" s="129">
        <v>0.12</v>
      </c>
      <c r="J45" s="129">
        <v>11.75</v>
      </c>
      <c r="K45" s="129">
        <v>40</v>
      </c>
      <c r="L45" s="129">
        <v>0.1</v>
      </c>
      <c r="M45" s="129">
        <v>10</v>
      </c>
      <c r="N45" s="129">
        <v>7.0000000000000007E-2</v>
      </c>
      <c r="O45" s="129"/>
      <c r="P45" s="124">
        <f t="shared" si="18"/>
        <v>923549.99999999988</v>
      </c>
      <c r="Q45" s="124">
        <f t="shared" si="19"/>
        <v>18470.999999999996</v>
      </c>
      <c r="R45" s="124">
        <f t="shared" si="20"/>
        <v>2357.9999999999995</v>
      </c>
      <c r="S45" s="124">
        <f t="shared" si="21"/>
        <v>230887.49999999997</v>
      </c>
      <c r="T45" s="124">
        <f t="shared" si="22"/>
        <v>785999.99999999988</v>
      </c>
      <c r="U45" s="124">
        <f t="shared" si="23"/>
        <v>1965</v>
      </c>
      <c r="V45" s="124">
        <f t="shared" si="24"/>
        <v>196499.99999999997</v>
      </c>
      <c r="W45" s="124">
        <f t="shared" si="25"/>
        <v>1375.5</v>
      </c>
      <c r="Y45" s="127">
        <f t="shared" si="26"/>
        <v>40082.069999999992</v>
      </c>
      <c r="Z45" s="127">
        <f t="shared" si="27"/>
        <v>801.64139999999986</v>
      </c>
      <c r="AA45" s="127">
        <f t="shared" si="28"/>
        <v>102.33719999999998</v>
      </c>
      <c r="AB45" s="127">
        <f t="shared" si="29"/>
        <v>10020.517499999998</v>
      </c>
      <c r="AC45" s="127">
        <f t="shared" si="30"/>
        <v>34112.399999999994</v>
      </c>
      <c r="AD45" s="127">
        <f t="shared" si="31"/>
        <v>85.281000000000006</v>
      </c>
      <c r="AE45" s="127">
        <f t="shared" si="32"/>
        <v>8528.0999999999985</v>
      </c>
      <c r="AF45" s="127">
        <f t="shared" si="33"/>
        <v>59.6967</v>
      </c>
    </row>
    <row r="46" spans="1:32">
      <c r="A46" s="131" t="s">
        <v>352</v>
      </c>
      <c r="B46" s="180">
        <v>1000</v>
      </c>
      <c r="C46" s="130">
        <v>1260</v>
      </c>
      <c r="D46" s="127">
        <f t="shared" si="17"/>
        <v>1.26</v>
      </c>
      <c r="E46" s="126">
        <v>500</v>
      </c>
      <c r="F46" s="132">
        <v>72.930000000000007</v>
      </c>
      <c r="G46" s="132">
        <v>97</v>
      </c>
      <c r="H46" s="132">
        <v>2.2000000000000002</v>
      </c>
      <c r="I46" s="132">
        <v>0.7</v>
      </c>
      <c r="J46" s="132">
        <v>23.38</v>
      </c>
      <c r="K46" s="132">
        <v>12</v>
      </c>
      <c r="L46" s="132">
        <v>1.6</v>
      </c>
      <c r="M46" s="132">
        <v>29</v>
      </c>
      <c r="N46" s="132">
        <v>0.1</v>
      </c>
      <c r="O46" s="132"/>
      <c r="P46" s="124">
        <f t="shared" si="18"/>
        <v>970000</v>
      </c>
      <c r="Q46" s="124">
        <f t="shared" si="19"/>
        <v>22000</v>
      </c>
      <c r="R46" s="124">
        <f t="shared" si="20"/>
        <v>7000</v>
      </c>
      <c r="S46" s="124">
        <f t="shared" si="21"/>
        <v>233800</v>
      </c>
      <c r="T46" s="124">
        <f t="shared" si="22"/>
        <v>120000</v>
      </c>
      <c r="U46" s="124">
        <f t="shared" si="23"/>
        <v>16000</v>
      </c>
      <c r="V46" s="124">
        <f t="shared" si="24"/>
        <v>290000</v>
      </c>
      <c r="W46" s="124">
        <f t="shared" si="25"/>
        <v>1000</v>
      </c>
      <c r="Y46" s="127">
        <f t="shared" si="26"/>
        <v>1222.2</v>
      </c>
      <c r="Z46" s="127">
        <f t="shared" si="27"/>
        <v>27.72</v>
      </c>
      <c r="AA46" s="127">
        <f t="shared" si="28"/>
        <v>8.82</v>
      </c>
      <c r="AB46" s="127">
        <f t="shared" si="29"/>
        <v>294.58800000000002</v>
      </c>
      <c r="AC46" s="127">
        <f t="shared" si="30"/>
        <v>151.19999999999999</v>
      </c>
      <c r="AD46" s="127">
        <f t="shared" si="31"/>
        <v>20.16</v>
      </c>
      <c r="AE46" s="127">
        <f t="shared" si="32"/>
        <v>365.4</v>
      </c>
      <c r="AF46" s="127">
        <f t="shared" si="33"/>
        <v>1.26</v>
      </c>
    </row>
    <row r="47" spans="1:32">
      <c r="A47" s="131" t="s">
        <v>319</v>
      </c>
      <c r="B47" s="180">
        <v>2400</v>
      </c>
      <c r="C47" s="130">
        <v>36000</v>
      </c>
      <c r="D47" s="127">
        <f t="shared" si="17"/>
        <v>86.4</v>
      </c>
      <c r="E47" s="126">
        <v>750</v>
      </c>
      <c r="F47" s="132">
        <v>88.87</v>
      </c>
      <c r="G47" s="132">
        <v>39</v>
      </c>
      <c r="H47" s="132">
        <v>0.91</v>
      </c>
      <c r="I47" s="132">
        <v>0.25</v>
      </c>
      <c r="J47" s="132">
        <v>9.5399999999999991</v>
      </c>
      <c r="K47" s="132">
        <v>6</v>
      </c>
      <c r="L47" s="132">
        <v>0.25</v>
      </c>
      <c r="M47" s="132">
        <v>9</v>
      </c>
      <c r="N47" s="132">
        <v>0.17</v>
      </c>
      <c r="O47" s="132"/>
      <c r="P47" s="124">
        <f t="shared" si="18"/>
        <v>936000</v>
      </c>
      <c r="Q47" s="124">
        <f t="shared" si="19"/>
        <v>21840</v>
      </c>
      <c r="R47" s="124">
        <f t="shared" si="20"/>
        <v>6000</v>
      </c>
      <c r="S47" s="124">
        <f t="shared" si="21"/>
        <v>228959.99999999997</v>
      </c>
      <c r="T47" s="124">
        <f t="shared" si="22"/>
        <v>144000</v>
      </c>
      <c r="U47" s="124">
        <f t="shared" si="23"/>
        <v>6000</v>
      </c>
      <c r="V47" s="124">
        <f t="shared" si="24"/>
        <v>216000</v>
      </c>
      <c r="W47" s="124">
        <f t="shared" si="25"/>
        <v>4080.0000000000005</v>
      </c>
      <c r="Y47" s="127">
        <f t="shared" si="26"/>
        <v>33696</v>
      </c>
      <c r="Z47" s="127">
        <f t="shared" si="27"/>
        <v>786.24</v>
      </c>
      <c r="AA47" s="127">
        <f t="shared" si="28"/>
        <v>216</v>
      </c>
      <c r="AB47" s="127">
        <f t="shared" si="29"/>
        <v>8242.56</v>
      </c>
      <c r="AC47" s="127">
        <f t="shared" si="30"/>
        <v>5184</v>
      </c>
      <c r="AD47" s="127">
        <f t="shared" si="31"/>
        <v>216</v>
      </c>
      <c r="AE47" s="127">
        <f t="shared" si="32"/>
        <v>7776</v>
      </c>
      <c r="AF47" s="127">
        <f t="shared" si="33"/>
        <v>146.88000000000002</v>
      </c>
    </row>
    <row r="48" spans="1:32">
      <c r="A48" s="134" t="s">
        <v>314</v>
      </c>
      <c r="B48" s="180">
        <v>550</v>
      </c>
      <c r="C48" s="125">
        <v>28000</v>
      </c>
      <c r="D48" s="127">
        <f t="shared" si="17"/>
        <v>15.4</v>
      </c>
      <c r="E48" s="126">
        <v>600</v>
      </c>
      <c r="F48" s="135">
        <v>6.5</v>
      </c>
      <c r="G48" s="135">
        <v>567</v>
      </c>
      <c r="H48" s="135">
        <v>25.8</v>
      </c>
      <c r="I48" s="135">
        <v>49.24</v>
      </c>
      <c r="J48" s="135">
        <v>16.13</v>
      </c>
      <c r="K48" s="135">
        <v>92</v>
      </c>
      <c r="L48" s="135">
        <v>4.58</v>
      </c>
      <c r="M48" s="135">
        <v>168</v>
      </c>
      <c r="N48" s="135">
        <v>3.27</v>
      </c>
      <c r="O48" s="129"/>
      <c r="P48" s="124">
        <f t="shared" si="18"/>
        <v>3118500</v>
      </c>
      <c r="Q48" s="124">
        <f t="shared" si="19"/>
        <v>141900</v>
      </c>
      <c r="R48" s="124">
        <f t="shared" si="20"/>
        <v>270820</v>
      </c>
      <c r="S48" s="124">
        <f t="shared" si="21"/>
        <v>88715</v>
      </c>
      <c r="T48" s="124">
        <f t="shared" si="22"/>
        <v>506000</v>
      </c>
      <c r="U48" s="124">
        <f t="shared" si="23"/>
        <v>25190</v>
      </c>
      <c r="V48" s="124">
        <f t="shared" si="24"/>
        <v>924000</v>
      </c>
      <c r="W48" s="124">
        <f t="shared" si="25"/>
        <v>17985</v>
      </c>
      <c r="Y48" s="127">
        <f t="shared" si="26"/>
        <v>87318</v>
      </c>
      <c r="Z48" s="127">
        <f t="shared" si="27"/>
        <v>3973.2</v>
      </c>
      <c r="AA48" s="127">
        <f t="shared" si="28"/>
        <v>7582.96</v>
      </c>
      <c r="AB48" s="127">
        <f t="shared" si="29"/>
        <v>2484.02</v>
      </c>
      <c r="AC48" s="127">
        <f t="shared" si="30"/>
        <v>14168</v>
      </c>
      <c r="AD48" s="127">
        <f t="shared" si="31"/>
        <v>705.32</v>
      </c>
      <c r="AE48" s="127">
        <f t="shared" si="32"/>
        <v>25872</v>
      </c>
      <c r="AF48" s="127">
        <f t="shared" si="33"/>
        <v>503.58</v>
      </c>
    </row>
    <row r="49" spans="1:32">
      <c r="A49" s="128" t="s">
        <v>315</v>
      </c>
      <c r="B49" s="180">
        <v>3360</v>
      </c>
      <c r="C49" s="130">
        <f>'[6]שטחי גידולים-צפריר'!C4</f>
        <v>14000</v>
      </c>
      <c r="D49" s="127">
        <f t="shared" si="17"/>
        <v>47.04</v>
      </c>
      <c r="E49" s="126">
        <v>700</v>
      </c>
      <c r="F49" s="129">
        <v>83.96</v>
      </c>
      <c r="G49" s="129">
        <v>57</v>
      </c>
      <c r="H49" s="129">
        <v>0.36</v>
      </c>
      <c r="I49" s="129">
        <v>0.14000000000000001</v>
      </c>
      <c r="J49" s="129">
        <v>15.23</v>
      </c>
      <c r="K49" s="129">
        <v>9</v>
      </c>
      <c r="L49" s="129">
        <v>0.18</v>
      </c>
      <c r="M49" s="129">
        <v>7</v>
      </c>
      <c r="N49" s="129">
        <v>0.1</v>
      </c>
      <c r="O49" s="129"/>
      <c r="P49" s="124">
        <f t="shared" si="18"/>
        <v>1915200</v>
      </c>
      <c r="Q49" s="124">
        <f t="shared" si="19"/>
        <v>12096</v>
      </c>
      <c r="R49" s="124">
        <f t="shared" si="20"/>
        <v>4704</v>
      </c>
      <c r="S49" s="124">
        <f t="shared" si="21"/>
        <v>511728</v>
      </c>
      <c r="T49" s="124">
        <f t="shared" si="22"/>
        <v>302400</v>
      </c>
      <c r="U49" s="124">
        <f t="shared" si="23"/>
        <v>6048</v>
      </c>
      <c r="V49" s="124">
        <f t="shared" si="24"/>
        <v>235200</v>
      </c>
      <c r="W49" s="124">
        <f t="shared" si="25"/>
        <v>3360</v>
      </c>
      <c r="Y49" s="127">
        <f t="shared" si="26"/>
        <v>26812.799999999999</v>
      </c>
      <c r="Z49" s="127">
        <f t="shared" si="27"/>
        <v>169.34399999999999</v>
      </c>
      <c r="AA49" s="127">
        <f t="shared" si="28"/>
        <v>65.855999999999995</v>
      </c>
      <c r="AB49" s="127">
        <f t="shared" si="29"/>
        <v>7164.192</v>
      </c>
      <c r="AC49" s="127">
        <f t="shared" si="30"/>
        <v>4233.6000000000004</v>
      </c>
      <c r="AD49" s="127">
        <f t="shared" si="31"/>
        <v>84.671999999999997</v>
      </c>
      <c r="AE49" s="127">
        <f t="shared" si="32"/>
        <v>3292.8</v>
      </c>
      <c r="AF49" s="127">
        <f t="shared" si="33"/>
        <v>47.04</v>
      </c>
    </row>
    <row r="50" spans="1:32">
      <c r="A50" s="128" t="s">
        <v>317</v>
      </c>
      <c r="B50" s="180">
        <v>3000</v>
      </c>
      <c r="C50" s="124">
        <v>4920</v>
      </c>
      <c r="D50" s="127">
        <f t="shared" si="17"/>
        <v>14.76</v>
      </c>
      <c r="E50" s="126">
        <v>500</v>
      </c>
      <c r="F50" s="129">
        <v>88.89</v>
      </c>
      <c r="G50" s="129">
        <v>42</v>
      </c>
      <c r="H50" s="129">
        <v>2.8</v>
      </c>
      <c r="I50" s="129">
        <v>0.2</v>
      </c>
      <c r="J50" s="129">
        <v>7.55</v>
      </c>
      <c r="K50" s="129">
        <v>43</v>
      </c>
      <c r="L50" s="129">
        <v>2.08</v>
      </c>
      <c r="M50" s="129">
        <v>24</v>
      </c>
      <c r="N50" s="129">
        <v>0.27</v>
      </c>
      <c r="P50" s="124">
        <f t="shared" si="18"/>
        <v>1260000</v>
      </c>
      <c r="Q50" s="124">
        <f t="shared" si="19"/>
        <v>84000</v>
      </c>
      <c r="R50" s="124">
        <f t="shared" si="20"/>
        <v>6000</v>
      </c>
      <c r="S50" s="124">
        <f t="shared" si="21"/>
        <v>226500</v>
      </c>
      <c r="T50" s="124">
        <f t="shared" si="22"/>
        <v>1290000</v>
      </c>
      <c r="U50" s="124">
        <f t="shared" si="23"/>
        <v>62400</v>
      </c>
      <c r="V50" s="124">
        <f t="shared" si="24"/>
        <v>720000</v>
      </c>
      <c r="W50" s="124">
        <f t="shared" si="25"/>
        <v>8100</v>
      </c>
      <c r="Y50" s="127">
        <f t="shared" si="26"/>
        <v>6199.2</v>
      </c>
      <c r="Z50" s="127">
        <f t="shared" si="27"/>
        <v>413.28</v>
      </c>
      <c r="AA50" s="127">
        <f t="shared" si="28"/>
        <v>29.52</v>
      </c>
      <c r="AB50" s="127">
        <f t="shared" si="29"/>
        <v>1114.3800000000001</v>
      </c>
      <c r="AC50" s="127">
        <f t="shared" si="30"/>
        <v>6346.8</v>
      </c>
      <c r="AD50" s="127">
        <f t="shared" si="31"/>
        <v>307.00799999999998</v>
      </c>
      <c r="AE50" s="127">
        <f t="shared" si="32"/>
        <v>3542.4</v>
      </c>
      <c r="AF50" s="127">
        <f t="shared" si="33"/>
        <v>39.851999999999997</v>
      </c>
    </row>
    <row r="51" spans="1:32">
      <c r="A51" s="131" t="s">
        <v>316</v>
      </c>
      <c r="B51" s="180">
        <v>400</v>
      </c>
      <c r="C51" s="130">
        <v>23000</v>
      </c>
      <c r="D51" s="127">
        <f t="shared" si="17"/>
        <v>9.1999999999999993</v>
      </c>
      <c r="E51" s="126">
        <v>125</v>
      </c>
      <c r="F51" s="132">
        <v>78.86</v>
      </c>
      <c r="G51" s="132">
        <v>81</v>
      </c>
      <c r="H51" s="132">
        <v>5.42</v>
      </c>
      <c r="I51" s="132">
        <v>0.4</v>
      </c>
      <c r="J51" s="132">
        <v>14.45</v>
      </c>
      <c r="K51" s="132">
        <v>25</v>
      </c>
      <c r="L51" s="132">
        <v>1.47</v>
      </c>
      <c r="M51" s="132">
        <v>33</v>
      </c>
      <c r="N51" s="132">
        <v>1.24</v>
      </c>
      <c r="O51" s="132"/>
      <c r="P51" s="124">
        <f t="shared" si="18"/>
        <v>324000</v>
      </c>
      <c r="Q51" s="124">
        <f t="shared" si="19"/>
        <v>21680</v>
      </c>
      <c r="R51" s="124">
        <f t="shared" si="20"/>
        <v>1600</v>
      </c>
      <c r="S51" s="124">
        <f t="shared" si="21"/>
        <v>57800</v>
      </c>
      <c r="T51" s="124">
        <f t="shared" si="22"/>
        <v>100000</v>
      </c>
      <c r="U51" s="124">
        <f t="shared" si="23"/>
        <v>5880</v>
      </c>
      <c r="V51" s="124">
        <f t="shared" si="24"/>
        <v>132000</v>
      </c>
      <c r="W51" s="124">
        <f t="shared" si="25"/>
        <v>4960</v>
      </c>
      <c r="Y51" s="127">
        <f t="shared" si="26"/>
        <v>7452</v>
      </c>
      <c r="Z51" s="127">
        <f t="shared" si="27"/>
        <v>498.64</v>
      </c>
      <c r="AA51" s="127">
        <f t="shared" si="28"/>
        <v>36.799999999999997</v>
      </c>
      <c r="AB51" s="127">
        <f t="shared" si="29"/>
        <v>1329.4</v>
      </c>
      <c r="AC51" s="127">
        <f t="shared" si="30"/>
        <v>2300</v>
      </c>
      <c r="AD51" s="127">
        <f t="shared" si="31"/>
        <v>135.24</v>
      </c>
      <c r="AE51" s="127">
        <f t="shared" si="32"/>
        <v>3036</v>
      </c>
      <c r="AF51" s="127">
        <f t="shared" si="33"/>
        <v>114.08</v>
      </c>
    </row>
    <row r="52" spans="1:32">
      <c r="A52" s="128" t="s">
        <v>353</v>
      </c>
      <c r="B52" s="180">
        <v>527</v>
      </c>
      <c r="C52" s="130">
        <f>'[6]שטחי גידולים-צפריר'!C19</f>
        <v>2000</v>
      </c>
      <c r="D52" s="127">
        <f t="shared" si="17"/>
        <v>1.054</v>
      </c>
      <c r="E52" s="126">
        <v>900</v>
      </c>
      <c r="F52" s="129">
        <v>3.52</v>
      </c>
      <c r="G52" s="129">
        <v>691</v>
      </c>
      <c r="H52" s="129">
        <v>9.17</v>
      </c>
      <c r="I52" s="129">
        <v>71.97</v>
      </c>
      <c r="J52" s="129">
        <v>13.86</v>
      </c>
      <c r="K52" s="129">
        <v>70</v>
      </c>
      <c r="L52" s="129">
        <v>2.5299999999999998</v>
      </c>
      <c r="M52" s="129">
        <v>121</v>
      </c>
      <c r="N52" s="129">
        <v>4.53</v>
      </c>
      <c r="O52" s="129"/>
      <c r="P52" s="124">
        <f t="shared" si="18"/>
        <v>3641570</v>
      </c>
      <c r="Q52" s="124">
        <f t="shared" si="19"/>
        <v>48325.9</v>
      </c>
      <c r="R52" s="124">
        <f t="shared" si="20"/>
        <v>379281.9</v>
      </c>
      <c r="S52" s="124">
        <f t="shared" si="21"/>
        <v>73042.2</v>
      </c>
      <c r="T52" s="124">
        <f t="shared" si="22"/>
        <v>368900</v>
      </c>
      <c r="U52" s="124">
        <f t="shared" si="23"/>
        <v>13333.099999999999</v>
      </c>
      <c r="V52" s="124">
        <f t="shared" si="24"/>
        <v>637670</v>
      </c>
      <c r="W52" s="124">
        <f t="shared" si="25"/>
        <v>23873.1</v>
      </c>
      <c r="Y52" s="127">
        <f t="shared" si="26"/>
        <v>7283.14</v>
      </c>
      <c r="Z52" s="127">
        <f t="shared" si="27"/>
        <v>96.651799999999994</v>
      </c>
      <c r="AA52" s="127">
        <f t="shared" si="28"/>
        <v>758.56380000000001</v>
      </c>
      <c r="AB52" s="127">
        <f t="shared" si="29"/>
        <v>146.08439999999999</v>
      </c>
      <c r="AC52" s="127">
        <f t="shared" si="30"/>
        <v>737.8</v>
      </c>
      <c r="AD52" s="127">
        <f t="shared" si="31"/>
        <v>26.666199999999996</v>
      </c>
      <c r="AE52" s="127">
        <f t="shared" si="32"/>
        <v>1275.3399999999999</v>
      </c>
      <c r="AF52" s="127">
        <f t="shared" si="33"/>
        <v>47.746200000000002</v>
      </c>
    </row>
    <row r="53" spans="1:32">
      <c r="A53" s="131" t="s">
        <v>351</v>
      </c>
      <c r="B53" s="180">
        <v>8038</v>
      </c>
      <c r="C53" s="130">
        <v>30000</v>
      </c>
      <c r="D53" s="127">
        <f t="shared" si="17"/>
        <v>241.14</v>
      </c>
      <c r="E53" s="126">
        <v>1400</v>
      </c>
      <c r="F53" s="132">
        <v>93.89</v>
      </c>
      <c r="G53" s="132">
        <v>20</v>
      </c>
      <c r="H53" s="132">
        <v>0.86</v>
      </c>
      <c r="I53" s="132">
        <v>0.17</v>
      </c>
      <c r="J53" s="132">
        <v>4.6399999999999997</v>
      </c>
      <c r="K53" s="132">
        <v>10</v>
      </c>
      <c r="L53" s="132">
        <v>0.34</v>
      </c>
      <c r="M53" s="132">
        <v>10</v>
      </c>
      <c r="N53" s="132">
        <v>0.13</v>
      </c>
      <c r="O53" s="132"/>
      <c r="P53" s="124">
        <f t="shared" si="18"/>
        <v>1607600</v>
      </c>
      <c r="Q53" s="124">
        <f t="shared" si="19"/>
        <v>69126.8</v>
      </c>
      <c r="R53" s="124">
        <f t="shared" si="20"/>
        <v>13664.6</v>
      </c>
      <c r="S53" s="124">
        <f t="shared" si="21"/>
        <v>372963.2</v>
      </c>
      <c r="T53" s="124">
        <f t="shared" si="22"/>
        <v>803800</v>
      </c>
      <c r="U53" s="124">
        <f t="shared" si="23"/>
        <v>27329.200000000001</v>
      </c>
      <c r="V53" s="124">
        <f t="shared" si="24"/>
        <v>803800</v>
      </c>
      <c r="W53" s="124">
        <f t="shared" si="25"/>
        <v>10449.400000000001</v>
      </c>
      <c r="Y53" s="127">
        <f t="shared" si="26"/>
        <v>48228</v>
      </c>
      <c r="Z53" s="127">
        <f t="shared" si="27"/>
        <v>2073.8040000000001</v>
      </c>
      <c r="AA53" s="127">
        <f t="shared" si="28"/>
        <v>409.93799999999999</v>
      </c>
      <c r="AB53" s="127">
        <f t="shared" si="29"/>
        <v>11188.896000000001</v>
      </c>
      <c r="AC53" s="127">
        <f t="shared" si="30"/>
        <v>24114</v>
      </c>
      <c r="AD53" s="127">
        <f t="shared" si="31"/>
        <v>819.87599999999998</v>
      </c>
      <c r="AE53" s="127">
        <f t="shared" si="32"/>
        <v>24114</v>
      </c>
      <c r="AF53" s="127">
        <f t="shared" si="33"/>
        <v>313.48200000000008</v>
      </c>
    </row>
    <row r="54" spans="1:32">
      <c r="A54" s="128" t="s">
        <v>318</v>
      </c>
      <c r="B54" s="180">
        <v>2297</v>
      </c>
      <c r="C54" s="130">
        <f>'[6]שטחי גידולים-צפריר'!C5</f>
        <v>16000</v>
      </c>
      <c r="D54" s="127">
        <f t="shared" si="17"/>
        <v>36.752000000000002</v>
      </c>
      <c r="E54" s="126">
        <v>900</v>
      </c>
      <c r="F54" s="129">
        <v>64.400000000000006</v>
      </c>
      <c r="G54" s="129">
        <v>127</v>
      </c>
      <c r="H54" s="129">
        <v>0.8</v>
      </c>
      <c r="I54" s="129">
        <v>0.4</v>
      </c>
      <c r="J54" s="129">
        <v>33.5</v>
      </c>
      <c r="K54" s="129">
        <v>27</v>
      </c>
      <c r="L54" s="129">
        <v>2.5</v>
      </c>
      <c r="O54" s="129"/>
      <c r="P54" s="124">
        <f t="shared" si="18"/>
        <v>2917190</v>
      </c>
      <c r="Q54" s="124">
        <f t="shared" si="19"/>
        <v>18376</v>
      </c>
      <c r="R54" s="124">
        <f t="shared" si="20"/>
        <v>9188</v>
      </c>
      <c r="S54" s="124">
        <f t="shared" si="21"/>
        <v>769495</v>
      </c>
      <c r="T54" s="124">
        <f t="shared" si="22"/>
        <v>620190</v>
      </c>
      <c r="U54" s="124">
        <f t="shared" si="23"/>
        <v>57425</v>
      </c>
      <c r="V54" s="124">
        <f t="shared" si="24"/>
        <v>0</v>
      </c>
      <c r="W54" s="124">
        <f t="shared" si="25"/>
        <v>0</v>
      </c>
      <c r="Y54" s="127">
        <f t="shared" si="26"/>
        <v>46675.040000000001</v>
      </c>
      <c r="Z54" s="127">
        <f t="shared" si="27"/>
        <v>294.01600000000002</v>
      </c>
      <c r="AA54" s="127">
        <f t="shared" si="28"/>
        <v>147.00800000000001</v>
      </c>
      <c r="AB54" s="127">
        <f t="shared" si="29"/>
        <v>12311.92</v>
      </c>
      <c r="AC54" s="127">
        <f t="shared" si="30"/>
        <v>9923.0400000000009</v>
      </c>
      <c r="AD54" s="127">
        <f t="shared" si="31"/>
        <v>918.8</v>
      </c>
      <c r="AE54" s="127">
        <f t="shared" si="32"/>
        <v>0</v>
      </c>
      <c r="AF54" s="127">
        <f t="shared" si="33"/>
        <v>0</v>
      </c>
    </row>
    <row r="55" spans="1:32">
      <c r="A55" s="128" t="s">
        <v>361</v>
      </c>
      <c r="B55" s="180">
        <v>1600</v>
      </c>
      <c r="C55" s="130">
        <f>'[6]שטחי גידולים-צפריר'!C22</f>
        <v>17000</v>
      </c>
      <c r="D55" s="127">
        <f t="shared" si="17"/>
        <v>27.2</v>
      </c>
      <c r="E55" s="126">
        <v>450</v>
      </c>
      <c r="F55" s="129">
        <v>87.23</v>
      </c>
      <c r="G55" s="129">
        <v>46</v>
      </c>
      <c r="H55" s="129">
        <v>0.7</v>
      </c>
      <c r="I55" s="129">
        <v>0.28000000000000003</v>
      </c>
      <c r="J55" s="129">
        <v>11.42</v>
      </c>
      <c r="K55" s="129">
        <v>6</v>
      </c>
      <c r="L55" s="129">
        <v>0.17</v>
      </c>
      <c r="M55" s="129">
        <v>7</v>
      </c>
      <c r="N55" s="129">
        <v>0.1</v>
      </c>
      <c r="O55" s="129"/>
      <c r="P55" s="124">
        <f t="shared" si="18"/>
        <v>736000</v>
      </c>
      <c r="Q55" s="124">
        <f t="shared" si="19"/>
        <v>11200</v>
      </c>
      <c r="R55" s="124">
        <f t="shared" si="20"/>
        <v>4480.0000000000009</v>
      </c>
      <c r="S55" s="124">
        <f t="shared" si="21"/>
        <v>182720</v>
      </c>
      <c r="T55" s="124">
        <f t="shared" si="22"/>
        <v>96000</v>
      </c>
      <c r="U55" s="124">
        <f t="shared" si="23"/>
        <v>2720</v>
      </c>
      <c r="V55" s="124">
        <f t="shared" si="24"/>
        <v>112000</v>
      </c>
      <c r="W55" s="124">
        <f t="shared" si="25"/>
        <v>1600</v>
      </c>
      <c r="Y55" s="127">
        <f t="shared" si="26"/>
        <v>12512</v>
      </c>
      <c r="Z55" s="127">
        <f t="shared" si="27"/>
        <v>190.4</v>
      </c>
      <c r="AA55" s="127">
        <f t="shared" si="28"/>
        <v>76.160000000000011</v>
      </c>
      <c r="AB55" s="127">
        <f t="shared" si="29"/>
        <v>3106.24</v>
      </c>
      <c r="AC55" s="127">
        <f t="shared" si="30"/>
        <v>1632</v>
      </c>
      <c r="AD55" s="127">
        <f t="shared" si="31"/>
        <v>46.24</v>
      </c>
      <c r="AE55" s="127">
        <f t="shared" si="32"/>
        <v>1904</v>
      </c>
      <c r="AF55" s="127">
        <f t="shared" si="33"/>
        <v>27.2</v>
      </c>
    </row>
    <row r="56" spans="1:32">
      <c r="A56" s="128" t="s">
        <v>358</v>
      </c>
      <c r="B56" s="180">
        <v>2560</v>
      </c>
      <c r="C56" s="125">
        <f>'[6]שטחי גידולים-צפריר'!C21</f>
        <v>28000</v>
      </c>
      <c r="D56" s="127">
        <f t="shared" si="17"/>
        <v>71.680000000000007</v>
      </c>
      <c r="E56" s="126">
        <v>750</v>
      </c>
      <c r="F56" s="129">
        <v>77.930000000000007</v>
      </c>
      <c r="G56" s="129">
        <v>83</v>
      </c>
      <c r="H56" s="129">
        <v>1.67</v>
      </c>
      <c r="I56" s="129">
        <v>1.17</v>
      </c>
      <c r="J56" s="129">
        <v>18.7</v>
      </c>
      <c r="K56" s="129">
        <v>10</v>
      </c>
      <c r="L56" s="129">
        <v>0.3</v>
      </c>
      <c r="M56" s="129">
        <v>12</v>
      </c>
      <c r="N56" s="129">
        <v>0.35</v>
      </c>
      <c r="O56" s="129"/>
      <c r="P56" s="124">
        <f t="shared" si="18"/>
        <v>2124800</v>
      </c>
      <c r="Q56" s="124">
        <f t="shared" si="19"/>
        <v>42752</v>
      </c>
      <c r="R56" s="124">
        <f t="shared" si="20"/>
        <v>29952</v>
      </c>
      <c r="S56" s="124">
        <f t="shared" si="21"/>
        <v>478720</v>
      </c>
      <c r="T56" s="124">
        <f t="shared" si="22"/>
        <v>256000</v>
      </c>
      <c r="U56" s="124">
        <f t="shared" si="23"/>
        <v>7680</v>
      </c>
      <c r="V56" s="124">
        <f t="shared" si="24"/>
        <v>307200</v>
      </c>
      <c r="W56" s="124">
        <f t="shared" si="25"/>
        <v>8960</v>
      </c>
      <c r="Y56" s="127">
        <f t="shared" si="26"/>
        <v>59494.400000000001</v>
      </c>
      <c r="Z56" s="127">
        <f t="shared" si="27"/>
        <v>1197.056</v>
      </c>
      <c r="AA56" s="127">
        <f t="shared" si="28"/>
        <v>838.65599999999995</v>
      </c>
      <c r="AB56" s="127">
        <f t="shared" si="29"/>
        <v>13404.16</v>
      </c>
      <c r="AC56" s="127">
        <f t="shared" si="30"/>
        <v>7168</v>
      </c>
      <c r="AD56" s="127">
        <f t="shared" si="31"/>
        <v>215.04</v>
      </c>
      <c r="AE56" s="127">
        <f t="shared" si="32"/>
        <v>8601.6</v>
      </c>
      <c r="AF56" s="127">
        <f t="shared" si="33"/>
        <v>250.88</v>
      </c>
    </row>
    <row r="57" spans="1:32">
      <c r="A57" s="128" t="s">
        <v>367</v>
      </c>
      <c r="B57" s="180">
        <v>3996</v>
      </c>
      <c r="C57" s="130">
        <f>'[6]שטחי גידולים-צפריר'!C69</f>
        <v>159412.5</v>
      </c>
      <c r="D57" s="127">
        <f t="shared" si="17"/>
        <v>637.01234999999997</v>
      </c>
      <c r="E57" s="126">
        <v>500</v>
      </c>
      <c r="F57" s="129">
        <v>81.58</v>
      </c>
      <c r="G57" s="129">
        <v>69</v>
      </c>
      <c r="H57" s="129">
        <v>1.68</v>
      </c>
      <c r="I57" s="129">
        <v>0.1</v>
      </c>
      <c r="J57" s="129">
        <v>15.71</v>
      </c>
      <c r="K57" s="129">
        <v>9</v>
      </c>
      <c r="L57" s="129">
        <v>0.52</v>
      </c>
      <c r="M57" s="129">
        <v>21</v>
      </c>
      <c r="N57" s="129">
        <v>0.28999999999999998</v>
      </c>
      <c r="O57" s="129"/>
      <c r="P57" s="124">
        <f t="shared" si="18"/>
        <v>2757240</v>
      </c>
      <c r="Q57" s="124">
        <f t="shared" si="19"/>
        <v>67132.800000000003</v>
      </c>
      <c r="R57" s="124">
        <f t="shared" si="20"/>
        <v>3996</v>
      </c>
      <c r="S57" s="124">
        <f t="shared" si="21"/>
        <v>627771.60000000009</v>
      </c>
      <c r="T57" s="124">
        <f t="shared" si="22"/>
        <v>359640</v>
      </c>
      <c r="U57" s="124">
        <f t="shared" si="23"/>
        <v>20779.2</v>
      </c>
      <c r="V57" s="124">
        <f t="shared" si="24"/>
        <v>839160</v>
      </c>
      <c r="W57" s="124">
        <f t="shared" si="25"/>
        <v>11588.4</v>
      </c>
      <c r="Y57" s="127">
        <f t="shared" si="26"/>
        <v>439538.52149999997</v>
      </c>
      <c r="Z57" s="127">
        <f t="shared" si="27"/>
        <v>10701.807479999999</v>
      </c>
      <c r="AA57" s="127">
        <f t="shared" si="28"/>
        <v>637.01234999999997</v>
      </c>
      <c r="AB57" s="127">
        <f t="shared" si="29"/>
        <v>100074.64018500001</v>
      </c>
      <c r="AC57" s="127">
        <f t="shared" si="30"/>
        <v>57331.111499999999</v>
      </c>
      <c r="AD57" s="127">
        <f t="shared" si="31"/>
        <v>3312.4642199999998</v>
      </c>
      <c r="AE57" s="127">
        <f t="shared" si="32"/>
        <v>133772.59349999999</v>
      </c>
      <c r="AF57" s="127">
        <f t="shared" si="33"/>
        <v>1847.3358149999999</v>
      </c>
    </row>
    <row r="58" spans="1:32">
      <c r="A58" s="128" t="s">
        <v>354</v>
      </c>
      <c r="B58" s="180">
        <v>2000</v>
      </c>
      <c r="C58" s="130">
        <v>2600</v>
      </c>
      <c r="D58" s="127">
        <f t="shared" si="17"/>
        <v>5.2</v>
      </c>
      <c r="E58" s="126">
        <v>300</v>
      </c>
      <c r="F58" s="129">
        <v>87.55</v>
      </c>
      <c r="G58" s="129">
        <v>41</v>
      </c>
      <c r="H58" s="129">
        <v>0.73</v>
      </c>
      <c r="I58" s="129">
        <v>0.51</v>
      </c>
      <c r="J58" s="129">
        <v>9.57</v>
      </c>
      <c r="K58" s="129">
        <v>56</v>
      </c>
      <c r="L58" s="129">
        <v>0.3</v>
      </c>
      <c r="M58" s="129">
        <v>85</v>
      </c>
      <c r="N58" s="129">
        <v>0.12</v>
      </c>
      <c r="O58" s="129"/>
      <c r="P58" s="124">
        <f t="shared" si="18"/>
        <v>820000</v>
      </c>
      <c r="Q58" s="124">
        <f t="shared" si="19"/>
        <v>14600</v>
      </c>
      <c r="R58" s="124">
        <f t="shared" si="20"/>
        <v>10200</v>
      </c>
      <c r="S58" s="124">
        <f t="shared" si="21"/>
        <v>191400</v>
      </c>
      <c r="T58" s="124">
        <f t="shared" si="22"/>
        <v>1120000</v>
      </c>
      <c r="U58" s="124">
        <f t="shared" si="23"/>
        <v>6000</v>
      </c>
      <c r="V58" s="124">
        <f t="shared" si="24"/>
        <v>1700000</v>
      </c>
      <c r="W58" s="124">
        <f t="shared" si="25"/>
        <v>2400</v>
      </c>
      <c r="Y58" s="127">
        <f t="shared" si="26"/>
        <v>2132</v>
      </c>
      <c r="Z58" s="127">
        <f t="shared" si="27"/>
        <v>37.96</v>
      </c>
      <c r="AA58" s="127">
        <f t="shared" si="28"/>
        <v>26.52</v>
      </c>
      <c r="AB58" s="127">
        <f t="shared" si="29"/>
        <v>497.64</v>
      </c>
      <c r="AC58" s="127">
        <f t="shared" si="30"/>
        <v>2912</v>
      </c>
      <c r="AD58" s="127">
        <f t="shared" si="31"/>
        <v>15.6</v>
      </c>
      <c r="AE58" s="127">
        <f t="shared" si="32"/>
        <v>4420</v>
      </c>
      <c r="AF58" s="127">
        <f t="shared" si="33"/>
        <v>6.24</v>
      </c>
    </row>
    <row r="59" spans="1:32">
      <c r="A59" s="128" t="s">
        <v>328</v>
      </c>
      <c r="B59" s="180">
        <v>3030</v>
      </c>
      <c r="C59" s="124">
        <v>2000</v>
      </c>
      <c r="D59" s="127">
        <f t="shared" si="17"/>
        <v>6.06</v>
      </c>
      <c r="E59" s="126">
        <v>600</v>
      </c>
      <c r="F59" s="129">
        <v>91.6</v>
      </c>
      <c r="G59" s="129">
        <v>26</v>
      </c>
      <c r="H59" s="129">
        <v>1</v>
      </c>
      <c r="I59" s="129">
        <v>0.1</v>
      </c>
      <c r="J59" s="129">
        <v>6.5</v>
      </c>
      <c r="K59" s="129">
        <v>21</v>
      </c>
      <c r="L59" s="129">
        <v>0.8</v>
      </c>
      <c r="M59" s="129">
        <v>12</v>
      </c>
      <c r="N59" s="129">
        <v>0.32</v>
      </c>
      <c r="O59" s="129"/>
      <c r="P59" s="124">
        <f t="shared" si="18"/>
        <v>787800</v>
      </c>
      <c r="Q59" s="124">
        <f t="shared" si="19"/>
        <v>30300</v>
      </c>
      <c r="R59" s="124">
        <f t="shared" si="20"/>
        <v>3030</v>
      </c>
      <c r="S59" s="124">
        <f t="shared" si="21"/>
        <v>196950</v>
      </c>
      <c r="T59" s="124">
        <f t="shared" si="22"/>
        <v>636300</v>
      </c>
      <c r="U59" s="124">
        <f t="shared" si="23"/>
        <v>24240</v>
      </c>
      <c r="V59" s="124">
        <f t="shared" si="24"/>
        <v>363600</v>
      </c>
      <c r="W59" s="124">
        <f t="shared" si="25"/>
        <v>9696</v>
      </c>
      <c r="Y59" s="127">
        <f t="shared" si="26"/>
        <v>1575.6</v>
      </c>
      <c r="Z59" s="127">
        <f t="shared" si="27"/>
        <v>60.6</v>
      </c>
      <c r="AA59" s="127">
        <f t="shared" si="28"/>
        <v>6.06</v>
      </c>
      <c r="AB59" s="127">
        <f t="shared" si="29"/>
        <v>393.9</v>
      </c>
      <c r="AC59" s="127">
        <f t="shared" si="30"/>
        <v>1272.5999999999999</v>
      </c>
      <c r="AD59" s="127">
        <f t="shared" si="31"/>
        <v>48.48</v>
      </c>
      <c r="AE59" s="127">
        <f t="shared" si="32"/>
        <v>727.2</v>
      </c>
      <c r="AF59" s="127">
        <f t="shared" si="33"/>
        <v>19.391999999999999</v>
      </c>
    </row>
    <row r="60" spans="1:32">
      <c r="A60" s="134" t="s">
        <v>355</v>
      </c>
      <c r="B60" s="180">
        <v>2035.0000000000002</v>
      </c>
      <c r="C60" s="124">
        <v>8000</v>
      </c>
      <c r="D60" s="127">
        <f t="shared" si="17"/>
        <v>16.28</v>
      </c>
      <c r="E60" s="126">
        <v>200</v>
      </c>
      <c r="F60" s="135">
        <v>95.27</v>
      </c>
      <c r="G60" s="135">
        <v>16</v>
      </c>
      <c r="H60" s="135">
        <v>0.68</v>
      </c>
      <c r="I60" s="135">
        <v>0.1</v>
      </c>
      <c r="J60" s="135">
        <v>3.4</v>
      </c>
      <c r="K60" s="135">
        <v>25</v>
      </c>
      <c r="L60" s="135">
        <v>0.34</v>
      </c>
      <c r="M60" s="135">
        <v>10</v>
      </c>
      <c r="N60" s="135">
        <v>0.28000000000000003</v>
      </c>
      <c r="O60" s="129"/>
      <c r="P60" s="124">
        <f t="shared" si="18"/>
        <v>325600.00000000006</v>
      </c>
      <c r="Q60" s="124">
        <f t="shared" si="19"/>
        <v>13838.000000000002</v>
      </c>
      <c r="R60" s="124">
        <f t="shared" si="20"/>
        <v>2035.0000000000002</v>
      </c>
      <c r="S60" s="124">
        <f t="shared" si="21"/>
        <v>69190.000000000015</v>
      </c>
      <c r="T60" s="124">
        <f t="shared" si="22"/>
        <v>508750.00000000006</v>
      </c>
      <c r="U60" s="124">
        <f t="shared" si="23"/>
        <v>6919.0000000000009</v>
      </c>
      <c r="V60" s="124">
        <f t="shared" si="24"/>
        <v>203500.00000000003</v>
      </c>
      <c r="W60" s="124">
        <f t="shared" si="25"/>
        <v>5698.0000000000009</v>
      </c>
      <c r="Y60" s="127">
        <f t="shared" si="26"/>
        <v>2604.8000000000006</v>
      </c>
      <c r="Z60" s="127">
        <f t="shared" si="27"/>
        <v>110.70400000000002</v>
      </c>
      <c r="AA60" s="127">
        <f t="shared" si="28"/>
        <v>16.28</v>
      </c>
      <c r="AB60" s="127">
        <f t="shared" si="29"/>
        <v>553.5200000000001</v>
      </c>
      <c r="AC60" s="127">
        <f t="shared" si="30"/>
        <v>4070.0000000000005</v>
      </c>
      <c r="AD60" s="127">
        <f t="shared" si="31"/>
        <v>55.352000000000011</v>
      </c>
      <c r="AE60" s="127">
        <f t="shared" si="32"/>
        <v>1628.0000000000002</v>
      </c>
      <c r="AF60" s="127">
        <f t="shared" si="33"/>
        <v>45.58400000000001</v>
      </c>
    </row>
    <row r="61" spans="1:32">
      <c r="A61" s="182" t="s">
        <v>375</v>
      </c>
      <c r="B61" s="180">
        <v>7000</v>
      </c>
      <c r="C61" s="136">
        <v>4000</v>
      </c>
      <c r="D61" s="127">
        <f t="shared" si="17"/>
        <v>28</v>
      </c>
      <c r="E61" s="126">
        <v>1000</v>
      </c>
      <c r="F61" s="182">
        <v>90.95</v>
      </c>
      <c r="G61" s="182">
        <v>32</v>
      </c>
      <c r="H61" s="182">
        <v>0.67</v>
      </c>
      <c r="I61" s="182">
        <v>0.3</v>
      </c>
      <c r="J61" s="182">
        <v>7.68</v>
      </c>
      <c r="K61" s="182">
        <v>16</v>
      </c>
      <c r="L61" s="182">
        <v>0.41</v>
      </c>
      <c r="M61" s="182">
        <v>13</v>
      </c>
      <c r="N61" s="182">
        <v>0.14000000000000001</v>
      </c>
      <c r="P61" s="124">
        <f t="shared" si="18"/>
        <v>2240000</v>
      </c>
      <c r="Q61" s="124">
        <f t="shared" si="19"/>
        <v>46900</v>
      </c>
      <c r="R61" s="124">
        <f t="shared" si="20"/>
        <v>21000</v>
      </c>
      <c r="S61" s="124">
        <f t="shared" si="21"/>
        <v>537600</v>
      </c>
      <c r="T61" s="124">
        <f t="shared" si="22"/>
        <v>1120000</v>
      </c>
      <c r="U61" s="124">
        <f t="shared" si="23"/>
        <v>28700</v>
      </c>
      <c r="V61" s="124">
        <f t="shared" si="24"/>
        <v>910000</v>
      </c>
      <c r="W61" s="124">
        <f t="shared" si="25"/>
        <v>9800.0000000000018</v>
      </c>
      <c r="Y61" s="127">
        <f t="shared" si="26"/>
        <v>8960</v>
      </c>
      <c r="Z61" s="127">
        <f t="shared" si="27"/>
        <v>187.6</v>
      </c>
      <c r="AA61" s="127">
        <f t="shared" si="28"/>
        <v>84</v>
      </c>
      <c r="AB61" s="127">
        <f t="shared" si="29"/>
        <v>2150.4</v>
      </c>
      <c r="AC61" s="127">
        <f t="shared" si="30"/>
        <v>4480</v>
      </c>
      <c r="AD61" s="127">
        <f t="shared" si="31"/>
        <v>114.8</v>
      </c>
      <c r="AE61" s="127">
        <f t="shared" si="32"/>
        <v>3640</v>
      </c>
      <c r="AF61" s="127">
        <f t="shared" si="33"/>
        <v>39.20000000000001</v>
      </c>
    </row>
    <row r="62" spans="1:32">
      <c r="A62" s="128" t="s">
        <v>337</v>
      </c>
      <c r="B62" s="180">
        <v>260</v>
      </c>
      <c r="C62" s="130">
        <v>45000</v>
      </c>
      <c r="D62" s="127">
        <f t="shared" si="17"/>
        <v>11.7</v>
      </c>
      <c r="E62" s="126">
        <v>220</v>
      </c>
      <c r="F62" s="129">
        <v>4.7300000000000004</v>
      </c>
      <c r="G62" s="129">
        <v>584</v>
      </c>
      <c r="H62" s="129">
        <v>20.78</v>
      </c>
      <c r="I62" s="129">
        <v>51.46</v>
      </c>
      <c r="J62" s="129">
        <v>20</v>
      </c>
      <c r="K62" s="129">
        <v>78</v>
      </c>
      <c r="L62" s="129">
        <v>5.25</v>
      </c>
      <c r="M62" s="129">
        <v>325</v>
      </c>
      <c r="N62" s="129">
        <v>5</v>
      </c>
      <c r="O62" s="129"/>
      <c r="P62" s="124">
        <f t="shared" si="18"/>
        <v>1518400</v>
      </c>
      <c r="Q62" s="124">
        <f t="shared" si="19"/>
        <v>54028</v>
      </c>
      <c r="R62" s="124">
        <f t="shared" si="20"/>
        <v>133796</v>
      </c>
      <c r="S62" s="124">
        <f t="shared" si="21"/>
        <v>52000</v>
      </c>
      <c r="T62" s="124">
        <f t="shared" si="22"/>
        <v>202800</v>
      </c>
      <c r="U62" s="124">
        <f t="shared" si="23"/>
        <v>13650</v>
      </c>
      <c r="V62" s="124">
        <f t="shared" si="24"/>
        <v>845000</v>
      </c>
      <c r="W62" s="124">
        <f t="shared" si="25"/>
        <v>13000</v>
      </c>
      <c r="Y62" s="127">
        <f t="shared" si="26"/>
        <v>68328</v>
      </c>
      <c r="Z62" s="127">
        <f t="shared" si="27"/>
        <v>2431.2600000000002</v>
      </c>
      <c r="AA62" s="127">
        <f t="shared" si="28"/>
        <v>6020.82</v>
      </c>
      <c r="AB62" s="127">
        <f t="shared" si="29"/>
        <v>2340</v>
      </c>
      <c r="AC62" s="127">
        <f t="shared" si="30"/>
        <v>9126</v>
      </c>
      <c r="AD62" s="127">
        <f t="shared" si="31"/>
        <v>614.25</v>
      </c>
      <c r="AE62" s="127">
        <f t="shared" si="32"/>
        <v>38025</v>
      </c>
      <c r="AF62" s="127">
        <f t="shared" si="33"/>
        <v>585</v>
      </c>
    </row>
    <row r="63" spans="1:32">
      <c r="A63" s="128" t="s">
        <v>321</v>
      </c>
      <c r="B63" s="180">
        <v>4065</v>
      </c>
      <c r="C63" s="124">
        <v>10000</v>
      </c>
      <c r="D63" s="127">
        <f t="shared" si="17"/>
        <v>40.65</v>
      </c>
      <c r="E63" s="126">
        <v>700</v>
      </c>
      <c r="F63" s="129">
        <v>77.28</v>
      </c>
      <c r="G63" s="129">
        <v>86</v>
      </c>
      <c r="H63" s="129">
        <v>1.57</v>
      </c>
      <c r="I63" s="129">
        <v>0.05</v>
      </c>
      <c r="J63" s="129">
        <v>20.12</v>
      </c>
      <c r="K63" s="129">
        <v>30</v>
      </c>
      <c r="L63" s="129">
        <v>0.61</v>
      </c>
      <c r="M63" s="129">
        <v>25</v>
      </c>
      <c r="N63" s="129">
        <v>0.3</v>
      </c>
      <c r="O63" s="129"/>
      <c r="P63" s="124">
        <f t="shared" si="18"/>
        <v>3495900</v>
      </c>
      <c r="Q63" s="124">
        <f t="shared" si="19"/>
        <v>63820.5</v>
      </c>
      <c r="R63" s="124">
        <f t="shared" si="20"/>
        <v>2032.5</v>
      </c>
      <c r="S63" s="124">
        <f t="shared" si="21"/>
        <v>817878</v>
      </c>
      <c r="T63" s="124">
        <f t="shared" si="22"/>
        <v>1219500</v>
      </c>
      <c r="U63" s="124">
        <f t="shared" si="23"/>
        <v>24796.5</v>
      </c>
      <c r="V63" s="124">
        <f t="shared" si="24"/>
        <v>1016250</v>
      </c>
      <c r="W63" s="124">
        <f t="shared" si="25"/>
        <v>12195</v>
      </c>
      <c r="Y63" s="127">
        <f t="shared" si="26"/>
        <v>34959</v>
      </c>
      <c r="Z63" s="127">
        <f t="shared" si="27"/>
        <v>638.20500000000004</v>
      </c>
      <c r="AA63" s="127">
        <f t="shared" si="28"/>
        <v>20.324999999999999</v>
      </c>
      <c r="AB63" s="127">
        <f t="shared" si="29"/>
        <v>8178.78</v>
      </c>
      <c r="AC63" s="127">
        <f t="shared" si="30"/>
        <v>12195</v>
      </c>
      <c r="AD63" s="127">
        <f t="shared" si="31"/>
        <v>247.965</v>
      </c>
      <c r="AE63" s="127">
        <f t="shared" si="32"/>
        <v>10162.5</v>
      </c>
      <c r="AF63" s="127">
        <f t="shared" si="33"/>
        <v>121.95</v>
      </c>
    </row>
    <row r="64" spans="1:32">
      <c r="A64" s="128" t="s">
        <v>350</v>
      </c>
      <c r="B64" s="180">
        <v>8008</v>
      </c>
      <c r="C64" s="125">
        <v>15000</v>
      </c>
      <c r="D64" s="127">
        <f t="shared" si="17"/>
        <v>120.12</v>
      </c>
      <c r="E64" s="126">
        <v>1100</v>
      </c>
      <c r="F64" s="129">
        <v>94.52</v>
      </c>
      <c r="G64" s="129">
        <v>18</v>
      </c>
      <c r="H64" s="129">
        <v>0.88</v>
      </c>
      <c r="I64" s="129">
        <v>0.2</v>
      </c>
      <c r="J64" s="129">
        <v>3.89</v>
      </c>
      <c r="K64" s="129">
        <v>10</v>
      </c>
      <c r="L64" s="129">
        <v>0.27</v>
      </c>
      <c r="M64" s="129">
        <v>11</v>
      </c>
      <c r="N64" s="129">
        <v>0.17</v>
      </c>
      <c r="O64" s="129"/>
      <c r="P64" s="124">
        <f t="shared" si="18"/>
        <v>1441440</v>
      </c>
      <c r="Q64" s="124">
        <f t="shared" si="19"/>
        <v>70470.399999999994</v>
      </c>
      <c r="R64" s="124">
        <f t="shared" si="20"/>
        <v>16016.000000000002</v>
      </c>
      <c r="S64" s="124">
        <f t="shared" si="21"/>
        <v>311511.2</v>
      </c>
      <c r="T64" s="124">
        <f t="shared" si="22"/>
        <v>800800</v>
      </c>
      <c r="U64" s="124">
        <f t="shared" si="23"/>
        <v>21621.600000000002</v>
      </c>
      <c r="V64" s="124">
        <f t="shared" si="24"/>
        <v>880880</v>
      </c>
      <c r="W64" s="124">
        <f t="shared" si="25"/>
        <v>13613.600000000002</v>
      </c>
      <c r="Y64" s="127">
        <f t="shared" si="26"/>
        <v>21621.599999999999</v>
      </c>
      <c r="Z64" s="127">
        <f t="shared" si="27"/>
        <v>1057.0559999999998</v>
      </c>
      <c r="AA64" s="127">
        <f t="shared" si="28"/>
        <v>240.24000000000004</v>
      </c>
      <c r="AB64" s="127">
        <f t="shared" si="29"/>
        <v>4672.6679999999997</v>
      </c>
      <c r="AC64" s="127">
        <f t="shared" si="30"/>
        <v>12012</v>
      </c>
      <c r="AD64" s="127">
        <f t="shared" si="31"/>
        <v>324.32400000000007</v>
      </c>
      <c r="AE64" s="127">
        <f t="shared" si="32"/>
        <v>13213.2</v>
      </c>
      <c r="AF64" s="127">
        <f t="shared" si="33"/>
        <v>204.20400000000004</v>
      </c>
    </row>
    <row r="65" spans="1:32">
      <c r="A65" s="131" t="s">
        <v>350</v>
      </c>
      <c r="B65" s="180">
        <v>8008</v>
      </c>
      <c r="C65" s="130">
        <v>20000</v>
      </c>
      <c r="D65" s="127">
        <f t="shared" si="17"/>
        <v>160.16</v>
      </c>
      <c r="E65" s="126">
        <v>420</v>
      </c>
      <c r="F65" s="132">
        <v>94.52</v>
      </c>
      <c r="G65" s="132">
        <v>18</v>
      </c>
      <c r="H65" s="132">
        <v>0.88</v>
      </c>
      <c r="I65" s="132">
        <v>0.2</v>
      </c>
      <c r="J65" s="132">
        <v>3.89</v>
      </c>
      <c r="K65" s="132">
        <v>10</v>
      </c>
      <c r="L65" s="132">
        <v>0.27</v>
      </c>
      <c r="M65" s="132">
        <v>11</v>
      </c>
      <c r="N65" s="132">
        <v>0.17</v>
      </c>
      <c r="O65" s="132"/>
      <c r="P65" s="124">
        <f t="shared" si="18"/>
        <v>1441440</v>
      </c>
      <c r="Q65" s="124">
        <f t="shared" si="19"/>
        <v>70470.399999999994</v>
      </c>
      <c r="R65" s="124">
        <f t="shared" si="20"/>
        <v>16016.000000000002</v>
      </c>
      <c r="S65" s="124">
        <f t="shared" si="21"/>
        <v>311511.2</v>
      </c>
      <c r="T65" s="124">
        <f t="shared" si="22"/>
        <v>800800</v>
      </c>
      <c r="U65" s="124">
        <f t="shared" si="23"/>
        <v>21621.600000000002</v>
      </c>
      <c r="V65" s="124">
        <f t="shared" si="24"/>
        <v>880880</v>
      </c>
      <c r="W65" s="124">
        <f t="shared" si="25"/>
        <v>13613.600000000002</v>
      </c>
      <c r="Y65" s="127">
        <f t="shared" si="26"/>
        <v>28828.799999999999</v>
      </c>
      <c r="Z65" s="127">
        <f t="shared" si="27"/>
        <v>1409.4079999999999</v>
      </c>
      <c r="AA65" s="127">
        <f t="shared" si="28"/>
        <v>320.32000000000005</v>
      </c>
      <c r="AB65" s="127">
        <f t="shared" si="29"/>
        <v>6230.2240000000002</v>
      </c>
      <c r="AC65" s="127">
        <f t="shared" si="30"/>
        <v>16016</v>
      </c>
      <c r="AD65" s="127">
        <f t="shared" si="31"/>
        <v>432.43200000000007</v>
      </c>
      <c r="AE65" s="127">
        <f t="shared" si="32"/>
        <v>17617.599999999999</v>
      </c>
      <c r="AF65" s="127">
        <f t="shared" si="33"/>
        <v>272.27200000000005</v>
      </c>
    </row>
    <row r="66" spans="1:32">
      <c r="A66" s="128" t="s">
        <v>312</v>
      </c>
      <c r="B66" s="180">
        <v>85</v>
      </c>
      <c r="C66" s="130">
        <v>100000</v>
      </c>
      <c r="D66" s="127">
        <f t="shared" ref="D66:D69" si="34">C66*B66/1000000</f>
        <v>8.5</v>
      </c>
      <c r="E66" s="126">
        <v>330</v>
      </c>
      <c r="F66" s="129">
        <v>5.05</v>
      </c>
      <c r="G66" s="129">
        <v>557</v>
      </c>
      <c r="H66" s="183">
        <v>28.33</v>
      </c>
      <c r="I66" s="183">
        <v>47.37</v>
      </c>
      <c r="J66" s="129">
        <v>15.31</v>
      </c>
      <c r="K66" s="129">
        <v>54</v>
      </c>
      <c r="L66" s="129">
        <v>7.28</v>
      </c>
      <c r="M66" s="129">
        <v>515</v>
      </c>
      <c r="N66" s="129">
        <v>10.24</v>
      </c>
      <c r="O66" s="129"/>
      <c r="P66" s="124">
        <f t="shared" si="18"/>
        <v>473450</v>
      </c>
      <c r="Q66" s="124">
        <f t="shared" si="19"/>
        <v>24080.499999999996</v>
      </c>
      <c r="R66" s="124">
        <f t="shared" si="20"/>
        <v>40264.5</v>
      </c>
      <c r="S66" s="124">
        <f t="shared" si="21"/>
        <v>13013.500000000002</v>
      </c>
      <c r="T66" s="124">
        <f t="shared" si="22"/>
        <v>45900</v>
      </c>
      <c r="U66" s="124">
        <f t="shared" si="23"/>
        <v>6188.0000000000009</v>
      </c>
      <c r="V66" s="124">
        <f t="shared" si="24"/>
        <v>437750</v>
      </c>
      <c r="W66" s="124">
        <f t="shared" si="25"/>
        <v>8704</v>
      </c>
      <c r="Y66" s="127">
        <f t="shared" si="26"/>
        <v>47345</v>
      </c>
      <c r="Z66" s="127">
        <f t="shared" si="27"/>
        <v>2408.0499999999997</v>
      </c>
      <c r="AA66" s="127">
        <f t="shared" si="28"/>
        <v>4026.45</v>
      </c>
      <c r="AB66" s="127">
        <f t="shared" si="29"/>
        <v>1301.3500000000001</v>
      </c>
      <c r="AC66" s="127">
        <f t="shared" si="30"/>
        <v>4590</v>
      </c>
      <c r="AD66" s="127">
        <f t="shared" si="31"/>
        <v>618.80000000000007</v>
      </c>
      <c r="AE66" s="127">
        <f t="shared" si="32"/>
        <v>43775</v>
      </c>
      <c r="AF66" s="127">
        <f t="shared" si="33"/>
        <v>870.4</v>
      </c>
    </row>
    <row r="67" spans="1:32">
      <c r="A67" s="131" t="s">
        <v>313</v>
      </c>
      <c r="B67" s="180">
        <v>5976</v>
      </c>
      <c r="C67" s="124">
        <v>22000</v>
      </c>
      <c r="D67" s="127">
        <f t="shared" si="34"/>
        <v>131.47200000000001</v>
      </c>
      <c r="E67" s="126">
        <v>400</v>
      </c>
      <c r="F67" s="132">
        <v>91.45</v>
      </c>
      <c r="G67" s="132">
        <v>30</v>
      </c>
      <c r="H67" s="132">
        <v>0.61</v>
      </c>
      <c r="I67" s="132">
        <v>0.15</v>
      </c>
      <c r="J67" s="132">
        <v>7.55</v>
      </c>
      <c r="K67" s="132">
        <v>7</v>
      </c>
      <c r="L67" s="132">
        <v>0.24</v>
      </c>
      <c r="M67" s="132">
        <v>10</v>
      </c>
      <c r="N67" s="132">
        <v>0.1</v>
      </c>
      <c r="O67" s="132"/>
      <c r="P67" s="124">
        <f t="shared" si="18"/>
        <v>1792800</v>
      </c>
      <c r="Q67" s="124">
        <f t="shared" si="19"/>
        <v>36453.599999999999</v>
      </c>
      <c r="R67" s="124">
        <f t="shared" si="20"/>
        <v>8964</v>
      </c>
      <c r="S67" s="124">
        <f t="shared" si="21"/>
        <v>451187.99999999994</v>
      </c>
      <c r="T67" s="124">
        <f t="shared" si="22"/>
        <v>418320</v>
      </c>
      <c r="U67" s="124">
        <f t="shared" si="23"/>
        <v>14342.4</v>
      </c>
      <c r="V67" s="124">
        <f t="shared" si="24"/>
        <v>597600</v>
      </c>
      <c r="W67" s="124">
        <f t="shared" si="25"/>
        <v>5976</v>
      </c>
      <c r="Y67" s="127">
        <f t="shared" si="26"/>
        <v>39441.599999999999</v>
      </c>
      <c r="Z67" s="127">
        <f t="shared" si="27"/>
        <v>801.97919999999999</v>
      </c>
      <c r="AA67" s="127">
        <f t="shared" si="28"/>
        <v>197.208</v>
      </c>
      <c r="AB67" s="127">
        <f t="shared" si="29"/>
        <v>9926.1359999999986</v>
      </c>
      <c r="AC67" s="127">
        <f t="shared" si="30"/>
        <v>9203.0400000000009</v>
      </c>
      <c r="AD67" s="127">
        <f t="shared" si="31"/>
        <v>315.53280000000001</v>
      </c>
      <c r="AE67" s="127">
        <f t="shared" si="32"/>
        <v>13147.2</v>
      </c>
      <c r="AF67" s="127">
        <f t="shared" si="33"/>
        <v>131.47200000000001</v>
      </c>
    </row>
    <row r="68" spans="1:32">
      <c r="A68" s="128" t="s">
        <v>335</v>
      </c>
      <c r="B68" s="180">
        <v>375</v>
      </c>
      <c r="C68" s="130">
        <v>1070000</v>
      </c>
      <c r="D68" s="127">
        <f t="shared" si="34"/>
        <v>401.25</v>
      </c>
      <c r="E68" s="126">
        <v>0</v>
      </c>
      <c r="F68" s="129">
        <v>10.42</v>
      </c>
      <c r="G68" s="129">
        <v>340</v>
      </c>
      <c r="H68" s="129">
        <v>10.69</v>
      </c>
      <c r="I68" s="129">
        <v>1.99</v>
      </c>
      <c r="J68" s="129">
        <v>75.36</v>
      </c>
      <c r="K68" s="129">
        <v>34</v>
      </c>
      <c r="L68" s="129">
        <v>5.37</v>
      </c>
      <c r="M68" s="129">
        <v>90</v>
      </c>
      <c r="N68" s="129">
        <v>3.46</v>
      </c>
      <c r="O68" s="129"/>
      <c r="P68" s="124">
        <f t="shared" si="18"/>
        <v>1275000</v>
      </c>
      <c r="Q68" s="124">
        <f t="shared" si="19"/>
        <v>40087.5</v>
      </c>
      <c r="R68" s="124">
        <f t="shared" si="20"/>
        <v>7462.5</v>
      </c>
      <c r="S68" s="124">
        <f t="shared" si="21"/>
        <v>282600</v>
      </c>
      <c r="T68" s="124">
        <f t="shared" si="22"/>
        <v>127500</v>
      </c>
      <c r="U68" s="124">
        <f t="shared" si="23"/>
        <v>20137.5</v>
      </c>
      <c r="V68" s="124">
        <f t="shared" si="24"/>
        <v>337500</v>
      </c>
      <c r="W68" s="124">
        <f t="shared" si="25"/>
        <v>12975</v>
      </c>
      <c r="Y68" s="127">
        <f t="shared" si="26"/>
        <v>1364250</v>
      </c>
      <c r="Z68" s="127">
        <f t="shared" si="27"/>
        <v>42893.625</v>
      </c>
      <c r="AA68" s="127">
        <f t="shared" si="28"/>
        <v>7984.875</v>
      </c>
      <c r="AB68" s="127">
        <f t="shared" si="29"/>
        <v>302382</v>
      </c>
      <c r="AC68" s="127">
        <f t="shared" si="30"/>
        <v>136425</v>
      </c>
      <c r="AD68" s="127">
        <f t="shared" si="31"/>
        <v>21547.125</v>
      </c>
      <c r="AE68" s="127">
        <f t="shared" si="32"/>
        <v>361125</v>
      </c>
      <c r="AF68" s="127">
        <f t="shared" si="33"/>
        <v>13883.25</v>
      </c>
    </row>
    <row r="69" spans="1:32">
      <c r="A69" s="128" t="s">
        <v>376</v>
      </c>
      <c r="B69" s="180">
        <v>3514</v>
      </c>
      <c r="C69" s="124">
        <v>7100</v>
      </c>
      <c r="D69" s="127">
        <f t="shared" si="34"/>
        <v>24.949400000000001</v>
      </c>
      <c r="E69" s="126">
        <v>350</v>
      </c>
      <c r="F69" s="129">
        <v>95.22</v>
      </c>
      <c r="G69" s="129">
        <v>15</v>
      </c>
      <c r="H69" s="129">
        <v>1.1399999999999999</v>
      </c>
      <c r="I69" s="129">
        <v>0.36</v>
      </c>
      <c r="J69" s="129">
        <v>2.69</v>
      </c>
      <c r="K69" s="129">
        <v>18</v>
      </c>
      <c r="L69" s="129">
        <v>0.37</v>
      </c>
      <c r="M69" s="129">
        <v>19</v>
      </c>
      <c r="N69" s="129">
        <v>0.33</v>
      </c>
      <c r="O69" s="129"/>
      <c r="P69" s="124">
        <f t="shared" si="18"/>
        <v>527100</v>
      </c>
      <c r="Q69" s="124">
        <f t="shared" si="19"/>
        <v>40059.599999999999</v>
      </c>
      <c r="R69" s="124">
        <f t="shared" si="20"/>
        <v>12650.4</v>
      </c>
      <c r="S69" s="124">
        <f t="shared" si="21"/>
        <v>94526.6</v>
      </c>
      <c r="T69" s="124">
        <f t="shared" si="22"/>
        <v>632520</v>
      </c>
      <c r="U69" s="124">
        <f t="shared" si="23"/>
        <v>13001.800000000001</v>
      </c>
      <c r="V69" s="124">
        <f t="shared" si="24"/>
        <v>667660</v>
      </c>
      <c r="W69" s="124">
        <f t="shared" si="25"/>
        <v>11596.2</v>
      </c>
      <c r="Y69" s="127">
        <f t="shared" si="26"/>
        <v>3742.41</v>
      </c>
      <c r="Z69" s="127">
        <f t="shared" si="27"/>
        <v>284.42316</v>
      </c>
      <c r="AA69" s="127">
        <f t="shared" si="28"/>
        <v>89.817840000000004</v>
      </c>
      <c r="AB69" s="127">
        <f t="shared" si="29"/>
        <v>671.13886000000002</v>
      </c>
      <c r="AC69" s="127">
        <f t="shared" si="30"/>
        <v>4490.8919999999998</v>
      </c>
      <c r="AD69" s="127">
        <f t="shared" si="31"/>
        <v>92.312780000000018</v>
      </c>
      <c r="AE69" s="127">
        <f t="shared" si="32"/>
        <v>4740.3860000000004</v>
      </c>
      <c r="AF69" s="127">
        <f t="shared" si="33"/>
        <v>82.333020000000005</v>
      </c>
    </row>
    <row r="70" spans="1:32" s="122" customFormat="1">
      <c r="A70" s="137"/>
      <c r="B70" s="137">
        <f>SUM(B2:B69)</f>
        <v>186629</v>
      </c>
      <c r="C70" s="137">
        <f>SUM(C2:C69)</f>
        <v>2819323.55</v>
      </c>
      <c r="D70" s="137">
        <f t="shared" ref="D70:AF70" si="35">SUM(D2:D69)</f>
        <v>4063.9415237500002</v>
      </c>
      <c r="E70" s="137">
        <f t="shared" si="35"/>
        <v>41375</v>
      </c>
      <c r="F70" s="137">
        <f t="shared" si="35"/>
        <v>4983.9700000000012</v>
      </c>
      <c r="G70" s="137">
        <f t="shared" si="35"/>
        <v>8996</v>
      </c>
      <c r="H70" s="137">
        <f t="shared" si="35"/>
        <v>238.07999999999998</v>
      </c>
      <c r="I70" s="137">
        <f t="shared" si="35"/>
        <v>527.14</v>
      </c>
      <c r="J70" s="137">
        <f t="shared" si="35"/>
        <v>989.3900000000001</v>
      </c>
      <c r="K70" s="137">
        <f t="shared" si="35"/>
        <v>2272</v>
      </c>
      <c r="L70" s="137">
        <f t="shared" si="35"/>
        <v>71.210000000000008</v>
      </c>
      <c r="M70" s="137">
        <f t="shared" si="35"/>
        <v>2663</v>
      </c>
      <c r="N70" s="137">
        <f t="shared" si="35"/>
        <v>48.210000000000008</v>
      </c>
      <c r="O70" s="137"/>
      <c r="P70" s="137"/>
      <c r="Q70" s="137"/>
      <c r="R70" s="137"/>
      <c r="S70" s="137"/>
      <c r="T70" s="137"/>
      <c r="U70" s="137"/>
      <c r="V70" s="137"/>
      <c r="W70" s="137"/>
      <c r="X70" s="137"/>
      <c r="Y70" s="137">
        <f>SUM(Y2:Y69)</f>
        <v>3814398.7549374998</v>
      </c>
      <c r="Z70" s="137">
        <f>SUM(Z2:Z69)</f>
        <v>99775.552682750014</v>
      </c>
      <c r="AA70" s="137">
        <f t="shared" si="35"/>
        <v>79399.514482750004</v>
      </c>
      <c r="AB70" s="137">
        <f t="shared" si="35"/>
        <v>748140.64322149998</v>
      </c>
      <c r="AC70" s="137">
        <f t="shared" si="35"/>
        <v>821774.99913750007</v>
      </c>
      <c r="AD70" s="137">
        <f t="shared" si="35"/>
        <v>38964.831459624998</v>
      </c>
      <c r="AE70" s="137">
        <f t="shared" si="35"/>
        <v>1059934.8358249997</v>
      </c>
      <c r="AF70" s="137">
        <f t="shared" si="35"/>
        <v>23821.466132999998</v>
      </c>
    </row>
  </sheetData>
  <sortState xmlns:xlrd2="http://schemas.microsoft.com/office/spreadsheetml/2017/richdata2" ref="A2:AF69">
    <sortCondition ref="A2:A69"/>
  </sortState>
  <pageMargins left="0.7" right="0.7" top="0.75" bottom="0.75" header="0.3" footer="0.3"/>
  <pageSetup paperSize="9" orientation="portrait"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3660-6CC9-45FE-8EA7-2DDD38BCEDE3}">
  <sheetPr codeName="Sheet7">
    <outlinePr summaryBelow="0" summaryRight="0"/>
  </sheetPr>
  <dimension ref="A1:AY999"/>
  <sheetViews>
    <sheetView topLeftCell="A11" zoomScale="150" zoomScaleNormal="100" workbookViewId="0">
      <selection activeCell="S27" sqref="S27"/>
    </sheetView>
  </sheetViews>
  <sheetFormatPr baseColWidth="10" defaultColWidth="11.5" defaultRowHeight="15.75" customHeight="1"/>
  <cols>
    <col min="1" max="1" width="14.33203125" style="17" customWidth="1"/>
    <col min="2" max="2" width="7.5" style="17" customWidth="1"/>
    <col min="3" max="3" width="5.33203125" style="17" customWidth="1"/>
    <col min="4" max="4" width="3.83203125" style="17" customWidth="1"/>
    <col min="5" max="5" width="5.1640625" style="17" customWidth="1"/>
    <col min="6" max="6" width="3.83203125" style="17" customWidth="1"/>
    <col min="7" max="7" width="4.6640625" style="17" customWidth="1"/>
    <col min="8" max="8" width="3.6640625" style="17" customWidth="1"/>
    <col min="9" max="12" width="3.83203125" style="17" customWidth="1"/>
    <col min="13" max="13" width="4.6640625" style="17" customWidth="1"/>
    <col min="14" max="14" width="3.83203125" style="17" customWidth="1"/>
    <col min="15" max="15" width="11.5" style="17" customWidth="1"/>
    <col min="16" max="16" width="6.5" style="17" customWidth="1"/>
    <col min="17" max="41" width="10.33203125" style="17" customWidth="1"/>
    <col min="42" max="44" width="5.83203125" style="17" customWidth="1"/>
    <col min="45" max="16384" width="11.5" style="17"/>
  </cols>
  <sheetData>
    <row r="1" spans="1:45" ht="14">
      <c r="A1" s="21" t="s">
        <v>109</v>
      </c>
      <c r="B1" s="22" t="s">
        <v>166</v>
      </c>
      <c r="C1" s="22" t="s">
        <v>113</v>
      </c>
      <c r="D1" s="22" t="s">
        <v>114</v>
      </c>
      <c r="E1" s="22" t="s">
        <v>115</v>
      </c>
      <c r="F1" s="22" t="s">
        <v>116</v>
      </c>
      <c r="G1" s="22" t="s">
        <v>117</v>
      </c>
      <c r="H1" s="22" t="s">
        <v>118</v>
      </c>
      <c r="I1" s="22" t="s">
        <v>119</v>
      </c>
      <c r="J1" s="22" t="s">
        <v>120</v>
      </c>
      <c r="K1" s="22" t="s">
        <v>121</v>
      </c>
      <c r="L1" s="22" t="s">
        <v>122</v>
      </c>
      <c r="M1" s="22" t="s">
        <v>123</v>
      </c>
      <c r="N1" s="22" t="s">
        <v>124</v>
      </c>
      <c r="O1" s="24" t="s">
        <v>110</v>
      </c>
      <c r="P1" s="23" t="s">
        <v>125</v>
      </c>
      <c r="R1" s="25"/>
      <c r="S1" s="25"/>
      <c r="T1" s="25"/>
      <c r="U1" s="25"/>
      <c r="V1" s="25"/>
      <c r="W1" s="25"/>
      <c r="X1" s="25"/>
      <c r="Y1" s="25"/>
      <c r="Z1" s="25"/>
      <c r="AA1" s="25"/>
      <c r="AB1" s="25"/>
      <c r="AC1" s="25"/>
      <c r="AD1" s="25"/>
      <c r="AE1" s="25"/>
      <c r="AF1" s="25"/>
      <c r="AG1" s="25"/>
      <c r="AH1" s="25"/>
      <c r="AI1" s="25"/>
      <c r="AJ1" s="25"/>
      <c r="AK1" s="25"/>
      <c r="AL1" s="25"/>
      <c r="AM1" s="25"/>
      <c r="AN1" s="25"/>
      <c r="AO1" s="22"/>
      <c r="AP1" s="24"/>
      <c r="AQ1" s="25"/>
      <c r="AR1" s="25"/>
      <c r="AS1" s="25"/>
    </row>
    <row r="2" spans="1:45" ht="14">
      <c r="A2" s="19" t="s">
        <v>21</v>
      </c>
      <c r="B2" s="26" t="s">
        <v>22</v>
      </c>
      <c r="D2" s="26"/>
      <c r="E2" s="26"/>
      <c r="F2" s="26"/>
      <c r="G2" s="26"/>
      <c r="H2" s="51">
        <v>48</v>
      </c>
      <c r="I2" s="51"/>
      <c r="J2" s="51"/>
      <c r="K2" s="51"/>
      <c r="L2" s="51"/>
      <c r="M2" s="51"/>
      <c r="N2" s="51"/>
      <c r="O2" s="20">
        <v>48</v>
      </c>
      <c r="P2" s="53">
        <v>200</v>
      </c>
      <c r="Q2" s="26"/>
      <c r="R2" s="26"/>
      <c r="S2" s="26"/>
      <c r="T2" s="26"/>
      <c r="U2" s="26"/>
      <c r="V2" s="26"/>
      <c r="W2" s="26"/>
      <c r="X2" s="26"/>
      <c r="Y2" s="26"/>
      <c r="Z2" s="26"/>
      <c r="AA2" s="26"/>
      <c r="AB2" s="26"/>
      <c r="AC2" s="26"/>
      <c r="AD2" s="26"/>
      <c r="AE2" s="26"/>
      <c r="AF2" s="26"/>
      <c r="AG2" s="26"/>
      <c r="AH2" s="26"/>
      <c r="AI2" s="26"/>
      <c r="AJ2" s="26"/>
      <c r="AK2" s="26"/>
      <c r="AL2" s="26"/>
      <c r="AM2" s="26"/>
      <c r="AN2" s="26"/>
      <c r="AO2" s="26"/>
      <c r="AP2" s="20"/>
    </row>
    <row r="3" spans="1:45" ht="14">
      <c r="A3" s="28" t="s">
        <v>23</v>
      </c>
      <c r="B3" s="25" t="s">
        <v>24</v>
      </c>
      <c r="G3" s="25"/>
      <c r="H3" s="51">
        <v>84</v>
      </c>
      <c r="I3" s="51"/>
      <c r="J3" s="51"/>
      <c r="K3" s="51"/>
      <c r="L3" s="51"/>
      <c r="M3" s="51"/>
      <c r="N3" s="51"/>
      <c r="O3" s="29">
        <v>84</v>
      </c>
      <c r="P3" s="53">
        <v>350</v>
      </c>
      <c r="AP3" s="29"/>
    </row>
    <row r="4" spans="1:45" ht="14">
      <c r="A4" s="28" t="s">
        <v>26</v>
      </c>
      <c r="B4" s="25" t="s">
        <v>27</v>
      </c>
      <c r="H4" s="51"/>
      <c r="I4" s="51"/>
      <c r="J4" s="51"/>
      <c r="K4" s="51"/>
      <c r="L4" s="51"/>
      <c r="M4" s="51">
        <v>40</v>
      </c>
      <c r="N4" s="51"/>
      <c r="O4" s="29">
        <v>40</v>
      </c>
      <c r="P4" s="53">
        <v>45</v>
      </c>
      <c r="AP4" s="29"/>
    </row>
    <row r="5" spans="1:45" ht="14">
      <c r="A5" s="28" t="s">
        <v>29</v>
      </c>
      <c r="B5" s="25" t="s">
        <v>30</v>
      </c>
      <c r="H5" s="51"/>
      <c r="I5" s="51">
        <v>15</v>
      </c>
      <c r="J5" s="51"/>
      <c r="K5" s="51"/>
      <c r="L5" s="51"/>
      <c r="M5" s="51"/>
      <c r="N5" s="51"/>
      <c r="O5" s="29">
        <v>15</v>
      </c>
      <c r="P5" s="53">
        <v>1</v>
      </c>
      <c r="AP5" s="29"/>
    </row>
    <row r="6" spans="1:45" ht="14">
      <c r="A6" s="21" t="s">
        <v>32</v>
      </c>
      <c r="B6" s="22" t="s">
        <v>30</v>
      </c>
      <c r="C6" s="22"/>
      <c r="D6" s="22"/>
      <c r="E6" s="22"/>
      <c r="F6" s="22"/>
      <c r="G6" s="22"/>
      <c r="H6" s="51"/>
      <c r="I6" s="51"/>
      <c r="J6" s="51">
        <v>5</v>
      </c>
      <c r="K6" s="51"/>
      <c r="L6" s="51"/>
      <c r="M6" s="51"/>
      <c r="N6" s="51"/>
      <c r="O6" s="24">
        <v>5</v>
      </c>
      <c r="P6" s="53">
        <v>5</v>
      </c>
      <c r="Q6" s="22"/>
      <c r="R6" s="22"/>
      <c r="S6" s="22"/>
      <c r="T6" s="22"/>
      <c r="U6" s="22"/>
      <c r="V6" s="22"/>
      <c r="W6" s="22"/>
      <c r="X6" s="22"/>
      <c r="Y6" s="22"/>
      <c r="Z6" s="22"/>
      <c r="AA6" s="22"/>
      <c r="AB6" s="22"/>
      <c r="AC6" s="22"/>
      <c r="AD6" s="22"/>
      <c r="AE6" s="22"/>
      <c r="AF6" s="22"/>
      <c r="AG6" s="22"/>
      <c r="AH6" s="22"/>
      <c r="AI6" s="22"/>
      <c r="AJ6" s="22"/>
      <c r="AK6" s="22"/>
      <c r="AL6" s="22"/>
      <c r="AM6" s="22"/>
      <c r="AN6" s="22"/>
      <c r="AO6" s="22"/>
      <c r="AP6" s="24"/>
    </row>
    <row r="7" spans="1:45" ht="14">
      <c r="A7" s="28" t="s">
        <v>126</v>
      </c>
      <c r="B7" s="25" t="s">
        <v>35</v>
      </c>
      <c r="C7" s="52">
        <v>3.5</v>
      </c>
      <c r="D7" s="52">
        <v>3.5</v>
      </c>
      <c r="E7" s="52">
        <v>3.5</v>
      </c>
      <c r="F7" s="52">
        <v>3.5</v>
      </c>
      <c r="G7" s="52">
        <v>3.5</v>
      </c>
      <c r="H7" s="52">
        <v>3.5</v>
      </c>
      <c r="I7" s="51"/>
      <c r="J7" s="51"/>
      <c r="K7" s="51"/>
      <c r="L7" s="195"/>
      <c r="M7" s="52">
        <v>3.5</v>
      </c>
      <c r="N7" s="52">
        <v>3.5</v>
      </c>
      <c r="O7" s="29">
        <f t="shared" ref="O7:O36" si="0">SUM(C7:N7)</f>
        <v>28</v>
      </c>
      <c r="P7" s="53">
        <v>12</v>
      </c>
      <c r="AP7" s="29"/>
    </row>
    <row r="8" spans="1:45" ht="14">
      <c r="A8" s="28" t="s">
        <v>127</v>
      </c>
      <c r="B8" s="25" t="s">
        <v>35</v>
      </c>
      <c r="C8" s="52">
        <v>5</v>
      </c>
      <c r="D8" s="52">
        <v>6</v>
      </c>
      <c r="E8" s="52">
        <v>5</v>
      </c>
      <c r="F8" s="51"/>
      <c r="G8" s="51"/>
      <c r="H8" s="51"/>
      <c r="I8" s="51"/>
      <c r="J8" s="51"/>
      <c r="K8" s="51"/>
      <c r="L8" s="195"/>
      <c r="M8" s="51"/>
      <c r="N8" s="52">
        <v>4</v>
      </c>
      <c r="O8" s="29">
        <f t="shared" si="0"/>
        <v>20</v>
      </c>
      <c r="P8" s="53">
        <v>6</v>
      </c>
      <c r="AP8" s="29"/>
    </row>
    <row r="9" spans="1:45" ht="14">
      <c r="A9" s="28" t="s">
        <v>39</v>
      </c>
      <c r="B9" s="25" t="s">
        <v>35</v>
      </c>
      <c r="C9" s="52">
        <v>0.8</v>
      </c>
      <c r="D9" s="52">
        <v>0.7</v>
      </c>
      <c r="E9" s="51"/>
      <c r="F9" s="51"/>
      <c r="G9" s="52">
        <v>0.6</v>
      </c>
      <c r="H9" s="51"/>
      <c r="I9" s="51"/>
      <c r="J9" s="51"/>
      <c r="K9" s="51"/>
      <c r="L9" s="195">
        <v>2.25</v>
      </c>
      <c r="M9" s="52">
        <v>0.7</v>
      </c>
      <c r="N9" s="52">
        <v>0.7</v>
      </c>
      <c r="O9" s="29">
        <f t="shared" si="0"/>
        <v>5.75</v>
      </c>
      <c r="P9" s="53">
        <v>6</v>
      </c>
      <c r="AP9" s="29"/>
    </row>
    <row r="10" spans="1:45" ht="14">
      <c r="A10" s="28" t="s">
        <v>41</v>
      </c>
      <c r="B10" s="25" t="s">
        <v>35</v>
      </c>
      <c r="C10" s="52">
        <v>4</v>
      </c>
      <c r="D10" s="52">
        <v>7</v>
      </c>
      <c r="E10" s="52">
        <v>8</v>
      </c>
      <c r="F10" s="52">
        <v>6</v>
      </c>
      <c r="G10" s="51"/>
      <c r="H10" s="51"/>
      <c r="I10" s="51"/>
      <c r="J10" s="51"/>
      <c r="K10" s="51"/>
      <c r="L10" s="195"/>
      <c r="M10" s="51"/>
      <c r="N10" s="51"/>
      <c r="O10" s="29">
        <f t="shared" si="0"/>
        <v>25</v>
      </c>
      <c r="P10" s="53">
        <v>6</v>
      </c>
      <c r="AP10" s="29"/>
    </row>
    <row r="11" spans="1:45" ht="14">
      <c r="A11" s="28" t="s">
        <v>43</v>
      </c>
      <c r="B11" s="25" t="s">
        <v>35</v>
      </c>
      <c r="C11" s="52">
        <v>0.7</v>
      </c>
      <c r="D11" s="52">
        <v>0.7</v>
      </c>
      <c r="E11" s="52">
        <v>0.5</v>
      </c>
      <c r="F11" s="51"/>
      <c r="G11" s="51"/>
      <c r="H11" s="51"/>
      <c r="I11" s="51"/>
      <c r="J11" s="51"/>
      <c r="K11" s="51"/>
      <c r="L11" s="195">
        <v>0.6</v>
      </c>
      <c r="M11" s="52">
        <v>0.5</v>
      </c>
      <c r="N11" s="52">
        <v>0.6</v>
      </c>
      <c r="O11" s="29">
        <f t="shared" si="0"/>
        <v>3.6</v>
      </c>
      <c r="P11" s="53">
        <v>6</v>
      </c>
      <c r="AP11" s="29"/>
    </row>
    <row r="12" spans="1:45" ht="14">
      <c r="A12" s="28" t="s">
        <v>45</v>
      </c>
      <c r="B12" s="25" t="s">
        <v>35</v>
      </c>
      <c r="C12" s="52">
        <v>0.8</v>
      </c>
      <c r="D12" s="52">
        <v>0.8</v>
      </c>
      <c r="E12" s="52">
        <v>0.7</v>
      </c>
      <c r="F12" s="52">
        <v>0.6</v>
      </c>
      <c r="G12" s="51"/>
      <c r="H12" s="51"/>
      <c r="I12" s="51"/>
      <c r="J12" s="51"/>
      <c r="K12" s="51"/>
      <c r="L12" s="195"/>
      <c r="M12" s="52">
        <v>0.5</v>
      </c>
      <c r="N12" s="52">
        <v>0.6</v>
      </c>
      <c r="O12" s="29">
        <f t="shared" si="0"/>
        <v>4</v>
      </c>
      <c r="P12" s="53">
        <v>3</v>
      </c>
      <c r="AP12" s="29"/>
    </row>
    <row r="13" spans="1:45" ht="14">
      <c r="A13" s="28" t="s">
        <v>47</v>
      </c>
      <c r="B13" s="25" t="s">
        <v>35</v>
      </c>
      <c r="C13" s="52">
        <v>1.5</v>
      </c>
      <c r="D13" s="52">
        <v>1.5</v>
      </c>
      <c r="E13" s="52">
        <v>2</v>
      </c>
      <c r="F13" s="52">
        <v>1.5</v>
      </c>
      <c r="G13" s="52">
        <v>1.3</v>
      </c>
      <c r="H13" s="51"/>
      <c r="I13" s="51"/>
      <c r="J13" s="51"/>
      <c r="K13" s="51"/>
      <c r="L13" s="195">
        <v>0.7</v>
      </c>
      <c r="M13" s="52">
        <v>0.7</v>
      </c>
      <c r="N13" s="52">
        <v>1</v>
      </c>
      <c r="O13" s="29">
        <f t="shared" si="0"/>
        <v>10.199999999999999</v>
      </c>
      <c r="P13" s="53">
        <v>3</v>
      </c>
      <c r="AP13" s="29"/>
    </row>
    <row r="14" spans="1:45" ht="16.5" customHeight="1">
      <c r="A14" s="28" t="s">
        <v>49</v>
      </c>
      <c r="B14" s="25" t="s">
        <v>35</v>
      </c>
      <c r="C14" s="52">
        <v>7</v>
      </c>
      <c r="D14" s="52">
        <v>7</v>
      </c>
      <c r="E14" s="51"/>
      <c r="F14" s="51"/>
      <c r="G14" s="52">
        <v>4</v>
      </c>
      <c r="H14" s="51"/>
      <c r="I14" s="51"/>
      <c r="J14" s="51"/>
      <c r="K14" s="51"/>
      <c r="L14" s="195"/>
      <c r="M14" s="52">
        <v>4</v>
      </c>
      <c r="N14" s="52">
        <v>6</v>
      </c>
      <c r="O14" s="29">
        <f t="shared" si="0"/>
        <v>28</v>
      </c>
      <c r="P14" s="53">
        <v>6</v>
      </c>
      <c r="AP14" s="29"/>
    </row>
    <row r="15" spans="1:45" ht="14">
      <c r="A15" s="28" t="s">
        <v>51</v>
      </c>
      <c r="B15" s="25" t="s">
        <v>35</v>
      </c>
      <c r="C15" s="52">
        <v>5</v>
      </c>
      <c r="D15" s="52">
        <v>6</v>
      </c>
      <c r="E15" s="52">
        <v>7</v>
      </c>
      <c r="F15" s="52">
        <v>6</v>
      </c>
      <c r="G15" s="52">
        <v>6</v>
      </c>
      <c r="H15" s="51"/>
      <c r="I15" s="51"/>
      <c r="J15" s="51"/>
      <c r="K15" s="51"/>
      <c r="L15" s="195"/>
      <c r="M15" s="51"/>
      <c r="N15" s="52">
        <v>5</v>
      </c>
      <c r="O15" s="29">
        <f t="shared" si="0"/>
        <v>35</v>
      </c>
      <c r="P15" s="53">
        <v>6</v>
      </c>
      <c r="AP15" s="29"/>
    </row>
    <row r="16" spans="1:45" ht="14">
      <c r="A16" s="28" t="s">
        <v>128</v>
      </c>
      <c r="B16" s="25" t="s">
        <v>35</v>
      </c>
      <c r="C16" s="52">
        <v>1</v>
      </c>
      <c r="D16" s="52">
        <v>1.2</v>
      </c>
      <c r="E16" s="52">
        <v>1</v>
      </c>
      <c r="F16" s="51"/>
      <c r="G16" s="52">
        <v>1</v>
      </c>
      <c r="H16" s="51"/>
      <c r="I16" s="51"/>
      <c r="J16" s="51"/>
      <c r="K16" s="51"/>
      <c r="L16" s="195"/>
      <c r="M16" s="51"/>
      <c r="N16" s="52">
        <v>0.8</v>
      </c>
      <c r="O16" s="29">
        <f t="shared" si="0"/>
        <v>5</v>
      </c>
      <c r="P16" s="53">
        <v>6</v>
      </c>
      <c r="AP16" s="29"/>
    </row>
    <row r="17" spans="1:42" ht="14">
      <c r="A17" s="28" t="s">
        <v>55</v>
      </c>
      <c r="B17" s="25" t="s">
        <v>35</v>
      </c>
      <c r="C17" s="52">
        <v>2.5</v>
      </c>
      <c r="D17" s="52">
        <v>3</v>
      </c>
      <c r="E17" s="52">
        <v>3.5</v>
      </c>
      <c r="F17" s="51"/>
      <c r="G17" s="52">
        <v>2.5</v>
      </c>
      <c r="H17" s="51"/>
      <c r="I17" s="51"/>
      <c r="J17" s="51"/>
      <c r="K17" s="51"/>
      <c r="L17" s="195">
        <v>1</v>
      </c>
      <c r="M17" s="52">
        <v>1.5</v>
      </c>
      <c r="N17" s="52">
        <v>2</v>
      </c>
      <c r="O17" s="29">
        <f t="shared" si="0"/>
        <v>16</v>
      </c>
      <c r="P17" s="53">
        <v>6</v>
      </c>
      <c r="AP17" s="29"/>
    </row>
    <row r="18" spans="1:42" ht="14">
      <c r="A18" s="28" t="s">
        <v>57</v>
      </c>
      <c r="B18" s="25" t="s">
        <v>35</v>
      </c>
      <c r="C18" s="52">
        <v>3</v>
      </c>
      <c r="D18" s="52">
        <v>4.5</v>
      </c>
      <c r="E18" s="52">
        <v>5</v>
      </c>
      <c r="F18" s="52">
        <v>3</v>
      </c>
      <c r="G18" s="52">
        <v>2</v>
      </c>
      <c r="H18" s="51"/>
      <c r="I18" s="51"/>
      <c r="J18" s="51"/>
      <c r="K18" s="51"/>
      <c r="L18" s="195">
        <v>0.2</v>
      </c>
      <c r="M18" s="52">
        <v>2</v>
      </c>
      <c r="N18" s="52">
        <v>2.5</v>
      </c>
      <c r="O18" s="29">
        <f t="shared" si="0"/>
        <v>22.2</v>
      </c>
      <c r="P18" s="53">
        <v>6</v>
      </c>
      <c r="AP18" s="29"/>
    </row>
    <row r="19" spans="1:42" ht="14">
      <c r="A19" s="28" t="s">
        <v>59</v>
      </c>
      <c r="B19" s="25" t="s">
        <v>35</v>
      </c>
      <c r="C19" s="52">
        <v>1.5</v>
      </c>
      <c r="D19" s="52">
        <v>1.5</v>
      </c>
      <c r="E19" s="52">
        <v>2</v>
      </c>
      <c r="F19" s="51"/>
      <c r="G19" s="52">
        <v>1.5</v>
      </c>
      <c r="H19" s="51"/>
      <c r="I19" s="51"/>
      <c r="J19" s="51"/>
      <c r="K19" s="51"/>
      <c r="L19" s="195"/>
      <c r="M19" s="52">
        <v>0.5</v>
      </c>
      <c r="N19" s="52">
        <v>1</v>
      </c>
      <c r="O19" s="29">
        <f t="shared" si="0"/>
        <v>8</v>
      </c>
      <c r="P19" s="53">
        <v>3</v>
      </c>
      <c r="AP19" s="29"/>
    </row>
    <row r="20" spans="1:42" ht="14">
      <c r="A20" s="28" t="s">
        <v>61</v>
      </c>
      <c r="B20" s="25" t="s">
        <v>35</v>
      </c>
      <c r="C20" s="52">
        <v>4</v>
      </c>
      <c r="D20" s="52">
        <v>5</v>
      </c>
      <c r="E20" s="52">
        <v>6</v>
      </c>
      <c r="F20" s="52">
        <v>4</v>
      </c>
      <c r="G20" s="52">
        <v>3</v>
      </c>
      <c r="H20" s="51"/>
      <c r="I20" s="51"/>
      <c r="J20" s="51"/>
      <c r="K20" s="51"/>
      <c r="L20" s="195"/>
      <c r="M20" s="52">
        <v>2</v>
      </c>
      <c r="N20" s="52">
        <v>3</v>
      </c>
      <c r="O20" s="29">
        <f t="shared" si="0"/>
        <v>27</v>
      </c>
      <c r="P20" s="53">
        <v>3</v>
      </c>
      <c r="AP20" s="29"/>
    </row>
    <row r="21" spans="1:42" ht="14">
      <c r="A21" s="28" t="s">
        <v>63</v>
      </c>
      <c r="B21" s="25" t="s">
        <v>35</v>
      </c>
      <c r="C21" s="52">
        <v>0.6</v>
      </c>
      <c r="D21" s="52">
        <v>1</v>
      </c>
      <c r="E21" s="52">
        <v>1</v>
      </c>
      <c r="F21" s="52">
        <v>0.5</v>
      </c>
      <c r="G21" s="52">
        <v>1</v>
      </c>
      <c r="H21" s="51"/>
      <c r="I21" s="51"/>
      <c r="J21" s="51"/>
      <c r="K21" s="51"/>
      <c r="L21" s="195">
        <v>0.3</v>
      </c>
      <c r="M21" s="52">
        <v>0.4</v>
      </c>
      <c r="N21" s="52">
        <v>0.5</v>
      </c>
      <c r="O21" s="29">
        <f t="shared" si="0"/>
        <v>5.3</v>
      </c>
      <c r="P21" s="53">
        <v>3</v>
      </c>
      <c r="AP21" s="29"/>
    </row>
    <row r="22" spans="1:42" ht="14">
      <c r="A22" s="28" t="s">
        <v>65</v>
      </c>
      <c r="B22" s="25" t="s">
        <v>35</v>
      </c>
      <c r="C22" s="52">
        <v>0.7</v>
      </c>
      <c r="D22" s="52">
        <v>1</v>
      </c>
      <c r="E22" s="52">
        <v>0.9</v>
      </c>
      <c r="F22" s="52">
        <v>0.5</v>
      </c>
      <c r="G22" s="52">
        <v>1</v>
      </c>
      <c r="H22" s="51"/>
      <c r="I22" s="51"/>
      <c r="J22" s="51"/>
      <c r="K22" s="51"/>
      <c r="L22" s="195"/>
      <c r="M22" s="52">
        <v>0.3</v>
      </c>
      <c r="N22" s="52">
        <v>0.6</v>
      </c>
      <c r="O22" s="29">
        <f t="shared" si="0"/>
        <v>4.9999999999999991</v>
      </c>
      <c r="P22" s="53">
        <v>3</v>
      </c>
      <c r="AP22" s="29"/>
    </row>
    <row r="23" spans="1:42" ht="14">
      <c r="A23" s="28" t="s">
        <v>67</v>
      </c>
      <c r="B23" s="25" t="s">
        <v>35</v>
      </c>
      <c r="C23" s="51"/>
      <c r="D23" s="52">
        <v>5</v>
      </c>
      <c r="E23" s="52">
        <v>8</v>
      </c>
      <c r="F23" s="52">
        <v>7</v>
      </c>
      <c r="G23" s="52">
        <v>5</v>
      </c>
      <c r="H23" s="51"/>
      <c r="I23" s="51"/>
      <c r="J23" s="51"/>
      <c r="K23" s="51"/>
      <c r="L23" s="195"/>
      <c r="M23" s="51"/>
      <c r="N23" s="51"/>
      <c r="O23" s="29">
        <f t="shared" si="0"/>
        <v>25</v>
      </c>
      <c r="P23" s="53">
        <v>18</v>
      </c>
      <c r="AP23" s="29"/>
    </row>
    <row r="24" spans="1:42" ht="14">
      <c r="A24" s="28" t="s">
        <v>68</v>
      </c>
      <c r="B24" s="25" t="s">
        <v>35</v>
      </c>
      <c r="C24" s="51"/>
      <c r="D24" s="51"/>
      <c r="E24" s="51"/>
      <c r="F24" s="52">
        <v>1</v>
      </c>
      <c r="G24" s="52">
        <v>3</v>
      </c>
      <c r="H24" s="51"/>
      <c r="I24" s="51"/>
      <c r="J24" s="51"/>
      <c r="K24" s="51"/>
      <c r="L24" s="195"/>
      <c r="M24" s="51"/>
      <c r="N24" s="51"/>
      <c r="O24" s="29">
        <f t="shared" si="0"/>
        <v>4</v>
      </c>
      <c r="P24" s="53">
        <v>3</v>
      </c>
      <c r="AP24" s="29"/>
    </row>
    <row r="25" spans="1:42" ht="14">
      <c r="A25" s="31" t="s">
        <v>70</v>
      </c>
      <c r="B25" s="25" t="s">
        <v>35</v>
      </c>
      <c r="C25" s="51"/>
      <c r="D25" s="52">
        <v>6</v>
      </c>
      <c r="E25" s="52">
        <v>8</v>
      </c>
      <c r="F25" s="52">
        <v>10</v>
      </c>
      <c r="G25" s="52">
        <v>6</v>
      </c>
      <c r="H25" s="51"/>
      <c r="I25" s="51"/>
      <c r="J25" s="51"/>
      <c r="K25" s="51"/>
      <c r="L25" s="195"/>
      <c r="M25" s="51"/>
      <c r="N25" s="51"/>
      <c r="O25" s="29">
        <f t="shared" si="0"/>
        <v>30</v>
      </c>
      <c r="P25" s="53">
        <v>6</v>
      </c>
      <c r="AP25" s="29"/>
    </row>
    <row r="26" spans="1:42" ht="14">
      <c r="A26" s="28" t="s">
        <v>72</v>
      </c>
      <c r="B26" s="25" t="s">
        <v>35</v>
      </c>
      <c r="C26" s="52">
        <v>4</v>
      </c>
      <c r="D26" s="52">
        <v>5</v>
      </c>
      <c r="E26" s="52">
        <v>5</v>
      </c>
      <c r="F26" s="52">
        <v>4</v>
      </c>
      <c r="G26" s="52">
        <v>3</v>
      </c>
      <c r="H26" s="51"/>
      <c r="I26" s="51"/>
      <c r="J26" s="51"/>
      <c r="K26" s="51"/>
      <c r="L26" s="195"/>
      <c r="M26" s="51"/>
      <c r="N26" s="52">
        <v>3</v>
      </c>
      <c r="O26" s="29">
        <f t="shared" si="0"/>
        <v>24</v>
      </c>
      <c r="P26" s="53">
        <v>6</v>
      </c>
      <c r="AP26" s="29"/>
    </row>
    <row r="27" spans="1:42" ht="14">
      <c r="A27" s="28" t="s">
        <v>74</v>
      </c>
      <c r="B27" s="25" t="s">
        <v>35</v>
      </c>
      <c r="C27" s="51"/>
      <c r="D27" s="51"/>
      <c r="E27" s="51"/>
      <c r="F27" s="52">
        <v>1</v>
      </c>
      <c r="G27" s="51"/>
      <c r="H27" s="51"/>
      <c r="I27" s="51"/>
      <c r="J27" s="51"/>
      <c r="K27" s="51"/>
      <c r="L27" s="195"/>
      <c r="M27" s="51"/>
      <c r="N27" s="51"/>
      <c r="O27" s="29">
        <f t="shared" si="0"/>
        <v>1</v>
      </c>
      <c r="P27" s="53">
        <v>3</v>
      </c>
      <c r="AP27" s="29"/>
    </row>
    <row r="28" spans="1:42" ht="14">
      <c r="A28" s="28" t="s">
        <v>76</v>
      </c>
      <c r="B28" s="25" t="s">
        <v>35</v>
      </c>
      <c r="C28" s="51"/>
      <c r="D28" s="51"/>
      <c r="E28" s="51"/>
      <c r="F28" s="51"/>
      <c r="G28" s="51"/>
      <c r="H28" s="52">
        <v>7.2</v>
      </c>
      <c r="I28" s="52">
        <v>10.9</v>
      </c>
      <c r="J28" s="52">
        <v>5.8</v>
      </c>
      <c r="K28" s="52">
        <v>0.6</v>
      </c>
      <c r="L28" s="52">
        <v>0.55000000000000004</v>
      </c>
      <c r="M28" s="51"/>
      <c r="N28" s="51"/>
      <c r="O28" s="222">
        <f t="shared" si="0"/>
        <v>25.050000000000004</v>
      </c>
      <c r="P28" s="53">
        <v>20</v>
      </c>
      <c r="AP28" s="29"/>
    </row>
    <row r="29" spans="1:42" ht="14">
      <c r="A29" s="28" t="s">
        <v>129</v>
      </c>
      <c r="B29" s="25" t="s">
        <v>35</v>
      </c>
      <c r="C29" s="51"/>
      <c r="D29" s="51"/>
      <c r="E29" s="51"/>
      <c r="F29" s="51"/>
      <c r="G29" s="51"/>
      <c r="H29" s="52">
        <v>1.2</v>
      </c>
      <c r="I29" s="52">
        <v>4.4000000000000004</v>
      </c>
      <c r="J29" s="52">
        <v>5.5</v>
      </c>
      <c r="K29" s="52">
        <v>9.1999999999999993</v>
      </c>
      <c r="L29" s="52">
        <v>9.5</v>
      </c>
      <c r="M29" s="52">
        <v>4</v>
      </c>
      <c r="N29" s="51"/>
      <c r="O29" s="222">
        <f t="shared" si="0"/>
        <v>33.799999999999997</v>
      </c>
      <c r="P29" s="53">
        <v>11</v>
      </c>
      <c r="AP29" s="29"/>
    </row>
    <row r="30" spans="1:42" ht="14">
      <c r="A30" s="28" t="s">
        <v>80</v>
      </c>
      <c r="B30" s="25" t="s">
        <v>35</v>
      </c>
      <c r="C30" s="51"/>
      <c r="D30" s="51"/>
      <c r="E30" s="51"/>
      <c r="F30" s="51"/>
      <c r="G30" s="51"/>
      <c r="H30" s="52">
        <v>2.1</v>
      </c>
      <c r="I30" s="52">
        <v>3.9</v>
      </c>
      <c r="J30" s="52">
        <v>4.5999999999999996</v>
      </c>
      <c r="K30" s="52">
        <v>3.75</v>
      </c>
      <c r="L30" s="52">
        <v>1.9</v>
      </c>
      <c r="M30" s="221"/>
      <c r="N30" s="51"/>
      <c r="O30" s="222">
        <f t="shared" si="0"/>
        <v>16.25</v>
      </c>
      <c r="P30" s="53">
        <v>11</v>
      </c>
      <c r="AP30" s="29"/>
    </row>
    <row r="31" spans="1:42" ht="14">
      <c r="A31" s="28" t="s">
        <v>82</v>
      </c>
      <c r="B31" s="25" t="s">
        <v>83</v>
      </c>
      <c r="C31" s="51"/>
      <c r="D31" s="51"/>
      <c r="E31" s="51"/>
      <c r="F31" s="51"/>
      <c r="G31" s="51"/>
      <c r="H31" s="52">
        <v>0</v>
      </c>
      <c r="I31" s="52">
        <v>0</v>
      </c>
      <c r="J31" s="52">
        <v>0</v>
      </c>
      <c r="K31" s="52"/>
      <c r="L31" s="52"/>
      <c r="M31" s="221"/>
      <c r="N31" s="51"/>
      <c r="O31" s="222">
        <f t="shared" si="0"/>
        <v>0</v>
      </c>
      <c r="P31" s="53">
        <v>0</v>
      </c>
      <c r="AP31" s="29"/>
    </row>
    <row r="32" spans="1:42" ht="14">
      <c r="A32" s="28" t="s">
        <v>85</v>
      </c>
      <c r="B32" s="25" t="s">
        <v>35</v>
      </c>
      <c r="C32" s="51"/>
      <c r="D32" s="51"/>
      <c r="E32" s="51"/>
      <c r="F32" s="51"/>
      <c r="G32" s="52">
        <v>0.2</v>
      </c>
      <c r="H32" s="52">
        <v>1.6</v>
      </c>
      <c r="I32" s="52">
        <v>1.8</v>
      </c>
      <c r="J32" s="52">
        <v>2.1</v>
      </c>
      <c r="K32" s="52">
        <v>3.4</v>
      </c>
      <c r="L32" s="52">
        <v>1.3</v>
      </c>
      <c r="M32" s="52">
        <v>0.7</v>
      </c>
      <c r="N32" s="51"/>
      <c r="O32" s="222">
        <f t="shared" si="0"/>
        <v>11.1</v>
      </c>
      <c r="P32" s="53">
        <v>9</v>
      </c>
      <c r="AP32" s="29"/>
    </row>
    <row r="33" spans="1:51" ht="14">
      <c r="A33" s="28" t="s">
        <v>87</v>
      </c>
      <c r="B33" s="25" t="s">
        <v>22</v>
      </c>
      <c r="C33" s="51"/>
      <c r="D33" s="51"/>
      <c r="E33" s="51"/>
      <c r="F33" s="51"/>
      <c r="G33" s="51"/>
      <c r="H33" s="52">
        <v>0.6</v>
      </c>
      <c r="I33" s="52">
        <v>0.8</v>
      </c>
      <c r="J33" s="52">
        <v>1.6</v>
      </c>
      <c r="K33" s="52">
        <v>0.9</v>
      </c>
      <c r="L33" s="52"/>
      <c r="M33" s="51"/>
      <c r="N33" s="51"/>
      <c r="O33" s="222">
        <f t="shared" si="0"/>
        <v>3.9</v>
      </c>
      <c r="P33" s="53">
        <v>11</v>
      </c>
      <c r="AP33" s="29"/>
    </row>
    <row r="34" spans="1:51" ht="14">
      <c r="A34" s="28" t="s">
        <v>89</v>
      </c>
      <c r="B34" s="25" t="s">
        <v>35</v>
      </c>
      <c r="C34" s="51"/>
      <c r="D34" s="51"/>
      <c r="E34" s="51"/>
      <c r="F34" s="51"/>
      <c r="G34" s="51"/>
      <c r="H34" s="52">
        <v>0.1</v>
      </c>
      <c r="I34" s="52">
        <v>0.2</v>
      </c>
      <c r="J34" s="52">
        <v>0.4</v>
      </c>
      <c r="K34" s="52">
        <v>0.3</v>
      </c>
      <c r="L34" s="52">
        <v>1.2</v>
      </c>
      <c r="M34" s="51"/>
      <c r="N34" s="51"/>
      <c r="O34" s="222">
        <f t="shared" si="0"/>
        <v>2.2000000000000002</v>
      </c>
      <c r="P34" s="53">
        <v>6</v>
      </c>
      <c r="AP34" s="29"/>
    </row>
    <row r="35" spans="1:51" ht="14">
      <c r="A35" s="28" t="s">
        <v>91</v>
      </c>
      <c r="B35" s="25" t="s">
        <v>83</v>
      </c>
      <c r="C35" s="51"/>
      <c r="D35" s="51"/>
      <c r="E35" s="51"/>
      <c r="F35" s="51"/>
      <c r="G35" s="51"/>
      <c r="H35" s="51"/>
      <c r="I35" s="51"/>
      <c r="J35" s="52"/>
      <c r="K35" s="52">
        <v>0.6</v>
      </c>
      <c r="L35" s="52">
        <v>0.5</v>
      </c>
      <c r="M35" s="51"/>
      <c r="N35" s="51"/>
      <c r="O35" s="222">
        <f t="shared" si="0"/>
        <v>1.1000000000000001</v>
      </c>
      <c r="P35" s="53">
        <v>8</v>
      </c>
      <c r="AP35" s="29"/>
    </row>
    <row r="36" spans="1:51" ht="14">
      <c r="A36" s="28" t="s">
        <v>282</v>
      </c>
      <c r="B36" s="25" t="s">
        <v>24</v>
      </c>
      <c r="C36" s="51"/>
      <c r="D36" s="51"/>
      <c r="E36" s="51"/>
      <c r="F36" s="51"/>
      <c r="G36" s="52">
        <v>0.9</v>
      </c>
      <c r="H36" s="52">
        <v>0.2</v>
      </c>
      <c r="I36" s="52">
        <v>0.6</v>
      </c>
      <c r="J36" s="52">
        <v>1</v>
      </c>
      <c r="K36" s="52">
        <v>0.8</v>
      </c>
      <c r="L36" s="52">
        <v>5.3</v>
      </c>
      <c r="M36" s="51"/>
      <c r="N36" s="51"/>
      <c r="O36" s="222">
        <f t="shared" si="0"/>
        <v>8.8000000000000007</v>
      </c>
      <c r="P36" s="53">
        <v>11</v>
      </c>
      <c r="AP36" s="29"/>
    </row>
    <row r="37" spans="1:51" ht="14">
      <c r="A37" s="28" t="s">
        <v>95</v>
      </c>
      <c r="B37" s="25" t="s">
        <v>35</v>
      </c>
      <c r="C37" s="51"/>
      <c r="D37" s="51"/>
      <c r="E37" s="51"/>
      <c r="F37" s="51"/>
      <c r="G37" s="51"/>
      <c r="H37" s="51"/>
      <c r="I37" s="51"/>
      <c r="J37" s="52"/>
      <c r="K37" s="52"/>
      <c r="L37" s="52"/>
      <c r="M37" s="51"/>
      <c r="N37" s="51"/>
      <c r="O37" s="222">
        <v>0</v>
      </c>
      <c r="P37" s="53">
        <v>6</v>
      </c>
      <c r="AP37" s="29"/>
    </row>
    <row r="38" spans="1:51" ht="14">
      <c r="A38" s="32" t="s">
        <v>97</v>
      </c>
      <c r="B38" s="25" t="s">
        <v>98</v>
      </c>
      <c r="C38" s="51"/>
      <c r="D38" s="51"/>
      <c r="E38" s="51"/>
      <c r="F38" s="51"/>
      <c r="G38" s="51"/>
      <c r="H38" s="52">
        <v>8.6</v>
      </c>
      <c r="I38" s="52">
        <v>15.2</v>
      </c>
      <c r="J38" s="52">
        <v>1.3</v>
      </c>
      <c r="K38" s="52">
        <v>2.75</v>
      </c>
      <c r="L38" s="52">
        <v>1.4</v>
      </c>
      <c r="M38" s="51"/>
      <c r="N38" s="51"/>
      <c r="O38" s="222">
        <f t="shared" ref="O38:O43" si="1">SUM(C38:N38)</f>
        <v>29.249999999999996</v>
      </c>
      <c r="P38" s="53">
        <v>8</v>
      </c>
      <c r="AP38" s="29"/>
    </row>
    <row r="39" spans="1:51" ht="14">
      <c r="A39" s="28" t="s">
        <v>100</v>
      </c>
      <c r="B39" s="25" t="s">
        <v>98</v>
      </c>
      <c r="C39" s="51"/>
      <c r="D39" s="51"/>
      <c r="E39" s="51"/>
      <c r="F39" s="51"/>
      <c r="G39" s="51"/>
      <c r="H39" s="52">
        <v>4.4000000000000004</v>
      </c>
      <c r="I39" s="52">
        <v>2.2999999999999998</v>
      </c>
      <c r="J39" s="52">
        <v>2.1</v>
      </c>
      <c r="K39" s="52">
        <v>1.6</v>
      </c>
      <c r="L39" s="52"/>
      <c r="M39" s="51"/>
      <c r="N39" s="51"/>
      <c r="O39" s="222">
        <f t="shared" si="1"/>
        <v>10.4</v>
      </c>
      <c r="P39" s="53">
        <v>8</v>
      </c>
      <c r="AP39" s="29"/>
    </row>
    <row r="40" spans="1:51" ht="14">
      <c r="A40" s="28" t="s">
        <v>102</v>
      </c>
      <c r="B40" s="25" t="s">
        <v>35</v>
      </c>
      <c r="C40" s="51"/>
      <c r="D40" s="51"/>
      <c r="E40" s="51"/>
      <c r="F40" s="51"/>
      <c r="G40" s="52">
        <v>4</v>
      </c>
      <c r="H40" s="52">
        <v>6.2</v>
      </c>
      <c r="I40" s="52">
        <v>0.7</v>
      </c>
      <c r="J40" s="52">
        <v>1.2</v>
      </c>
      <c r="K40" s="52">
        <v>3.8</v>
      </c>
      <c r="L40" s="52">
        <v>0.5</v>
      </c>
      <c r="M40" s="51"/>
      <c r="N40" s="51"/>
      <c r="O40" s="222">
        <f t="shared" si="1"/>
        <v>16.399999999999999</v>
      </c>
      <c r="P40" s="53">
        <v>11</v>
      </c>
      <c r="AP40" s="29"/>
    </row>
    <row r="41" spans="1:51" ht="14">
      <c r="A41" s="28" t="s">
        <v>104</v>
      </c>
      <c r="B41" s="25" t="s">
        <v>35</v>
      </c>
      <c r="C41" s="51"/>
      <c r="D41" s="51"/>
      <c r="E41" s="51"/>
      <c r="F41" s="51"/>
      <c r="G41" s="51"/>
      <c r="H41" s="51"/>
      <c r="I41" s="51"/>
      <c r="J41" s="52"/>
      <c r="K41" s="52"/>
      <c r="L41" s="196"/>
      <c r="M41" s="51"/>
      <c r="N41" s="51"/>
      <c r="O41" s="222">
        <f t="shared" si="1"/>
        <v>0</v>
      </c>
      <c r="P41" s="53">
        <v>6</v>
      </c>
      <c r="AP41" s="29"/>
    </row>
    <row r="42" spans="1:51" ht="14">
      <c r="A42" s="28" t="s">
        <v>105</v>
      </c>
      <c r="B42" s="25" t="s">
        <v>35</v>
      </c>
      <c r="C42" s="51"/>
      <c r="D42" s="51"/>
      <c r="E42" s="51"/>
      <c r="F42" s="51"/>
      <c r="G42" s="52">
        <v>1</v>
      </c>
      <c r="H42" s="52">
        <v>2.1</v>
      </c>
      <c r="I42" s="52">
        <v>5.0999999999999996</v>
      </c>
      <c r="J42" s="52">
        <v>3.6</v>
      </c>
      <c r="K42" s="52">
        <v>0.7</v>
      </c>
      <c r="L42" s="196"/>
      <c r="M42" s="51"/>
      <c r="N42" s="51"/>
      <c r="O42" s="222">
        <f t="shared" si="1"/>
        <v>12.499999999999998</v>
      </c>
      <c r="P42" s="53">
        <v>8</v>
      </c>
      <c r="AP42" s="29"/>
    </row>
    <row r="43" spans="1:51" ht="14">
      <c r="A43" s="25" t="s">
        <v>107</v>
      </c>
      <c r="B43" s="25" t="s">
        <v>35</v>
      </c>
      <c r="C43" s="51"/>
      <c r="D43" s="51"/>
      <c r="E43" s="51"/>
      <c r="F43" s="51"/>
      <c r="G43" s="52">
        <v>8.5</v>
      </c>
      <c r="H43" s="52">
        <v>13.3</v>
      </c>
      <c r="I43" s="52">
        <v>5</v>
      </c>
      <c r="J43" s="52">
        <v>3.5</v>
      </c>
      <c r="K43" s="52">
        <v>2.6</v>
      </c>
      <c r="L43" s="196"/>
      <c r="M43" s="51"/>
      <c r="N43" s="51"/>
      <c r="O43" s="222">
        <f t="shared" si="1"/>
        <v>32.9</v>
      </c>
      <c r="P43" s="53">
        <v>8</v>
      </c>
      <c r="AP43" s="29"/>
    </row>
    <row r="44" spans="1:51" ht="14">
      <c r="A44" s="27" t="s">
        <v>207</v>
      </c>
      <c r="B44" s="26"/>
      <c r="C44" s="26">
        <f t="shared" ref="C44:N44" si="2">SUM(C7:C43)</f>
        <v>45.6</v>
      </c>
      <c r="D44" s="26">
        <f t="shared" si="2"/>
        <v>66.400000000000006</v>
      </c>
      <c r="E44" s="26">
        <f t="shared" si="2"/>
        <v>67.099999999999994</v>
      </c>
      <c r="F44" s="26">
        <f t="shared" si="2"/>
        <v>48.6</v>
      </c>
      <c r="G44" s="26">
        <f t="shared" si="2"/>
        <v>59</v>
      </c>
      <c r="H44" s="26">
        <f t="shared" si="2"/>
        <v>51.100000000000009</v>
      </c>
      <c r="I44" s="26">
        <f t="shared" si="2"/>
        <v>50.9</v>
      </c>
      <c r="J44" s="26">
        <f t="shared" si="2"/>
        <v>32.700000000000003</v>
      </c>
      <c r="K44" s="26">
        <f t="shared" si="2"/>
        <v>31.000000000000004</v>
      </c>
      <c r="L44" s="26">
        <f t="shared" si="2"/>
        <v>27.2</v>
      </c>
      <c r="M44" s="26">
        <f>SUM(M7:M43)</f>
        <v>21.3</v>
      </c>
      <c r="N44" s="26">
        <f t="shared" si="2"/>
        <v>34.799999999999997</v>
      </c>
      <c r="O44" s="26">
        <f>SUM(O7:O43)</f>
        <v>535.70000000000005</v>
      </c>
      <c r="P44" s="26">
        <f>SUM(P7:P43)</f>
        <v>262</v>
      </c>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0"/>
      <c r="AQ44" s="26"/>
      <c r="AR44" s="26"/>
      <c r="AS44" s="26"/>
      <c r="AT44" s="26"/>
      <c r="AU44" s="26"/>
      <c r="AV44" s="26"/>
      <c r="AW44" s="26"/>
      <c r="AX44" s="26"/>
      <c r="AY44" s="26"/>
    </row>
    <row r="45" spans="1:51" ht="14">
      <c r="A45" s="33" t="s">
        <v>208</v>
      </c>
      <c r="B45" s="34"/>
      <c r="C45" s="35">
        <f>SUM(C3:C43)</f>
        <v>45.6</v>
      </c>
      <c r="D45" s="35">
        <f t="shared" ref="D45:N45" si="3">SUM(D2:D43)</f>
        <v>66.400000000000006</v>
      </c>
      <c r="E45" s="35">
        <f t="shared" si="3"/>
        <v>67.099999999999994</v>
      </c>
      <c r="F45" s="35">
        <f t="shared" si="3"/>
        <v>48.6</v>
      </c>
      <c r="G45" s="35">
        <f t="shared" si="3"/>
        <v>59</v>
      </c>
      <c r="H45" s="35">
        <f t="shared" si="3"/>
        <v>183.09999999999994</v>
      </c>
      <c r="I45" s="35">
        <f t="shared" si="3"/>
        <v>65.900000000000006</v>
      </c>
      <c r="J45" s="35">
        <f t="shared" si="3"/>
        <v>37.700000000000003</v>
      </c>
      <c r="K45" s="35">
        <f t="shared" si="3"/>
        <v>31.000000000000004</v>
      </c>
      <c r="L45" s="35">
        <f>SUM(L2:L43)</f>
        <v>27.2</v>
      </c>
      <c r="M45" s="35">
        <f t="shared" si="3"/>
        <v>61.300000000000004</v>
      </c>
      <c r="N45" s="35">
        <f t="shared" si="3"/>
        <v>34.799999999999997</v>
      </c>
      <c r="O45" s="35">
        <f>SUM(O2:O43)</f>
        <v>727.69999999999982</v>
      </c>
      <c r="P45" s="35">
        <f>SUM(P2:P43)</f>
        <v>863</v>
      </c>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t="s">
        <v>130</v>
      </c>
      <c r="AP45" s="36"/>
    </row>
    <row r="46" spans="1:51" ht="14">
      <c r="P46" s="18"/>
    </row>
    <row r="47" spans="1:51" ht="14">
      <c r="P47" s="18"/>
    </row>
    <row r="48" spans="1:51" ht="14">
      <c r="P48" s="18"/>
    </row>
    <row r="49" spans="16:16" ht="14">
      <c r="P49" s="18"/>
    </row>
    <row r="50" spans="16:16" ht="14">
      <c r="P50" s="18"/>
    </row>
    <row r="51" spans="16:16" ht="14">
      <c r="P51" s="18"/>
    </row>
    <row r="52" spans="16:16" ht="14">
      <c r="P52" s="18"/>
    </row>
    <row r="53" spans="16:16" ht="14">
      <c r="P53" s="18"/>
    </row>
    <row r="54" spans="16:16" ht="14">
      <c r="P54" s="18"/>
    </row>
    <row r="55" spans="16:16" ht="14">
      <c r="P55" s="18"/>
    </row>
    <row r="56" spans="16:16" ht="14">
      <c r="P56" s="18"/>
    </row>
    <row r="57" spans="16:16" ht="14">
      <c r="P57" s="18"/>
    </row>
    <row r="58" spans="16:16" ht="14">
      <c r="P58" s="18"/>
    </row>
    <row r="59" spans="16:16" ht="14">
      <c r="P59" s="18"/>
    </row>
    <row r="60" spans="16:16" ht="14">
      <c r="P60" s="18"/>
    </row>
    <row r="61" spans="16:16" ht="14">
      <c r="P61" s="18"/>
    </row>
    <row r="62" spans="16:16" ht="14">
      <c r="P62" s="18"/>
    </row>
    <row r="63" spans="16:16" ht="14">
      <c r="P63" s="18"/>
    </row>
    <row r="64" spans="16:16" ht="14">
      <c r="P64" s="18"/>
    </row>
    <row r="65" spans="16:16" ht="14">
      <c r="P65" s="18"/>
    </row>
    <row r="66" spans="16:16" ht="14">
      <c r="P66" s="18"/>
    </row>
    <row r="67" spans="16:16" ht="14">
      <c r="P67" s="18"/>
    </row>
    <row r="68" spans="16:16" ht="14">
      <c r="P68" s="18"/>
    </row>
    <row r="69" spans="16:16" ht="14">
      <c r="P69" s="18"/>
    </row>
    <row r="70" spans="16:16" ht="14">
      <c r="P70" s="18"/>
    </row>
    <row r="71" spans="16:16" ht="14">
      <c r="P71" s="18"/>
    </row>
    <row r="72" spans="16:16" ht="14">
      <c r="P72" s="18"/>
    </row>
    <row r="73" spans="16:16" ht="14">
      <c r="P73" s="18"/>
    </row>
    <row r="74" spans="16:16" ht="14">
      <c r="P74" s="18"/>
    </row>
    <row r="75" spans="16:16" ht="14">
      <c r="P75" s="18"/>
    </row>
    <row r="76" spans="16:16" ht="14">
      <c r="P76" s="18"/>
    </row>
    <row r="77" spans="16:16" ht="14">
      <c r="P77" s="18"/>
    </row>
    <row r="78" spans="16:16" ht="14">
      <c r="P78" s="18"/>
    </row>
    <row r="79" spans="16:16" ht="14">
      <c r="P79" s="18"/>
    </row>
    <row r="80" spans="16:16" ht="14">
      <c r="P80" s="18"/>
    </row>
    <row r="81" spans="16:16" ht="14">
      <c r="P81" s="18"/>
    </row>
    <row r="82" spans="16:16" ht="14">
      <c r="P82" s="18"/>
    </row>
    <row r="83" spans="16:16" ht="14">
      <c r="P83" s="18"/>
    </row>
    <row r="84" spans="16:16" ht="14">
      <c r="P84" s="18"/>
    </row>
    <row r="85" spans="16:16" ht="14">
      <c r="P85" s="18"/>
    </row>
    <row r="86" spans="16:16" ht="14">
      <c r="P86" s="18"/>
    </row>
    <row r="87" spans="16:16" ht="14">
      <c r="P87" s="18"/>
    </row>
    <row r="88" spans="16:16" ht="14">
      <c r="P88" s="18"/>
    </row>
    <row r="89" spans="16:16" ht="14">
      <c r="P89" s="18"/>
    </row>
    <row r="90" spans="16:16" ht="14">
      <c r="P90" s="18"/>
    </row>
    <row r="91" spans="16:16" ht="14">
      <c r="P91" s="18"/>
    </row>
    <row r="92" spans="16:16" ht="14">
      <c r="P92" s="18"/>
    </row>
    <row r="93" spans="16:16" ht="14">
      <c r="P93" s="18"/>
    </row>
    <row r="94" spans="16:16" ht="14">
      <c r="P94" s="18"/>
    </row>
    <row r="95" spans="16:16" ht="14">
      <c r="P95" s="18"/>
    </row>
    <row r="96" spans="16:16" ht="14">
      <c r="P96" s="18"/>
    </row>
    <row r="97" spans="16:16" ht="14">
      <c r="P97" s="18"/>
    </row>
    <row r="98" spans="16:16" ht="14">
      <c r="P98" s="18"/>
    </row>
    <row r="99" spans="16:16" ht="14">
      <c r="P99" s="18"/>
    </row>
    <row r="100" spans="16:16" ht="14">
      <c r="P100" s="18"/>
    </row>
    <row r="101" spans="16:16" ht="14">
      <c r="P101" s="18"/>
    </row>
    <row r="102" spans="16:16" ht="14">
      <c r="P102" s="18"/>
    </row>
    <row r="103" spans="16:16" ht="14">
      <c r="P103" s="18"/>
    </row>
    <row r="104" spans="16:16" ht="14">
      <c r="P104" s="18"/>
    </row>
    <row r="105" spans="16:16" ht="14">
      <c r="P105" s="18"/>
    </row>
    <row r="106" spans="16:16" ht="14">
      <c r="P106" s="18"/>
    </row>
    <row r="107" spans="16:16" ht="14">
      <c r="P107" s="18"/>
    </row>
    <row r="108" spans="16:16" ht="14">
      <c r="P108" s="18"/>
    </row>
    <row r="109" spans="16:16" ht="14">
      <c r="P109" s="18"/>
    </row>
    <row r="110" spans="16:16" ht="14">
      <c r="P110" s="18"/>
    </row>
    <row r="111" spans="16:16" ht="14">
      <c r="P111" s="18"/>
    </row>
    <row r="112" spans="16:16" ht="14">
      <c r="P112" s="18"/>
    </row>
    <row r="113" spans="16:16" ht="14">
      <c r="P113" s="18"/>
    </row>
    <row r="114" spans="16:16" ht="14">
      <c r="P114" s="18"/>
    </row>
    <row r="115" spans="16:16" ht="14">
      <c r="P115" s="18"/>
    </row>
    <row r="116" spans="16:16" ht="14">
      <c r="P116" s="18"/>
    </row>
    <row r="117" spans="16:16" ht="14">
      <c r="P117" s="18"/>
    </row>
    <row r="118" spans="16:16" ht="14">
      <c r="P118" s="18"/>
    </row>
    <row r="119" spans="16:16" ht="14">
      <c r="P119" s="18"/>
    </row>
    <row r="120" spans="16:16" ht="14">
      <c r="P120" s="18"/>
    </row>
    <row r="121" spans="16:16" ht="14">
      <c r="P121" s="18"/>
    </row>
    <row r="122" spans="16:16" ht="14">
      <c r="P122" s="18"/>
    </row>
    <row r="123" spans="16:16" ht="14">
      <c r="P123" s="18"/>
    </row>
    <row r="124" spans="16:16" ht="14">
      <c r="P124" s="18"/>
    </row>
    <row r="125" spans="16:16" ht="14">
      <c r="P125" s="18"/>
    </row>
    <row r="126" spans="16:16" ht="14">
      <c r="P126" s="18"/>
    </row>
    <row r="127" spans="16:16" ht="14">
      <c r="P127" s="18"/>
    </row>
    <row r="128" spans="16:16" ht="14">
      <c r="P128" s="18"/>
    </row>
    <row r="129" spans="16:16" ht="14">
      <c r="P129" s="18"/>
    </row>
    <row r="130" spans="16:16" ht="14">
      <c r="P130" s="18"/>
    </row>
    <row r="131" spans="16:16" ht="14">
      <c r="P131" s="18"/>
    </row>
    <row r="132" spans="16:16" ht="14">
      <c r="P132" s="18"/>
    </row>
    <row r="133" spans="16:16" ht="14">
      <c r="P133" s="18"/>
    </row>
    <row r="134" spans="16:16" ht="14">
      <c r="P134" s="18"/>
    </row>
    <row r="135" spans="16:16" ht="14">
      <c r="P135" s="18"/>
    </row>
    <row r="136" spans="16:16" ht="14">
      <c r="P136" s="18"/>
    </row>
    <row r="137" spans="16:16" ht="14">
      <c r="P137" s="18"/>
    </row>
    <row r="138" spans="16:16" ht="14">
      <c r="P138" s="18"/>
    </row>
    <row r="139" spans="16:16" ht="14">
      <c r="P139" s="18"/>
    </row>
    <row r="140" spans="16:16" ht="14">
      <c r="P140" s="18"/>
    </row>
    <row r="141" spans="16:16" ht="14">
      <c r="P141" s="18"/>
    </row>
    <row r="142" spans="16:16" ht="14">
      <c r="P142" s="18"/>
    </row>
    <row r="143" spans="16:16" ht="14">
      <c r="P143" s="18"/>
    </row>
    <row r="144" spans="16:16" ht="14">
      <c r="P144" s="18"/>
    </row>
    <row r="145" spans="16:16" ht="14">
      <c r="P145" s="18"/>
    </row>
    <row r="146" spans="16:16" ht="14">
      <c r="P146" s="18"/>
    </row>
    <row r="147" spans="16:16" ht="14">
      <c r="P147" s="18"/>
    </row>
    <row r="148" spans="16:16" ht="14">
      <c r="P148" s="18"/>
    </row>
    <row r="149" spans="16:16" ht="14">
      <c r="P149" s="18"/>
    </row>
    <row r="150" spans="16:16" ht="14">
      <c r="P150" s="18"/>
    </row>
    <row r="151" spans="16:16" ht="14">
      <c r="P151" s="18"/>
    </row>
    <row r="152" spans="16:16" ht="14">
      <c r="P152" s="18"/>
    </row>
    <row r="153" spans="16:16" ht="14">
      <c r="P153" s="18"/>
    </row>
    <row r="154" spans="16:16" ht="14">
      <c r="P154" s="18"/>
    </row>
    <row r="155" spans="16:16" ht="14">
      <c r="P155" s="18"/>
    </row>
    <row r="156" spans="16:16" ht="14">
      <c r="P156" s="18"/>
    </row>
    <row r="157" spans="16:16" ht="14">
      <c r="P157" s="18"/>
    </row>
    <row r="158" spans="16:16" ht="14">
      <c r="P158" s="18"/>
    </row>
    <row r="159" spans="16:16" ht="14">
      <c r="P159" s="18"/>
    </row>
    <row r="160" spans="16:16" ht="14">
      <c r="P160" s="18"/>
    </row>
    <row r="161" spans="16:16" ht="14">
      <c r="P161" s="18"/>
    </row>
    <row r="162" spans="16:16" ht="14">
      <c r="P162" s="18"/>
    </row>
    <row r="163" spans="16:16" ht="14">
      <c r="P163" s="18"/>
    </row>
    <row r="164" spans="16:16" ht="14">
      <c r="P164" s="18"/>
    </row>
    <row r="165" spans="16:16" ht="14">
      <c r="P165" s="18"/>
    </row>
    <row r="166" spans="16:16" ht="14">
      <c r="P166" s="18"/>
    </row>
    <row r="167" spans="16:16" ht="14">
      <c r="P167" s="18"/>
    </row>
    <row r="168" spans="16:16" ht="14">
      <c r="P168" s="18"/>
    </row>
    <row r="169" spans="16:16" ht="14">
      <c r="P169" s="18"/>
    </row>
    <row r="170" spans="16:16" ht="14">
      <c r="P170" s="18"/>
    </row>
    <row r="171" spans="16:16" ht="14">
      <c r="P171" s="18"/>
    </row>
    <row r="172" spans="16:16" ht="14">
      <c r="P172" s="18"/>
    </row>
    <row r="173" spans="16:16" ht="14">
      <c r="P173" s="18"/>
    </row>
    <row r="174" spans="16:16" ht="14">
      <c r="P174" s="18"/>
    </row>
    <row r="175" spans="16:16" ht="14">
      <c r="P175" s="18"/>
    </row>
    <row r="176" spans="16:16" ht="14">
      <c r="P176" s="18"/>
    </row>
    <row r="177" spans="16:16" ht="14">
      <c r="P177" s="18"/>
    </row>
    <row r="178" spans="16:16" ht="14">
      <c r="P178" s="18"/>
    </row>
    <row r="179" spans="16:16" ht="14">
      <c r="P179" s="18"/>
    </row>
    <row r="180" spans="16:16" ht="14">
      <c r="P180" s="18"/>
    </row>
    <row r="181" spans="16:16" ht="14">
      <c r="P181" s="18"/>
    </row>
    <row r="182" spans="16:16" ht="14">
      <c r="P182" s="18"/>
    </row>
    <row r="183" spans="16:16" ht="14">
      <c r="P183" s="18"/>
    </row>
    <row r="184" spans="16:16" ht="14">
      <c r="P184" s="18"/>
    </row>
    <row r="185" spans="16:16" ht="14">
      <c r="P185" s="18"/>
    </row>
    <row r="186" spans="16:16" ht="14">
      <c r="P186" s="18"/>
    </row>
    <row r="187" spans="16:16" ht="14">
      <c r="P187" s="18"/>
    </row>
    <row r="188" spans="16:16" ht="14">
      <c r="P188" s="18"/>
    </row>
    <row r="189" spans="16:16" ht="14">
      <c r="P189" s="18"/>
    </row>
    <row r="190" spans="16:16" ht="14">
      <c r="P190" s="18"/>
    </row>
    <row r="191" spans="16:16" ht="14">
      <c r="P191" s="18"/>
    </row>
    <row r="192" spans="16:16" ht="14">
      <c r="P192" s="18"/>
    </row>
    <row r="193" spans="16:16" ht="14">
      <c r="P193" s="18"/>
    </row>
    <row r="194" spans="16:16" ht="14">
      <c r="P194" s="18"/>
    </row>
    <row r="195" spans="16:16" ht="14">
      <c r="P195" s="18"/>
    </row>
    <row r="196" spans="16:16" ht="14">
      <c r="P196" s="18"/>
    </row>
    <row r="197" spans="16:16" ht="14">
      <c r="P197" s="18"/>
    </row>
    <row r="198" spans="16:16" ht="14">
      <c r="P198" s="18"/>
    </row>
    <row r="199" spans="16:16" ht="14">
      <c r="P199" s="18"/>
    </row>
    <row r="200" spans="16:16" ht="14">
      <c r="P200" s="18"/>
    </row>
    <row r="201" spans="16:16" ht="14">
      <c r="P201" s="18"/>
    </row>
    <row r="202" spans="16:16" ht="14">
      <c r="P202" s="18"/>
    </row>
    <row r="203" spans="16:16" ht="14">
      <c r="P203" s="18"/>
    </row>
    <row r="204" spans="16:16" ht="14">
      <c r="P204" s="18"/>
    </row>
    <row r="205" spans="16:16" ht="14">
      <c r="P205" s="18"/>
    </row>
    <row r="206" spans="16:16" ht="14">
      <c r="P206" s="18"/>
    </row>
    <row r="207" spans="16:16" ht="14">
      <c r="P207" s="18"/>
    </row>
    <row r="208" spans="16:16" ht="14">
      <c r="P208" s="18"/>
    </row>
    <row r="209" spans="16:16" ht="14">
      <c r="P209" s="18"/>
    </row>
    <row r="210" spans="16:16" ht="14">
      <c r="P210" s="18"/>
    </row>
    <row r="211" spans="16:16" ht="14">
      <c r="P211" s="18"/>
    </row>
    <row r="212" spans="16:16" ht="14">
      <c r="P212" s="18"/>
    </row>
    <row r="213" spans="16:16" ht="14">
      <c r="P213" s="18"/>
    </row>
    <row r="214" spans="16:16" ht="14">
      <c r="P214" s="18"/>
    </row>
    <row r="215" spans="16:16" ht="14">
      <c r="P215" s="18"/>
    </row>
    <row r="216" spans="16:16" ht="14">
      <c r="P216" s="18"/>
    </row>
    <row r="217" spans="16:16" ht="14">
      <c r="P217" s="18"/>
    </row>
    <row r="218" spans="16:16" ht="14">
      <c r="P218" s="18"/>
    </row>
    <row r="219" spans="16:16" ht="14">
      <c r="P219" s="18"/>
    </row>
    <row r="220" spans="16:16" ht="14">
      <c r="P220" s="18"/>
    </row>
    <row r="221" spans="16:16" ht="14">
      <c r="P221" s="18"/>
    </row>
    <row r="222" spans="16:16" ht="14">
      <c r="P222" s="18"/>
    </row>
    <row r="223" spans="16:16" ht="14">
      <c r="P223" s="18"/>
    </row>
    <row r="224" spans="16:16" ht="14">
      <c r="P224" s="18"/>
    </row>
    <row r="225" spans="16:16" ht="14">
      <c r="P225" s="18"/>
    </row>
    <row r="226" spans="16:16" ht="14">
      <c r="P226" s="18"/>
    </row>
    <row r="227" spans="16:16" ht="14">
      <c r="P227" s="18"/>
    </row>
    <row r="228" spans="16:16" ht="14">
      <c r="P228" s="18"/>
    </row>
    <row r="229" spans="16:16" ht="14">
      <c r="P229" s="18"/>
    </row>
    <row r="230" spans="16:16" ht="14">
      <c r="P230" s="18"/>
    </row>
    <row r="231" spans="16:16" ht="14">
      <c r="P231" s="18"/>
    </row>
    <row r="232" spans="16:16" ht="14">
      <c r="P232" s="18"/>
    </row>
    <row r="233" spans="16:16" ht="14">
      <c r="P233" s="18"/>
    </row>
    <row r="234" spans="16:16" ht="14">
      <c r="P234" s="18"/>
    </row>
    <row r="235" spans="16:16" ht="14">
      <c r="P235" s="18"/>
    </row>
    <row r="236" spans="16:16" ht="14">
      <c r="P236" s="18"/>
    </row>
    <row r="237" spans="16:16" ht="14">
      <c r="P237" s="18"/>
    </row>
    <row r="238" spans="16:16" ht="14">
      <c r="P238" s="18"/>
    </row>
    <row r="239" spans="16:16" ht="14">
      <c r="P239" s="18"/>
    </row>
    <row r="240" spans="16:16" ht="14">
      <c r="P240" s="18"/>
    </row>
    <row r="241" spans="16:16" ht="14">
      <c r="P241" s="18"/>
    </row>
    <row r="242" spans="16:16" ht="14">
      <c r="P242" s="18"/>
    </row>
    <row r="243" spans="16:16" ht="14">
      <c r="P243" s="18"/>
    </row>
    <row r="244" spans="16:16" ht="14">
      <c r="P244" s="18"/>
    </row>
    <row r="245" spans="16:16" ht="14">
      <c r="P245" s="18"/>
    </row>
    <row r="246" spans="16:16" ht="14">
      <c r="P246" s="18"/>
    </row>
    <row r="247" spans="16:16" ht="14">
      <c r="P247" s="18"/>
    </row>
    <row r="248" spans="16:16" ht="14">
      <c r="P248" s="18"/>
    </row>
    <row r="249" spans="16:16" ht="14">
      <c r="P249" s="18"/>
    </row>
    <row r="250" spans="16:16" ht="14">
      <c r="P250" s="18"/>
    </row>
    <row r="251" spans="16:16" ht="14">
      <c r="P251" s="18"/>
    </row>
    <row r="252" spans="16:16" ht="14">
      <c r="P252" s="18"/>
    </row>
    <row r="253" spans="16:16" ht="14">
      <c r="P253" s="18"/>
    </row>
    <row r="254" spans="16:16" ht="14">
      <c r="P254" s="18"/>
    </row>
    <row r="255" spans="16:16" ht="14">
      <c r="P255" s="18"/>
    </row>
    <row r="256" spans="16:16" ht="14">
      <c r="P256" s="18"/>
    </row>
    <row r="257" spans="16:16" ht="14">
      <c r="P257" s="18"/>
    </row>
    <row r="258" spans="16:16" ht="14">
      <c r="P258" s="18"/>
    </row>
    <row r="259" spans="16:16" ht="14">
      <c r="P259" s="18"/>
    </row>
    <row r="260" spans="16:16" ht="14">
      <c r="P260" s="18"/>
    </row>
    <row r="261" spans="16:16" ht="14">
      <c r="P261" s="18"/>
    </row>
    <row r="262" spans="16:16" ht="14">
      <c r="P262" s="18"/>
    </row>
    <row r="263" spans="16:16" ht="14">
      <c r="P263" s="18"/>
    </row>
    <row r="264" spans="16:16" ht="14">
      <c r="P264" s="18"/>
    </row>
    <row r="265" spans="16:16" ht="14">
      <c r="P265" s="18"/>
    </row>
    <row r="266" spans="16:16" ht="14">
      <c r="P266" s="18"/>
    </row>
    <row r="267" spans="16:16" ht="14">
      <c r="P267" s="18"/>
    </row>
    <row r="268" spans="16:16" ht="14">
      <c r="P268" s="18"/>
    </row>
    <row r="269" spans="16:16" ht="14">
      <c r="P269" s="18"/>
    </row>
    <row r="270" spans="16:16" ht="14">
      <c r="P270" s="18"/>
    </row>
    <row r="271" spans="16:16" ht="14">
      <c r="P271" s="18"/>
    </row>
    <row r="272" spans="16:16" ht="14">
      <c r="P272" s="18"/>
    </row>
    <row r="273" spans="16:16" ht="14">
      <c r="P273" s="18"/>
    </row>
    <row r="274" spans="16:16" ht="14">
      <c r="P274" s="18"/>
    </row>
    <row r="275" spans="16:16" ht="14">
      <c r="P275" s="18"/>
    </row>
    <row r="276" spans="16:16" ht="14">
      <c r="P276" s="18"/>
    </row>
    <row r="277" spans="16:16" ht="14">
      <c r="P277" s="18"/>
    </row>
    <row r="278" spans="16:16" ht="14">
      <c r="P278" s="18"/>
    </row>
    <row r="279" spans="16:16" ht="14">
      <c r="P279" s="18"/>
    </row>
    <row r="280" spans="16:16" ht="14">
      <c r="P280" s="18"/>
    </row>
    <row r="281" spans="16:16" ht="14">
      <c r="P281" s="18"/>
    </row>
    <row r="282" spans="16:16" ht="14">
      <c r="P282" s="18"/>
    </row>
    <row r="283" spans="16:16" ht="14">
      <c r="P283" s="18"/>
    </row>
    <row r="284" spans="16:16" ht="14">
      <c r="P284" s="18"/>
    </row>
    <row r="285" spans="16:16" ht="14">
      <c r="P285" s="18"/>
    </row>
    <row r="286" spans="16:16" ht="14">
      <c r="P286" s="18"/>
    </row>
    <row r="287" spans="16:16" ht="14">
      <c r="P287" s="18"/>
    </row>
    <row r="288" spans="16:16" ht="14">
      <c r="P288" s="18"/>
    </row>
    <row r="289" spans="16:16" ht="14">
      <c r="P289" s="18"/>
    </row>
    <row r="290" spans="16:16" ht="14">
      <c r="P290" s="18"/>
    </row>
    <row r="291" spans="16:16" ht="14">
      <c r="P291" s="18"/>
    </row>
    <row r="292" spans="16:16" ht="14">
      <c r="P292" s="18"/>
    </row>
    <row r="293" spans="16:16" ht="14">
      <c r="P293" s="18"/>
    </row>
    <row r="294" spans="16:16" ht="14">
      <c r="P294" s="18"/>
    </row>
    <row r="295" spans="16:16" ht="14">
      <c r="P295" s="18"/>
    </row>
    <row r="296" spans="16:16" ht="14">
      <c r="P296" s="18"/>
    </row>
    <row r="297" spans="16:16" ht="14">
      <c r="P297" s="18"/>
    </row>
    <row r="298" spans="16:16" ht="14">
      <c r="P298" s="18"/>
    </row>
    <row r="299" spans="16:16" ht="14">
      <c r="P299" s="18"/>
    </row>
    <row r="300" spans="16:16" ht="14">
      <c r="P300" s="18"/>
    </row>
    <row r="301" spans="16:16" ht="14">
      <c r="P301" s="18"/>
    </row>
    <row r="302" spans="16:16" ht="14">
      <c r="P302" s="18"/>
    </row>
    <row r="303" spans="16:16" ht="14">
      <c r="P303" s="18"/>
    </row>
    <row r="304" spans="16:16" ht="14">
      <c r="P304" s="18"/>
    </row>
    <row r="305" spans="16:16" ht="14">
      <c r="P305" s="18"/>
    </row>
    <row r="306" spans="16:16" ht="14">
      <c r="P306" s="18"/>
    </row>
    <row r="307" spans="16:16" ht="14">
      <c r="P307" s="18"/>
    </row>
    <row r="308" spans="16:16" ht="14">
      <c r="P308" s="18"/>
    </row>
    <row r="309" spans="16:16" ht="14">
      <c r="P309" s="18"/>
    </row>
    <row r="310" spans="16:16" ht="14">
      <c r="P310" s="18"/>
    </row>
    <row r="311" spans="16:16" ht="14">
      <c r="P311" s="18"/>
    </row>
    <row r="312" spans="16:16" ht="14">
      <c r="P312" s="18"/>
    </row>
    <row r="313" spans="16:16" ht="14">
      <c r="P313" s="18"/>
    </row>
    <row r="314" spans="16:16" ht="14">
      <c r="P314" s="18"/>
    </row>
    <row r="315" spans="16:16" ht="14">
      <c r="P315" s="18"/>
    </row>
    <row r="316" spans="16:16" ht="14">
      <c r="P316" s="18"/>
    </row>
    <row r="317" spans="16:16" ht="14">
      <c r="P317" s="18"/>
    </row>
    <row r="318" spans="16:16" ht="14">
      <c r="P318" s="18"/>
    </row>
    <row r="319" spans="16:16" ht="14">
      <c r="P319" s="18"/>
    </row>
    <row r="320" spans="16:16" ht="14">
      <c r="P320" s="18"/>
    </row>
    <row r="321" spans="16:16" ht="14">
      <c r="P321" s="18"/>
    </row>
    <row r="322" spans="16:16" ht="14">
      <c r="P322" s="18"/>
    </row>
    <row r="323" spans="16:16" ht="14">
      <c r="P323" s="18"/>
    </row>
    <row r="324" spans="16:16" ht="14">
      <c r="P324" s="18"/>
    </row>
    <row r="325" spans="16:16" ht="14">
      <c r="P325" s="18"/>
    </row>
    <row r="326" spans="16:16" ht="14">
      <c r="P326" s="18"/>
    </row>
    <row r="327" spans="16:16" ht="14">
      <c r="P327" s="18"/>
    </row>
    <row r="328" spans="16:16" ht="14">
      <c r="P328" s="18"/>
    </row>
    <row r="329" spans="16:16" ht="14">
      <c r="P329" s="18"/>
    </row>
    <row r="330" spans="16:16" ht="14">
      <c r="P330" s="18"/>
    </row>
    <row r="331" spans="16:16" ht="14">
      <c r="P331" s="18"/>
    </row>
    <row r="332" spans="16:16" ht="14">
      <c r="P332" s="18"/>
    </row>
    <row r="333" spans="16:16" ht="14">
      <c r="P333" s="18"/>
    </row>
    <row r="334" spans="16:16" ht="14">
      <c r="P334" s="18"/>
    </row>
    <row r="335" spans="16:16" ht="14">
      <c r="P335" s="18"/>
    </row>
    <row r="336" spans="16:16" ht="14">
      <c r="P336" s="18"/>
    </row>
    <row r="337" spans="16:16" ht="14">
      <c r="P337" s="18"/>
    </row>
    <row r="338" spans="16:16" ht="14">
      <c r="P338" s="18"/>
    </row>
    <row r="339" spans="16:16" ht="14">
      <c r="P339" s="18"/>
    </row>
    <row r="340" spans="16:16" ht="14">
      <c r="P340" s="18"/>
    </row>
    <row r="341" spans="16:16" ht="14">
      <c r="P341" s="18"/>
    </row>
    <row r="342" spans="16:16" ht="14">
      <c r="P342" s="18"/>
    </row>
    <row r="343" spans="16:16" ht="14">
      <c r="P343" s="18"/>
    </row>
    <row r="344" spans="16:16" ht="14">
      <c r="P344" s="18"/>
    </row>
    <row r="345" spans="16:16" ht="14">
      <c r="P345" s="18"/>
    </row>
    <row r="346" spans="16:16" ht="14">
      <c r="P346" s="18"/>
    </row>
    <row r="347" spans="16:16" ht="14">
      <c r="P347" s="18"/>
    </row>
    <row r="348" spans="16:16" ht="14">
      <c r="P348" s="18"/>
    </row>
    <row r="349" spans="16:16" ht="14">
      <c r="P349" s="18"/>
    </row>
    <row r="350" spans="16:16" ht="14">
      <c r="P350" s="18"/>
    </row>
    <row r="351" spans="16:16" ht="14">
      <c r="P351" s="18"/>
    </row>
    <row r="352" spans="16:16" ht="14">
      <c r="P352" s="18"/>
    </row>
    <row r="353" spans="16:16" ht="14">
      <c r="P353" s="18"/>
    </row>
    <row r="354" spans="16:16" ht="14">
      <c r="P354" s="18"/>
    </row>
    <row r="355" spans="16:16" ht="14">
      <c r="P355" s="18"/>
    </row>
    <row r="356" spans="16:16" ht="14">
      <c r="P356" s="18"/>
    </row>
    <row r="357" spans="16:16" ht="14">
      <c r="P357" s="18"/>
    </row>
    <row r="358" spans="16:16" ht="14">
      <c r="P358" s="18"/>
    </row>
    <row r="359" spans="16:16" ht="14">
      <c r="P359" s="18"/>
    </row>
    <row r="360" spans="16:16" ht="14">
      <c r="P360" s="18"/>
    </row>
    <row r="361" spans="16:16" ht="14">
      <c r="P361" s="18"/>
    </row>
    <row r="362" spans="16:16" ht="14">
      <c r="P362" s="18"/>
    </row>
    <row r="363" spans="16:16" ht="14">
      <c r="P363" s="18"/>
    </row>
    <row r="364" spans="16:16" ht="14">
      <c r="P364" s="18"/>
    </row>
    <row r="365" spans="16:16" ht="14">
      <c r="P365" s="18"/>
    </row>
    <row r="366" spans="16:16" ht="14">
      <c r="P366" s="18"/>
    </row>
    <row r="367" spans="16:16" ht="14">
      <c r="P367" s="18"/>
    </row>
    <row r="368" spans="16:16" ht="14">
      <c r="P368" s="18"/>
    </row>
    <row r="369" spans="16:16" ht="14">
      <c r="P369" s="18"/>
    </row>
    <row r="370" spans="16:16" ht="14">
      <c r="P370" s="18"/>
    </row>
    <row r="371" spans="16:16" ht="14">
      <c r="P371" s="18"/>
    </row>
    <row r="372" spans="16:16" ht="14">
      <c r="P372" s="18"/>
    </row>
    <row r="373" spans="16:16" ht="14">
      <c r="P373" s="18"/>
    </row>
    <row r="374" spans="16:16" ht="14">
      <c r="P374" s="18"/>
    </row>
    <row r="375" spans="16:16" ht="14">
      <c r="P375" s="18"/>
    </row>
    <row r="376" spans="16:16" ht="14">
      <c r="P376" s="18"/>
    </row>
    <row r="377" spans="16:16" ht="14">
      <c r="P377" s="18"/>
    </row>
    <row r="378" spans="16:16" ht="14">
      <c r="P378" s="18"/>
    </row>
    <row r="379" spans="16:16" ht="14">
      <c r="P379" s="18"/>
    </row>
    <row r="380" spans="16:16" ht="14">
      <c r="P380" s="18"/>
    </row>
    <row r="381" spans="16:16" ht="14">
      <c r="P381" s="18"/>
    </row>
    <row r="382" spans="16:16" ht="14">
      <c r="P382" s="18"/>
    </row>
    <row r="383" spans="16:16" ht="14">
      <c r="P383" s="18"/>
    </row>
    <row r="384" spans="16:16" ht="14">
      <c r="P384" s="18"/>
    </row>
    <row r="385" spans="16:16" ht="14">
      <c r="P385" s="18"/>
    </row>
    <row r="386" spans="16:16" ht="14">
      <c r="P386" s="18"/>
    </row>
    <row r="387" spans="16:16" ht="14">
      <c r="P387" s="18"/>
    </row>
    <row r="388" spans="16:16" ht="14">
      <c r="P388" s="18"/>
    </row>
    <row r="389" spans="16:16" ht="14">
      <c r="P389" s="18"/>
    </row>
    <row r="390" spans="16:16" ht="14">
      <c r="P390" s="18"/>
    </row>
    <row r="391" spans="16:16" ht="14">
      <c r="P391" s="18"/>
    </row>
    <row r="392" spans="16:16" ht="14">
      <c r="P392" s="18"/>
    </row>
    <row r="393" spans="16:16" ht="14">
      <c r="P393" s="18"/>
    </row>
    <row r="394" spans="16:16" ht="14">
      <c r="P394" s="18"/>
    </row>
    <row r="395" spans="16:16" ht="14">
      <c r="P395" s="18"/>
    </row>
    <row r="396" spans="16:16" ht="14">
      <c r="P396" s="18"/>
    </row>
    <row r="397" spans="16:16" ht="14">
      <c r="P397" s="18"/>
    </row>
    <row r="398" spans="16:16" ht="14">
      <c r="P398" s="18"/>
    </row>
    <row r="399" spans="16:16" ht="14">
      <c r="P399" s="18"/>
    </row>
    <row r="400" spans="16:16" ht="14">
      <c r="P400" s="18"/>
    </row>
    <row r="401" spans="16:16" ht="14">
      <c r="P401" s="18"/>
    </row>
    <row r="402" spans="16:16" ht="14">
      <c r="P402" s="18"/>
    </row>
    <row r="403" spans="16:16" ht="14">
      <c r="P403" s="18"/>
    </row>
    <row r="404" spans="16:16" ht="14">
      <c r="P404" s="18"/>
    </row>
    <row r="405" spans="16:16" ht="14">
      <c r="P405" s="18"/>
    </row>
    <row r="406" spans="16:16" ht="14">
      <c r="P406" s="18"/>
    </row>
    <row r="407" spans="16:16" ht="14">
      <c r="P407" s="18"/>
    </row>
    <row r="408" spans="16:16" ht="14">
      <c r="P408" s="18"/>
    </row>
    <row r="409" spans="16:16" ht="14">
      <c r="P409" s="18"/>
    </row>
    <row r="410" spans="16:16" ht="14">
      <c r="P410" s="18"/>
    </row>
    <row r="411" spans="16:16" ht="14">
      <c r="P411" s="18"/>
    </row>
    <row r="412" spans="16:16" ht="14">
      <c r="P412" s="18"/>
    </row>
    <row r="413" spans="16:16" ht="14">
      <c r="P413" s="18"/>
    </row>
    <row r="414" spans="16:16" ht="14">
      <c r="P414" s="18"/>
    </row>
    <row r="415" spans="16:16" ht="14">
      <c r="P415" s="18"/>
    </row>
    <row r="416" spans="16:16" ht="14">
      <c r="P416" s="18"/>
    </row>
    <row r="417" spans="16:16" ht="14">
      <c r="P417" s="18"/>
    </row>
    <row r="418" spans="16:16" ht="14">
      <c r="P418" s="18"/>
    </row>
    <row r="419" spans="16:16" ht="14">
      <c r="P419" s="18"/>
    </row>
    <row r="420" spans="16:16" ht="14">
      <c r="P420" s="18"/>
    </row>
    <row r="421" spans="16:16" ht="14">
      <c r="P421" s="18"/>
    </row>
    <row r="422" spans="16:16" ht="14">
      <c r="P422" s="18"/>
    </row>
    <row r="423" spans="16:16" ht="14">
      <c r="P423" s="18"/>
    </row>
    <row r="424" spans="16:16" ht="14">
      <c r="P424" s="18"/>
    </row>
    <row r="425" spans="16:16" ht="14">
      <c r="P425" s="18"/>
    </row>
    <row r="426" spans="16:16" ht="14">
      <c r="P426" s="18"/>
    </row>
    <row r="427" spans="16:16" ht="14">
      <c r="P427" s="18"/>
    </row>
    <row r="428" spans="16:16" ht="14">
      <c r="P428" s="18"/>
    </row>
    <row r="429" spans="16:16" ht="14">
      <c r="P429" s="18"/>
    </row>
    <row r="430" spans="16:16" ht="14">
      <c r="P430" s="18"/>
    </row>
    <row r="431" spans="16:16" ht="14">
      <c r="P431" s="18"/>
    </row>
    <row r="432" spans="16:16" ht="14">
      <c r="P432" s="18"/>
    </row>
    <row r="433" spans="16:16" ht="14">
      <c r="P433" s="18"/>
    </row>
    <row r="434" spans="16:16" ht="14">
      <c r="P434" s="18"/>
    </row>
    <row r="435" spans="16:16" ht="14">
      <c r="P435" s="18"/>
    </row>
    <row r="436" spans="16:16" ht="14">
      <c r="P436" s="18"/>
    </row>
    <row r="437" spans="16:16" ht="14">
      <c r="P437" s="18"/>
    </row>
    <row r="438" spans="16:16" ht="14">
      <c r="P438" s="18"/>
    </row>
    <row r="439" spans="16:16" ht="14">
      <c r="P439" s="18"/>
    </row>
    <row r="440" spans="16:16" ht="14">
      <c r="P440" s="18"/>
    </row>
    <row r="441" spans="16:16" ht="14">
      <c r="P441" s="18"/>
    </row>
    <row r="442" spans="16:16" ht="14">
      <c r="P442" s="18"/>
    </row>
    <row r="443" spans="16:16" ht="14">
      <c r="P443" s="18"/>
    </row>
    <row r="444" spans="16:16" ht="14">
      <c r="P444" s="18"/>
    </row>
    <row r="445" spans="16:16" ht="14">
      <c r="P445" s="18"/>
    </row>
    <row r="446" spans="16:16" ht="14">
      <c r="P446" s="18"/>
    </row>
    <row r="447" spans="16:16" ht="14">
      <c r="P447" s="18"/>
    </row>
    <row r="448" spans="16:16" ht="14">
      <c r="P448" s="18"/>
    </row>
    <row r="449" spans="16:16" ht="14">
      <c r="P449" s="18"/>
    </row>
    <row r="450" spans="16:16" ht="14">
      <c r="P450" s="18"/>
    </row>
    <row r="451" spans="16:16" ht="14">
      <c r="P451" s="18"/>
    </row>
    <row r="452" spans="16:16" ht="14">
      <c r="P452" s="18"/>
    </row>
    <row r="453" spans="16:16" ht="14">
      <c r="P453" s="18"/>
    </row>
    <row r="454" spans="16:16" ht="14">
      <c r="P454" s="18"/>
    </row>
    <row r="455" spans="16:16" ht="14">
      <c r="P455" s="18"/>
    </row>
    <row r="456" spans="16:16" ht="14">
      <c r="P456" s="18"/>
    </row>
    <row r="457" spans="16:16" ht="14">
      <c r="P457" s="18"/>
    </row>
    <row r="458" spans="16:16" ht="14">
      <c r="P458" s="18"/>
    </row>
    <row r="459" spans="16:16" ht="14">
      <c r="P459" s="18"/>
    </row>
    <row r="460" spans="16:16" ht="14">
      <c r="P460" s="18"/>
    </row>
    <row r="461" spans="16:16" ht="14">
      <c r="P461" s="18"/>
    </row>
    <row r="462" spans="16:16" ht="14">
      <c r="P462" s="18"/>
    </row>
    <row r="463" spans="16:16" ht="14">
      <c r="P463" s="18"/>
    </row>
    <row r="464" spans="16:16" ht="14">
      <c r="P464" s="18"/>
    </row>
    <row r="465" spans="16:16" ht="14">
      <c r="P465" s="18"/>
    </row>
    <row r="466" spans="16:16" ht="14">
      <c r="P466" s="18"/>
    </row>
    <row r="467" spans="16:16" ht="14">
      <c r="P467" s="18"/>
    </row>
    <row r="468" spans="16:16" ht="14">
      <c r="P468" s="18"/>
    </row>
    <row r="469" spans="16:16" ht="14">
      <c r="P469" s="18"/>
    </row>
    <row r="470" spans="16:16" ht="14">
      <c r="P470" s="18"/>
    </row>
    <row r="471" spans="16:16" ht="14">
      <c r="P471" s="18"/>
    </row>
    <row r="472" spans="16:16" ht="14">
      <c r="P472" s="18"/>
    </row>
    <row r="473" spans="16:16" ht="14">
      <c r="P473" s="18"/>
    </row>
    <row r="474" spans="16:16" ht="14">
      <c r="P474" s="18"/>
    </row>
    <row r="475" spans="16:16" ht="14">
      <c r="P475" s="18"/>
    </row>
    <row r="476" spans="16:16" ht="14">
      <c r="P476" s="18"/>
    </row>
    <row r="477" spans="16:16" ht="14">
      <c r="P477" s="18"/>
    </row>
    <row r="478" spans="16:16" ht="14">
      <c r="P478" s="18"/>
    </row>
    <row r="479" spans="16:16" ht="14">
      <c r="P479" s="18"/>
    </row>
    <row r="480" spans="16:16" ht="14">
      <c r="P480" s="18"/>
    </row>
    <row r="481" spans="16:16" ht="14">
      <c r="P481" s="18"/>
    </row>
    <row r="482" spans="16:16" ht="14">
      <c r="P482" s="18"/>
    </row>
    <row r="483" spans="16:16" ht="14">
      <c r="P483" s="18"/>
    </row>
    <row r="484" spans="16:16" ht="14">
      <c r="P484" s="18"/>
    </row>
    <row r="485" spans="16:16" ht="14">
      <c r="P485" s="18"/>
    </row>
    <row r="486" spans="16:16" ht="14">
      <c r="P486" s="18"/>
    </row>
    <row r="487" spans="16:16" ht="14">
      <c r="P487" s="18"/>
    </row>
    <row r="488" spans="16:16" ht="14">
      <c r="P488" s="18"/>
    </row>
    <row r="489" spans="16:16" ht="14">
      <c r="P489" s="18"/>
    </row>
    <row r="490" spans="16:16" ht="14">
      <c r="P490" s="18"/>
    </row>
    <row r="491" spans="16:16" ht="14">
      <c r="P491" s="18"/>
    </row>
    <row r="492" spans="16:16" ht="14">
      <c r="P492" s="18"/>
    </row>
    <row r="493" spans="16:16" ht="14">
      <c r="P493" s="18"/>
    </row>
    <row r="494" spans="16:16" ht="14">
      <c r="P494" s="18"/>
    </row>
    <row r="495" spans="16:16" ht="14">
      <c r="P495" s="18"/>
    </row>
    <row r="496" spans="16:16" ht="14">
      <c r="P496" s="18"/>
    </row>
    <row r="497" spans="16:16" ht="14">
      <c r="P497" s="18"/>
    </row>
    <row r="498" spans="16:16" ht="14">
      <c r="P498" s="18"/>
    </row>
    <row r="499" spans="16:16" ht="14">
      <c r="P499" s="18"/>
    </row>
    <row r="500" spans="16:16" ht="14">
      <c r="P500" s="18"/>
    </row>
    <row r="501" spans="16:16" ht="14">
      <c r="P501" s="18"/>
    </row>
    <row r="502" spans="16:16" ht="14">
      <c r="P502" s="18"/>
    </row>
    <row r="503" spans="16:16" ht="14">
      <c r="P503" s="18"/>
    </row>
    <row r="504" spans="16:16" ht="14">
      <c r="P504" s="18"/>
    </row>
    <row r="505" spans="16:16" ht="14">
      <c r="P505" s="18"/>
    </row>
    <row r="506" spans="16:16" ht="14">
      <c r="P506" s="18"/>
    </row>
    <row r="507" spans="16:16" ht="14">
      <c r="P507" s="18"/>
    </row>
    <row r="508" spans="16:16" ht="14">
      <c r="P508" s="18"/>
    </row>
    <row r="509" spans="16:16" ht="14">
      <c r="P509" s="18"/>
    </row>
    <row r="510" spans="16:16" ht="14">
      <c r="P510" s="18"/>
    </row>
    <row r="511" spans="16:16" ht="14">
      <c r="P511" s="18"/>
    </row>
    <row r="512" spans="16:16" ht="14">
      <c r="P512" s="18"/>
    </row>
    <row r="513" spans="16:16" ht="14">
      <c r="P513" s="18"/>
    </row>
    <row r="514" spans="16:16" ht="14">
      <c r="P514" s="18"/>
    </row>
    <row r="515" spans="16:16" ht="14">
      <c r="P515" s="18"/>
    </row>
    <row r="516" spans="16:16" ht="14">
      <c r="P516" s="18"/>
    </row>
    <row r="517" spans="16:16" ht="14">
      <c r="P517" s="18"/>
    </row>
    <row r="518" spans="16:16" ht="14">
      <c r="P518" s="18"/>
    </row>
    <row r="519" spans="16:16" ht="14">
      <c r="P519" s="18"/>
    </row>
    <row r="520" spans="16:16" ht="14">
      <c r="P520" s="18"/>
    </row>
    <row r="521" spans="16:16" ht="14">
      <c r="P521" s="18"/>
    </row>
    <row r="522" spans="16:16" ht="14">
      <c r="P522" s="18"/>
    </row>
    <row r="523" spans="16:16" ht="14">
      <c r="P523" s="18"/>
    </row>
    <row r="524" spans="16:16" ht="14">
      <c r="P524" s="18"/>
    </row>
    <row r="525" spans="16:16" ht="14">
      <c r="P525" s="18"/>
    </row>
    <row r="526" spans="16:16" ht="14">
      <c r="P526" s="18"/>
    </row>
    <row r="527" spans="16:16" ht="14">
      <c r="P527" s="18"/>
    </row>
    <row r="528" spans="16:16" ht="14">
      <c r="P528" s="18"/>
    </row>
    <row r="529" spans="16:16" ht="14">
      <c r="P529" s="18"/>
    </row>
    <row r="530" spans="16:16" ht="14">
      <c r="P530" s="18"/>
    </row>
    <row r="531" spans="16:16" ht="14">
      <c r="P531" s="18"/>
    </row>
    <row r="532" spans="16:16" ht="14">
      <c r="P532" s="18"/>
    </row>
    <row r="533" spans="16:16" ht="14">
      <c r="P533" s="18"/>
    </row>
    <row r="534" spans="16:16" ht="14">
      <c r="P534" s="18"/>
    </row>
    <row r="535" spans="16:16" ht="14">
      <c r="P535" s="18"/>
    </row>
    <row r="536" spans="16:16" ht="14">
      <c r="P536" s="18"/>
    </row>
    <row r="537" spans="16:16" ht="14">
      <c r="P537" s="18"/>
    </row>
    <row r="538" spans="16:16" ht="14">
      <c r="P538" s="18"/>
    </row>
    <row r="539" spans="16:16" ht="14">
      <c r="P539" s="18"/>
    </row>
    <row r="540" spans="16:16" ht="14">
      <c r="P540" s="18"/>
    </row>
    <row r="541" spans="16:16" ht="14">
      <c r="P541" s="18"/>
    </row>
    <row r="542" spans="16:16" ht="14">
      <c r="P542" s="18"/>
    </row>
    <row r="543" spans="16:16" ht="14">
      <c r="P543" s="18"/>
    </row>
    <row r="544" spans="16:16" ht="14">
      <c r="P544" s="18"/>
    </row>
    <row r="545" spans="16:16" ht="14">
      <c r="P545" s="18"/>
    </row>
    <row r="546" spans="16:16" ht="14">
      <c r="P546" s="18"/>
    </row>
    <row r="547" spans="16:16" ht="14">
      <c r="P547" s="18"/>
    </row>
    <row r="548" spans="16:16" ht="14">
      <c r="P548" s="18"/>
    </row>
    <row r="549" spans="16:16" ht="14">
      <c r="P549" s="18"/>
    </row>
    <row r="550" spans="16:16" ht="14">
      <c r="P550" s="18"/>
    </row>
    <row r="551" spans="16:16" ht="14">
      <c r="P551" s="18"/>
    </row>
    <row r="552" spans="16:16" ht="14">
      <c r="P552" s="18"/>
    </row>
    <row r="553" spans="16:16" ht="14">
      <c r="P553" s="18"/>
    </row>
    <row r="554" spans="16:16" ht="14">
      <c r="P554" s="18"/>
    </row>
    <row r="555" spans="16:16" ht="14">
      <c r="P555" s="18"/>
    </row>
    <row r="556" spans="16:16" ht="14">
      <c r="P556" s="18"/>
    </row>
    <row r="557" spans="16:16" ht="14">
      <c r="P557" s="18"/>
    </row>
    <row r="558" spans="16:16" ht="14">
      <c r="P558" s="18"/>
    </row>
    <row r="559" spans="16:16" ht="14">
      <c r="P559" s="18"/>
    </row>
    <row r="560" spans="16:16" ht="14">
      <c r="P560" s="18"/>
    </row>
    <row r="561" spans="16:16" ht="14">
      <c r="P561" s="18"/>
    </row>
    <row r="562" spans="16:16" ht="14">
      <c r="P562" s="18"/>
    </row>
    <row r="563" spans="16:16" ht="14">
      <c r="P563" s="18"/>
    </row>
    <row r="564" spans="16:16" ht="14">
      <c r="P564" s="18"/>
    </row>
    <row r="565" spans="16:16" ht="14">
      <c r="P565" s="18"/>
    </row>
    <row r="566" spans="16:16" ht="14">
      <c r="P566" s="18"/>
    </row>
    <row r="567" spans="16:16" ht="14">
      <c r="P567" s="18"/>
    </row>
    <row r="568" spans="16:16" ht="14">
      <c r="P568" s="18"/>
    </row>
    <row r="569" spans="16:16" ht="14">
      <c r="P569" s="18"/>
    </row>
    <row r="570" spans="16:16" ht="14">
      <c r="P570" s="18"/>
    </row>
    <row r="571" spans="16:16" ht="14">
      <c r="P571" s="18"/>
    </row>
    <row r="572" spans="16:16" ht="14">
      <c r="P572" s="18"/>
    </row>
    <row r="573" spans="16:16" ht="14">
      <c r="P573" s="18"/>
    </row>
    <row r="574" spans="16:16" ht="14">
      <c r="P574" s="18"/>
    </row>
    <row r="575" spans="16:16" ht="14">
      <c r="P575" s="18"/>
    </row>
    <row r="576" spans="16:16" ht="14">
      <c r="P576" s="18"/>
    </row>
    <row r="577" spans="16:16" ht="14">
      <c r="P577" s="18"/>
    </row>
    <row r="578" spans="16:16" ht="14">
      <c r="P578" s="18"/>
    </row>
    <row r="579" spans="16:16" ht="14">
      <c r="P579" s="18"/>
    </row>
    <row r="580" spans="16:16" ht="14">
      <c r="P580" s="18"/>
    </row>
    <row r="581" spans="16:16" ht="14">
      <c r="P581" s="18"/>
    </row>
    <row r="582" spans="16:16" ht="14">
      <c r="P582" s="18"/>
    </row>
    <row r="583" spans="16:16" ht="14">
      <c r="P583" s="18"/>
    </row>
    <row r="584" spans="16:16" ht="14">
      <c r="P584" s="18"/>
    </row>
    <row r="585" spans="16:16" ht="14">
      <c r="P585" s="18"/>
    </row>
    <row r="586" spans="16:16" ht="14">
      <c r="P586" s="18"/>
    </row>
    <row r="587" spans="16:16" ht="14">
      <c r="P587" s="18"/>
    </row>
    <row r="588" spans="16:16" ht="14">
      <c r="P588" s="18"/>
    </row>
    <row r="589" spans="16:16" ht="14">
      <c r="P589" s="18"/>
    </row>
    <row r="590" spans="16:16" ht="14">
      <c r="P590" s="18"/>
    </row>
    <row r="591" spans="16:16" ht="14">
      <c r="P591" s="18"/>
    </row>
    <row r="592" spans="16:16" ht="14">
      <c r="P592" s="18"/>
    </row>
    <row r="593" spans="16:16" ht="14">
      <c r="P593" s="18"/>
    </row>
    <row r="594" spans="16:16" ht="14">
      <c r="P594" s="18"/>
    </row>
    <row r="595" spans="16:16" ht="14">
      <c r="P595" s="18"/>
    </row>
    <row r="596" spans="16:16" ht="14">
      <c r="P596" s="18"/>
    </row>
    <row r="597" spans="16:16" ht="14">
      <c r="P597" s="18"/>
    </row>
    <row r="598" spans="16:16" ht="14">
      <c r="P598" s="18"/>
    </row>
    <row r="599" spans="16:16" ht="14">
      <c r="P599" s="18"/>
    </row>
    <row r="600" spans="16:16" ht="14">
      <c r="P600" s="18"/>
    </row>
    <row r="601" spans="16:16" ht="14">
      <c r="P601" s="18"/>
    </row>
    <row r="602" spans="16:16" ht="14">
      <c r="P602" s="18"/>
    </row>
    <row r="603" spans="16:16" ht="14">
      <c r="P603" s="18"/>
    </row>
    <row r="604" spans="16:16" ht="14">
      <c r="P604" s="18"/>
    </row>
    <row r="605" spans="16:16" ht="14">
      <c r="P605" s="18"/>
    </row>
    <row r="606" spans="16:16" ht="14">
      <c r="P606" s="18"/>
    </row>
    <row r="607" spans="16:16" ht="14">
      <c r="P607" s="18"/>
    </row>
    <row r="608" spans="16:16" ht="14">
      <c r="P608" s="18"/>
    </row>
    <row r="609" spans="16:16" ht="14">
      <c r="P609" s="18"/>
    </row>
    <row r="610" spans="16:16" ht="14">
      <c r="P610" s="18"/>
    </row>
    <row r="611" spans="16:16" ht="14">
      <c r="P611" s="18"/>
    </row>
    <row r="612" spans="16:16" ht="14">
      <c r="P612" s="18"/>
    </row>
    <row r="613" spans="16:16" ht="14">
      <c r="P613" s="18"/>
    </row>
    <row r="614" spans="16:16" ht="14">
      <c r="P614" s="18"/>
    </row>
    <row r="615" spans="16:16" ht="14">
      <c r="P615" s="18"/>
    </row>
    <row r="616" spans="16:16" ht="14">
      <c r="P616" s="18"/>
    </row>
    <row r="617" spans="16:16" ht="14">
      <c r="P617" s="18"/>
    </row>
    <row r="618" spans="16:16" ht="14">
      <c r="P618" s="18"/>
    </row>
    <row r="619" spans="16:16" ht="14">
      <c r="P619" s="18"/>
    </row>
    <row r="620" spans="16:16" ht="14">
      <c r="P620" s="18"/>
    </row>
    <row r="621" spans="16:16" ht="14">
      <c r="P621" s="18"/>
    </row>
    <row r="622" spans="16:16" ht="14">
      <c r="P622" s="18"/>
    </row>
    <row r="623" spans="16:16" ht="14">
      <c r="P623" s="18"/>
    </row>
    <row r="624" spans="16:16" ht="14">
      <c r="P624" s="18"/>
    </row>
    <row r="625" spans="16:16" ht="14">
      <c r="P625" s="18"/>
    </row>
    <row r="626" spans="16:16" ht="14">
      <c r="P626" s="18"/>
    </row>
    <row r="627" spans="16:16" ht="14">
      <c r="P627" s="18"/>
    </row>
    <row r="628" spans="16:16" ht="14">
      <c r="P628" s="18"/>
    </row>
    <row r="629" spans="16:16" ht="14">
      <c r="P629" s="18"/>
    </row>
    <row r="630" spans="16:16" ht="14">
      <c r="P630" s="18"/>
    </row>
    <row r="631" spans="16:16" ht="14">
      <c r="P631" s="18"/>
    </row>
    <row r="632" spans="16:16" ht="14">
      <c r="P632" s="18"/>
    </row>
    <row r="633" spans="16:16" ht="14">
      <c r="P633" s="18"/>
    </row>
    <row r="634" spans="16:16" ht="14">
      <c r="P634" s="18"/>
    </row>
    <row r="635" spans="16:16" ht="14">
      <c r="P635" s="18"/>
    </row>
    <row r="636" spans="16:16" ht="14">
      <c r="P636" s="18"/>
    </row>
    <row r="637" spans="16:16" ht="14">
      <c r="P637" s="18"/>
    </row>
    <row r="638" spans="16:16" ht="14">
      <c r="P638" s="18"/>
    </row>
    <row r="639" spans="16:16" ht="14">
      <c r="P639" s="18"/>
    </row>
    <row r="640" spans="16:16" ht="14">
      <c r="P640" s="18"/>
    </row>
    <row r="641" spans="16:16" ht="14">
      <c r="P641" s="18"/>
    </row>
    <row r="642" spans="16:16" ht="14">
      <c r="P642" s="18"/>
    </row>
    <row r="643" spans="16:16" ht="14">
      <c r="P643" s="18"/>
    </row>
    <row r="644" spans="16:16" ht="14">
      <c r="P644" s="18"/>
    </row>
    <row r="645" spans="16:16" ht="14">
      <c r="P645" s="18"/>
    </row>
    <row r="646" spans="16:16" ht="14">
      <c r="P646" s="18"/>
    </row>
    <row r="647" spans="16:16" ht="14">
      <c r="P647" s="18"/>
    </row>
    <row r="648" spans="16:16" ht="14">
      <c r="P648" s="18"/>
    </row>
    <row r="649" spans="16:16" ht="14">
      <c r="P649" s="18"/>
    </row>
    <row r="650" spans="16:16" ht="14">
      <c r="P650" s="18"/>
    </row>
    <row r="651" spans="16:16" ht="14">
      <c r="P651" s="18"/>
    </row>
    <row r="652" spans="16:16" ht="14">
      <c r="P652" s="18"/>
    </row>
    <row r="653" spans="16:16" ht="14">
      <c r="P653" s="18"/>
    </row>
    <row r="654" spans="16:16" ht="14">
      <c r="P654" s="18"/>
    </row>
    <row r="655" spans="16:16" ht="14">
      <c r="P655" s="18"/>
    </row>
    <row r="656" spans="16:16" ht="14">
      <c r="P656" s="18"/>
    </row>
    <row r="657" spans="16:16" ht="14">
      <c r="P657" s="18"/>
    </row>
    <row r="658" spans="16:16" ht="14">
      <c r="P658" s="18"/>
    </row>
    <row r="659" spans="16:16" ht="14">
      <c r="P659" s="18"/>
    </row>
    <row r="660" spans="16:16" ht="14">
      <c r="P660" s="18"/>
    </row>
    <row r="661" spans="16:16" ht="14">
      <c r="P661" s="18"/>
    </row>
    <row r="662" spans="16:16" ht="14">
      <c r="P662" s="18"/>
    </row>
    <row r="663" spans="16:16" ht="14">
      <c r="P663" s="18"/>
    </row>
    <row r="664" spans="16:16" ht="14">
      <c r="P664" s="18"/>
    </row>
    <row r="665" spans="16:16" ht="14">
      <c r="P665" s="18"/>
    </row>
    <row r="666" spans="16:16" ht="14">
      <c r="P666" s="18"/>
    </row>
    <row r="667" spans="16:16" ht="14">
      <c r="P667" s="18"/>
    </row>
    <row r="668" spans="16:16" ht="14">
      <c r="P668" s="18"/>
    </row>
    <row r="669" spans="16:16" ht="14">
      <c r="P669" s="18"/>
    </row>
    <row r="670" spans="16:16" ht="14">
      <c r="P670" s="18"/>
    </row>
    <row r="671" spans="16:16" ht="14">
      <c r="P671" s="18"/>
    </row>
    <row r="672" spans="16:16" ht="14">
      <c r="P672" s="18"/>
    </row>
    <row r="673" spans="16:16" ht="14">
      <c r="P673" s="18"/>
    </row>
    <row r="674" spans="16:16" ht="14">
      <c r="P674" s="18"/>
    </row>
    <row r="675" spans="16:16" ht="14">
      <c r="P675" s="18"/>
    </row>
    <row r="676" spans="16:16" ht="14">
      <c r="P676" s="18"/>
    </row>
    <row r="677" spans="16:16" ht="14">
      <c r="P677" s="18"/>
    </row>
    <row r="678" spans="16:16" ht="14">
      <c r="P678" s="18"/>
    </row>
    <row r="679" spans="16:16" ht="14">
      <c r="P679" s="18"/>
    </row>
    <row r="680" spans="16:16" ht="14">
      <c r="P680" s="18"/>
    </row>
    <row r="681" spans="16:16" ht="14">
      <c r="P681" s="18"/>
    </row>
    <row r="682" spans="16:16" ht="14">
      <c r="P682" s="18"/>
    </row>
    <row r="683" spans="16:16" ht="14">
      <c r="P683" s="18"/>
    </row>
    <row r="684" spans="16:16" ht="14">
      <c r="P684" s="18"/>
    </row>
    <row r="685" spans="16:16" ht="14">
      <c r="P685" s="18"/>
    </row>
    <row r="686" spans="16:16" ht="14">
      <c r="P686" s="18"/>
    </row>
    <row r="687" spans="16:16" ht="14">
      <c r="P687" s="18"/>
    </row>
    <row r="688" spans="16:16" ht="14">
      <c r="P688" s="18"/>
    </row>
    <row r="689" spans="16:16" ht="14">
      <c r="P689" s="18"/>
    </row>
    <row r="690" spans="16:16" ht="14">
      <c r="P690" s="18"/>
    </row>
    <row r="691" spans="16:16" ht="14">
      <c r="P691" s="18"/>
    </row>
    <row r="692" spans="16:16" ht="14">
      <c r="P692" s="18"/>
    </row>
    <row r="693" spans="16:16" ht="14">
      <c r="P693" s="18"/>
    </row>
    <row r="694" spans="16:16" ht="14">
      <c r="P694" s="18"/>
    </row>
    <row r="695" spans="16:16" ht="14">
      <c r="P695" s="18"/>
    </row>
    <row r="696" spans="16:16" ht="14">
      <c r="P696" s="18"/>
    </row>
    <row r="697" spans="16:16" ht="14">
      <c r="P697" s="18"/>
    </row>
    <row r="698" spans="16:16" ht="14">
      <c r="P698" s="18"/>
    </row>
    <row r="699" spans="16:16" ht="14">
      <c r="P699" s="18"/>
    </row>
    <row r="700" spans="16:16" ht="14">
      <c r="P700" s="18"/>
    </row>
    <row r="701" spans="16:16" ht="14">
      <c r="P701" s="18"/>
    </row>
    <row r="702" spans="16:16" ht="14">
      <c r="P702" s="18"/>
    </row>
    <row r="703" spans="16:16" ht="14">
      <c r="P703" s="18"/>
    </row>
    <row r="704" spans="16:16" ht="14">
      <c r="P704" s="18"/>
    </row>
    <row r="705" spans="16:16" ht="14">
      <c r="P705" s="18"/>
    </row>
    <row r="706" spans="16:16" ht="14">
      <c r="P706" s="18"/>
    </row>
    <row r="707" spans="16:16" ht="14">
      <c r="P707" s="18"/>
    </row>
    <row r="708" spans="16:16" ht="14">
      <c r="P708" s="18"/>
    </row>
    <row r="709" spans="16:16" ht="14">
      <c r="P709" s="18"/>
    </row>
    <row r="710" spans="16:16" ht="14">
      <c r="P710" s="18"/>
    </row>
    <row r="711" spans="16:16" ht="14">
      <c r="P711" s="18"/>
    </row>
    <row r="712" spans="16:16" ht="14">
      <c r="P712" s="18"/>
    </row>
    <row r="713" spans="16:16" ht="14">
      <c r="P713" s="18"/>
    </row>
    <row r="714" spans="16:16" ht="14">
      <c r="P714" s="18"/>
    </row>
    <row r="715" spans="16:16" ht="14">
      <c r="P715" s="18"/>
    </row>
    <row r="716" spans="16:16" ht="14">
      <c r="P716" s="18"/>
    </row>
    <row r="717" spans="16:16" ht="14">
      <c r="P717" s="18"/>
    </row>
    <row r="718" spans="16:16" ht="14">
      <c r="P718" s="18"/>
    </row>
    <row r="719" spans="16:16" ht="14">
      <c r="P719" s="18"/>
    </row>
    <row r="720" spans="16:16" ht="14">
      <c r="P720" s="18"/>
    </row>
    <row r="721" spans="16:16" ht="14">
      <c r="P721" s="18"/>
    </row>
    <row r="722" spans="16:16" ht="14">
      <c r="P722" s="18"/>
    </row>
    <row r="723" spans="16:16" ht="14">
      <c r="P723" s="18"/>
    </row>
    <row r="724" spans="16:16" ht="14">
      <c r="P724" s="18"/>
    </row>
    <row r="725" spans="16:16" ht="14">
      <c r="P725" s="18"/>
    </row>
    <row r="726" spans="16:16" ht="14">
      <c r="P726" s="18"/>
    </row>
    <row r="727" spans="16:16" ht="14">
      <c r="P727" s="18"/>
    </row>
    <row r="728" spans="16:16" ht="14">
      <c r="P728" s="18"/>
    </row>
    <row r="729" spans="16:16" ht="14">
      <c r="P729" s="18"/>
    </row>
    <row r="730" spans="16:16" ht="14">
      <c r="P730" s="18"/>
    </row>
    <row r="731" spans="16:16" ht="14">
      <c r="P731" s="18"/>
    </row>
    <row r="732" spans="16:16" ht="14">
      <c r="P732" s="18"/>
    </row>
    <row r="733" spans="16:16" ht="14">
      <c r="P733" s="18"/>
    </row>
    <row r="734" spans="16:16" ht="14">
      <c r="P734" s="18"/>
    </row>
    <row r="735" spans="16:16" ht="14">
      <c r="P735" s="18"/>
    </row>
    <row r="736" spans="16:16" ht="14">
      <c r="P736" s="18"/>
    </row>
    <row r="737" spans="16:16" ht="14">
      <c r="P737" s="18"/>
    </row>
    <row r="738" spans="16:16" ht="14">
      <c r="P738" s="18"/>
    </row>
    <row r="739" spans="16:16" ht="14">
      <c r="P739" s="18"/>
    </row>
    <row r="740" spans="16:16" ht="14">
      <c r="P740" s="18"/>
    </row>
    <row r="741" spans="16:16" ht="14">
      <c r="P741" s="18"/>
    </row>
    <row r="742" spans="16:16" ht="14">
      <c r="P742" s="18"/>
    </row>
    <row r="743" spans="16:16" ht="14">
      <c r="P743" s="18"/>
    </row>
    <row r="744" spans="16:16" ht="14">
      <c r="P744" s="18"/>
    </row>
    <row r="745" spans="16:16" ht="14">
      <c r="P745" s="18"/>
    </row>
    <row r="746" spans="16:16" ht="14">
      <c r="P746" s="18"/>
    </row>
    <row r="747" spans="16:16" ht="14">
      <c r="P747" s="18"/>
    </row>
    <row r="748" spans="16:16" ht="14">
      <c r="P748" s="18"/>
    </row>
    <row r="749" spans="16:16" ht="14">
      <c r="P749" s="18"/>
    </row>
    <row r="750" spans="16:16" ht="14">
      <c r="P750" s="18"/>
    </row>
    <row r="751" spans="16:16" ht="14">
      <c r="P751" s="18"/>
    </row>
    <row r="752" spans="16:16" ht="14">
      <c r="P752" s="18"/>
    </row>
    <row r="753" spans="16:16" ht="14">
      <c r="P753" s="18"/>
    </row>
    <row r="754" spans="16:16" ht="14">
      <c r="P754" s="18"/>
    </row>
    <row r="755" spans="16:16" ht="14">
      <c r="P755" s="18"/>
    </row>
    <row r="756" spans="16:16" ht="14">
      <c r="P756" s="18"/>
    </row>
    <row r="757" spans="16:16" ht="14">
      <c r="P757" s="18"/>
    </row>
    <row r="758" spans="16:16" ht="14">
      <c r="P758" s="18"/>
    </row>
    <row r="759" spans="16:16" ht="14">
      <c r="P759" s="18"/>
    </row>
    <row r="760" spans="16:16" ht="14">
      <c r="P760" s="18"/>
    </row>
    <row r="761" spans="16:16" ht="14">
      <c r="P761" s="18"/>
    </row>
    <row r="762" spans="16:16" ht="14">
      <c r="P762" s="18"/>
    </row>
    <row r="763" spans="16:16" ht="14">
      <c r="P763" s="18"/>
    </row>
    <row r="764" spans="16:16" ht="14">
      <c r="P764" s="18"/>
    </row>
    <row r="765" spans="16:16" ht="14">
      <c r="P765" s="18"/>
    </row>
    <row r="766" spans="16:16" ht="14">
      <c r="P766" s="18"/>
    </row>
    <row r="767" spans="16:16" ht="14">
      <c r="P767" s="18"/>
    </row>
    <row r="768" spans="16:16" ht="14">
      <c r="P768" s="18"/>
    </row>
    <row r="769" spans="16:16" ht="14">
      <c r="P769" s="18"/>
    </row>
    <row r="770" spans="16:16" ht="14">
      <c r="P770" s="18"/>
    </row>
    <row r="771" spans="16:16" ht="14">
      <c r="P771" s="18"/>
    </row>
    <row r="772" spans="16:16" ht="14">
      <c r="P772" s="18"/>
    </row>
    <row r="773" spans="16:16" ht="14">
      <c r="P773" s="18"/>
    </row>
    <row r="774" spans="16:16" ht="14">
      <c r="P774" s="18"/>
    </row>
    <row r="775" spans="16:16" ht="14">
      <c r="P775" s="18"/>
    </row>
    <row r="776" spans="16:16" ht="14">
      <c r="P776" s="18"/>
    </row>
    <row r="777" spans="16:16" ht="14">
      <c r="P777" s="18"/>
    </row>
    <row r="778" spans="16:16" ht="14">
      <c r="P778" s="18"/>
    </row>
    <row r="779" spans="16:16" ht="14">
      <c r="P779" s="18"/>
    </row>
    <row r="780" spans="16:16" ht="14">
      <c r="P780" s="18"/>
    </row>
    <row r="781" spans="16:16" ht="14">
      <c r="P781" s="18"/>
    </row>
    <row r="782" spans="16:16" ht="14">
      <c r="P782" s="18"/>
    </row>
    <row r="783" spans="16:16" ht="14">
      <c r="P783" s="18"/>
    </row>
    <row r="784" spans="16:16" ht="14">
      <c r="P784" s="18"/>
    </row>
    <row r="785" spans="16:16" ht="14">
      <c r="P785" s="18"/>
    </row>
    <row r="786" spans="16:16" ht="14">
      <c r="P786" s="18"/>
    </row>
    <row r="787" spans="16:16" ht="14">
      <c r="P787" s="18"/>
    </row>
    <row r="788" spans="16:16" ht="14">
      <c r="P788" s="18"/>
    </row>
    <row r="789" spans="16:16" ht="14">
      <c r="P789" s="18"/>
    </row>
    <row r="790" spans="16:16" ht="14">
      <c r="P790" s="18"/>
    </row>
    <row r="791" spans="16:16" ht="14">
      <c r="P791" s="18"/>
    </row>
    <row r="792" spans="16:16" ht="14">
      <c r="P792" s="18"/>
    </row>
    <row r="793" spans="16:16" ht="14">
      <c r="P793" s="18"/>
    </row>
    <row r="794" spans="16:16" ht="14">
      <c r="P794" s="18"/>
    </row>
    <row r="795" spans="16:16" ht="14">
      <c r="P795" s="18"/>
    </row>
    <row r="796" spans="16:16" ht="14">
      <c r="P796" s="18"/>
    </row>
    <row r="797" spans="16:16" ht="14">
      <c r="P797" s="18"/>
    </row>
    <row r="798" spans="16:16" ht="14">
      <c r="P798" s="18"/>
    </row>
    <row r="799" spans="16:16" ht="14">
      <c r="P799" s="18"/>
    </row>
    <row r="800" spans="16:16" ht="14">
      <c r="P800" s="18"/>
    </row>
    <row r="801" spans="16:16" ht="14">
      <c r="P801" s="18"/>
    </row>
    <row r="802" spans="16:16" ht="14">
      <c r="P802" s="18"/>
    </row>
    <row r="803" spans="16:16" ht="14">
      <c r="P803" s="18"/>
    </row>
    <row r="804" spans="16:16" ht="14">
      <c r="P804" s="18"/>
    </row>
    <row r="805" spans="16:16" ht="14">
      <c r="P805" s="18"/>
    </row>
    <row r="806" spans="16:16" ht="14">
      <c r="P806" s="18"/>
    </row>
    <row r="807" spans="16:16" ht="14">
      <c r="P807" s="18"/>
    </row>
    <row r="808" spans="16:16" ht="14">
      <c r="P808" s="18"/>
    </row>
    <row r="809" spans="16:16" ht="14">
      <c r="P809" s="18"/>
    </row>
    <row r="810" spans="16:16" ht="14">
      <c r="P810" s="18"/>
    </row>
    <row r="811" spans="16:16" ht="14">
      <c r="P811" s="18"/>
    </row>
    <row r="812" spans="16:16" ht="14">
      <c r="P812" s="18"/>
    </row>
    <row r="813" spans="16:16" ht="14">
      <c r="P813" s="18"/>
    </row>
    <row r="814" spans="16:16" ht="14">
      <c r="P814" s="18"/>
    </row>
    <row r="815" spans="16:16" ht="14">
      <c r="P815" s="18"/>
    </row>
    <row r="816" spans="16:16" ht="14">
      <c r="P816" s="18"/>
    </row>
    <row r="817" spans="16:16" ht="14">
      <c r="P817" s="18"/>
    </row>
    <row r="818" spans="16:16" ht="14">
      <c r="P818" s="18"/>
    </row>
    <row r="819" spans="16:16" ht="14">
      <c r="P819" s="18"/>
    </row>
    <row r="820" spans="16:16" ht="14">
      <c r="P820" s="18"/>
    </row>
    <row r="821" spans="16:16" ht="14">
      <c r="P821" s="18"/>
    </row>
    <row r="822" spans="16:16" ht="14">
      <c r="P822" s="18"/>
    </row>
    <row r="823" spans="16:16" ht="14">
      <c r="P823" s="18"/>
    </row>
    <row r="824" spans="16:16" ht="14">
      <c r="P824" s="18"/>
    </row>
    <row r="825" spans="16:16" ht="14">
      <c r="P825" s="18"/>
    </row>
    <row r="826" spans="16:16" ht="14">
      <c r="P826" s="18"/>
    </row>
    <row r="827" spans="16:16" ht="14">
      <c r="P827" s="18"/>
    </row>
    <row r="828" spans="16:16" ht="14">
      <c r="P828" s="18"/>
    </row>
    <row r="829" spans="16:16" ht="14">
      <c r="P829" s="18"/>
    </row>
    <row r="830" spans="16:16" ht="14">
      <c r="P830" s="18"/>
    </row>
    <row r="831" spans="16:16" ht="14">
      <c r="P831" s="18"/>
    </row>
    <row r="832" spans="16:16" ht="14">
      <c r="P832" s="18"/>
    </row>
    <row r="833" spans="16:16" ht="14">
      <c r="P833" s="18"/>
    </row>
    <row r="834" spans="16:16" ht="14">
      <c r="P834" s="18"/>
    </row>
    <row r="835" spans="16:16" ht="14">
      <c r="P835" s="18"/>
    </row>
    <row r="836" spans="16:16" ht="14">
      <c r="P836" s="18"/>
    </row>
    <row r="837" spans="16:16" ht="14">
      <c r="P837" s="18"/>
    </row>
    <row r="838" spans="16:16" ht="14">
      <c r="P838" s="18"/>
    </row>
    <row r="839" spans="16:16" ht="14">
      <c r="P839" s="18"/>
    </row>
    <row r="840" spans="16:16" ht="14">
      <c r="P840" s="18"/>
    </row>
    <row r="841" spans="16:16" ht="14">
      <c r="P841" s="18"/>
    </row>
    <row r="842" spans="16:16" ht="14">
      <c r="P842" s="18"/>
    </row>
    <row r="843" spans="16:16" ht="14">
      <c r="P843" s="18"/>
    </row>
    <row r="844" spans="16:16" ht="14">
      <c r="P844" s="18"/>
    </row>
    <row r="845" spans="16:16" ht="14">
      <c r="P845" s="18"/>
    </row>
    <row r="846" spans="16:16" ht="14">
      <c r="P846" s="18"/>
    </row>
    <row r="847" spans="16:16" ht="14">
      <c r="P847" s="18"/>
    </row>
    <row r="848" spans="16:16" ht="14">
      <c r="P848" s="18"/>
    </row>
    <row r="849" spans="16:16" ht="14">
      <c r="P849" s="18"/>
    </row>
    <row r="850" spans="16:16" ht="14">
      <c r="P850" s="18"/>
    </row>
    <row r="851" spans="16:16" ht="14">
      <c r="P851" s="18"/>
    </row>
    <row r="852" spans="16:16" ht="14">
      <c r="P852" s="18"/>
    </row>
    <row r="853" spans="16:16" ht="14">
      <c r="P853" s="18"/>
    </row>
    <row r="854" spans="16:16" ht="14">
      <c r="P854" s="18"/>
    </row>
    <row r="855" spans="16:16" ht="14">
      <c r="P855" s="18"/>
    </row>
    <row r="856" spans="16:16" ht="14">
      <c r="P856" s="18"/>
    </row>
    <row r="857" spans="16:16" ht="14">
      <c r="P857" s="18"/>
    </row>
    <row r="858" spans="16:16" ht="14">
      <c r="P858" s="18"/>
    </row>
    <row r="859" spans="16:16" ht="14">
      <c r="P859" s="18"/>
    </row>
    <row r="860" spans="16:16" ht="14">
      <c r="P860" s="18"/>
    </row>
    <row r="861" spans="16:16" ht="14">
      <c r="P861" s="18"/>
    </row>
    <row r="862" spans="16:16" ht="14">
      <c r="P862" s="18"/>
    </row>
    <row r="863" spans="16:16" ht="14">
      <c r="P863" s="18"/>
    </row>
    <row r="864" spans="16:16" ht="14">
      <c r="P864" s="18"/>
    </row>
    <row r="865" spans="16:16" ht="14">
      <c r="P865" s="18"/>
    </row>
    <row r="866" spans="16:16" ht="14">
      <c r="P866" s="18"/>
    </row>
    <row r="867" spans="16:16" ht="14">
      <c r="P867" s="18"/>
    </row>
    <row r="868" spans="16:16" ht="14">
      <c r="P868" s="18"/>
    </row>
    <row r="869" spans="16:16" ht="14">
      <c r="P869" s="18"/>
    </row>
    <row r="870" spans="16:16" ht="14">
      <c r="P870" s="18"/>
    </row>
    <row r="871" spans="16:16" ht="14">
      <c r="P871" s="18"/>
    </row>
    <row r="872" spans="16:16" ht="14">
      <c r="P872" s="18"/>
    </row>
    <row r="873" spans="16:16" ht="14">
      <c r="P873" s="18"/>
    </row>
    <row r="874" spans="16:16" ht="14">
      <c r="P874" s="18"/>
    </row>
    <row r="875" spans="16:16" ht="14">
      <c r="P875" s="18"/>
    </row>
    <row r="876" spans="16:16" ht="14">
      <c r="P876" s="18"/>
    </row>
    <row r="877" spans="16:16" ht="14">
      <c r="P877" s="18"/>
    </row>
    <row r="878" spans="16:16" ht="14">
      <c r="P878" s="18"/>
    </row>
    <row r="879" spans="16:16" ht="14">
      <c r="P879" s="18"/>
    </row>
    <row r="880" spans="16:16" ht="14">
      <c r="P880" s="18"/>
    </row>
    <row r="881" spans="16:16" ht="14">
      <c r="P881" s="18"/>
    </row>
    <row r="882" spans="16:16" ht="14">
      <c r="P882" s="18"/>
    </row>
    <row r="883" spans="16:16" ht="14">
      <c r="P883" s="18"/>
    </row>
    <row r="884" spans="16:16" ht="14">
      <c r="P884" s="18"/>
    </row>
    <row r="885" spans="16:16" ht="14">
      <c r="P885" s="18"/>
    </row>
    <row r="886" spans="16:16" ht="14">
      <c r="P886" s="18"/>
    </row>
    <row r="887" spans="16:16" ht="14">
      <c r="P887" s="18"/>
    </row>
    <row r="888" spans="16:16" ht="14">
      <c r="P888" s="18"/>
    </row>
    <row r="889" spans="16:16" ht="14">
      <c r="P889" s="18"/>
    </row>
    <row r="890" spans="16:16" ht="14">
      <c r="P890" s="18"/>
    </row>
    <row r="891" spans="16:16" ht="14">
      <c r="P891" s="18"/>
    </row>
    <row r="892" spans="16:16" ht="14">
      <c r="P892" s="18"/>
    </row>
    <row r="893" spans="16:16" ht="14">
      <c r="P893" s="18"/>
    </row>
    <row r="894" spans="16:16" ht="14">
      <c r="P894" s="18"/>
    </row>
    <row r="895" spans="16:16" ht="14">
      <c r="P895" s="18"/>
    </row>
    <row r="896" spans="16:16" ht="14">
      <c r="P896" s="18"/>
    </row>
    <row r="897" spans="16:16" ht="14">
      <c r="P897" s="18"/>
    </row>
    <row r="898" spans="16:16" ht="14">
      <c r="P898" s="18"/>
    </row>
    <row r="899" spans="16:16" ht="14">
      <c r="P899" s="18"/>
    </row>
    <row r="900" spans="16:16" ht="14">
      <c r="P900" s="18"/>
    </row>
    <row r="901" spans="16:16" ht="14">
      <c r="P901" s="18"/>
    </row>
    <row r="902" spans="16:16" ht="14">
      <c r="P902" s="18"/>
    </row>
    <row r="903" spans="16:16" ht="14">
      <c r="P903" s="18"/>
    </row>
    <row r="904" spans="16:16" ht="14">
      <c r="P904" s="18"/>
    </row>
    <row r="905" spans="16:16" ht="14">
      <c r="P905" s="18"/>
    </row>
    <row r="906" spans="16:16" ht="14">
      <c r="P906" s="18"/>
    </row>
    <row r="907" spans="16:16" ht="14">
      <c r="P907" s="18"/>
    </row>
    <row r="908" spans="16:16" ht="14">
      <c r="P908" s="18"/>
    </row>
    <row r="909" spans="16:16" ht="14">
      <c r="P909" s="18"/>
    </row>
    <row r="910" spans="16:16" ht="14">
      <c r="P910" s="18"/>
    </row>
    <row r="911" spans="16:16" ht="14">
      <c r="P911" s="18"/>
    </row>
    <row r="912" spans="16:16" ht="14">
      <c r="P912" s="18"/>
    </row>
    <row r="913" spans="16:16" ht="14">
      <c r="P913" s="18"/>
    </row>
    <row r="914" spans="16:16" ht="14">
      <c r="P914" s="18"/>
    </row>
    <row r="915" spans="16:16" ht="14">
      <c r="P915" s="18"/>
    </row>
    <row r="916" spans="16:16" ht="14">
      <c r="P916" s="18"/>
    </row>
    <row r="917" spans="16:16" ht="14">
      <c r="P917" s="18"/>
    </row>
    <row r="918" spans="16:16" ht="14">
      <c r="P918" s="18"/>
    </row>
    <row r="919" spans="16:16" ht="14">
      <c r="P919" s="18"/>
    </row>
    <row r="920" spans="16:16" ht="14">
      <c r="P920" s="18"/>
    </row>
    <row r="921" spans="16:16" ht="14">
      <c r="P921" s="18"/>
    </row>
    <row r="922" spans="16:16" ht="14">
      <c r="P922" s="18"/>
    </row>
    <row r="923" spans="16:16" ht="14">
      <c r="P923" s="18"/>
    </row>
    <row r="924" spans="16:16" ht="14">
      <c r="P924" s="18"/>
    </row>
    <row r="925" spans="16:16" ht="14">
      <c r="P925" s="18"/>
    </row>
    <row r="926" spans="16:16" ht="14">
      <c r="P926" s="18"/>
    </row>
    <row r="927" spans="16:16" ht="14">
      <c r="P927" s="18"/>
    </row>
    <row r="928" spans="16:16" ht="14">
      <c r="P928" s="18"/>
    </row>
    <row r="929" spans="16:16" ht="14">
      <c r="P929" s="18"/>
    </row>
    <row r="930" spans="16:16" ht="14">
      <c r="P930" s="18"/>
    </row>
    <row r="931" spans="16:16" ht="14">
      <c r="P931" s="18"/>
    </row>
    <row r="932" spans="16:16" ht="14">
      <c r="P932" s="18"/>
    </row>
    <row r="933" spans="16:16" ht="14">
      <c r="P933" s="18"/>
    </row>
    <row r="934" spans="16:16" ht="14">
      <c r="P934" s="18"/>
    </row>
    <row r="935" spans="16:16" ht="14">
      <c r="P935" s="18"/>
    </row>
    <row r="936" spans="16:16" ht="14">
      <c r="P936" s="18"/>
    </row>
    <row r="937" spans="16:16" ht="14">
      <c r="P937" s="18"/>
    </row>
    <row r="938" spans="16:16" ht="14">
      <c r="P938" s="18"/>
    </row>
    <row r="939" spans="16:16" ht="14">
      <c r="P939" s="18"/>
    </row>
    <row r="940" spans="16:16" ht="14">
      <c r="P940" s="18"/>
    </row>
    <row r="941" spans="16:16" ht="14">
      <c r="P941" s="18"/>
    </row>
    <row r="942" spans="16:16" ht="14">
      <c r="P942" s="18"/>
    </row>
    <row r="943" spans="16:16" ht="14">
      <c r="P943" s="18"/>
    </row>
    <row r="944" spans="16:16" ht="14">
      <c r="P944" s="18"/>
    </row>
    <row r="945" spans="16:16" ht="14">
      <c r="P945" s="18"/>
    </row>
    <row r="946" spans="16:16" ht="14">
      <c r="P946" s="18"/>
    </row>
    <row r="947" spans="16:16" ht="14">
      <c r="P947" s="18"/>
    </row>
    <row r="948" spans="16:16" ht="14">
      <c r="P948" s="18"/>
    </row>
    <row r="949" spans="16:16" ht="14">
      <c r="P949" s="18"/>
    </row>
    <row r="950" spans="16:16" ht="14">
      <c r="P950" s="18"/>
    </row>
    <row r="951" spans="16:16" ht="14">
      <c r="P951" s="18"/>
    </row>
    <row r="952" spans="16:16" ht="14">
      <c r="P952" s="18"/>
    </row>
    <row r="953" spans="16:16" ht="14">
      <c r="P953" s="18"/>
    </row>
    <row r="954" spans="16:16" ht="14">
      <c r="P954" s="18"/>
    </row>
    <row r="955" spans="16:16" ht="14">
      <c r="P955" s="18"/>
    </row>
    <row r="956" spans="16:16" ht="14">
      <c r="P956" s="18"/>
    </row>
    <row r="957" spans="16:16" ht="14">
      <c r="P957" s="18"/>
    </row>
    <row r="958" spans="16:16" ht="14">
      <c r="P958" s="18"/>
    </row>
    <row r="959" spans="16:16" ht="14">
      <c r="P959" s="18"/>
    </row>
    <row r="960" spans="16:16" ht="14">
      <c r="P960" s="18"/>
    </row>
    <row r="961" spans="16:16" ht="14">
      <c r="P961" s="18"/>
    </row>
    <row r="962" spans="16:16" ht="14">
      <c r="P962" s="18"/>
    </row>
    <row r="963" spans="16:16" ht="14">
      <c r="P963" s="18"/>
    </row>
    <row r="964" spans="16:16" ht="14">
      <c r="P964" s="18"/>
    </row>
    <row r="965" spans="16:16" ht="14">
      <c r="P965" s="18"/>
    </row>
    <row r="966" spans="16:16" ht="14">
      <c r="P966" s="18"/>
    </row>
    <row r="967" spans="16:16" ht="14">
      <c r="P967" s="18"/>
    </row>
    <row r="968" spans="16:16" ht="14">
      <c r="P968" s="18"/>
    </row>
    <row r="969" spans="16:16" ht="14">
      <c r="P969" s="18"/>
    </row>
    <row r="970" spans="16:16" ht="14">
      <c r="P970" s="18"/>
    </row>
    <row r="971" spans="16:16" ht="14">
      <c r="P971" s="18"/>
    </row>
    <row r="972" spans="16:16" ht="14">
      <c r="P972" s="18"/>
    </row>
    <row r="973" spans="16:16" ht="14">
      <c r="P973" s="18"/>
    </row>
    <row r="974" spans="16:16" ht="14">
      <c r="P974" s="18"/>
    </row>
    <row r="975" spans="16:16" ht="14">
      <c r="P975" s="18"/>
    </row>
    <row r="976" spans="16:16" ht="14">
      <c r="P976" s="18"/>
    </row>
    <row r="977" spans="16:16" ht="14">
      <c r="P977" s="18"/>
    </row>
    <row r="978" spans="16:16" ht="14">
      <c r="P978" s="18"/>
    </row>
    <row r="979" spans="16:16" ht="14">
      <c r="P979" s="18"/>
    </row>
    <row r="980" spans="16:16" ht="14">
      <c r="P980" s="18"/>
    </row>
    <row r="981" spans="16:16" ht="14">
      <c r="P981" s="18"/>
    </row>
    <row r="982" spans="16:16" ht="14">
      <c r="P982" s="18"/>
    </row>
    <row r="983" spans="16:16" ht="14">
      <c r="P983" s="18"/>
    </row>
    <row r="984" spans="16:16" ht="14">
      <c r="P984" s="18"/>
    </row>
    <row r="985" spans="16:16" ht="14">
      <c r="P985" s="18"/>
    </row>
    <row r="986" spans="16:16" ht="14">
      <c r="P986" s="18"/>
    </row>
    <row r="987" spans="16:16" ht="14">
      <c r="P987" s="18"/>
    </row>
    <row r="988" spans="16:16" ht="14">
      <c r="P988" s="18"/>
    </row>
    <row r="989" spans="16:16" ht="14">
      <c r="P989" s="18"/>
    </row>
    <row r="990" spans="16:16" ht="14">
      <c r="P990" s="18"/>
    </row>
    <row r="991" spans="16:16" ht="14">
      <c r="P991" s="18"/>
    </row>
    <row r="992" spans="16:16" ht="14">
      <c r="P992" s="18"/>
    </row>
    <row r="993" spans="16:16" ht="14">
      <c r="P993" s="18"/>
    </row>
    <row r="994" spans="16:16" ht="14">
      <c r="P994" s="18"/>
    </row>
    <row r="995" spans="16:16" ht="14">
      <c r="P995" s="18"/>
    </row>
    <row r="996" spans="16:16" ht="14">
      <c r="P996" s="18"/>
    </row>
    <row r="997" spans="16:16" ht="14">
      <c r="P997" s="18"/>
    </row>
    <row r="998" spans="16:16" ht="14">
      <c r="P998" s="18"/>
    </row>
    <row r="999" spans="16:16" ht="14">
      <c r="P999" s="18"/>
    </row>
  </sheetData>
  <pageMargins left="0.7" right="0.7" top="0.75" bottom="0.75" header="0.3" footer="0.3"/>
  <pageSetup paperSize="9" orientation="portrait"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FDF2-29B4-4BEF-8917-39C66F6902F5}">
  <sheetPr codeName="Sheet6"/>
  <dimension ref="A1:S996"/>
  <sheetViews>
    <sheetView zoomScale="114" workbookViewId="0">
      <selection activeCell="C44" sqref="C44"/>
    </sheetView>
  </sheetViews>
  <sheetFormatPr baseColWidth="10" defaultColWidth="8.83203125" defaultRowHeight="15"/>
  <cols>
    <col min="1" max="1" width="11" customWidth="1"/>
    <col min="3" max="4" width="8.6640625" bestFit="1" customWidth="1"/>
    <col min="5" max="5" width="10.1640625" customWidth="1"/>
    <col min="6" max="6" width="9.5" customWidth="1"/>
    <col min="7" max="7" width="10.5" customWidth="1"/>
    <col min="8" max="8" width="11.6640625" customWidth="1"/>
    <col min="9" max="11" width="8.6640625" bestFit="1" customWidth="1"/>
    <col min="12" max="12" width="9.1640625" bestFit="1" customWidth="1"/>
    <col min="13" max="14" width="8.6640625" bestFit="1" customWidth="1"/>
    <col min="15" max="15" width="12.33203125" customWidth="1"/>
    <col min="16" max="16" width="11.33203125" customWidth="1"/>
    <col min="17" max="18" width="8.6640625" bestFit="1" customWidth="1"/>
    <col min="19" max="19" width="9.1640625" bestFit="1" customWidth="1"/>
  </cols>
  <sheetData>
    <row r="1" spans="1:19" ht="16" thickBot="1">
      <c r="A1" s="1" t="s">
        <v>0</v>
      </c>
      <c r="B1" s="1" t="s">
        <v>111</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row>
    <row r="2" spans="1:19" ht="31" thickBot="1">
      <c r="A2" s="5" t="s">
        <v>109</v>
      </c>
      <c r="B2" s="8" t="s">
        <v>110</v>
      </c>
    </row>
    <row r="3" spans="1:19" ht="16" thickBot="1">
      <c r="A3" s="4" t="s">
        <v>21</v>
      </c>
      <c r="B3" s="9">
        <f>Harvest!O2</f>
        <v>48</v>
      </c>
      <c r="C3" s="12">
        <f>('yearly farm nutrient production'!E3/365)</f>
        <v>16.583013247137139</v>
      </c>
      <c r="D3" s="12">
        <f>('yearly farm nutrient production'!F3/365)</f>
        <v>2.0252054292861765</v>
      </c>
      <c r="E3" s="12">
        <f>('yearly farm nutrient production'!G3/365)</f>
        <v>77.562739124036781</v>
      </c>
      <c r="F3" s="12">
        <f>('yearly farm nutrient production'!H3/365)</f>
        <v>430.02739726027397</v>
      </c>
      <c r="G3" s="12">
        <f>('yearly farm nutrient production'!I3/365)</f>
        <v>16.043835365608896</v>
      </c>
      <c r="H3" s="12">
        <f>('yearly farm nutrient production'!J3/365)</f>
        <v>0.35375341650557851</v>
      </c>
      <c r="I3" s="12">
        <f>('yearly farm nutrient production'!K3/365)</f>
        <v>38.136986301369866</v>
      </c>
      <c r="J3" s="12">
        <f>('yearly farm nutrient production'!L3/365)</f>
        <v>3.9846574966221628</v>
      </c>
      <c r="K3" s="12">
        <f>('yearly farm nutrient production'!M3/365)</f>
        <v>165.69863013698631</v>
      </c>
      <c r="L3" s="12">
        <f>('yearly farm nutrient production'!N3/365)</f>
        <v>453.69863013698631</v>
      </c>
      <c r="M3" s="12">
        <f>('yearly farm nutrient production'!O3/365)</f>
        <v>2.6301369863013697</v>
      </c>
      <c r="N3" s="12">
        <f>('yearly farm nutrient production'!P3/365)</f>
        <v>3.4849316322640171</v>
      </c>
      <c r="O3" s="12">
        <f>('yearly farm nutrient production'!Q3/365)</f>
        <v>0</v>
      </c>
      <c r="P3" s="12">
        <f>('yearly farm nutrient production'!R3/365)</f>
        <v>0</v>
      </c>
      <c r="Q3" s="12">
        <f>('yearly farm nutrient production'!S3/365)</f>
        <v>1.3282191655407254</v>
      </c>
      <c r="R3" s="12">
        <f>('yearly farm nutrient production'!T3/365)</f>
        <v>0</v>
      </c>
      <c r="S3" s="12">
        <f>('yearly farm nutrient production'!U3/365)</f>
        <v>35.506849315068493</v>
      </c>
    </row>
    <row r="4" spans="1:19" ht="16" thickBot="1">
      <c r="A4" s="4" t="s">
        <v>23</v>
      </c>
      <c r="B4" s="9">
        <f>Harvest!O3</f>
        <v>84</v>
      </c>
      <c r="C4" s="12">
        <f>('yearly farm nutrient production'!E4/365)</f>
        <v>49.892777534380372</v>
      </c>
      <c r="D4" s="12">
        <f>('yearly farm nutrient production'!F4/365)</f>
        <v>2.9225095069571698</v>
      </c>
      <c r="E4" s="12">
        <f>('yearly farm nutrient production'!G4/365)</f>
        <v>111.34188299309707</v>
      </c>
      <c r="F4" s="12">
        <f>('yearly farm nutrient production'!H4/365)</f>
        <v>651.35670951947793</v>
      </c>
      <c r="G4" s="12">
        <f>('yearly farm nutrient production'!I4/365)</f>
        <v>47.753424657534246</v>
      </c>
      <c r="H4" s="12">
        <f>('yearly farm nutrient production'!J4/365)</f>
        <v>0.48517480451766876</v>
      </c>
      <c r="I4" s="12">
        <f>('yearly farm nutrient production'!K4/365)</f>
        <v>196.7441046727846</v>
      </c>
      <c r="J4" s="12">
        <f>('yearly farm nutrient production'!L4/365)</f>
        <v>12.797917509732173</v>
      </c>
      <c r="K4" s="12">
        <f>('yearly farm nutrient production'!M4/365)</f>
        <v>366.74630277450865</v>
      </c>
      <c r="L4" s="12">
        <f>('yearly farm nutrient production'!N4/365)</f>
        <v>2028.565530019263</v>
      </c>
      <c r="M4" s="12">
        <f>('yearly farm nutrient production'!O4/365)</f>
        <v>24.831780734127449</v>
      </c>
      <c r="N4" s="12">
        <f>('yearly farm nutrient production'!P4/365)</f>
        <v>5.9978300904574358</v>
      </c>
      <c r="O4" s="12">
        <f>('yearly farm nutrient production'!Q4/365)</f>
        <v>5.730410958904109</v>
      </c>
      <c r="P4" s="12">
        <f>('yearly farm nutrient production'!R4/365)</f>
        <v>101.23726413674551</v>
      </c>
      <c r="Q4" s="12">
        <f>('yearly farm nutrient production'!S4/365)</f>
        <v>9.5506845680001631E-2</v>
      </c>
      <c r="R4" s="12">
        <f>('yearly farm nutrient production'!T4/365)</f>
        <v>2.6741916447469576</v>
      </c>
      <c r="S4" s="12">
        <f>('yearly farm nutrient production'!U4/365)</f>
        <v>807.98793677761205</v>
      </c>
    </row>
    <row r="5" spans="1:19" ht="16" thickBot="1">
      <c r="A5" s="4" t="s">
        <v>26</v>
      </c>
      <c r="B5" s="9">
        <f>Harvest!O4</f>
        <v>40</v>
      </c>
      <c r="C5" s="12">
        <f>('yearly farm nutrient production'!E5/365)</f>
        <v>0</v>
      </c>
      <c r="D5" s="12">
        <f>('yearly farm nutrient production'!F5/365)</f>
        <v>109.58904109589041</v>
      </c>
      <c r="E5" s="12">
        <f>('yearly farm nutrient production'!G5/365)</f>
        <v>0</v>
      </c>
      <c r="F5" s="12">
        <f>('yearly farm nutrient production'!H5/365)</f>
        <v>968.76712328767121</v>
      </c>
      <c r="G5" s="12">
        <f>('yearly farm nutrient production'!I5/365)</f>
        <v>0</v>
      </c>
      <c r="H5" s="12">
        <f>('yearly farm nutrient production'!J5/365)</f>
        <v>15.132054368110577</v>
      </c>
      <c r="I5" s="12">
        <f>('yearly farm nutrient production'!K5/365)</f>
        <v>1.095890410958904</v>
      </c>
      <c r="J5" s="12">
        <f>('yearly farm nutrient production'!L5/365)</f>
        <v>0.61369863274979275</v>
      </c>
      <c r="K5" s="12">
        <f>('yearly farm nutrient production'!M5/365)</f>
        <v>0</v>
      </c>
      <c r="L5" s="12">
        <f>('yearly farm nutrient production'!N5/365)</f>
        <v>1.095890410958904</v>
      </c>
      <c r="M5" s="12">
        <f>('yearly farm nutrient production'!O5/365)</f>
        <v>2.1917808219178081</v>
      </c>
      <c r="N5" s="12">
        <f>('yearly farm nutrient production'!P5/365)</f>
        <v>0</v>
      </c>
      <c r="O5" s="12">
        <f>('yearly farm nutrient production'!Q5/365)</f>
        <v>0</v>
      </c>
      <c r="P5" s="12">
        <f>('yearly farm nutrient production'!R5/365)</f>
        <v>0</v>
      </c>
      <c r="Q5" s="12">
        <f>('yearly farm nutrient production'!S5/365)</f>
        <v>15.72602781530926</v>
      </c>
      <c r="R5" s="12">
        <f>('yearly farm nutrient production'!T5/365)</f>
        <v>0</v>
      </c>
      <c r="S5" s="12">
        <f>('yearly farm nutrient production'!U5/365)</f>
        <v>0</v>
      </c>
    </row>
    <row r="6" spans="1:19" ht="16" thickBot="1">
      <c r="A6" s="4" t="s">
        <v>29</v>
      </c>
      <c r="B6" s="9">
        <f>Harvest!O5</f>
        <v>15</v>
      </c>
      <c r="C6" s="12">
        <f>('yearly farm nutrient production'!E6/365)</f>
        <v>0.12328767613188864</v>
      </c>
      <c r="D6" s="12">
        <f>('yearly farm nutrient production'!F6/365)</f>
        <v>0</v>
      </c>
      <c r="E6" s="12">
        <f>('yearly farm nutrient production'!G6/365)</f>
        <v>33.780820663661181</v>
      </c>
      <c r="F6" s="12">
        <f>('yearly farm nutrient production'!H6/365)</f>
        <v>124.93150684931507</v>
      </c>
      <c r="G6" s="12">
        <f>('yearly farm nutrient production'!I6/365)</f>
        <v>8.2191782046670686E-2</v>
      </c>
      <c r="H6" s="12">
        <f>('yearly farm nutrient production'!J6/365)</f>
        <v>0</v>
      </c>
      <c r="I6" s="12">
        <f>('yearly farm nutrient production'!K6/365)</f>
        <v>2.4657534246575343</v>
      </c>
      <c r="J6" s="12">
        <f>('yearly farm nutrient production'!L6/365)</f>
        <v>0.17260273433711423</v>
      </c>
      <c r="K6" s="12">
        <f>('yearly farm nutrient production'!M6/365)</f>
        <v>0.82191780821917804</v>
      </c>
      <c r="L6" s="12">
        <f>('yearly farm nutrient production'!N6/365)</f>
        <v>21.36986301369863</v>
      </c>
      <c r="M6" s="12">
        <f>('yearly farm nutrient production'!O6/365)</f>
        <v>1.6438356164383561</v>
      </c>
      <c r="N6" s="12">
        <f>('yearly farm nutrient production'!P6/365)</f>
        <v>9.0410958414208334E-2</v>
      </c>
      <c r="O6" s="12">
        <f>('yearly farm nutrient production'!Q6/365)</f>
        <v>0</v>
      </c>
      <c r="P6" s="12">
        <f>('yearly farm nutrient production'!R6/365)</f>
        <v>0</v>
      </c>
      <c r="Q6" s="12">
        <f>('yearly farm nutrient production'!S6/365)</f>
        <v>0</v>
      </c>
      <c r="R6" s="12">
        <f>('yearly farm nutrient production'!T6/365)</f>
        <v>0.20547945205479451</v>
      </c>
      <c r="S6" s="12">
        <f>('yearly farm nutrient production'!U6/365)</f>
        <v>0.82191780821917804</v>
      </c>
    </row>
    <row r="7" spans="1:19" ht="16" thickBot="1">
      <c r="A7" s="5" t="s">
        <v>32</v>
      </c>
      <c r="B7" s="9">
        <f>Harvest!O6</f>
        <v>5</v>
      </c>
      <c r="C7" s="12">
        <f>('yearly farm nutrient production'!E7/365)</f>
        <v>0.12602739954647957</v>
      </c>
      <c r="D7" s="12">
        <f>('yearly farm nutrient production'!F7/365)</f>
        <v>1.7808218524880546E-2</v>
      </c>
      <c r="E7" s="12">
        <f>('yearly farm nutrient production'!G7/365)</f>
        <v>7.7945207569697104</v>
      </c>
      <c r="F7" s="12">
        <f>('yearly farm nutrient production'!H7/365)</f>
        <v>30</v>
      </c>
      <c r="G7" s="12">
        <f>('yearly farm nutrient production'!I7/365)</f>
        <v>1.095890410958904</v>
      </c>
      <c r="H7" s="12">
        <f>('yearly farm nutrient production'!J7/365)</f>
        <v>2.4657533185122741E-3</v>
      </c>
      <c r="I7" s="12">
        <f>('yearly farm nutrient production'!K7/365)</f>
        <v>9.5890410958904102</v>
      </c>
      <c r="J7" s="12">
        <f>('yearly farm nutrient production'!L7/365)</f>
        <v>8.3561645795221212E-2</v>
      </c>
      <c r="K7" s="12">
        <f>('yearly farm nutrient production'!M7/365)</f>
        <v>1.5068493150684932</v>
      </c>
      <c r="L7" s="12">
        <f>('yearly farm nutrient production'!N7/365)</f>
        <v>22.739726027397261</v>
      </c>
      <c r="M7" s="12">
        <f>('yearly farm nutrient production'!O7/365)</f>
        <v>1.2328767123287672</v>
      </c>
      <c r="N7" s="12">
        <f>('yearly farm nutrient production'!P7/365)</f>
        <v>2.7397260682223555E-2</v>
      </c>
      <c r="O7" s="12">
        <f>('yearly farm nutrient production'!Q7/365)</f>
        <v>0</v>
      </c>
      <c r="P7" s="12">
        <f>('yearly farm nutrient production'!R7/365)</f>
        <v>0</v>
      </c>
      <c r="Q7" s="12">
        <f>('yearly farm nutrient production'!S7/365)</f>
        <v>1.7808218524880546E-2</v>
      </c>
      <c r="R7" s="12">
        <f>('yearly farm nutrient production'!T7/365)</f>
        <v>0</v>
      </c>
      <c r="S7" s="12">
        <f>('yearly farm nutrient production'!U7/365)</f>
        <v>0.82191780821917804</v>
      </c>
    </row>
    <row r="8" spans="1:19" ht="16" thickBot="1">
      <c r="A8" s="4" t="s">
        <v>34</v>
      </c>
      <c r="B8" s="9">
        <f>Harvest!O7</f>
        <v>28</v>
      </c>
      <c r="C8" s="12">
        <f>('yearly farm nutrient production'!E8/365)</f>
        <v>0.76635617425996927</v>
      </c>
      <c r="D8" s="12">
        <f>('yearly farm nutrient production'!F8/365)</f>
        <v>0.12488767055615968</v>
      </c>
      <c r="E8" s="12">
        <f>('yearly farm nutrient production'!G8/365)</f>
        <v>1.2659068564846103</v>
      </c>
      <c r="F8" s="12">
        <f>('yearly farm nutrient production'!H8/365)</f>
        <v>7.3797259396069643</v>
      </c>
      <c r="G8" s="12">
        <f>('yearly farm nutrient production'!I8/365)</f>
        <v>0.62443836421182675</v>
      </c>
      <c r="H8" s="12">
        <f>('yearly farm nutrient production'!J8/365)</f>
        <v>1.6462466079894836E-2</v>
      </c>
      <c r="I8" s="12">
        <f>('yearly farm nutrient production'!K8/365)</f>
        <v>19.868492858050637</v>
      </c>
      <c r="J8" s="12">
        <f>('yearly farm nutrient production'!L8/365)</f>
        <v>0.70391231040432056</v>
      </c>
      <c r="K8" s="12">
        <f>('yearly farm nutrient production'!M8/365)</f>
        <v>7.3797259396069643</v>
      </c>
      <c r="L8" s="12">
        <f>('yearly farm nutrient production'!N8/365)</f>
        <v>135.10574967893876</v>
      </c>
      <c r="M8" s="12">
        <f>('yearly farm nutrient production'!O8/365)</f>
        <v>2.8383562009628536</v>
      </c>
      <c r="N8" s="12">
        <f>('yearly farm nutrient production'!P8/365)</f>
        <v>0.11353424803851428</v>
      </c>
      <c r="O8" s="12">
        <f>('yearly farm nutrient production'!Q8/365)</f>
        <v>94.233424657534243</v>
      </c>
      <c r="P8" s="12">
        <f>('yearly farm nutrient production'!R8/365)</f>
        <v>1880.127033390411</v>
      </c>
      <c r="Q8" s="12">
        <f>('yearly farm nutrient production'!S8/365)</f>
        <v>0.10218082552086817</v>
      </c>
      <c r="R8" s="12">
        <f>('yearly farm nutrient production'!T8/365)</f>
        <v>2.1003834972642874</v>
      </c>
      <c r="S8" s="12">
        <f>('yearly farm nutrient production'!U8/365)</f>
        <v>41.440000351161196</v>
      </c>
    </row>
    <row r="9" spans="1:19" ht="16" thickBot="1">
      <c r="A9" s="4" t="s">
        <v>37</v>
      </c>
      <c r="B9" s="9">
        <f>Harvest!O8</f>
        <v>20</v>
      </c>
      <c r="C9" s="12">
        <f>('yearly farm nutrient production'!E9/365)</f>
        <v>0.94257531100756708</v>
      </c>
      <c r="D9" s="12">
        <f>('yearly farm nutrient production'!F9/365)</f>
        <v>0.1236712361035282</v>
      </c>
      <c r="E9" s="12">
        <f>('yearly farm nutrient production'!G9/365)</f>
        <v>2.2193971398758578</v>
      </c>
      <c r="F9" s="12">
        <f>('yearly farm nutrient production'!H9/365)</f>
        <v>11.364383436229149</v>
      </c>
      <c r="G9" s="12">
        <f>('yearly farm nutrient production'!I9/365)</f>
        <v>0.86904107707820266</v>
      </c>
      <c r="H9" s="12">
        <f>('yearly farm nutrient production'!J9/365)</f>
        <v>1.3035616441948766E-2</v>
      </c>
      <c r="I9" s="12">
        <f>('yearly farm nutrient production'!K9/365)</f>
        <v>15.709589082900766</v>
      </c>
      <c r="J9" s="12">
        <f>('yearly farm nutrient production'!L9/365)</f>
        <v>0.24400000702844932</v>
      </c>
      <c r="K9" s="12">
        <f>('yearly farm nutrient production'!M9/365)</f>
        <v>7.019178312118739</v>
      </c>
      <c r="L9" s="12">
        <f>('yearly farm nutrient production'!N9/365)</f>
        <v>105.62191479826629</v>
      </c>
      <c r="M9" s="12">
        <f>('yearly farm nutrient production'!O9/365)</f>
        <v>11.030136526447453</v>
      </c>
      <c r="N9" s="12">
        <f>('yearly farm nutrient production'!P9/365)</f>
        <v>0.13704108865293751</v>
      </c>
      <c r="O9" s="12">
        <f>('yearly farm nutrient production'!Q9/365)</f>
        <v>10.361643835616437</v>
      </c>
      <c r="P9" s="12">
        <f>('yearly farm nutrient production'!R9/365)</f>
        <v>208.23561576947779</v>
      </c>
      <c r="Q9" s="12">
        <f>('yearly farm nutrient production'!S9/365)</f>
        <v>0.26071233292148543</v>
      </c>
      <c r="R9" s="12">
        <f>('yearly farm nutrient production'!T9/365)</f>
        <v>29.814793834947562</v>
      </c>
      <c r="S9" s="12">
        <f>('yearly farm nutrient production'!U9/365)</f>
        <v>21.057534413794961</v>
      </c>
    </row>
    <row r="10" spans="1:19" ht="16" thickBot="1">
      <c r="A10" s="4" t="s">
        <v>39</v>
      </c>
      <c r="B10" s="9">
        <f>Harvest!O9</f>
        <v>5.75</v>
      </c>
      <c r="C10" s="12">
        <f>('yearly farm nutrient production'!E10/365)</f>
        <v>0.10712328879800556</v>
      </c>
      <c r="D10" s="12">
        <f>('yearly farm nutrient production'!F10/365)</f>
        <v>1.5753424892278548E-2</v>
      </c>
      <c r="E10" s="12">
        <f>('yearly farm nutrient production'!G10/365)</f>
        <v>0.28356163632379749</v>
      </c>
      <c r="F10" s="12">
        <f>('yearly farm nutrient production'!H10/365)</f>
        <v>2.5205479452054793</v>
      </c>
      <c r="G10" s="12">
        <f>('yearly farm nutrient production'!I10/365)</f>
        <v>0.25205479827645733</v>
      </c>
      <c r="H10" s="12">
        <f>('yearly farm nutrient production'!J10/365)</f>
        <v>5.0410961298501585E-3</v>
      </c>
      <c r="I10" s="12">
        <f>('yearly farm nutrient production'!K10/365)</f>
        <v>3.9383561643835616</v>
      </c>
      <c r="J10" s="12">
        <f>('yearly farm nutrient production'!L10/365)</f>
        <v>5.3561644399002857E-2</v>
      </c>
      <c r="K10" s="12">
        <f>('yearly farm nutrient production'!M10/365)</f>
        <v>1.5753424657534247</v>
      </c>
      <c r="L10" s="12">
        <f>('yearly farm nutrient production'!N10/365)</f>
        <v>36.705479452054796</v>
      </c>
      <c r="M10" s="12">
        <f>('yearly farm nutrient production'!O10/365)</f>
        <v>6.1438356164383565</v>
      </c>
      <c r="N10" s="12">
        <f>('yearly farm nutrient production'!P10/365)</f>
        <v>4.4109589228891369E-2</v>
      </c>
      <c r="O10" s="12">
        <f>('yearly farm nutrient production'!Q10/365)</f>
        <v>0</v>
      </c>
      <c r="P10" s="12">
        <f>('yearly farm nutrient production'!R10/365)</f>
        <v>0</v>
      </c>
      <c r="Q10" s="12">
        <f>('yearly farm nutrient production'!S10/365)</f>
        <v>0</v>
      </c>
      <c r="R10" s="12">
        <f>('yearly farm nutrient production'!T10/365)</f>
        <v>2.331506879362347</v>
      </c>
      <c r="S10" s="12">
        <f>('yearly farm nutrient production'!U10/365)</f>
        <v>3.9383561643835616</v>
      </c>
    </row>
    <row r="11" spans="1:19" ht="16" thickBot="1">
      <c r="A11" s="4" t="s">
        <v>41</v>
      </c>
      <c r="B11" s="9">
        <f>Harvest!O10</f>
        <v>25</v>
      </c>
      <c r="C11" s="12">
        <f>('yearly farm nutrient production'!E11/365)</f>
        <v>0.51287669841557315</v>
      </c>
      <c r="D11" s="12">
        <f>('yearly farm nutrient production'!F11/365)</f>
        <v>7.4794521070506159E-2</v>
      </c>
      <c r="E11" s="12">
        <f>('yearly farm nutrient production'!G11/365)</f>
        <v>1.327602749001493</v>
      </c>
      <c r="F11" s="12">
        <f>('yearly farm nutrient production'!H11/365)</f>
        <v>6.6780821917808222</v>
      </c>
      <c r="G11" s="12">
        <f>('yearly farm nutrient production'!I11/365)</f>
        <v>0.53424655574641844</v>
      </c>
      <c r="H11" s="12">
        <f>('yearly farm nutrient production'!J11/365)</f>
        <v>1.709589045749952E-2</v>
      </c>
      <c r="I11" s="12">
        <f>('yearly farm nutrient production'!K11/365)</f>
        <v>5.8767122765109923</v>
      </c>
      <c r="J11" s="12">
        <f>('yearly farm nutrient production'!L11/365)</f>
        <v>0.11219178160575957</v>
      </c>
      <c r="K11" s="12">
        <f>('yearly farm nutrient production'!M11/365)</f>
        <v>4.0068492497483357</v>
      </c>
      <c r="L11" s="12">
        <f>('yearly farm nutrient production'!N11/365)</f>
        <v>79.869863431747945</v>
      </c>
      <c r="M11" s="12">
        <f>('yearly farm nutrient production'!O11/365)</f>
        <v>8.0136984994966447</v>
      </c>
      <c r="N11" s="12">
        <f>('yearly farm nutrient production'!P11/365)</f>
        <v>7.2123288904150679E-2</v>
      </c>
      <c r="O11" s="12">
        <f>('yearly farm nutrient production'!Q11/365)</f>
        <v>0</v>
      </c>
      <c r="P11" s="12">
        <f>('yearly farm nutrient production'!R11/365)</f>
        <v>0</v>
      </c>
      <c r="Q11" s="12">
        <f>('yearly farm nutrient production'!S11/365)</f>
        <v>2.136986243398219E-2</v>
      </c>
      <c r="R11" s="12">
        <f>('yearly farm nutrient production'!T11/365)</f>
        <v>12.875342695680407</v>
      </c>
      <c r="S11" s="12">
        <f>('yearly farm nutrient production'!U11/365)</f>
        <v>15.226027083723492</v>
      </c>
    </row>
    <row r="12" spans="1:19" ht="16" thickBot="1">
      <c r="A12" s="4" t="s">
        <v>43</v>
      </c>
      <c r="B12" s="9">
        <f>Harvest!O11</f>
        <v>3.6</v>
      </c>
      <c r="C12" s="12">
        <f>('yearly farm nutrient production'!E12/365)</f>
        <v>0.25643834675828092</v>
      </c>
      <c r="D12" s="12">
        <f>('yearly farm nutrient production'!F12/365)</f>
        <v>6.9041094714648102E-2</v>
      </c>
      <c r="E12" s="12">
        <f>('yearly farm nutrient production'!G12/365)</f>
        <v>0.16767123757976415</v>
      </c>
      <c r="F12" s="12">
        <f>('yearly farm nutrient production'!H12/365)</f>
        <v>2.7616438356164381</v>
      </c>
      <c r="G12" s="12">
        <f>('yearly farm nutrient production'!I12/365)</f>
        <v>0.19726027397260273</v>
      </c>
      <c r="H12" s="12">
        <f>('yearly farm nutrient production'!J12/365)</f>
        <v>9.8630138456004806E-3</v>
      </c>
      <c r="I12" s="12">
        <f>('yearly farm nutrient production'!K12/365)</f>
        <v>15.780821917808218</v>
      </c>
      <c r="J12" s="12">
        <f>('yearly farm nutrient production'!L12/365)</f>
        <v>0.14400000376244088</v>
      </c>
      <c r="K12" s="12">
        <f>('yearly farm nutrient production'!M12/365)</f>
        <v>4.6356164383561644</v>
      </c>
      <c r="L12" s="12">
        <f>('yearly farm nutrient production'!N12/365)</f>
        <v>36.394520547945206</v>
      </c>
      <c r="M12" s="12">
        <f>('yearly farm nutrient production'!O12/365)</f>
        <v>2.6630136986301371</v>
      </c>
      <c r="N12" s="12">
        <f>('yearly farm nutrient production'!P12/365)</f>
        <v>4.635616426598535E-2</v>
      </c>
      <c r="O12" s="12">
        <f>('yearly farm nutrient production'!Q12/365)</f>
        <v>11.736986301369862</v>
      </c>
      <c r="P12" s="12">
        <f>('yearly farm nutrient production'!R12/365)</f>
        <v>0</v>
      </c>
      <c r="Q12" s="12">
        <f>('yearly farm nutrient production'!S12/365)</f>
        <v>4.2410959609567263E-2</v>
      </c>
      <c r="R12" s="12">
        <f>('yearly farm nutrient production'!T12/365)</f>
        <v>1.4794520547945205</v>
      </c>
      <c r="S12" s="12">
        <f>('yearly farm nutrient production'!U12/365)</f>
        <v>9.5671232876712313</v>
      </c>
    </row>
    <row r="13" spans="1:19" ht="16" thickBot="1">
      <c r="A13" s="4" t="s">
        <v>45</v>
      </c>
      <c r="B13" s="9">
        <f>Harvest!O12</f>
        <v>4</v>
      </c>
      <c r="C13" s="12">
        <f>('yearly farm nutrient production'!E13/365)</f>
        <v>0.31342464603789916</v>
      </c>
      <c r="D13" s="12">
        <f>('yearly farm nutrient production'!F13/365)</f>
        <v>4.273972445971342E-2</v>
      </c>
      <c r="E13" s="12">
        <f>('yearly farm nutrient production'!G13/365)</f>
        <v>0.15671232301894902</v>
      </c>
      <c r="F13" s="12">
        <f>('yearly farm nutrient production'!H13/365)</f>
        <v>2.5205479452054793</v>
      </c>
      <c r="G13" s="12">
        <f>('yearly farm nutrient production'!I13/365)</f>
        <v>0.24109589563657202</v>
      </c>
      <c r="H13" s="12">
        <f>('yearly farm nutrient production'!J13/365)</f>
        <v>6.9041097000853693E-3</v>
      </c>
      <c r="I13" s="12">
        <f>('yearly farm nutrient production'!K13/365)</f>
        <v>10.849315068493151</v>
      </c>
      <c r="J13" s="12">
        <f>('yearly farm nutrient production'!L13/365)</f>
        <v>0.29698630555035288</v>
      </c>
      <c r="K13" s="12">
        <f>('yearly farm nutrient production'!M13/365)</f>
        <v>8.6575342465753433</v>
      </c>
      <c r="L13" s="12">
        <f>('yearly farm nutrient production'!N13/365)</f>
        <v>61.150684931506852</v>
      </c>
      <c r="M13" s="12">
        <f>('yearly farm nutrient production'!O13/365)</f>
        <v>8.6575342465753433</v>
      </c>
      <c r="N13" s="12">
        <f>('yearly farm nutrient production'!P13/365)</f>
        <v>5.808218864545435E-2</v>
      </c>
      <c r="O13" s="12">
        <f>('yearly farm nutrient production'!Q13/365)</f>
        <v>51.397260273972606</v>
      </c>
      <c r="P13" s="12">
        <f>('yearly farm nutrient production'!R13/365)</f>
        <v>0</v>
      </c>
      <c r="Q13" s="12">
        <f>('yearly farm nutrient production'!S13/365)</f>
        <v>0.22246575028928983</v>
      </c>
      <c r="R13" s="12">
        <f>('yearly farm nutrient production'!T13/365)</f>
        <v>3.079452096599419</v>
      </c>
      <c r="S13" s="12">
        <f>('yearly farm nutrient production'!U13/365)</f>
        <v>21.260273972602739</v>
      </c>
    </row>
    <row r="14" spans="1:19" ht="16" thickBot="1">
      <c r="A14" s="4" t="s">
        <v>47</v>
      </c>
      <c r="B14" s="9">
        <f>Harvest!O13</f>
        <v>10.199999999999999</v>
      </c>
      <c r="C14" s="12">
        <f>('yearly farm nutrient production'!E14/365)</f>
        <v>0.61479453387325855</v>
      </c>
      <c r="D14" s="12">
        <f>('yearly farm nutrient production'!F14/365)</f>
        <v>3.6328765790756314E-2</v>
      </c>
      <c r="E14" s="12">
        <f>('yearly farm nutrient production'!G14/365)</f>
        <v>0.17605479318801656</v>
      </c>
      <c r="F14" s="12">
        <f>('yearly farm nutrient production'!H14/365)</f>
        <v>6.1479452054794512</v>
      </c>
      <c r="G14" s="12">
        <f>('yearly farm nutrient production'!I14/365)</f>
        <v>1.0339726160650393</v>
      </c>
      <c r="H14" s="12">
        <f>('yearly farm nutrient production'!J14/365)</f>
        <v>5.5890409709656169E-3</v>
      </c>
      <c r="I14" s="12">
        <f>('yearly farm nutrient production'!K14/365)</f>
        <v>32.695890410958896</v>
      </c>
      <c r="J14" s="12">
        <f>('yearly farm nutrient production'!L14/365)</f>
        <v>0.71819176216648117</v>
      </c>
      <c r="K14" s="12">
        <f>('yearly farm nutrient production'!M14/365)</f>
        <v>19.561643835616437</v>
      </c>
      <c r="L14" s="12">
        <f>('yearly farm nutrient production'!N14/365)</f>
        <v>212.94246575342461</v>
      </c>
      <c r="M14" s="12">
        <f>('yearly farm nutrient production'!O14/365)</f>
        <v>63.156164383561631</v>
      </c>
      <c r="N14" s="12">
        <f>('yearly farm nutrient production'!P14/365)</f>
        <v>0.10619177948938643</v>
      </c>
      <c r="O14" s="12">
        <f>('yearly farm nutrient production'!Q14/365)</f>
        <v>88.30684931506849</v>
      </c>
      <c r="P14" s="12">
        <f>('yearly farm nutrient production'!R14/365)</f>
        <v>0</v>
      </c>
      <c r="Q14" s="12">
        <f>('yearly farm nutrient production'!S14/365)</f>
        <v>0.41917808219178077</v>
      </c>
      <c r="R14" s="12">
        <f>('yearly farm nutrient production'!T14/365)</f>
        <v>8.3835616438356162</v>
      </c>
      <c r="S14" s="12">
        <f>('yearly farm nutrient production'!U14/365)</f>
        <v>4.1917808219178081</v>
      </c>
    </row>
    <row r="15" spans="1:19" ht="16" thickBot="1">
      <c r="A15" s="4" t="s">
        <v>49</v>
      </c>
      <c r="B15" s="9">
        <f>Harvest!O14</f>
        <v>28</v>
      </c>
      <c r="C15" s="12">
        <f>('yearly farm nutrient production'!E15/365)</f>
        <v>1.235068504124468</v>
      </c>
      <c r="D15" s="12">
        <f>('yearly farm nutrient production'!F15/365)</f>
        <v>0.13041096027583265</v>
      </c>
      <c r="E15" s="12">
        <f>('yearly farm nutrient production'!G15/365)</f>
        <v>5.1857536002381242</v>
      </c>
      <c r="F15" s="12">
        <f>('yearly farm nutrient production'!H15/365)</f>
        <v>32.986301369863014</v>
      </c>
      <c r="G15" s="12">
        <f>('yearly farm nutrient production'!I15/365)</f>
        <v>2.1479451689001601</v>
      </c>
      <c r="H15" s="12">
        <f>('yearly farm nutrient production'!J15/365)</f>
        <v>2.0712329304381608E-2</v>
      </c>
      <c r="I15" s="12">
        <f>('yearly farm nutrient production'!K15/365)</f>
        <v>12.273972602739725</v>
      </c>
      <c r="J15" s="12">
        <f>('yearly farm nutrient production'!L15/365)</f>
        <v>0.61369863928180857</v>
      </c>
      <c r="K15" s="12">
        <f>('yearly farm nutrient production'!M15/365)</f>
        <v>17.643835616438356</v>
      </c>
      <c r="L15" s="12">
        <f>('yearly farm nutrient production'!N15/365)</f>
        <v>249.31506849315068</v>
      </c>
      <c r="M15" s="12">
        <f>('yearly farm nutrient production'!O15/365)</f>
        <v>59.835616438356162</v>
      </c>
      <c r="N15" s="12">
        <f>('yearly farm nutrient production'!P15/365)</f>
        <v>0.26849314611252079</v>
      </c>
      <c r="O15" s="12">
        <f>('yearly farm nutrient production'!Q15/365)</f>
        <v>1.5342465753424657</v>
      </c>
      <c r="P15" s="12">
        <f>('yearly farm nutrient production'!R15/365)</f>
        <v>0</v>
      </c>
      <c r="Q15" s="12">
        <f>('yearly farm nutrient production'!S15/365)</f>
        <v>3.0684930820987624E-2</v>
      </c>
      <c r="R15" s="12">
        <f>('yearly farm nutrient production'!T15/365)</f>
        <v>3.7589041827476168</v>
      </c>
      <c r="S15" s="12">
        <f>('yearly farm nutrient production'!U15/365)</f>
        <v>83.61643835616438</v>
      </c>
    </row>
    <row r="16" spans="1:19" ht="16" thickBot="1">
      <c r="A16" s="4" t="s">
        <v>51</v>
      </c>
      <c r="B16" s="9">
        <f>Harvest!O15</f>
        <v>35</v>
      </c>
      <c r="C16" s="12">
        <f>('yearly farm nutrient production'!E16/365)</f>
        <v>1.2273972328395055</v>
      </c>
      <c r="D16" s="12">
        <f>('yearly farm nutrient production'!F16/365)</f>
        <v>9.5890412387782439E-2</v>
      </c>
      <c r="E16" s="12">
        <f>('yearly farm nutrient production'!G16/365)</f>
        <v>3.1643835159197202</v>
      </c>
      <c r="F16" s="12">
        <f>('yearly farm nutrient production'!H16/365)</f>
        <v>23.972602739726028</v>
      </c>
      <c r="G16" s="12">
        <f>('yearly farm nutrient production'!I16/365)</f>
        <v>2.3972602739726026</v>
      </c>
      <c r="H16" s="12">
        <f>('yearly farm nutrient production'!J16/365)</f>
        <v>3.2602741497836714E-2</v>
      </c>
      <c r="I16" s="12">
        <f>('yearly farm nutrient production'!K16/365)</f>
        <v>38.356164383561641</v>
      </c>
      <c r="J16" s="12">
        <f>('yearly farm nutrient production'!L16/365)</f>
        <v>0.45068493036374641</v>
      </c>
      <c r="K16" s="12">
        <f>('yearly farm nutrient production'!M16/365)</f>
        <v>11.506849315068493</v>
      </c>
      <c r="L16" s="12">
        <f>('yearly farm nutrient production'!N16/365)</f>
        <v>163.01369863013699</v>
      </c>
      <c r="M16" s="12">
        <f>('yearly farm nutrient production'!O16/365)</f>
        <v>17.260273972602739</v>
      </c>
      <c r="N16" s="12">
        <f>('yearly farm nutrient production'!P16/365)</f>
        <v>0.1726027465846437</v>
      </c>
      <c r="O16" s="12">
        <f>('yearly farm nutrient production'!Q16/365)</f>
        <v>4.7945205479452051</v>
      </c>
      <c r="P16" s="12">
        <f>('yearly farm nutrient production'!R16/365)</f>
        <v>0</v>
      </c>
      <c r="Q16" s="12">
        <f>('yearly farm nutrient production'!S16/365)</f>
        <v>0.14383562215386958</v>
      </c>
      <c r="R16" s="12">
        <f>('yearly farm nutrient production'!T16/365)</f>
        <v>35.095888947787358</v>
      </c>
      <c r="S16" s="12">
        <f>('yearly farm nutrient production'!U16/365)</f>
        <v>41.232876712328768</v>
      </c>
    </row>
    <row r="17" spans="1:19" ht="16" thickBot="1">
      <c r="A17" s="4" t="s">
        <v>53</v>
      </c>
      <c r="B17" s="9">
        <f>Harvest!O16</f>
        <v>5</v>
      </c>
      <c r="C17" s="12">
        <f>('yearly farm nutrient production'!E17/365)</f>
        <v>0.12328766796686874</v>
      </c>
      <c r="D17" s="12">
        <f>('yearly farm nutrient production'!F17/365)</f>
        <v>1.3698630341111778E-2</v>
      </c>
      <c r="E17" s="12">
        <f>('yearly farm nutrient production'!G17/365)</f>
        <v>0.63424659101930403</v>
      </c>
      <c r="F17" s="12">
        <f>('yearly farm nutrient production'!H17/365)</f>
        <v>3.8356164383561642</v>
      </c>
      <c r="G17" s="12">
        <f>('yearly farm nutrient production'!I17/365)</f>
        <v>0.24657533593373698</v>
      </c>
      <c r="H17" s="12">
        <f>('yearly farm nutrient production'!J17/365)</f>
        <v>1.5068493069034794E-3</v>
      </c>
      <c r="I17" s="12">
        <f>('yearly farm nutrient production'!K17/365)</f>
        <v>4.1095890410958908</v>
      </c>
      <c r="J17" s="12">
        <f>('yearly farm nutrient production'!L17/365)</f>
        <v>4.1095892043962877E-2</v>
      </c>
      <c r="K17" s="12">
        <f>('yearly farm nutrient production'!M17/365)</f>
        <v>1.5068493150684932</v>
      </c>
      <c r="L17" s="12">
        <f>('yearly farm nutrient production'!N17/365)</f>
        <v>26.164383561643834</v>
      </c>
      <c r="M17" s="12">
        <f>('yearly farm nutrient production'!O17/365)</f>
        <v>9.1780821917808222</v>
      </c>
      <c r="N17" s="12">
        <f>('yearly farm nutrient production'!P17/365)</f>
        <v>3.6986302839566575E-2</v>
      </c>
      <c r="O17" s="12">
        <f>('yearly farm nutrient production'!Q17/365)</f>
        <v>0</v>
      </c>
      <c r="P17" s="12">
        <f>('yearly farm nutrient production'!R17/365)</f>
        <v>0</v>
      </c>
      <c r="Q17" s="12">
        <f>('yearly farm nutrient production'!S17/365)</f>
        <v>4.109588949239411E-3</v>
      </c>
      <c r="R17" s="12">
        <f>('yearly farm nutrient production'!T17/365)</f>
        <v>2.8767123287671232</v>
      </c>
      <c r="S17" s="12">
        <f>('yearly farm nutrient production'!U17/365)</f>
        <v>2.0547945205479454</v>
      </c>
    </row>
    <row r="18" spans="1:19" ht="16" thickBot="1">
      <c r="A18" s="4" t="s">
        <v>55</v>
      </c>
      <c r="B18" s="9">
        <f>Harvest!O17</f>
        <v>16</v>
      </c>
      <c r="C18" s="12">
        <f>('yearly farm nutrient production'!E18/365)</f>
        <v>0.74520550035450739</v>
      </c>
      <c r="D18" s="12">
        <f>('yearly farm nutrient production'!F18/365)</f>
        <v>4.3835617091557692E-2</v>
      </c>
      <c r="E18" s="12">
        <f>('yearly farm nutrient production'!G18/365)</f>
        <v>1.1397259855923596</v>
      </c>
      <c r="F18" s="12">
        <f>('yearly farm nutrient production'!H18/365)</f>
        <v>11.835616438356164</v>
      </c>
      <c r="G18" s="12">
        <f>('yearly farm nutrient production'!I18/365)</f>
        <v>1.578082149975921</v>
      </c>
      <c r="H18" s="12">
        <f>('yearly farm nutrient production'!J18/365)</f>
        <v>5.698630254562586E-3</v>
      </c>
      <c r="I18" s="12">
        <f>('yearly farm nutrient production'!K18/365)</f>
        <v>10.520547945205479</v>
      </c>
      <c r="J18" s="12">
        <f>('yearly farm nutrient production'!L18/365)</f>
        <v>0.17534246836623077</v>
      </c>
      <c r="K18" s="12">
        <f>('yearly farm nutrient production'!M18/365)</f>
        <v>8.3287671232876708</v>
      </c>
      <c r="L18" s="12">
        <f>('yearly farm nutrient production'!N18/365)</f>
        <v>153.42465753424656</v>
      </c>
      <c r="M18" s="12">
        <f>('yearly farm nutrient production'!O18/365)</f>
        <v>8.7671232876712324</v>
      </c>
      <c r="N18" s="12">
        <f>('yearly farm nutrient production'!P18/365)</f>
        <v>1.3150684637566116E-2</v>
      </c>
      <c r="O18" s="12">
        <f>('yearly farm nutrient production'!Q18/365)</f>
        <v>0.87671232876712324</v>
      </c>
      <c r="P18" s="12">
        <f>('yearly farm nutrient production'!R18/365)</f>
        <v>0</v>
      </c>
      <c r="Q18" s="12">
        <f>('yearly farm nutrient production'!S18/365)</f>
        <v>0.21041095420105815</v>
      </c>
      <c r="R18" s="12">
        <f>('yearly farm nutrient production'!T18/365)</f>
        <v>27.17808219178082</v>
      </c>
      <c r="S18" s="12">
        <f>('yearly farm nutrient production'!U18/365)</f>
        <v>7.0136986301369859</v>
      </c>
    </row>
    <row r="19" spans="1:19" ht="16" thickBot="1">
      <c r="A19" s="4" t="s">
        <v>57</v>
      </c>
      <c r="B19" s="9">
        <f>Harvest!O18</f>
        <v>22.2</v>
      </c>
      <c r="C19" s="12">
        <f>('yearly farm nutrient production'!E19/365)</f>
        <v>1.7160904492417395</v>
      </c>
      <c r="D19" s="12">
        <f>('yearly farm nutrient production'!F19/365)</f>
        <v>0.45646850736173872</v>
      </c>
      <c r="E19" s="12">
        <f>('yearly farm nutrient production'!G19/365)</f>
        <v>3.6575261573268953</v>
      </c>
      <c r="F19" s="12">
        <f>('yearly farm nutrient production'!H19/365)</f>
        <v>20.801096354445395</v>
      </c>
      <c r="G19" s="12">
        <f>('yearly farm nutrient production'!I19/365)</f>
        <v>1.9067671174872427</v>
      </c>
      <c r="H19" s="12">
        <f>('yearly farm nutrient production'!J19/365)</f>
        <v>7.6270689049812421E-2</v>
      </c>
      <c r="I19" s="12">
        <f>('yearly farm nutrient production'!K19/365)</f>
        <v>79.737537958850822</v>
      </c>
      <c r="J19" s="12">
        <f>('yearly farm nutrient production'!L19/365)</f>
        <v>3.5824108776980901</v>
      </c>
      <c r="K19" s="12">
        <f>('yearly farm nutrient production'!M19/365)</f>
        <v>28.890410958904109</v>
      </c>
      <c r="L19" s="12">
        <f>('yearly farm nutrient production'!N19/365)</f>
        <v>320.10574600010716</v>
      </c>
      <c r="M19" s="12">
        <f>('yearly farm nutrient production'!O19/365)</f>
        <v>32.357260738007042</v>
      </c>
      <c r="N19" s="12">
        <f>('yearly farm nutrient production'!P19/365)</f>
        <v>0.61825479220037416</v>
      </c>
      <c r="O19" s="12">
        <f>('yearly farm nutrient production'!Q19/365)</f>
        <v>243.25726027397258</v>
      </c>
      <c r="P19" s="12">
        <f>('yearly farm nutrient production'!R19/365)</f>
        <v>4867.4563195633564</v>
      </c>
      <c r="Q19" s="12">
        <f>('yearly farm nutrient production'!S19/365)</f>
        <v>0.43335614988248633</v>
      </c>
      <c r="R19" s="12">
        <f>('yearly farm nutrient production'!T19/365)</f>
        <v>76.848492222616045</v>
      </c>
      <c r="S19" s="12">
        <f>('yearly farm nutrient production'!U19/365)</f>
        <v>87.826845602793</v>
      </c>
    </row>
    <row r="20" spans="1:19" ht="16" thickBot="1">
      <c r="A20" s="4" t="s">
        <v>59</v>
      </c>
      <c r="B20" s="9">
        <f>Harvest!O19</f>
        <v>8</v>
      </c>
      <c r="C20" s="12">
        <f>('yearly farm nutrient production'!E20/365)</f>
        <v>0.27178082400805259</v>
      </c>
      <c r="D20" s="12">
        <f>('yearly farm nutrient production'!F20/365)</f>
        <v>4.3835617091557692E-2</v>
      </c>
      <c r="E20" s="12">
        <f>('yearly farm nutrient production'!G20/365)</f>
        <v>0.92054790340057868</v>
      </c>
      <c r="F20" s="12">
        <f>('yearly farm nutrient production'!H20/365)</f>
        <v>6.7945205479452051</v>
      </c>
      <c r="G20" s="12">
        <f>('yearly farm nutrient production'!I20/365)</f>
        <v>0.67945203389207021</v>
      </c>
      <c r="H20" s="12">
        <f>('yearly farm nutrient production'!J20/365)</f>
        <v>1.9726028181102181E-2</v>
      </c>
      <c r="I20" s="12">
        <f>('yearly farm nutrient production'!K20/365)</f>
        <v>10.739726027397261</v>
      </c>
      <c r="J20" s="12">
        <f>('yearly farm nutrient production'!L20/365)</f>
        <v>0.16000000418049007</v>
      </c>
      <c r="K20" s="12">
        <f>('yearly farm nutrient production'!M20/365)</f>
        <v>3.7260273972602738</v>
      </c>
      <c r="L20" s="12">
        <f>('yearly farm nutrient production'!N20/365)</f>
        <v>90.739726027397253</v>
      </c>
      <c r="M20" s="12">
        <f>('yearly farm nutrient production'!O20/365)</f>
        <v>11.397260273972602</v>
      </c>
      <c r="N20" s="12">
        <f>('yearly farm nutrient production'!P20/365)</f>
        <v>4.3835617091557692E-2</v>
      </c>
      <c r="O20" s="12">
        <f>('yearly farm nutrient production'!Q20/365)</f>
        <v>4.8219178082191778</v>
      </c>
      <c r="P20" s="12">
        <f>('yearly farm nutrient production'!R20/365)</f>
        <v>0</v>
      </c>
      <c r="Q20" s="12">
        <f>('yearly farm nutrient production'!S20/365)</f>
        <v>0.12712328401330389</v>
      </c>
      <c r="R20" s="12">
        <f>('yearly farm nutrient production'!T20/365)</f>
        <v>2.6301369863013697</v>
      </c>
      <c r="S20" s="12">
        <f>('yearly farm nutrient production'!U20/365)</f>
        <v>5.9178082191780819</v>
      </c>
    </row>
    <row r="21" spans="1:19" ht="16" thickBot="1">
      <c r="A21" s="4" t="s">
        <v>61</v>
      </c>
      <c r="B21" s="9">
        <f>Harvest!O20</f>
        <v>27</v>
      </c>
      <c r="C21" s="12">
        <f>('yearly farm nutrient production'!E21/365)</f>
        <v>0.45426573818677107</v>
      </c>
      <c r="D21" s="12">
        <f>('yearly farm nutrient production'!F21/365)</f>
        <v>0.11192054658719942</v>
      </c>
      <c r="E21" s="12">
        <f>('yearly farm nutrient production'!G21/365)</f>
        <v>1.955317849982275</v>
      </c>
      <c r="F21" s="12">
        <f>('yearly farm nutrient production'!H21/365)</f>
        <v>10.533698460827161</v>
      </c>
      <c r="G21" s="12">
        <f>('yearly farm nutrient production'!I21/365)</f>
        <v>1.0533698813555976</v>
      </c>
      <c r="H21" s="12">
        <f>('yearly farm nutrient production'!J21/365)</f>
        <v>2.7650957952623522E-2</v>
      </c>
      <c r="I21" s="12">
        <f>('yearly farm nutrient production'!K21/365)</f>
        <v>26.334245446610129</v>
      </c>
      <c r="J21" s="12">
        <f>('yearly farm nutrient production'!L21/365)</f>
        <v>0.13167123516945023</v>
      </c>
      <c r="K21" s="12">
        <f>('yearly farm nutrient production'!M21/365)</f>
        <v>7.2419177800008709</v>
      </c>
      <c r="L21" s="12">
        <f>('yearly farm nutrient production'!N21/365)</f>
        <v>171.17259822479639</v>
      </c>
      <c r="M21" s="12">
        <f>('yearly farm nutrient production'!O21/365)</f>
        <v>52.668490893220259</v>
      </c>
      <c r="N21" s="12">
        <f>('yearly farm nutrient production'!P21/365)</f>
        <v>8.5586300655587255E-2</v>
      </c>
      <c r="O21" s="12">
        <f>('yearly farm nutrient production'!Q21/365)</f>
        <v>14.483835616438355</v>
      </c>
      <c r="P21" s="12">
        <f>('yearly farm nutrient production'!R21/365)</f>
        <v>295.60190697238909</v>
      </c>
      <c r="Q21" s="12">
        <f>('yearly farm nutrient production'!S21/365)</f>
        <v>0.17775616417192452</v>
      </c>
      <c r="R21" s="12">
        <f>('yearly farm nutrient production'!T21/365)</f>
        <v>2.0409041561492463</v>
      </c>
      <c r="S21" s="12">
        <f>('yearly farm nutrient production'!U21/365)</f>
        <v>23.70082259504759</v>
      </c>
    </row>
    <row r="22" spans="1:19" ht="16" thickBot="1">
      <c r="A22" s="4" t="s">
        <v>63</v>
      </c>
      <c r="B22" s="9">
        <f>Harvest!O21</f>
        <v>5.3</v>
      </c>
      <c r="C22" s="12">
        <f>('yearly farm nutrient production'!E22/365)</f>
        <v>0.50821917808219175</v>
      </c>
      <c r="D22" s="12">
        <f>('yearly farm nutrient production'!F22/365)</f>
        <v>0.15972603085922896</v>
      </c>
      <c r="E22" s="12">
        <f>('yearly farm nutrient production'!G22/365)</f>
        <v>0.71150686316294187</v>
      </c>
      <c r="F22" s="12">
        <f>('yearly farm nutrient production'!H22/365)</f>
        <v>6.2438356164383562</v>
      </c>
      <c r="G22" s="12">
        <f>('yearly farm nutrient production'!I22/365)</f>
        <v>0.30493149300144168</v>
      </c>
      <c r="H22" s="12">
        <f>('yearly farm nutrient production'!J22/365)</f>
        <v>1.4520548161578483E-2</v>
      </c>
      <c r="I22" s="12">
        <f>('yearly farm nutrient production'!K22/365)</f>
        <v>30.274761962890675</v>
      </c>
      <c r="J22" s="12">
        <f>('yearly farm nutrient production'!L22/365)</f>
        <v>0.95922738950546493</v>
      </c>
      <c r="K22" s="12">
        <f>('yearly farm nutrient production'!M22/365)</f>
        <v>8.0053233630036598</v>
      </c>
      <c r="L22" s="12">
        <f>('yearly farm nutrient production'!N22/365)</f>
        <v>107.41734869970033</v>
      </c>
      <c r="M22" s="12">
        <f>('yearly farm nutrient production'!O22/365)</f>
        <v>8.8575342465753426</v>
      </c>
      <c r="N22" s="12">
        <f>('yearly farm nutrient production'!P22/365)</f>
        <v>0.13242739732951331</v>
      </c>
      <c r="O22" s="12">
        <f>('yearly farm nutrient production'!Q22/365)</f>
        <v>56.049315068493151</v>
      </c>
      <c r="P22" s="12">
        <f>('yearly farm nutrient production'!R22/365)</f>
        <v>1100.6835549550512</v>
      </c>
      <c r="Q22" s="12">
        <f>('yearly farm nutrient production'!S22/365)</f>
        <v>0</v>
      </c>
      <c r="R22" s="12">
        <f>('yearly farm nutrient production'!T22/365)</f>
        <v>12.371942891160103</v>
      </c>
      <c r="S22" s="12">
        <f>('yearly farm nutrient production'!U22/365)</f>
        <v>21.832805727605894</v>
      </c>
    </row>
    <row r="23" spans="1:19" ht="16" thickBot="1">
      <c r="A23" s="4" t="s">
        <v>65</v>
      </c>
      <c r="B23" s="9">
        <f>Harvest!O22</f>
        <v>4.9999999999999991</v>
      </c>
      <c r="C23" s="12">
        <f>('yearly farm nutrient production'!E23/365)</f>
        <v>0.29178083759464651</v>
      </c>
      <c r="D23" s="12">
        <f>('yearly farm nutrient production'!F23/365)</f>
        <v>7.1232874099522447E-2</v>
      </c>
      <c r="E23" s="12">
        <f>('yearly farm nutrient production'!G23/365)</f>
        <v>0.11917808284498245</v>
      </c>
      <c r="F23" s="12">
        <f>('yearly farm nutrient production'!H23/365)</f>
        <v>3.1506849315068486</v>
      </c>
      <c r="G23" s="12">
        <f>('yearly farm nutrient production'!I23/365)</f>
        <v>0.38356163730359993</v>
      </c>
      <c r="H23" s="12">
        <f>('yearly farm nutrient production'!J23/365)</f>
        <v>1.9178082783744791E-3</v>
      </c>
      <c r="I23" s="12">
        <f>('yearly farm nutrient production'!K23/365)</f>
        <v>9.1780821917808186</v>
      </c>
      <c r="J23" s="12">
        <f>('yearly farm nutrient production'!L23/365)</f>
        <v>0.24246575081185059</v>
      </c>
      <c r="K23" s="12">
        <f>('yearly farm nutrient production'!M23/365)</f>
        <v>3.561643835616437</v>
      </c>
      <c r="L23" s="12">
        <f>('yearly farm nutrient production'!N23/365)</f>
        <v>71.369863013698605</v>
      </c>
      <c r="M23" s="12">
        <f>('yearly farm nutrient production'!O23/365)</f>
        <v>6.3013698630136972</v>
      </c>
      <c r="N23" s="12">
        <f>('yearly farm nutrient production'!P23/365)</f>
        <v>6.8493150684931489E-2</v>
      </c>
      <c r="O23" s="12">
        <f>('yearly farm nutrient production'!Q23/365)</f>
        <v>46.164383561643824</v>
      </c>
      <c r="P23" s="12">
        <f>('yearly farm nutrient production'!R23/365)</f>
        <v>0</v>
      </c>
      <c r="Q23" s="12">
        <f>('yearly farm nutrient production'!S23/365)</f>
        <v>0.34246575342465746</v>
      </c>
      <c r="R23" s="12">
        <f>('yearly farm nutrient production'!T23/365)</f>
        <v>3.6986301369863002</v>
      </c>
      <c r="S23" s="12">
        <f>('yearly farm nutrient production'!U23/365)</f>
        <v>8.4931506849315035</v>
      </c>
    </row>
    <row r="24" spans="1:19" ht="16" thickBot="1">
      <c r="A24" s="4" t="s">
        <v>67</v>
      </c>
      <c r="B24" s="9">
        <f>Harvest!O23</f>
        <v>25</v>
      </c>
      <c r="C24" s="12">
        <f>('yearly farm nutrient production'!E24/365)</f>
        <v>0.56691782115256917</v>
      </c>
      <c r="D24" s="12">
        <f>('yearly farm nutrient production'!F24/365)</f>
        <v>0.14630136628673493</v>
      </c>
      <c r="E24" s="12">
        <f>('yearly farm nutrient production'!G24/365)</f>
        <v>5.8398632154072816</v>
      </c>
      <c r="F24" s="12">
        <f>('yearly farm nutrient production'!H24/365)</f>
        <v>24.99315183456623</v>
      </c>
      <c r="G24" s="12">
        <f>('yearly farm nutrient production'!I24/365)</f>
        <v>1.706849385614267</v>
      </c>
      <c r="H24" s="12">
        <f>('yearly farm nutrient production'!J24/365)</f>
        <v>2.2554795627724659E-2</v>
      </c>
      <c r="I24" s="12">
        <f>('yearly farm nutrient production'!K24/365)</f>
        <v>20.116438930981779</v>
      </c>
      <c r="J24" s="12">
        <f>('yearly farm nutrient production'!L24/365)</f>
        <v>0.18287670530684999</v>
      </c>
      <c r="K24" s="12">
        <f>('yearly farm nutrient production'!M24/365)</f>
        <v>7.3150687021752061</v>
      </c>
      <c r="L24" s="12">
        <f>('yearly farm nutrient production'!N24/365)</f>
        <v>195.06848478970474</v>
      </c>
      <c r="M24" s="12">
        <f>('yearly farm nutrient production'!O24/365)</f>
        <v>42.061643731104176</v>
      </c>
      <c r="N24" s="12">
        <f>('yearly farm nutrient production'!P24/365)</f>
        <v>0.14630136628673493</v>
      </c>
      <c r="O24" s="12">
        <f>('yearly farm nutrient production'!Q24/365)</f>
        <v>509.00684931506851</v>
      </c>
      <c r="P24" s="12">
        <f>('yearly farm nutrient production'!R24/365)</f>
        <v>10183.794413527397</v>
      </c>
      <c r="Q24" s="12">
        <f>('yearly farm nutrient production'!S24/365)</f>
        <v>0.40232878025263974</v>
      </c>
      <c r="R24" s="12">
        <f>('yearly farm nutrient production'!T24/365)</f>
        <v>3.5965752928224308</v>
      </c>
      <c r="S24" s="12">
        <f>('yearly farm nutrient production'!U24/365)</f>
        <v>11.582191676309657</v>
      </c>
    </row>
    <row r="25" spans="1:19" ht="16" thickBot="1">
      <c r="A25" s="4" t="s">
        <v>68</v>
      </c>
      <c r="B25" s="9">
        <f>Harvest!O24</f>
        <v>4</v>
      </c>
      <c r="C25" s="12">
        <f>('yearly farm nutrient production'!E25/365)</f>
        <v>0.12054794781828601</v>
      </c>
      <c r="D25" s="12">
        <f>('yearly farm nutrient production'!F25/365)</f>
        <v>1.0958904272889423E-2</v>
      </c>
      <c r="E25" s="12">
        <f>('yearly farm nutrient production'!G25/365)</f>
        <v>0.83726025934088766</v>
      </c>
      <c r="F25" s="12">
        <f>('yearly farm nutrient production'!H25/365)</f>
        <v>4.3835616438356162</v>
      </c>
      <c r="G25" s="12">
        <f>('yearly farm nutrient production'!I25/365)</f>
        <v>0.18630137508862685</v>
      </c>
      <c r="H25" s="12">
        <f>('yearly farm nutrient production'!J25/365)</f>
        <v>4.6027396639732494E-3</v>
      </c>
      <c r="I25" s="12">
        <f>('yearly farm nutrient production'!K25/365)</f>
        <v>2.5205479452054793</v>
      </c>
      <c r="J25" s="12">
        <f>('yearly farm nutrient production'!L25/365)</f>
        <v>2.3013697911615231E-2</v>
      </c>
      <c r="K25" s="12">
        <f>('yearly farm nutrient production'!M25/365)</f>
        <v>1.095890410958904</v>
      </c>
      <c r="L25" s="12">
        <f>('yearly farm nutrient production'!N25/365)</f>
        <v>16</v>
      </c>
      <c r="M25" s="12">
        <f>('yearly farm nutrient production'!O25/365)</f>
        <v>0.43835616438356162</v>
      </c>
      <c r="N25" s="12">
        <f>('yearly farm nutrient production'!P25/365)</f>
        <v>1.8630137182261808E-2</v>
      </c>
      <c r="O25" s="12">
        <f>('yearly farm nutrient production'!Q25/365)</f>
        <v>0</v>
      </c>
      <c r="P25" s="12">
        <f>('yearly farm nutrient production'!R25/365)</f>
        <v>0</v>
      </c>
      <c r="Q25" s="12">
        <f>('yearly farm nutrient production'!S25/365)</f>
        <v>2.1917807729276927E-3</v>
      </c>
      <c r="R25" s="12">
        <f>('yearly farm nutrient production'!T25/365)</f>
        <v>0.81095891456081415</v>
      </c>
      <c r="S25" s="12">
        <f>('yearly farm nutrient production'!U25/365)</f>
        <v>2.0821917808219177</v>
      </c>
    </row>
    <row r="26" spans="1:19" ht="16" thickBot="1">
      <c r="A26" s="6" t="s">
        <v>70</v>
      </c>
      <c r="B26" s="9">
        <f>Harvest!O25</f>
        <v>30</v>
      </c>
      <c r="C26" s="12">
        <f>('yearly farm nutrient production'!E26/365)</f>
        <v>0.65753425637336627</v>
      </c>
      <c r="D26" s="12">
        <f>('yearly farm nutrient production'!F26/365)</f>
        <v>0.16438356409334137</v>
      </c>
      <c r="E26" s="12">
        <f>('yearly farm nutrient production'!G26/365)</f>
        <v>5.4246574558623859</v>
      </c>
      <c r="F26" s="12">
        <f>('yearly farm nutrient production'!H26/365)</f>
        <v>25.479452054794521</v>
      </c>
      <c r="G26" s="12">
        <f>('yearly farm nutrient production'!I26/365)</f>
        <v>0.82191780821917804</v>
      </c>
      <c r="H26" s="12">
        <f>('yearly farm nutrient production'!J26/365)</f>
        <v>0</v>
      </c>
      <c r="I26" s="12">
        <f>('yearly farm nutrient production'!K26/365)</f>
        <v>24.558081953492874</v>
      </c>
      <c r="J26" s="12">
        <f>('yearly farm nutrient production'!L26/365)</f>
        <v>0.90082188175149025</v>
      </c>
      <c r="K26" s="12">
        <f>('yearly farm nutrient production'!M26/365)</f>
        <v>11.459999868314547</v>
      </c>
      <c r="L26" s="12">
        <f>('yearly farm nutrient production'!N26/365)</f>
        <v>71.218357870023524</v>
      </c>
      <c r="M26" s="12">
        <f>('yearly farm nutrient production'!O26/365)</f>
        <v>8.2191780821917817</v>
      </c>
      <c r="N26" s="12">
        <f>('yearly farm nutrient production'!P26/365)</f>
        <v>4.9315067390873005E-2</v>
      </c>
      <c r="O26" s="12">
        <f>('yearly farm nutrient production'!Q26/365)</f>
        <v>1.6438356164383561</v>
      </c>
      <c r="P26" s="12">
        <f>('yearly farm nutrient production'!R26/365)</f>
        <v>667.39726027397262</v>
      </c>
      <c r="Q26" s="12">
        <f>('yearly farm nutrient production'!S26/365)</f>
        <v>0.41095890410958902</v>
      </c>
      <c r="R26" s="12">
        <f>('yearly farm nutrient production'!T26/365)</f>
        <v>3.438082263894279</v>
      </c>
      <c r="S26" s="12">
        <f>('yearly farm nutrient production'!U26/365)</f>
        <v>19.646301269531264</v>
      </c>
    </row>
    <row r="27" spans="1:19" ht="16" thickBot="1">
      <c r="A27" s="4" t="s">
        <v>72</v>
      </c>
      <c r="B27" s="9">
        <f>Harvest!O26</f>
        <v>24</v>
      </c>
      <c r="C27" s="12">
        <f>('yearly farm nutrient production'!E27/365)</f>
        <v>1.1551562008792438</v>
      </c>
      <c r="D27" s="12">
        <f>('yearly farm nutrient production'!F27/365)</f>
        <v>0.11993424859765479</v>
      </c>
      <c r="E27" s="12">
        <f>('yearly farm nutrient production'!G27/365)</f>
        <v>4.6332493612211048</v>
      </c>
      <c r="F27" s="12">
        <f>('yearly farm nutrient production'!H27/365)</f>
        <v>20.19945160330159</v>
      </c>
      <c r="G27" s="12">
        <f>('yearly farm nutrient production'!I27/365)</f>
        <v>1.6412055133140229</v>
      </c>
      <c r="H27" s="12">
        <f>('yearly farm nutrient production'!J27/365)</f>
        <v>2.0199451544513424E-2</v>
      </c>
      <c r="I27" s="12">
        <f>('yearly farm nutrient production'!K27/365)</f>
        <v>45.448768929259401</v>
      </c>
      <c r="J27" s="12">
        <f>('yearly farm nutrient production'!L27/365)</f>
        <v>0.93422463822038126</v>
      </c>
      <c r="K27" s="12">
        <f>('yearly farm nutrient production'!M27/365)</f>
        <v>12.624658035905425</v>
      </c>
      <c r="L27" s="12">
        <f>('yearly farm nutrient production'!N27/365)</f>
        <v>174.22026835402389</v>
      </c>
      <c r="M27" s="12">
        <f>('yearly farm nutrient production'!O27/365)</f>
        <v>10.099725801650761</v>
      </c>
      <c r="N27" s="12">
        <f>('yearly farm nutrient production'!P27/365)</f>
        <v>0.24618081523947546</v>
      </c>
      <c r="O27" s="12">
        <f>('yearly farm nutrient production'!Q27/365)</f>
        <v>31.561643835616437</v>
      </c>
      <c r="P27" s="12">
        <f>('yearly farm nutrient production'!R27/365)</f>
        <v>629.33917487157555</v>
      </c>
      <c r="Q27" s="12">
        <f>('yearly farm nutrient production'!S27/365)</f>
        <v>0.34717808031056024</v>
      </c>
      <c r="R27" s="12">
        <f>('yearly farm nutrient production'!T27/365)</f>
        <v>11.867178302921685</v>
      </c>
      <c r="S27" s="12">
        <f>('yearly farm nutrient production'!U27/365)</f>
        <v>40.39890320660318</v>
      </c>
    </row>
    <row r="28" spans="1:19" ht="16" thickBot="1">
      <c r="A28" s="4" t="s">
        <v>74</v>
      </c>
      <c r="B28" s="9">
        <f>Harvest!O27</f>
        <v>1</v>
      </c>
      <c r="C28" s="12">
        <f>('yearly farm nutrient production'!E28/365)</f>
        <v>0.15159451471616137</v>
      </c>
      <c r="D28" s="12">
        <f>('yearly farm nutrient production'!F28/365)</f>
        <v>1.1917808284498246E-2</v>
      </c>
      <c r="E28" s="12">
        <f>('yearly farm nutrient production'!G28/365)</f>
        <v>0.78800546306453412</v>
      </c>
      <c r="F28" s="12">
        <f>('yearly farm nutrient production'!H28/365)</f>
        <v>3.5515069830907673</v>
      </c>
      <c r="G28" s="12">
        <f>('yearly farm nutrient production'!I28/365)</f>
        <v>5.0054795121493426E-2</v>
      </c>
      <c r="H28" s="12">
        <f>('yearly farm nutrient production'!J28/365)</f>
        <v>2.1213699285298165E-3</v>
      </c>
      <c r="I28" s="12">
        <f>('yearly farm nutrient production'!K28/365)</f>
        <v>4.3142466087863838</v>
      </c>
      <c r="J28" s="12">
        <f>('yearly farm nutrient production'!L28/365)</f>
        <v>4.0520547187491505E-2</v>
      </c>
      <c r="K28" s="12">
        <f>('yearly farm nutrient production'!M28/365)</f>
        <v>0.59589041095890416</v>
      </c>
      <c r="L28" s="12">
        <f>('yearly farm nutrient production'!N28/365)</f>
        <v>9.5580820580051515</v>
      </c>
      <c r="M28" s="12">
        <f>('yearly farm nutrient production'!O28/365)</f>
        <v>0.4052054784069315</v>
      </c>
      <c r="N28" s="12">
        <f>('yearly farm nutrient production'!P28/365)</f>
        <v>2.7649314436193971E-2</v>
      </c>
      <c r="O28" s="12">
        <f>('yearly farm nutrient production'!Q28/365)</f>
        <v>0</v>
      </c>
      <c r="P28" s="12">
        <f>('yearly farm nutrient production'!R28/365)</f>
        <v>0.21452054585496028</v>
      </c>
      <c r="Q28" s="12">
        <f>('yearly farm nutrient production'!S28/365)</f>
        <v>1.9068493418497587E-3</v>
      </c>
      <c r="R28" s="12">
        <f>('yearly farm nutrient production'!T28/365)</f>
        <v>0.7436712082118192</v>
      </c>
      <c r="S28" s="12">
        <f>('yearly farm nutrient production'!U28/365)</f>
        <v>7.1506846440981639E-2</v>
      </c>
    </row>
    <row r="29" spans="1:19" ht="16" thickBot="1">
      <c r="A29" s="4" t="s">
        <v>76</v>
      </c>
      <c r="B29" s="9">
        <f>Harvest!O28</f>
        <v>25.050000000000004</v>
      </c>
      <c r="C29" s="12">
        <f>('yearly farm nutrient production'!E29/365)</f>
        <v>0.60394520220691184</v>
      </c>
      <c r="D29" s="12">
        <f>('yearly farm nutrient production'!F29/365)</f>
        <v>0.13726027601794005</v>
      </c>
      <c r="E29" s="12">
        <f>('yearly farm nutrient production'!G29/365)</f>
        <v>1.8461507242019872</v>
      </c>
      <c r="F29" s="12">
        <f>('yearly farm nutrient production'!H29/365)</f>
        <v>12.35342465753425</v>
      </c>
      <c r="G29" s="12">
        <f>('yearly farm nutrient production'!I29/365)</f>
        <v>0.82356167656101886</v>
      </c>
      <c r="H29" s="12">
        <f>('yearly farm nutrient production'!J29/365)</f>
        <v>1.9216438949312218E-2</v>
      </c>
      <c r="I29" s="12">
        <f>('yearly farm nutrient production'!K29/365)</f>
        <v>6.8630136986301382</v>
      </c>
      <c r="J29" s="12">
        <f>('yearly farm nutrient production'!L29/365)</f>
        <v>0.18530137722622858</v>
      </c>
      <c r="K29" s="12">
        <f>('yearly farm nutrient production'!M29/365)</f>
        <v>7.5493150684931516</v>
      </c>
      <c r="L29" s="12">
        <f>('yearly farm nutrient production'!N29/365)</f>
        <v>162.65342465753426</v>
      </c>
      <c r="M29" s="12">
        <f>('yearly farm nutrient production'!O29/365)</f>
        <v>3.4315068493150691</v>
      </c>
      <c r="N29" s="12">
        <f>('yearly farm nutrient production'!P29/365)</f>
        <v>0.1166712341039146</v>
      </c>
      <c r="O29" s="12">
        <f>('yearly farm nutrient production'!Q29/365)</f>
        <v>28.824657534246576</v>
      </c>
      <c r="P29" s="12">
        <f>('yearly farm nutrient production'!R29/365)</f>
        <v>0</v>
      </c>
      <c r="Q29" s="12">
        <f>('yearly farm nutrient production'!S29/365)</f>
        <v>0.37060275445245716</v>
      </c>
      <c r="R29" s="12">
        <f>('yearly farm nutrient production'!T29/365)</f>
        <v>9.4023286362216645</v>
      </c>
      <c r="S29" s="12">
        <f>('yearly farm nutrient production'!U29/365)</f>
        <v>10.294520547945206</v>
      </c>
    </row>
    <row r="30" spans="1:19" ht="16" thickBot="1">
      <c r="A30" s="4" t="s">
        <v>78</v>
      </c>
      <c r="B30" s="9">
        <f>Harvest!O29</f>
        <v>33.799999999999997</v>
      </c>
      <c r="C30" s="12">
        <f>('yearly farm nutrient production'!E30/365)</f>
        <v>0.90750686697763894</v>
      </c>
      <c r="D30" s="12">
        <f>('yearly farm nutrient production'!F30/365)</f>
        <v>0.16668493813031304</v>
      </c>
      <c r="E30" s="12">
        <f>('yearly farm nutrient production'!G30/365)</f>
        <v>2.6669590100850162</v>
      </c>
      <c r="F30" s="12">
        <f>('yearly farm nutrient production'!H30/365)</f>
        <v>23.150684931506845</v>
      </c>
      <c r="G30" s="12">
        <f>('yearly farm nutrient production'!I30/365)</f>
        <v>2.7780821917808214</v>
      </c>
      <c r="H30" s="12">
        <f>('yearly farm nutrient production'!J30/365)</f>
        <v>3.1484933217910877E-2</v>
      </c>
      <c r="I30" s="12">
        <f>('yearly farm nutrient production'!K30/365)</f>
        <v>8.3342465753424637</v>
      </c>
      <c r="J30" s="12">
        <f>('yearly farm nutrient production'!L30/365)</f>
        <v>0.21298630523355025</v>
      </c>
      <c r="K30" s="12">
        <f>('yearly farm nutrient production'!M30/365)</f>
        <v>12.964383561643833</v>
      </c>
      <c r="L30" s="12">
        <f>('yearly farm nutrient production'!N30/365)</f>
        <v>212.06027397260269</v>
      </c>
      <c r="M30" s="12">
        <f>('yearly farm nutrient production'!O30/365)</f>
        <v>1.8520547945205477</v>
      </c>
      <c r="N30" s="12">
        <f>('yearly farm nutrient production'!P30/365)</f>
        <v>0.14816438024991149</v>
      </c>
      <c r="O30" s="12">
        <f>('yearly farm nutrient production'!Q30/365)</f>
        <v>0.92602739726027383</v>
      </c>
      <c r="P30" s="12">
        <f>('yearly farm nutrient production'!R30/365)</f>
        <v>0</v>
      </c>
      <c r="Q30" s="12">
        <f>('yearly farm nutrient production'!S30/365)</f>
        <v>0.27780823021718903</v>
      </c>
      <c r="R30" s="12">
        <f>('yearly farm nutrient production'!T30/365)</f>
        <v>2.0372603181290336</v>
      </c>
      <c r="S30" s="12">
        <f>('yearly farm nutrient production'!U30/365)</f>
        <v>20.372602739726023</v>
      </c>
    </row>
    <row r="31" spans="1:19" ht="16" thickBot="1">
      <c r="A31" s="4" t="s">
        <v>80</v>
      </c>
      <c r="B31" s="9">
        <f>Harvest!O30</f>
        <v>16.25</v>
      </c>
      <c r="C31" s="12">
        <f>('yearly farm nutrient production'!E31/365)</f>
        <v>0.36506848996632735</v>
      </c>
      <c r="D31" s="12">
        <f>('yearly farm nutrient production'!F31/365)</f>
        <v>7.6664381035386781E-2</v>
      </c>
      <c r="E31" s="12">
        <f>('yearly farm nutrient production'!G31/365)</f>
        <v>2.3072329775927827</v>
      </c>
      <c r="F31" s="12">
        <f>('yearly farm nutrient production'!H31/365)</f>
        <v>9.8568490433366165</v>
      </c>
      <c r="G31" s="12">
        <f>('yearly farm nutrient production'!I31/365)</f>
        <v>0.3285616330088002</v>
      </c>
      <c r="H31" s="12">
        <f>('yearly farm nutrient production'!J31/365)</f>
        <v>1.13171236334394E-2</v>
      </c>
      <c r="I31" s="12">
        <f>('yearly farm nutrient production'!K31/365)</f>
        <v>4.0157536284564284</v>
      </c>
      <c r="J31" s="12">
        <f>('yearly farm nutrient production'!L31/365)</f>
        <v>0.16793151016104724</v>
      </c>
      <c r="K31" s="12">
        <f>('yearly farm nutrient production'!M31/365)</f>
        <v>4.3808219857411839</v>
      </c>
      <c r="L31" s="12">
        <f>('yearly farm nutrient production'!N31/365)</f>
        <v>77.394518917554208</v>
      </c>
      <c r="M31" s="12">
        <f>('yearly farm nutrient production'!O31/365)</f>
        <v>0.73013697993265647</v>
      </c>
      <c r="N31" s="12">
        <f>('yearly farm nutrient production'!P31/365)</f>
        <v>6.2061646213270136E-2</v>
      </c>
      <c r="O31" s="12">
        <f>('yearly farm nutrient production'!Q31/365)</f>
        <v>3.6506849315068495</v>
      </c>
      <c r="P31" s="12">
        <f>('yearly farm nutrient production'!R31/365)</f>
        <v>73.013698630136986</v>
      </c>
      <c r="Q31" s="12">
        <f>('yearly farm nutrient production'!S31/365)</f>
        <v>0</v>
      </c>
      <c r="R31" s="12">
        <f>('yearly farm nutrient production'!T31/365)</f>
        <v>66.990069036614358</v>
      </c>
      <c r="S31" s="12">
        <f>('yearly farm nutrient production'!U31/365)</f>
        <v>9.4917806860518699</v>
      </c>
    </row>
    <row r="32" spans="1:19" ht="16" thickBot="1">
      <c r="A32" s="4" t="s">
        <v>82</v>
      </c>
      <c r="B32" s="9">
        <f>Harvest!O31</f>
        <v>0</v>
      </c>
      <c r="C32" s="12">
        <f>('yearly farm nutrient production'!E32/365)</f>
        <v>0</v>
      </c>
      <c r="D32" s="12">
        <f>('yearly farm nutrient production'!F32/365)</f>
        <v>0</v>
      </c>
      <c r="E32" s="12">
        <f>('yearly farm nutrient production'!G32/365)</f>
        <v>0</v>
      </c>
      <c r="F32" s="12">
        <f>('yearly farm nutrient production'!H32/365)</f>
        <v>0</v>
      </c>
      <c r="G32" s="12">
        <f>('yearly farm nutrient production'!I32/365)</f>
        <v>0</v>
      </c>
      <c r="H32" s="12">
        <f>('yearly farm nutrient production'!J32/365)</f>
        <v>0</v>
      </c>
      <c r="I32" s="12">
        <f>('yearly farm nutrient production'!K32/365)</f>
        <v>0</v>
      </c>
      <c r="J32" s="12">
        <f>('yearly farm nutrient production'!L32/365)</f>
        <v>0</v>
      </c>
      <c r="K32" s="12">
        <f>('yearly farm nutrient production'!M32/365)</f>
        <v>0</v>
      </c>
      <c r="L32" s="12">
        <f>('yearly farm nutrient production'!N32/365)</f>
        <v>0</v>
      </c>
      <c r="M32" s="12">
        <f>('yearly farm nutrient production'!O32/365)</f>
        <v>0</v>
      </c>
      <c r="N32" s="12">
        <f>('yearly farm nutrient production'!P32/365)</f>
        <v>0</v>
      </c>
      <c r="O32" s="12">
        <f>('yearly farm nutrient production'!Q32/365)</f>
        <v>0</v>
      </c>
      <c r="P32" s="12">
        <f>('yearly farm nutrient production'!R32/365)</f>
        <v>0</v>
      </c>
      <c r="Q32" s="12">
        <f>('yearly farm nutrient production'!S32/365)</f>
        <v>0</v>
      </c>
      <c r="R32" s="12">
        <f>('yearly farm nutrient production'!T32/365)</f>
        <v>0</v>
      </c>
      <c r="S32" s="12">
        <f>('yearly farm nutrient production'!U32/365)</f>
        <v>0</v>
      </c>
    </row>
    <row r="33" spans="1:19" ht="16" thickBot="1">
      <c r="A33" s="4" t="s">
        <v>85</v>
      </c>
      <c r="B33" s="9">
        <f>Harvest!O32</f>
        <v>11.1</v>
      </c>
      <c r="C33" s="12">
        <f>('yearly farm nutrient production'!E33/365)</f>
        <v>0.97315069943258337</v>
      </c>
      <c r="D33" s="12">
        <f>('yearly farm nutrient production'!F33/365)</f>
        <v>0.18246576067519515</v>
      </c>
      <c r="E33" s="12">
        <f>('yearly farm nutrient production'!G33/365)</f>
        <v>0.30410958904109586</v>
      </c>
      <c r="F33" s="12">
        <f>('yearly farm nutrient production'!H33/365)</f>
        <v>6.9945205479452044</v>
      </c>
      <c r="G33" s="12">
        <f>('yearly farm nutrient production'!I33/365)</f>
        <v>0.48657534971629168</v>
      </c>
      <c r="H33" s="12">
        <f>('yearly farm nutrient production'!J33/365)</f>
        <v>0</v>
      </c>
      <c r="I33" s="12">
        <f>('yearly farm nutrient production'!K33/365)</f>
        <v>53.827397260273976</v>
      </c>
      <c r="J33" s="12">
        <f>('yearly farm nutrient production'!L33/365)</f>
        <v>0.96402742046199574</v>
      </c>
      <c r="K33" s="12">
        <f>('yearly farm nutrient production'!M33/365)</f>
        <v>19.463013698630135</v>
      </c>
      <c r="L33" s="12">
        <f>('yearly farm nutrient production'!N33/365)</f>
        <v>89.712328767123282</v>
      </c>
      <c r="M33" s="12">
        <f>('yearly farm nutrient production'!O33/365)</f>
        <v>1.2164383561643834</v>
      </c>
      <c r="N33" s="12">
        <f>('yearly farm nutrient production'!P33/365)</f>
        <v>0.24632876784834148</v>
      </c>
      <c r="O33" s="12">
        <f>('yearly farm nutrient production'!Q33/365)</f>
        <v>80.284931506849318</v>
      </c>
      <c r="P33" s="12">
        <f>('yearly farm nutrient production'!R33/365)</f>
        <v>1503.9171005458045</v>
      </c>
      <c r="Q33" s="12">
        <f>('yearly farm nutrient production'!S33/365)</f>
        <v>0.22808219178082187</v>
      </c>
      <c r="R33" s="12">
        <f>('yearly farm nutrient production'!T33/365)</f>
        <v>5.4739726027397255</v>
      </c>
      <c r="S33" s="12">
        <f>('yearly farm nutrient production'!U33/365)</f>
        <v>20.679452054794517</v>
      </c>
    </row>
    <row r="34" spans="1:19" ht="16" thickBot="1">
      <c r="A34" s="4" t="s">
        <v>87</v>
      </c>
      <c r="B34" s="9">
        <f>Harvest!O33</f>
        <v>3.9</v>
      </c>
      <c r="C34" s="12">
        <f>('yearly farm nutrient production'!E34/365)</f>
        <v>0.12578300939847303</v>
      </c>
      <c r="D34" s="12">
        <f>('yearly farm nutrient production'!F34/365)</f>
        <v>5.1928767276136781E-2</v>
      </c>
      <c r="E34" s="12">
        <f>('yearly farm nutrient production'!G34/365)</f>
        <v>0.71930957559036868</v>
      </c>
      <c r="F34" s="12">
        <f>('yearly farm nutrient production'!H34/365)</f>
        <v>3.3080546966970825</v>
      </c>
      <c r="G34" s="12">
        <f>('yearly farm nutrient production'!I34/365)</f>
        <v>7.6931509906298434E-2</v>
      </c>
      <c r="H34" s="12">
        <f>('yearly farm nutrient production'!J34/365)</f>
        <v>1.2501369722901976E-2</v>
      </c>
      <c r="I34" s="12">
        <f>('yearly farm nutrient production'!K34/365)</f>
        <v>7.6931509906298434E-2</v>
      </c>
      <c r="J34" s="12">
        <f>('yearly farm nutrient production'!L34/365)</f>
        <v>2.0002191238207328E-2</v>
      </c>
      <c r="K34" s="12">
        <f>('yearly farm nutrient production'!M34/365)</f>
        <v>1.4232328441045035</v>
      </c>
      <c r="L34" s="12">
        <f>('yearly farm nutrient production'!N34/365)</f>
        <v>10.385753098579302</v>
      </c>
      <c r="M34" s="12">
        <f>('yearly farm nutrient production'!O34/365)</f>
        <v>0.57698631155980751</v>
      </c>
      <c r="N34" s="12">
        <f>('yearly farm nutrient production'!P34/365)</f>
        <v>1.7694246768951392E-2</v>
      </c>
      <c r="O34" s="12">
        <f>('yearly farm nutrient production'!Q34/365)</f>
        <v>0.34619178082191782</v>
      </c>
      <c r="P34" s="12">
        <f>('yearly farm nutrient production'!R34/365)</f>
        <v>7.193095857803133</v>
      </c>
      <c r="Q34" s="12">
        <f>('yearly farm nutrient production'!S34/365)</f>
        <v>2.6926027432288254E-3</v>
      </c>
      <c r="R34" s="12">
        <f>('yearly farm nutrient production'!T34/365)</f>
        <v>0.26156711839649743</v>
      </c>
      <c r="S34" s="12">
        <f>('yearly farm nutrient production'!U34/365)</f>
        <v>1.6155616316076844</v>
      </c>
    </row>
    <row r="35" spans="1:19" ht="16" thickBot="1">
      <c r="A35" s="4" t="s">
        <v>89</v>
      </c>
      <c r="B35" s="9">
        <f>Harvest!O34</f>
        <v>2.2000000000000002</v>
      </c>
      <c r="C35" s="12">
        <f>('yearly farm nutrient production'!E35/365)</f>
        <v>0.11632876396179184</v>
      </c>
      <c r="D35" s="12">
        <f>('yearly farm nutrient production'!F35/365)</f>
        <v>1.1452054650816187E-2</v>
      </c>
      <c r="E35" s="12">
        <f>('yearly farm nutrient production'!G35/365)</f>
        <v>0.25616438356164389</v>
      </c>
      <c r="F35" s="12">
        <f>('yearly farm nutrient production'!H35/365)</f>
        <v>1.989041095890411</v>
      </c>
      <c r="G35" s="12">
        <f>('yearly farm nutrient production'!I35/365)</f>
        <v>0.19287671520285435</v>
      </c>
      <c r="H35" s="12">
        <f>('yearly farm nutrient production'!J35/365)</f>
        <v>1.567123320004711E-3</v>
      </c>
      <c r="I35" s="12">
        <f>('yearly farm nutrient production'!K35/365)</f>
        <v>4.9424657534246572</v>
      </c>
      <c r="J35" s="12">
        <f>('yearly farm nutrient production'!L35/365)</f>
        <v>3.7369863301107357E-2</v>
      </c>
      <c r="K35" s="12">
        <f>('yearly farm nutrient production'!M35/365)</f>
        <v>3.4356164383561643</v>
      </c>
      <c r="L35" s="12">
        <f>('yearly farm nutrient production'!N35/365)</f>
        <v>18.021917808219179</v>
      </c>
      <c r="M35" s="12">
        <f>('yearly farm nutrient production'!O35/365)</f>
        <v>0.42191780821917807</v>
      </c>
      <c r="N35" s="12">
        <f>('yearly farm nutrient production'!P35/365)</f>
        <v>3.4958903103658574E-2</v>
      </c>
      <c r="O35" s="12">
        <f>('yearly farm nutrient production'!Q35/365)</f>
        <v>1.1452054794520548</v>
      </c>
      <c r="P35" s="12">
        <f>('yearly farm nutrient production'!R35/365)</f>
        <v>43.156164383561645</v>
      </c>
      <c r="Q35" s="12">
        <f>('yearly farm nutrient production'!S35/365)</f>
        <v>1.6273973249409296E-2</v>
      </c>
      <c r="R35" s="12">
        <f>('yearly farm nutrient production'!T35/365)</f>
        <v>1.3863013698630138</v>
      </c>
      <c r="S35" s="12">
        <f>('yearly farm nutrient production'!U35/365)</f>
        <v>3.6164383561643834</v>
      </c>
    </row>
    <row r="36" spans="1:19" ht="16" thickBot="1">
      <c r="A36" s="4" t="s">
        <v>91</v>
      </c>
      <c r="B36" s="9">
        <f>Harvest!O35</f>
        <v>1.1000000000000001</v>
      </c>
      <c r="C36" s="12">
        <f>('yearly farm nutrient production'!E36/365)</f>
        <v>3.4066847579119916E-2</v>
      </c>
      <c r="D36" s="12">
        <f>('yearly farm nutrient production'!F36/365)</f>
        <v>1.0849314601454006E-3</v>
      </c>
      <c r="E36" s="12">
        <f>('yearly farm nutrient production'!G36/365)</f>
        <v>0.43657642782550876</v>
      </c>
      <c r="F36" s="12">
        <f>('yearly farm nutrient production'!H36/365)</f>
        <v>1.8660821365983515</v>
      </c>
      <c r="G36" s="12">
        <f>('yearly farm nutrient production'!I36/365)</f>
        <v>6.5095892997637225E-2</v>
      </c>
      <c r="H36" s="12">
        <f>('yearly farm nutrient production'!J36/365)</f>
        <v>3.9057534137000875E-4</v>
      </c>
      <c r="I36" s="12">
        <f>('yearly farm nutrient production'!K36/365)</f>
        <v>0.65095891560593622</v>
      </c>
      <c r="J36" s="12">
        <f>('yearly farm nutrient production'!L36/365)</f>
        <v>1.3236164801741293E-2</v>
      </c>
      <c r="K36" s="12">
        <f>('yearly farm nutrient production'!M36/365)</f>
        <v>0.54246575342465753</v>
      </c>
      <c r="L36" s="12">
        <f>('yearly farm nutrient production'!N36/365)</f>
        <v>7.3124383377702147</v>
      </c>
      <c r="M36" s="12">
        <f>('yearly farm nutrient production'!O36/365)</f>
        <v>1.1934246115488552</v>
      </c>
      <c r="N36" s="12">
        <f>('yearly farm nutrient production'!P36/365)</f>
        <v>6.5095892099485131E-3</v>
      </c>
      <c r="O36" s="12">
        <f>('yearly farm nutrient production'!Q36/365)</f>
        <v>15.384328767123288</v>
      </c>
      <c r="P36" s="12">
        <f>('yearly farm nutrient production'!R36/365)</f>
        <v>307.83845515839045</v>
      </c>
      <c r="Q36" s="12">
        <f>('yearly farm nutrient production'!S36/365)</f>
        <v>5.6416436825712981E-3</v>
      </c>
      <c r="R36" s="12">
        <f>('yearly farm nutrient production'!T36/365)</f>
        <v>5.2076713679587917E-2</v>
      </c>
      <c r="S36" s="12">
        <f>('yearly farm nutrient production'!U36/365)</f>
        <v>0.23868493380611905</v>
      </c>
    </row>
    <row r="37" spans="1:19" ht="16" thickBot="1">
      <c r="A37" s="4" t="s">
        <v>93</v>
      </c>
      <c r="B37" s="9">
        <f>Harvest!O36</f>
        <v>8.8000000000000007</v>
      </c>
      <c r="C37" s="12">
        <f>('yearly farm nutrient production'!E37/365)</f>
        <v>0.44120548979876689</v>
      </c>
      <c r="D37" s="12">
        <f>('yearly farm nutrient production'!F37/365)</f>
        <v>5.3041095603002235E-2</v>
      </c>
      <c r="E37" s="12">
        <f>('yearly farm nutrient production'!G37/365)</f>
        <v>1.0294794474562545</v>
      </c>
      <c r="F37" s="12">
        <f>('yearly farm nutrient production'!H37/365)</f>
        <v>7.4739726027397264</v>
      </c>
      <c r="G37" s="12">
        <f>('yearly farm nutrient production'!I37/365)</f>
        <v>0.65095891560593799</v>
      </c>
      <c r="H37" s="12">
        <f>('yearly farm nutrient production'!J37/365)</f>
        <v>1.2054794700178392E-2</v>
      </c>
      <c r="I37" s="12">
        <f>('yearly farm nutrient production'!K37/365)</f>
        <v>8.9205479452054792</v>
      </c>
      <c r="J37" s="12">
        <f>('yearly farm nutrient production'!L37/365)</f>
        <v>0.24832876022547881</v>
      </c>
      <c r="K37" s="12">
        <f>('yearly farm nutrient production'!M37/365)</f>
        <v>6.0273972602739727</v>
      </c>
      <c r="L37" s="12">
        <f>('yearly farm nutrient production'!N37/365)</f>
        <v>50.871232876712327</v>
      </c>
      <c r="M37" s="12">
        <f>('yearly farm nutrient production'!O37/365)</f>
        <v>1.4465753424657535</v>
      </c>
      <c r="N37" s="12">
        <f>('yearly farm nutrient production'!P37/365)</f>
        <v>5.7863012405291007E-2</v>
      </c>
      <c r="O37" s="12">
        <f>('yearly farm nutrient production'!Q37/365)</f>
        <v>8.4383561643835616</v>
      </c>
      <c r="P37" s="12">
        <f>('yearly farm nutrient production'!R37/365)</f>
        <v>0</v>
      </c>
      <c r="Q37" s="12">
        <f>('yearly farm nutrient production'!S37/365)</f>
        <v>9.8849314206266983E-2</v>
      </c>
      <c r="R37" s="12">
        <f>('yearly farm nutrient production'!T37/365)</f>
        <v>2.9413698170282983</v>
      </c>
      <c r="S37" s="12">
        <f>('yearly farm nutrient production'!U37/365)</f>
        <v>7.956164383561644</v>
      </c>
    </row>
    <row r="38" spans="1:19" ht="16" thickBot="1">
      <c r="A38" s="4" t="s">
        <v>95</v>
      </c>
      <c r="B38" s="9">
        <f>Harvest!O37</f>
        <v>0</v>
      </c>
      <c r="C38" s="12">
        <f>('yearly farm nutrient production'!E38/365)</f>
        <v>0</v>
      </c>
      <c r="D38" s="12">
        <f>('yearly farm nutrient production'!F38/365)</f>
        <v>0</v>
      </c>
      <c r="E38" s="12">
        <f>('yearly farm nutrient production'!G38/365)</f>
        <v>0</v>
      </c>
      <c r="F38" s="12">
        <f>('yearly farm nutrient production'!H38/365)</f>
        <v>0</v>
      </c>
      <c r="G38" s="12">
        <f>('yearly farm nutrient production'!I38/365)</f>
        <v>0</v>
      </c>
      <c r="H38" s="12">
        <f>('yearly farm nutrient production'!J38/365)</f>
        <v>0</v>
      </c>
      <c r="I38" s="12">
        <f>('yearly farm nutrient production'!K38/365)</f>
        <v>0</v>
      </c>
      <c r="J38" s="12">
        <f>('yearly farm nutrient production'!L38/365)</f>
        <v>0</v>
      </c>
      <c r="K38" s="12">
        <f>('yearly farm nutrient production'!M38/365)</f>
        <v>0</v>
      </c>
      <c r="L38" s="12">
        <f>('yearly farm nutrient production'!N38/365)</f>
        <v>0</v>
      </c>
      <c r="M38" s="12">
        <f>('yearly farm nutrient production'!O38/365)</f>
        <v>0</v>
      </c>
      <c r="N38" s="12">
        <f>('yearly farm nutrient production'!P38/365)</f>
        <v>0</v>
      </c>
      <c r="O38" s="12">
        <f>('yearly farm nutrient production'!Q38/365)</f>
        <v>0</v>
      </c>
      <c r="P38" s="12">
        <f>('yearly farm nutrient production'!R38/365)</f>
        <v>0</v>
      </c>
      <c r="Q38" s="12">
        <f>('yearly farm nutrient production'!S38/365)</f>
        <v>0</v>
      </c>
      <c r="R38" s="12">
        <f>('yearly farm nutrient production'!T38/365)</f>
        <v>0</v>
      </c>
      <c r="S38" s="12">
        <f>('yearly farm nutrient production'!U38/365)</f>
        <v>0</v>
      </c>
    </row>
    <row r="39" spans="1:19" ht="16" thickBot="1">
      <c r="A39" s="7" t="s">
        <v>97</v>
      </c>
      <c r="B39" s="9">
        <f>Harvest!O38</f>
        <v>29.249999999999996</v>
      </c>
      <c r="C39" s="12">
        <f>('yearly farm nutrient production'!E39/365)</f>
        <v>0.25419452459844827</v>
      </c>
      <c r="D39" s="12">
        <f>('yearly farm nutrient production'!F39/365)</f>
        <v>6.2506850604733349E-2</v>
      </c>
      <c r="E39" s="12">
        <f>('yearly farm nutrient production'!G39/365)</f>
        <v>3.1461781769582702</v>
      </c>
      <c r="F39" s="12">
        <f>('yearly farm nutrient production'!H39/365)</f>
        <v>12.501370168712016</v>
      </c>
      <c r="G39" s="12">
        <f>('yearly farm nutrient production'!I39/365)</f>
        <v>0.16668493494595529</v>
      </c>
      <c r="H39" s="12">
        <f>('yearly farm nutrient production'!J39/365)</f>
        <v>6.6673972784248138E-3</v>
      </c>
      <c r="I39" s="12">
        <f>('yearly farm nutrient production'!K39/365)</f>
        <v>2.9169863854369029</v>
      </c>
      <c r="J39" s="12">
        <f>('yearly farm nutrient production'!L39/365)</f>
        <v>0.10001095619103664</v>
      </c>
      <c r="K39" s="12">
        <f>('yearly farm nutrient production'!M39/365)</f>
        <v>4.1671231348220639</v>
      </c>
      <c r="L39" s="12">
        <f>('yearly farm nutrient production'!N39/365)</f>
        <v>46.671782166990504</v>
      </c>
      <c r="M39" s="12">
        <f>('yearly farm nutrient production'!O39/365)</f>
        <v>0.41671231348220633</v>
      </c>
      <c r="N39" s="12">
        <f>('yearly farm nutrient production'!P39/365)</f>
        <v>4.16712337364889E-2</v>
      </c>
      <c r="O39" s="12">
        <f>('yearly farm nutrient production'!Q39/365)</f>
        <v>11.66794520547945</v>
      </c>
      <c r="P39" s="12">
        <f>('yearly farm nutrient production'!R39/365)</f>
        <v>237.10931898143232</v>
      </c>
      <c r="Q39" s="12">
        <f>('yearly farm nutrient production'!S39/365)</f>
        <v>2.083561686824445E-2</v>
      </c>
      <c r="R39" s="12">
        <f>('yearly farm nutrient production'!T39/365)</f>
        <v>3.3753697774181646</v>
      </c>
      <c r="S39" s="12">
        <f>('yearly farm nutrient production'!U39/365)</f>
        <v>1.2501369404466174</v>
      </c>
    </row>
    <row r="40" spans="1:19" ht="16" thickBot="1">
      <c r="A40" s="4" t="s">
        <v>100</v>
      </c>
      <c r="B40" s="9">
        <f>Harvest!O39</f>
        <v>10.4</v>
      </c>
      <c r="C40" s="12">
        <f>('yearly farm nutrient production'!E40/365)</f>
        <v>0.12206466034667127</v>
      </c>
      <c r="D40" s="12">
        <f>('yearly farm nutrient production'!F40/365)</f>
        <v>2.7609863346570149E-2</v>
      </c>
      <c r="E40" s="12">
        <f>('yearly farm nutrient production'!G40/365)</f>
        <v>1.1857709910771619</v>
      </c>
      <c r="F40" s="12">
        <f>('yearly farm nutrient production'!H40/365)</f>
        <v>4.9407123722442243</v>
      </c>
      <c r="G40" s="12">
        <f>('yearly farm nutrient production'!I40/365)</f>
        <v>0.13078355919824883</v>
      </c>
      <c r="H40" s="12">
        <f>('yearly farm nutrient production'!J40/365)</f>
        <v>7.4110682696512361E-3</v>
      </c>
      <c r="I40" s="12">
        <f>('yearly farm nutrient production'!K40/365)</f>
        <v>1.3078356599154537</v>
      </c>
      <c r="J40" s="12">
        <f>('yearly farm nutrient production'!L40/365)</f>
        <v>3.0516165086667747E-2</v>
      </c>
      <c r="K40" s="12">
        <f>('yearly farm nutrient production'!M40/365)</f>
        <v>1.7437807893099844</v>
      </c>
      <c r="L40" s="12">
        <f>('yearly farm nutrient production'!N40/365)</f>
        <v>38.799122765945974</v>
      </c>
      <c r="M40" s="12">
        <f>('yearly farm nutrient production'!O40/365)</f>
        <v>2.3250410524133134</v>
      </c>
      <c r="N40" s="12">
        <f>('yearly farm nutrient production'!P40/365)</f>
        <v>2.6156711415068739E-2</v>
      </c>
      <c r="O40" s="12">
        <f>('yearly farm nutrient production'!Q40/365)</f>
        <v>24.558246575342462</v>
      </c>
      <c r="P40" s="12">
        <f>('yearly farm nutrient production'!R40/365)</f>
        <v>491.45554633989656</v>
      </c>
      <c r="Q40" s="12">
        <f>('yearly farm nutrient production'!S40/365)</f>
        <v>7.265753288791592E-3</v>
      </c>
      <c r="R40" s="12">
        <f>('yearly farm nutrient production'!T40/365)</f>
        <v>5.3330627441406309</v>
      </c>
      <c r="S40" s="12">
        <f>('yearly farm nutrient production'!U40/365)</f>
        <v>3.0516164492254463</v>
      </c>
    </row>
    <row r="41" spans="1:19" ht="16" thickBot="1">
      <c r="A41" s="4" t="s">
        <v>102</v>
      </c>
      <c r="B41" s="9">
        <f>Harvest!O40</f>
        <v>16.399999999999999</v>
      </c>
      <c r="C41" s="12">
        <f>('yearly farm nutrient production'!E41/365)</f>
        <v>0.26958905180839648</v>
      </c>
      <c r="D41" s="12">
        <f>('yearly farm nutrient production'!F41/365)</f>
        <v>4.4931507518846635E-2</v>
      </c>
      <c r="E41" s="12">
        <f>('yearly farm nutrient production'!G41/365)</f>
        <v>1.3928766694787436</v>
      </c>
      <c r="F41" s="12">
        <f>('yearly farm nutrient production'!H41/365)</f>
        <v>6.7397260273972588</v>
      </c>
      <c r="G41" s="12">
        <f>('yearly farm nutrient production'!I41/365)</f>
        <v>0.22465753424657531</v>
      </c>
      <c r="H41" s="12">
        <f>('yearly farm nutrient production'!J41/365)</f>
        <v>1.662465774849671E-2</v>
      </c>
      <c r="I41" s="12">
        <f>('yearly farm nutrient production'!K41/365)</f>
        <v>7.0367234007952879</v>
      </c>
      <c r="J41" s="12">
        <f>('yearly farm nutrient production'!L41/365)</f>
        <v>0.12311232383937035</v>
      </c>
      <c r="K41" s="12">
        <f>('yearly farm nutrient production'!M41/365)</f>
        <v>5.7175344179754264</v>
      </c>
      <c r="L41" s="12">
        <f>('yearly farm nutrient production'!N41/365)</f>
        <v>64.651499290988696</v>
      </c>
      <c r="M41" s="12">
        <f>('yearly farm nutrient production'!O41/365)</f>
        <v>0.89863013698630123</v>
      </c>
      <c r="N41" s="12">
        <f>('yearly farm nutrient production'!P41/365)</f>
        <v>8.8065751121468916E-2</v>
      </c>
      <c r="O41" s="12">
        <f>('yearly farm nutrient production'!Q41/365)</f>
        <v>2.2465753424657535</v>
      </c>
      <c r="P41" s="12">
        <f>('yearly farm nutrient production'!R41/365)</f>
        <v>47.17808219178081</v>
      </c>
      <c r="Q41" s="12">
        <f>('yearly farm nutrient production'!S41/365)</f>
        <v>1.3479451753505267E-2</v>
      </c>
      <c r="R41" s="12">
        <f>('yearly farm nutrient production'!T41/365)</f>
        <v>1.2580821703558078</v>
      </c>
      <c r="S41" s="12">
        <f>('yearly farm nutrient production'!U41/365)</f>
        <v>3.1452054794520543</v>
      </c>
    </row>
    <row r="42" spans="1:19" ht="31" thickBot="1">
      <c r="A42" s="4" t="s">
        <v>104</v>
      </c>
      <c r="B42" s="9">
        <f>Harvest!O41</f>
        <v>0</v>
      </c>
      <c r="C42" s="12">
        <f>('yearly farm nutrient production'!E42/365)</f>
        <v>0</v>
      </c>
      <c r="D42" s="12">
        <f>('yearly farm nutrient production'!F42/365)</f>
        <v>0</v>
      </c>
      <c r="E42" s="12">
        <f>('yearly farm nutrient production'!G42/365)</f>
        <v>0</v>
      </c>
      <c r="F42" s="12">
        <f>('yearly farm nutrient production'!H42/365)</f>
        <v>0</v>
      </c>
      <c r="G42" s="12">
        <f>('yearly farm nutrient production'!I42/365)</f>
        <v>0</v>
      </c>
      <c r="H42" s="12">
        <f>('yearly farm nutrient production'!J42/365)</f>
        <v>0</v>
      </c>
      <c r="I42" s="12">
        <f>('yearly farm nutrient production'!K42/365)</f>
        <v>0</v>
      </c>
      <c r="J42" s="12">
        <f>('yearly farm nutrient production'!L42/365)</f>
        <v>0</v>
      </c>
      <c r="K42" s="12">
        <f>('yearly farm nutrient production'!M42/365)</f>
        <v>0</v>
      </c>
      <c r="L42" s="12">
        <f>('yearly farm nutrient production'!N42/365)</f>
        <v>0</v>
      </c>
      <c r="M42" s="12">
        <f>('yearly farm nutrient production'!O42/365)</f>
        <v>0</v>
      </c>
      <c r="N42" s="12">
        <f>('yearly farm nutrient production'!P42/365)</f>
        <v>0</v>
      </c>
      <c r="O42" s="12">
        <f>('yearly farm nutrient production'!Q42/365)</f>
        <v>0</v>
      </c>
      <c r="P42" s="12">
        <f>('yearly farm nutrient production'!R42/365)</f>
        <v>0</v>
      </c>
      <c r="Q42" s="12">
        <f>('yearly farm nutrient production'!S42/365)</f>
        <v>0</v>
      </c>
      <c r="R42" s="12">
        <f>('yearly farm nutrient production'!T42/365)</f>
        <v>0</v>
      </c>
      <c r="S42" s="12">
        <f>('yearly farm nutrient production'!U42/365)</f>
        <v>0</v>
      </c>
    </row>
    <row r="43" spans="1:19" ht="16" thickBot="1">
      <c r="A43" s="4" t="s">
        <v>105</v>
      </c>
      <c r="B43" s="9">
        <f>Harvest!O42</f>
        <v>12.499999999999998</v>
      </c>
      <c r="C43" s="12">
        <f>('yearly farm nutrient production'!E43/365)</f>
        <v>0.34246575342465746</v>
      </c>
      <c r="D43" s="12">
        <f>('yearly farm nutrient production'!F43/365)</f>
        <v>3.4246575852779446E-2</v>
      </c>
      <c r="E43" s="12">
        <f>('yearly farm nutrient production'!G43/365)</f>
        <v>4.0034245138298967</v>
      </c>
      <c r="F43" s="12">
        <f>('yearly farm nutrient production'!H43/365)</f>
        <v>15.410958904109584</v>
      </c>
      <c r="G43" s="12">
        <f>('yearly farm nutrient production'!I43/365)</f>
        <v>0.68493150684931492</v>
      </c>
      <c r="H43" s="12">
        <f>('yearly farm nutrient production'!J43/365)</f>
        <v>7.1917807249581829E-3</v>
      </c>
      <c r="I43" s="12">
        <f>('yearly farm nutrient production'!K43/365)</f>
        <v>16.438356164383556</v>
      </c>
      <c r="J43" s="12">
        <f>('yearly farm nutrient production'!L43/365)</f>
        <v>0.23972602331475029</v>
      </c>
      <c r="K43" s="12">
        <f>('yearly farm nutrient production'!M43/365)</f>
        <v>11.643835616438354</v>
      </c>
      <c r="L43" s="12">
        <f>('yearly farm nutrient production'!N43/365)</f>
        <v>120.54794520547941</v>
      </c>
      <c r="M43" s="12">
        <f>('yearly farm nutrient production'!O43/365)</f>
        <v>1.3698630136986298</v>
      </c>
      <c r="N43" s="12">
        <f>('yearly farm nutrient production'!P43/365)</f>
        <v>5.1369865054953411E-2</v>
      </c>
      <c r="O43" s="12">
        <f>('yearly farm nutrient production'!Q43/365)</f>
        <v>182.19178082191777</v>
      </c>
      <c r="P43" s="12">
        <f>('yearly farm nutrient production'!R43/365)</f>
        <v>0</v>
      </c>
      <c r="Q43" s="12">
        <f>('yearly farm nutrient production'!S43/365)</f>
        <v>0.49315070452755466</v>
      </c>
      <c r="R43" s="12">
        <f>('yearly farm nutrient production'!T43/365)</f>
        <v>7.1917808219178054</v>
      </c>
      <c r="S43" s="12">
        <f>('yearly farm nutrient production'!U43/365)</f>
        <v>9.2465753424657517</v>
      </c>
    </row>
    <row r="44" spans="1:19" ht="16" thickBot="1">
      <c r="A44" s="3" t="s">
        <v>107</v>
      </c>
      <c r="B44" s="9">
        <f>Harvest!O43</f>
        <v>32.9</v>
      </c>
      <c r="C44" s="12">
        <f>('yearly farm nutrient production'!E44/365)</f>
        <v>1.0361246687092227</v>
      </c>
      <c r="D44" s="12">
        <f>('yearly farm nutrient production'!F44/365)</f>
        <v>0.27401642954512789</v>
      </c>
      <c r="E44" s="12">
        <f>('yearly farm nutrient production'!G44/365)</f>
        <v>2.6630972241702153</v>
      </c>
      <c r="F44" s="12">
        <f>('yearly farm nutrient production'!H44/365)</f>
        <v>14.557122943825938</v>
      </c>
      <c r="G44" s="12">
        <f>('yearly farm nutrient production'!I44/365)</f>
        <v>0.85630135911784755</v>
      </c>
      <c r="H44" s="12">
        <f>('yearly farm nutrient production'!J44/365)</f>
        <v>7.1929317120819847E-2</v>
      </c>
      <c r="I44" s="12">
        <f>('yearly farm nutrient production'!K44/365)</f>
        <v>13.700821745885527</v>
      </c>
      <c r="J44" s="12">
        <f>('yearly farm nutrient production'!L44/365)</f>
        <v>0.31683151093247813</v>
      </c>
      <c r="K44" s="12">
        <f>('yearly farm nutrient production'!M44/365)</f>
        <v>15.41342500137954</v>
      </c>
      <c r="L44" s="12">
        <f>('yearly farm nutrient production'!N44/365)</f>
        <v>223.49465478348387</v>
      </c>
      <c r="M44" s="12">
        <f>('yearly farm nutrient production'!O44/365)</f>
        <v>6.8504108729427822</v>
      </c>
      <c r="N44" s="12">
        <f>('yearly farm nutrient production'!P44/365)</f>
        <v>0.27401642954512789</v>
      </c>
      <c r="O44" s="12">
        <f>('yearly farm nutrient production'!Q44/365)</f>
        <v>8.5630136986301366</v>
      </c>
      <c r="P44" s="12">
        <f>('yearly farm nutrient production'!R44/365)</f>
        <v>171.26027397260273</v>
      </c>
      <c r="Q44" s="12">
        <f>('yearly farm nutrient production'!S44/365)</f>
        <v>0.10275616443728779</v>
      </c>
      <c r="R44" s="12">
        <f>('yearly farm nutrient production'!T44/365)</f>
        <v>15.327793764088252</v>
      </c>
      <c r="S44" s="12">
        <f>('yearly farm nutrient production'!U44/365)</f>
        <v>20.551232189021658</v>
      </c>
    </row>
    <row r="45" spans="1:19" ht="16" thickBot="1">
      <c r="A45" s="13" t="s">
        <v>112</v>
      </c>
      <c r="B45" s="14"/>
      <c r="C45" s="15">
        <f>SUM(C3:C44)</f>
        <v>85.055035557893817</v>
      </c>
      <c r="D45" s="15">
        <f t="shared" ref="D45:O45" si="0">SUM(D3:D44)</f>
        <v>117.74618920759389</v>
      </c>
      <c r="E45" s="15">
        <f t="shared" si="0"/>
        <v>293.04542228848953</v>
      </c>
      <c r="F45" s="15">
        <f t="shared" si="0"/>
        <v>2564.3592305614534</v>
      </c>
      <c r="G45" s="15">
        <f t="shared" si="0"/>
        <v>91.297728545453452</v>
      </c>
      <c r="H45" s="15">
        <f t="shared" si="0"/>
        <v>16.495881094857559</v>
      </c>
      <c r="I45" s="15">
        <f t="shared" si="0"/>
        <v>800.26570425588784</v>
      </c>
      <c r="J45" s="15">
        <f t="shared" si="0"/>
        <v>31.022717063965846</v>
      </c>
      <c r="K45" s="15">
        <f t="shared" si="0"/>
        <v>805.58466822611217</v>
      </c>
      <c r="L45" s="15">
        <f t="shared" si="0"/>
        <v>6136.6254941078078</v>
      </c>
      <c r="M45" s="15">
        <f t="shared" si="0"/>
        <v>425.60996964941279</v>
      </c>
      <c r="N45" s="15">
        <f t="shared" si="0"/>
        <v>13.277446898491398</v>
      </c>
      <c r="O45" s="15">
        <f t="shared" si="0"/>
        <v>1544.1890410958904</v>
      </c>
      <c r="P45" s="15">
        <f>SUM(P3:P44)</f>
        <v>22816.208800067645</v>
      </c>
      <c r="Q45" s="15">
        <f t="shared" ref="Q45" si="1">SUM(Q3:Q44)</f>
        <v>22.507625101634261</v>
      </c>
      <c r="R45" s="15">
        <f t="shared" ref="R45" si="2">SUM(R3:R44)</f>
        <v>370.93135871658581</v>
      </c>
      <c r="S45" s="15">
        <f t="shared" ref="S45" si="3">SUM(S3:S44)</f>
        <v>1428.8000253670841</v>
      </c>
    </row>
    <row r="46" spans="1:19" ht="16" thickBot="1">
      <c r="A46" s="2"/>
      <c r="B46" s="2" t="s">
        <v>146</v>
      </c>
      <c r="C46" s="40">
        <v>86.71888501250082</v>
      </c>
      <c r="D46" s="40">
        <v>106.13832217145297</v>
      </c>
      <c r="E46" s="40">
        <v>341.19831144783222</v>
      </c>
      <c r="F46" s="40">
        <v>2597.8486074701941</v>
      </c>
      <c r="G46" s="40">
        <v>96.859444151669678</v>
      </c>
      <c r="H46" s="40">
        <v>14.932403532403233</v>
      </c>
      <c r="I46" s="40">
        <v>801.26833284139639</v>
      </c>
      <c r="J46" s="40">
        <v>35.171785485123586</v>
      </c>
      <c r="K46" s="40">
        <v>777.11569676770205</v>
      </c>
      <c r="L46" s="40">
        <v>6391.4554440943402</v>
      </c>
      <c r="M46" s="40">
        <v>457.90805236392544</v>
      </c>
      <c r="N46" s="40">
        <v>14.895663871154589</v>
      </c>
      <c r="O46" s="40">
        <v>1913.4863888888888</v>
      </c>
      <c r="P46" s="40">
        <v>18727.428506798216</v>
      </c>
      <c r="Q46" s="40">
        <v>20.862053184740532</v>
      </c>
      <c r="R46" s="40">
        <v>367.637887034681</v>
      </c>
      <c r="S46" s="40">
        <v>1515.6447094077541</v>
      </c>
    </row>
    <row r="47" spans="1:19" ht="16" thickBot="1"/>
    <row r="48" spans="1:19" ht="16" thickBot="1">
      <c r="A48" s="2"/>
      <c r="B48" s="2"/>
    </row>
    <row r="49" spans="1:2" ht="16" thickBot="1">
      <c r="A49" s="2"/>
      <c r="B49" s="2"/>
    </row>
    <row r="50" spans="1:2" ht="16" thickBot="1">
      <c r="A50" s="2"/>
      <c r="B50" s="2"/>
    </row>
    <row r="51" spans="1:2" ht="16" thickBot="1">
      <c r="A51" s="2"/>
      <c r="B51" s="2"/>
    </row>
    <row r="52" spans="1:2" ht="16" thickBot="1">
      <c r="A52" s="2"/>
      <c r="B52" s="2"/>
    </row>
    <row r="53" spans="1:2" ht="16" thickBot="1">
      <c r="A53" s="2"/>
      <c r="B53" s="2"/>
    </row>
    <row r="54" spans="1:2" ht="16" thickBot="1">
      <c r="A54" s="2"/>
      <c r="B54" s="2"/>
    </row>
    <row r="55" spans="1:2" ht="16" thickBot="1">
      <c r="A55" s="2"/>
      <c r="B55" s="2"/>
    </row>
    <row r="56" spans="1:2" ht="16" thickBot="1">
      <c r="A56" s="2"/>
      <c r="B56" s="2"/>
    </row>
    <row r="57" spans="1:2" ht="16" thickBot="1">
      <c r="A57" s="2"/>
      <c r="B57" s="2"/>
    </row>
    <row r="58" spans="1:2" ht="16" thickBot="1">
      <c r="A58" s="2"/>
      <c r="B58" s="2"/>
    </row>
    <row r="59" spans="1:2" ht="16" thickBot="1">
      <c r="A59" s="2"/>
      <c r="B59" s="2"/>
    </row>
    <row r="60" spans="1:2" ht="16" thickBot="1">
      <c r="A60" s="2"/>
      <c r="B60" s="2"/>
    </row>
    <row r="61" spans="1:2" ht="16" thickBot="1">
      <c r="A61" s="2"/>
      <c r="B61" s="2"/>
    </row>
    <row r="62" spans="1:2" ht="16" thickBot="1">
      <c r="A62" s="2"/>
      <c r="B62" s="2"/>
    </row>
    <row r="63" spans="1:2" ht="16" thickBot="1">
      <c r="A63" s="2"/>
      <c r="B63" s="2"/>
    </row>
    <row r="64" spans="1:2" ht="16" thickBot="1">
      <c r="A64" s="2"/>
      <c r="B64" s="2"/>
    </row>
    <row r="65" spans="1:2" ht="16" thickBot="1">
      <c r="A65" s="2"/>
      <c r="B65" s="2"/>
    </row>
    <row r="66" spans="1:2" ht="16" thickBot="1">
      <c r="A66" s="2"/>
      <c r="B66" s="2"/>
    </row>
    <row r="67" spans="1:2" ht="16" thickBot="1">
      <c r="A67" s="2"/>
      <c r="B67" s="2"/>
    </row>
    <row r="68" spans="1:2" ht="16" thickBot="1">
      <c r="A68" s="2"/>
      <c r="B68" s="2"/>
    </row>
    <row r="69" spans="1:2" ht="16" thickBot="1">
      <c r="A69" s="2"/>
      <c r="B69" s="2"/>
    </row>
    <row r="70" spans="1:2" ht="16" thickBot="1">
      <c r="A70" s="2"/>
      <c r="B70" s="2"/>
    </row>
    <row r="71" spans="1:2" ht="16" thickBot="1">
      <c r="A71" s="2"/>
      <c r="B71" s="2"/>
    </row>
    <row r="72" spans="1:2" ht="16" thickBot="1">
      <c r="A72" s="2"/>
      <c r="B72" s="2"/>
    </row>
    <row r="73" spans="1:2" ht="16" thickBot="1">
      <c r="A73" s="2"/>
      <c r="B73" s="2"/>
    </row>
    <row r="74" spans="1:2" ht="16" thickBot="1">
      <c r="A74" s="2"/>
      <c r="B74" s="2"/>
    </row>
    <row r="75" spans="1:2" ht="16" thickBot="1">
      <c r="A75" s="2"/>
      <c r="B75" s="2"/>
    </row>
    <row r="76" spans="1:2" ht="16" thickBot="1">
      <c r="A76" s="2"/>
      <c r="B76" s="2"/>
    </row>
    <row r="77" spans="1:2" ht="16" thickBot="1">
      <c r="A77" s="2"/>
      <c r="B77" s="2"/>
    </row>
    <row r="78" spans="1:2" ht="16" thickBot="1">
      <c r="A78" s="2"/>
      <c r="B78" s="2"/>
    </row>
    <row r="79" spans="1:2" ht="16" thickBot="1">
      <c r="A79" s="2"/>
      <c r="B79" s="2"/>
    </row>
    <row r="80" spans="1:2" ht="16" thickBot="1">
      <c r="A80" s="2"/>
      <c r="B80" s="2"/>
    </row>
    <row r="81" spans="1:2" ht="16" thickBot="1">
      <c r="A81" s="2"/>
      <c r="B81" s="2"/>
    </row>
    <row r="82" spans="1:2" ht="16" thickBot="1">
      <c r="A82" s="2"/>
      <c r="B82" s="2"/>
    </row>
    <row r="83" spans="1:2" ht="16" thickBot="1">
      <c r="A83" s="2"/>
      <c r="B83" s="2"/>
    </row>
    <row r="84" spans="1:2" ht="16" thickBot="1">
      <c r="A84" s="2"/>
      <c r="B84" s="2"/>
    </row>
    <row r="85" spans="1:2" ht="16" thickBot="1">
      <c r="A85" s="2"/>
      <c r="B85" s="2"/>
    </row>
    <row r="86" spans="1:2" ht="16" thickBot="1">
      <c r="A86" s="2"/>
      <c r="B86" s="2"/>
    </row>
    <row r="87" spans="1:2" ht="16" thickBot="1">
      <c r="A87" s="2"/>
      <c r="B87" s="2"/>
    </row>
    <row r="88" spans="1:2" ht="16" thickBot="1">
      <c r="A88" s="2"/>
      <c r="B88" s="2"/>
    </row>
    <row r="89" spans="1:2" ht="16" thickBot="1">
      <c r="A89" s="2"/>
      <c r="B89" s="2"/>
    </row>
    <row r="90" spans="1:2" ht="16" thickBot="1">
      <c r="A90" s="2"/>
      <c r="B90" s="2"/>
    </row>
    <row r="91" spans="1:2" ht="16" thickBot="1">
      <c r="A91" s="2"/>
      <c r="B91" s="2"/>
    </row>
    <row r="92" spans="1:2" ht="16" thickBot="1">
      <c r="A92" s="2"/>
      <c r="B92" s="2"/>
    </row>
    <row r="93" spans="1:2" ht="16" thickBot="1">
      <c r="A93" s="2"/>
      <c r="B93" s="2"/>
    </row>
    <row r="94" spans="1:2" ht="16" thickBot="1">
      <c r="A94" s="2"/>
      <c r="B94" s="2"/>
    </row>
    <row r="95" spans="1:2" ht="16" thickBot="1">
      <c r="A95" s="2"/>
      <c r="B95" s="2"/>
    </row>
    <row r="96" spans="1:2" ht="16" thickBot="1">
      <c r="A96" s="2"/>
      <c r="B96" s="2"/>
    </row>
    <row r="97" spans="1:2" ht="16" thickBot="1">
      <c r="A97" s="2"/>
      <c r="B97" s="2"/>
    </row>
    <row r="98" spans="1:2" ht="16" thickBot="1">
      <c r="A98" s="2"/>
      <c r="B98" s="2"/>
    </row>
    <row r="99" spans="1:2" ht="16" thickBot="1">
      <c r="A99" s="2"/>
      <c r="B99" s="2"/>
    </row>
    <row r="100" spans="1:2" ht="16" thickBot="1">
      <c r="A100" s="2"/>
      <c r="B100" s="2"/>
    </row>
    <row r="101" spans="1:2" ht="16" thickBot="1">
      <c r="A101" s="2"/>
      <c r="B101" s="2"/>
    </row>
    <row r="102" spans="1:2" ht="16" thickBot="1">
      <c r="A102" s="2"/>
      <c r="B102" s="2"/>
    </row>
    <row r="103" spans="1:2" ht="16" thickBot="1">
      <c r="A103" s="2"/>
      <c r="B103" s="2"/>
    </row>
    <row r="104" spans="1:2" ht="16" thickBot="1">
      <c r="A104" s="2"/>
      <c r="B104" s="2"/>
    </row>
    <row r="105" spans="1:2" ht="16" thickBot="1">
      <c r="A105" s="2"/>
      <c r="B105" s="2"/>
    </row>
    <row r="106" spans="1:2" ht="16" thickBot="1">
      <c r="A106" s="2"/>
      <c r="B106" s="2"/>
    </row>
    <row r="107" spans="1:2" ht="16" thickBot="1">
      <c r="A107" s="2"/>
      <c r="B107" s="2"/>
    </row>
    <row r="108" spans="1:2" ht="16" thickBot="1">
      <c r="A108" s="2"/>
      <c r="B108" s="2"/>
    </row>
    <row r="109" spans="1:2" ht="16" thickBot="1">
      <c r="A109" s="2"/>
      <c r="B109" s="2"/>
    </row>
    <row r="110" spans="1:2" ht="16" thickBot="1">
      <c r="A110" s="2"/>
      <c r="B110" s="2"/>
    </row>
    <row r="111" spans="1:2" ht="16" thickBot="1">
      <c r="A111" s="2"/>
      <c r="B111" s="2"/>
    </row>
    <row r="112" spans="1:2" ht="16" thickBot="1">
      <c r="A112" s="2"/>
      <c r="B112" s="2"/>
    </row>
    <row r="113" spans="1:2" ht="16" thickBot="1">
      <c r="A113" s="2"/>
      <c r="B113" s="2"/>
    </row>
    <row r="114" spans="1:2" ht="16" thickBot="1">
      <c r="A114" s="2"/>
      <c r="B114" s="2"/>
    </row>
    <row r="115" spans="1:2" ht="16" thickBot="1">
      <c r="A115" s="2"/>
      <c r="B115" s="2"/>
    </row>
    <row r="116" spans="1:2" ht="16" thickBot="1">
      <c r="A116" s="2"/>
      <c r="B116" s="2"/>
    </row>
    <row r="117" spans="1:2" ht="16" thickBot="1">
      <c r="A117" s="2"/>
      <c r="B117" s="2"/>
    </row>
    <row r="118" spans="1:2" ht="16" thickBot="1">
      <c r="A118" s="2"/>
      <c r="B118" s="2"/>
    </row>
    <row r="119" spans="1:2" ht="16" thickBot="1">
      <c r="A119" s="2"/>
      <c r="B119" s="2"/>
    </row>
    <row r="120" spans="1:2" ht="16" thickBot="1">
      <c r="A120" s="2"/>
      <c r="B120" s="2"/>
    </row>
    <row r="121" spans="1:2" ht="16" thickBot="1">
      <c r="A121" s="2"/>
      <c r="B121" s="2"/>
    </row>
    <row r="122" spans="1:2" ht="16" thickBot="1">
      <c r="A122" s="2"/>
      <c r="B122" s="2"/>
    </row>
    <row r="123" spans="1:2" ht="16" thickBot="1">
      <c r="A123" s="2"/>
      <c r="B123" s="2"/>
    </row>
    <row r="124" spans="1:2" ht="16" thickBot="1">
      <c r="A124" s="2"/>
      <c r="B124" s="2"/>
    </row>
    <row r="125" spans="1:2" ht="16" thickBot="1">
      <c r="A125" s="2"/>
      <c r="B125" s="2"/>
    </row>
    <row r="126" spans="1:2" ht="16" thickBot="1">
      <c r="A126" s="2"/>
      <c r="B126" s="2"/>
    </row>
    <row r="127" spans="1:2" ht="16" thickBot="1">
      <c r="A127" s="2"/>
      <c r="B127" s="2"/>
    </row>
    <row r="128" spans="1:2" ht="16" thickBot="1">
      <c r="A128" s="2"/>
      <c r="B128" s="2"/>
    </row>
    <row r="129" spans="1:2" ht="16" thickBot="1">
      <c r="A129" s="2"/>
      <c r="B129" s="2"/>
    </row>
    <row r="130" spans="1:2" ht="16" thickBot="1">
      <c r="A130" s="2"/>
      <c r="B130" s="2"/>
    </row>
    <row r="131" spans="1:2" ht="16" thickBot="1">
      <c r="A131" s="2"/>
      <c r="B131" s="2"/>
    </row>
    <row r="132" spans="1:2" ht="16" thickBot="1">
      <c r="A132" s="2"/>
      <c r="B132" s="2"/>
    </row>
    <row r="133" spans="1:2" ht="16" thickBot="1">
      <c r="A133" s="2"/>
      <c r="B133" s="2"/>
    </row>
    <row r="134" spans="1:2" ht="16" thickBot="1">
      <c r="A134" s="2"/>
      <c r="B134" s="2"/>
    </row>
    <row r="135" spans="1:2" ht="16" thickBot="1">
      <c r="A135" s="2"/>
      <c r="B135" s="2"/>
    </row>
    <row r="136" spans="1:2" ht="16" thickBot="1">
      <c r="A136" s="2"/>
      <c r="B136" s="2"/>
    </row>
    <row r="137" spans="1:2" ht="16" thickBot="1">
      <c r="A137" s="2"/>
      <c r="B137" s="2"/>
    </row>
    <row r="138" spans="1:2" ht="16" thickBot="1">
      <c r="A138" s="2"/>
      <c r="B138" s="2"/>
    </row>
    <row r="139" spans="1:2" ht="16" thickBot="1">
      <c r="A139" s="2"/>
      <c r="B139" s="2"/>
    </row>
    <row r="140" spans="1:2" ht="16" thickBot="1">
      <c r="A140" s="2"/>
      <c r="B140" s="2"/>
    </row>
    <row r="141" spans="1:2" ht="16" thickBot="1">
      <c r="A141" s="2"/>
      <c r="B141" s="2"/>
    </row>
    <row r="142" spans="1:2" ht="16" thickBot="1">
      <c r="A142" s="2"/>
      <c r="B142" s="2"/>
    </row>
    <row r="143" spans="1:2" ht="16" thickBot="1">
      <c r="A143" s="2"/>
      <c r="B143" s="2"/>
    </row>
    <row r="144" spans="1:2" ht="16" thickBot="1">
      <c r="A144" s="2"/>
      <c r="B144" s="2"/>
    </row>
    <row r="145" spans="1:2" ht="16" thickBot="1">
      <c r="A145" s="2"/>
      <c r="B145" s="2"/>
    </row>
    <row r="146" spans="1:2" ht="16" thickBot="1">
      <c r="A146" s="2"/>
      <c r="B146" s="2"/>
    </row>
    <row r="147" spans="1:2" ht="16" thickBot="1">
      <c r="A147" s="2"/>
      <c r="B147" s="2"/>
    </row>
    <row r="148" spans="1:2" ht="16" thickBot="1">
      <c r="A148" s="2"/>
      <c r="B148" s="2"/>
    </row>
    <row r="149" spans="1:2" ht="16" thickBot="1">
      <c r="A149" s="2"/>
      <c r="B149" s="2"/>
    </row>
    <row r="150" spans="1:2" ht="16" thickBot="1">
      <c r="A150" s="2"/>
      <c r="B150" s="2"/>
    </row>
    <row r="151" spans="1:2" ht="16" thickBot="1">
      <c r="A151" s="2"/>
      <c r="B151" s="2"/>
    </row>
    <row r="152" spans="1:2" ht="16" thickBot="1">
      <c r="A152" s="2"/>
      <c r="B152" s="2"/>
    </row>
    <row r="153" spans="1:2" ht="16" thickBot="1">
      <c r="A153" s="2"/>
      <c r="B153" s="2"/>
    </row>
    <row r="154" spans="1:2" ht="16" thickBot="1">
      <c r="A154" s="2"/>
      <c r="B154" s="2"/>
    </row>
    <row r="155" spans="1:2" ht="16" thickBot="1">
      <c r="A155" s="2"/>
      <c r="B155" s="2"/>
    </row>
    <row r="156" spans="1:2" ht="16" thickBot="1">
      <c r="A156" s="2"/>
      <c r="B156" s="2"/>
    </row>
    <row r="157" spans="1:2" ht="16" thickBot="1">
      <c r="A157" s="2"/>
      <c r="B157" s="2"/>
    </row>
    <row r="158" spans="1:2" ht="16" thickBot="1">
      <c r="A158" s="2"/>
      <c r="B158" s="2"/>
    </row>
    <row r="159" spans="1:2" ht="16" thickBot="1">
      <c r="A159" s="2"/>
      <c r="B159" s="2"/>
    </row>
    <row r="160" spans="1:2" ht="16" thickBot="1">
      <c r="A160" s="2"/>
      <c r="B160" s="2"/>
    </row>
    <row r="161" spans="1:2" ht="16" thickBot="1">
      <c r="A161" s="2"/>
      <c r="B161" s="2"/>
    </row>
    <row r="162" spans="1:2" ht="16" thickBot="1">
      <c r="A162" s="2"/>
      <c r="B162" s="2"/>
    </row>
    <row r="163" spans="1:2" ht="16" thickBot="1">
      <c r="A163" s="2"/>
      <c r="B163" s="2"/>
    </row>
    <row r="164" spans="1:2" ht="16" thickBot="1">
      <c r="A164" s="2"/>
      <c r="B164" s="2"/>
    </row>
    <row r="165" spans="1:2" ht="16" thickBot="1">
      <c r="A165" s="2"/>
      <c r="B165" s="2"/>
    </row>
    <row r="166" spans="1:2" ht="16" thickBot="1">
      <c r="A166" s="2"/>
      <c r="B166" s="2"/>
    </row>
    <row r="167" spans="1:2" ht="16" thickBot="1">
      <c r="A167" s="2"/>
      <c r="B167" s="2"/>
    </row>
    <row r="168" spans="1:2" ht="16" thickBot="1">
      <c r="A168" s="2"/>
      <c r="B168" s="2"/>
    </row>
    <row r="169" spans="1:2" ht="16" thickBot="1">
      <c r="A169" s="2"/>
      <c r="B169" s="2"/>
    </row>
    <row r="170" spans="1:2" ht="16" thickBot="1">
      <c r="A170" s="2"/>
      <c r="B170" s="2"/>
    </row>
    <row r="171" spans="1:2" ht="16" thickBot="1">
      <c r="A171" s="2"/>
      <c r="B171" s="2"/>
    </row>
    <row r="172" spans="1:2" ht="16" thickBot="1">
      <c r="A172" s="2"/>
      <c r="B172" s="2"/>
    </row>
    <row r="173" spans="1:2" ht="16" thickBot="1">
      <c r="A173" s="2"/>
      <c r="B173" s="2"/>
    </row>
    <row r="174" spans="1:2" ht="16" thickBot="1">
      <c r="A174" s="2"/>
      <c r="B174" s="2"/>
    </row>
    <row r="175" spans="1:2" ht="16" thickBot="1">
      <c r="A175" s="2"/>
      <c r="B175" s="2"/>
    </row>
    <row r="176" spans="1:2" ht="16" thickBot="1">
      <c r="A176" s="2"/>
      <c r="B176" s="2"/>
    </row>
    <row r="177" spans="1:2" ht="16" thickBot="1">
      <c r="A177" s="2"/>
      <c r="B177" s="2"/>
    </row>
    <row r="178" spans="1:2" ht="16" thickBot="1">
      <c r="A178" s="2"/>
      <c r="B178" s="2"/>
    </row>
    <row r="179" spans="1:2" ht="16" thickBot="1">
      <c r="A179" s="2"/>
      <c r="B179" s="2"/>
    </row>
    <row r="180" spans="1:2" ht="16" thickBot="1">
      <c r="A180" s="2"/>
      <c r="B180" s="2"/>
    </row>
    <row r="181" spans="1:2" ht="16" thickBot="1">
      <c r="A181" s="2"/>
      <c r="B181" s="2"/>
    </row>
    <row r="182" spans="1:2" ht="16" thickBot="1">
      <c r="A182" s="2"/>
      <c r="B182" s="2"/>
    </row>
    <row r="183" spans="1:2" ht="16" thickBot="1">
      <c r="A183" s="2"/>
      <c r="B183" s="2"/>
    </row>
    <row r="184" spans="1:2" ht="16" thickBot="1">
      <c r="A184" s="2"/>
      <c r="B184" s="2"/>
    </row>
    <row r="185" spans="1:2" ht="16" thickBot="1">
      <c r="A185" s="2"/>
      <c r="B185" s="2"/>
    </row>
    <row r="186" spans="1:2" ht="16" thickBot="1">
      <c r="A186" s="2"/>
      <c r="B186" s="2"/>
    </row>
    <row r="187" spans="1:2" ht="16" thickBot="1">
      <c r="A187" s="2"/>
      <c r="B187" s="2"/>
    </row>
    <row r="188" spans="1:2" ht="16" thickBot="1">
      <c r="A188" s="2"/>
      <c r="B188" s="2"/>
    </row>
    <row r="189" spans="1:2" ht="16" thickBot="1">
      <c r="A189" s="2"/>
      <c r="B189" s="2"/>
    </row>
    <row r="190" spans="1:2" ht="16" thickBot="1">
      <c r="A190" s="2"/>
      <c r="B190" s="2"/>
    </row>
    <row r="191" spans="1:2" ht="16" thickBot="1">
      <c r="A191" s="2"/>
      <c r="B191" s="2"/>
    </row>
    <row r="192" spans="1:2" ht="16" thickBot="1">
      <c r="A192" s="2"/>
      <c r="B192" s="2"/>
    </row>
    <row r="193" spans="1:2" ht="16" thickBot="1">
      <c r="A193" s="2"/>
      <c r="B193" s="2"/>
    </row>
    <row r="194" spans="1:2" ht="16" thickBot="1">
      <c r="A194" s="2"/>
      <c r="B194" s="2"/>
    </row>
    <row r="195" spans="1:2" ht="16" thickBot="1">
      <c r="A195" s="2"/>
      <c r="B195" s="2"/>
    </row>
    <row r="196" spans="1:2" ht="16" thickBot="1">
      <c r="A196" s="2"/>
      <c r="B196" s="2"/>
    </row>
    <row r="197" spans="1:2" ht="16" thickBot="1">
      <c r="A197" s="2"/>
      <c r="B197" s="2"/>
    </row>
    <row r="198" spans="1:2" ht="16" thickBot="1">
      <c r="A198" s="2"/>
      <c r="B198" s="2"/>
    </row>
    <row r="199" spans="1:2" ht="16" thickBot="1">
      <c r="A199" s="2"/>
      <c r="B199" s="2"/>
    </row>
    <row r="200" spans="1:2" ht="16" thickBot="1">
      <c r="A200" s="2"/>
      <c r="B200" s="2"/>
    </row>
    <row r="201" spans="1:2" ht="16" thickBot="1">
      <c r="A201" s="2"/>
      <c r="B201" s="2"/>
    </row>
    <row r="202" spans="1:2" ht="16" thickBot="1">
      <c r="A202" s="2"/>
      <c r="B202" s="2"/>
    </row>
    <row r="203" spans="1:2" ht="16" thickBot="1">
      <c r="A203" s="2"/>
      <c r="B203" s="2"/>
    </row>
    <row r="204" spans="1:2" ht="16" thickBot="1">
      <c r="A204" s="2"/>
      <c r="B204" s="2"/>
    </row>
    <row r="205" spans="1:2" ht="16" thickBot="1">
      <c r="A205" s="2"/>
      <c r="B205" s="2"/>
    </row>
    <row r="206" spans="1:2" ht="16" thickBot="1">
      <c r="A206" s="2"/>
      <c r="B206" s="2"/>
    </row>
    <row r="207" spans="1:2" ht="16" thickBot="1">
      <c r="A207" s="2"/>
      <c r="B207" s="2"/>
    </row>
    <row r="208" spans="1:2" ht="16" thickBot="1">
      <c r="A208" s="2"/>
      <c r="B208" s="2"/>
    </row>
    <row r="209" spans="1:2" ht="16" thickBot="1">
      <c r="A209" s="2"/>
      <c r="B209" s="2"/>
    </row>
    <row r="210" spans="1:2" ht="16" thickBot="1">
      <c r="A210" s="2"/>
      <c r="B210" s="2"/>
    </row>
    <row r="211" spans="1:2" ht="16" thickBot="1">
      <c r="A211" s="2"/>
      <c r="B211" s="2"/>
    </row>
    <row r="212" spans="1:2" ht="16" thickBot="1">
      <c r="A212" s="2"/>
      <c r="B212" s="2"/>
    </row>
    <row r="213" spans="1:2" ht="16" thickBot="1">
      <c r="A213" s="2"/>
      <c r="B213" s="2"/>
    </row>
    <row r="214" spans="1:2" ht="16" thickBot="1">
      <c r="A214" s="2"/>
      <c r="B214" s="2"/>
    </row>
    <row r="215" spans="1:2" ht="16" thickBot="1">
      <c r="A215" s="2"/>
      <c r="B215" s="2"/>
    </row>
    <row r="216" spans="1:2" ht="16" thickBot="1">
      <c r="A216" s="2"/>
      <c r="B216" s="2"/>
    </row>
    <row r="217" spans="1:2" ht="16" thickBot="1">
      <c r="A217" s="2"/>
      <c r="B217" s="2"/>
    </row>
    <row r="218" spans="1:2" ht="16" thickBot="1">
      <c r="A218" s="2"/>
      <c r="B218" s="2"/>
    </row>
    <row r="219" spans="1:2" ht="16" thickBot="1">
      <c r="A219" s="2"/>
      <c r="B219" s="2"/>
    </row>
    <row r="220" spans="1:2" ht="16" thickBot="1">
      <c r="A220" s="2"/>
      <c r="B220" s="2"/>
    </row>
    <row r="221" spans="1:2" ht="16" thickBot="1">
      <c r="A221" s="2"/>
      <c r="B221" s="2"/>
    </row>
    <row r="222" spans="1:2" ht="16" thickBot="1">
      <c r="A222" s="2"/>
      <c r="B222" s="2"/>
    </row>
    <row r="223" spans="1:2" ht="16" thickBot="1">
      <c r="A223" s="2"/>
      <c r="B223" s="2"/>
    </row>
    <row r="224" spans="1:2" ht="16" thickBot="1">
      <c r="A224" s="2"/>
      <c r="B224" s="2"/>
    </row>
    <row r="225" spans="1:2" ht="16" thickBot="1">
      <c r="A225" s="2"/>
      <c r="B225" s="2"/>
    </row>
    <row r="226" spans="1:2" ht="16" thickBot="1">
      <c r="A226" s="2"/>
      <c r="B226" s="2"/>
    </row>
    <row r="227" spans="1:2" ht="16" thickBot="1">
      <c r="A227" s="2"/>
      <c r="B227" s="2"/>
    </row>
    <row r="228" spans="1:2" ht="16" thickBot="1">
      <c r="A228" s="2"/>
      <c r="B228" s="2"/>
    </row>
    <row r="229" spans="1:2" ht="16" thickBot="1">
      <c r="A229" s="2"/>
      <c r="B229" s="2"/>
    </row>
    <row r="230" spans="1:2" ht="16" thickBot="1">
      <c r="A230" s="2"/>
      <c r="B230" s="2"/>
    </row>
    <row r="231" spans="1:2" ht="16" thickBot="1">
      <c r="A231" s="2"/>
      <c r="B231" s="2"/>
    </row>
    <row r="232" spans="1:2" ht="16" thickBot="1">
      <c r="A232" s="2"/>
      <c r="B232" s="2"/>
    </row>
    <row r="233" spans="1:2" ht="16" thickBot="1">
      <c r="A233" s="2"/>
      <c r="B233" s="2"/>
    </row>
    <row r="234" spans="1:2" ht="16" thickBot="1">
      <c r="A234" s="2"/>
      <c r="B234" s="2"/>
    </row>
    <row r="235" spans="1:2" ht="16" thickBot="1">
      <c r="A235" s="2"/>
      <c r="B235" s="2"/>
    </row>
    <row r="236" spans="1:2" ht="16" thickBot="1">
      <c r="A236" s="2"/>
      <c r="B236" s="2"/>
    </row>
    <row r="237" spans="1:2" ht="16" thickBot="1">
      <c r="A237" s="2"/>
      <c r="B237" s="2"/>
    </row>
    <row r="238" spans="1:2" ht="16" thickBot="1">
      <c r="A238" s="2"/>
      <c r="B238" s="2"/>
    </row>
    <row r="239" spans="1:2" ht="16" thickBot="1">
      <c r="A239" s="2"/>
      <c r="B239" s="2"/>
    </row>
    <row r="240" spans="1:2" ht="16" thickBot="1">
      <c r="A240" s="2"/>
      <c r="B240" s="2"/>
    </row>
    <row r="241" spans="1:2" ht="16" thickBot="1">
      <c r="A241" s="2"/>
      <c r="B241" s="2"/>
    </row>
    <row r="242" spans="1:2" ht="16" thickBot="1">
      <c r="A242" s="2"/>
      <c r="B242" s="2"/>
    </row>
    <row r="243" spans="1:2" ht="16" thickBot="1">
      <c r="A243" s="2"/>
      <c r="B243" s="2"/>
    </row>
    <row r="244" spans="1:2" ht="16" thickBot="1">
      <c r="A244" s="2"/>
      <c r="B244" s="2"/>
    </row>
    <row r="245" spans="1:2" ht="16" thickBot="1">
      <c r="A245" s="2"/>
      <c r="B245" s="2"/>
    </row>
    <row r="246" spans="1:2" ht="16" thickBot="1">
      <c r="A246" s="2"/>
      <c r="B246" s="2"/>
    </row>
    <row r="247" spans="1:2" ht="16" thickBot="1">
      <c r="A247" s="2"/>
      <c r="B247" s="2"/>
    </row>
    <row r="248" spans="1:2" ht="16" thickBot="1">
      <c r="A248" s="2"/>
      <c r="B248" s="2"/>
    </row>
    <row r="249" spans="1:2" ht="16" thickBot="1">
      <c r="A249" s="2"/>
      <c r="B249" s="2"/>
    </row>
    <row r="250" spans="1:2" ht="16" thickBot="1">
      <c r="A250" s="2"/>
      <c r="B250" s="2"/>
    </row>
    <row r="251" spans="1:2" ht="16" thickBot="1">
      <c r="A251" s="2"/>
      <c r="B251" s="2"/>
    </row>
    <row r="252" spans="1:2" ht="16" thickBot="1">
      <c r="A252" s="2"/>
      <c r="B252" s="2"/>
    </row>
    <row r="253" spans="1:2" ht="16" thickBot="1">
      <c r="A253" s="2"/>
      <c r="B253" s="2"/>
    </row>
    <row r="254" spans="1:2" ht="16" thickBot="1">
      <c r="A254" s="2"/>
      <c r="B254" s="2"/>
    </row>
    <row r="255" spans="1:2" ht="16" thickBot="1">
      <c r="A255" s="2"/>
      <c r="B255" s="2"/>
    </row>
    <row r="256" spans="1:2" ht="16" thickBot="1">
      <c r="A256" s="2"/>
      <c r="B256" s="2"/>
    </row>
    <row r="257" spans="1:2" ht="16" thickBot="1">
      <c r="A257" s="2"/>
      <c r="B257" s="2"/>
    </row>
    <row r="258" spans="1:2" ht="16" thickBot="1">
      <c r="A258" s="2"/>
      <c r="B258" s="2"/>
    </row>
    <row r="259" spans="1:2" ht="16" thickBot="1">
      <c r="A259" s="2"/>
      <c r="B259" s="2"/>
    </row>
    <row r="260" spans="1:2" ht="16" thickBot="1">
      <c r="A260" s="2"/>
      <c r="B260" s="2"/>
    </row>
    <row r="261" spans="1:2" ht="16" thickBot="1">
      <c r="A261" s="2"/>
      <c r="B261" s="2"/>
    </row>
    <row r="262" spans="1:2" ht="16" thickBot="1">
      <c r="A262" s="2"/>
      <c r="B262" s="2"/>
    </row>
    <row r="263" spans="1:2" ht="16" thickBot="1">
      <c r="A263" s="2"/>
      <c r="B263" s="2"/>
    </row>
    <row r="264" spans="1:2" ht="16" thickBot="1">
      <c r="A264" s="2"/>
      <c r="B264" s="2"/>
    </row>
    <row r="265" spans="1:2" ht="16" thickBot="1">
      <c r="A265" s="2"/>
      <c r="B265" s="2"/>
    </row>
    <row r="266" spans="1:2" ht="16" thickBot="1">
      <c r="A266" s="2"/>
      <c r="B266" s="2"/>
    </row>
    <row r="267" spans="1:2" ht="16" thickBot="1">
      <c r="A267" s="2"/>
      <c r="B267" s="2"/>
    </row>
    <row r="268" spans="1:2" ht="16" thickBot="1">
      <c r="A268" s="2"/>
      <c r="B268" s="2"/>
    </row>
    <row r="269" spans="1:2" ht="16" thickBot="1">
      <c r="A269" s="2"/>
      <c r="B269" s="2"/>
    </row>
    <row r="270" spans="1:2" ht="16" thickBot="1">
      <c r="A270" s="2"/>
      <c r="B270" s="2"/>
    </row>
    <row r="271" spans="1:2" ht="16" thickBot="1">
      <c r="A271" s="2"/>
      <c r="B271" s="2"/>
    </row>
    <row r="272" spans="1:2" ht="16" thickBot="1">
      <c r="A272" s="2"/>
      <c r="B272" s="2"/>
    </row>
    <row r="273" spans="1:2" ht="16" thickBot="1">
      <c r="A273" s="2"/>
      <c r="B273" s="2"/>
    </row>
    <row r="274" spans="1:2" ht="16" thickBot="1">
      <c r="A274" s="2"/>
      <c r="B274" s="2"/>
    </row>
    <row r="275" spans="1:2" ht="16" thickBot="1">
      <c r="A275" s="2"/>
      <c r="B275" s="2"/>
    </row>
    <row r="276" spans="1:2" ht="16" thickBot="1">
      <c r="A276" s="2"/>
      <c r="B276" s="2"/>
    </row>
    <row r="277" spans="1:2" ht="16" thickBot="1">
      <c r="A277" s="2"/>
      <c r="B277" s="2"/>
    </row>
    <row r="278" spans="1:2" ht="16" thickBot="1">
      <c r="A278" s="2"/>
      <c r="B278" s="2"/>
    </row>
    <row r="279" spans="1:2" ht="16" thickBot="1">
      <c r="A279" s="2"/>
      <c r="B279" s="2"/>
    </row>
    <row r="280" spans="1:2" ht="16" thickBot="1">
      <c r="A280" s="2"/>
      <c r="B280" s="2"/>
    </row>
    <row r="281" spans="1:2" ht="16" thickBot="1">
      <c r="A281" s="2"/>
      <c r="B281" s="2"/>
    </row>
    <row r="282" spans="1:2" ht="16" thickBot="1">
      <c r="A282" s="2"/>
      <c r="B282" s="2"/>
    </row>
    <row r="283" spans="1:2" ht="16" thickBot="1">
      <c r="A283" s="2"/>
      <c r="B283" s="2"/>
    </row>
    <row r="284" spans="1:2" ht="16" thickBot="1">
      <c r="A284" s="2"/>
      <c r="B284" s="2"/>
    </row>
    <row r="285" spans="1:2" ht="16" thickBot="1">
      <c r="A285" s="2"/>
      <c r="B285" s="2"/>
    </row>
    <row r="286" spans="1:2" ht="16" thickBot="1">
      <c r="A286" s="2"/>
      <c r="B286" s="2"/>
    </row>
    <row r="287" spans="1:2" ht="16" thickBot="1">
      <c r="A287" s="2"/>
      <c r="B287" s="2"/>
    </row>
    <row r="288" spans="1:2" ht="16" thickBot="1">
      <c r="A288" s="2"/>
      <c r="B288" s="2"/>
    </row>
    <row r="289" spans="1:2" ht="16" thickBot="1">
      <c r="A289" s="2"/>
      <c r="B289" s="2"/>
    </row>
    <row r="290" spans="1:2" ht="16" thickBot="1">
      <c r="A290" s="2"/>
      <c r="B290" s="2"/>
    </row>
    <row r="291" spans="1:2" ht="16" thickBot="1">
      <c r="A291" s="2"/>
      <c r="B291" s="2"/>
    </row>
    <row r="292" spans="1:2" ht="16" thickBot="1">
      <c r="A292" s="2"/>
      <c r="B292" s="2"/>
    </row>
    <row r="293" spans="1:2" ht="16" thickBot="1">
      <c r="A293" s="2"/>
      <c r="B293" s="2"/>
    </row>
    <row r="294" spans="1:2" ht="16" thickBot="1">
      <c r="A294" s="2"/>
      <c r="B294" s="2"/>
    </row>
    <row r="295" spans="1:2" ht="16" thickBot="1">
      <c r="A295" s="2"/>
      <c r="B295" s="2"/>
    </row>
    <row r="296" spans="1:2" ht="16" thickBot="1">
      <c r="A296" s="2"/>
      <c r="B296" s="2"/>
    </row>
    <row r="297" spans="1:2" ht="16" thickBot="1">
      <c r="A297" s="2"/>
      <c r="B297" s="2"/>
    </row>
    <row r="298" spans="1:2" ht="16" thickBot="1">
      <c r="A298" s="2"/>
      <c r="B298" s="2"/>
    </row>
    <row r="299" spans="1:2" ht="16" thickBot="1">
      <c r="A299" s="2"/>
      <c r="B299" s="2"/>
    </row>
    <row r="300" spans="1:2" ht="16" thickBot="1">
      <c r="A300" s="2"/>
      <c r="B300" s="2"/>
    </row>
    <row r="301" spans="1:2" ht="16" thickBot="1">
      <c r="A301" s="2"/>
      <c r="B301" s="2"/>
    </row>
    <row r="302" spans="1:2" ht="16" thickBot="1">
      <c r="A302" s="2"/>
      <c r="B302" s="2"/>
    </row>
    <row r="303" spans="1:2" ht="16" thickBot="1">
      <c r="A303" s="2"/>
      <c r="B303" s="2"/>
    </row>
    <row r="304" spans="1:2" ht="16" thickBot="1">
      <c r="A304" s="2"/>
      <c r="B304" s="2"/>
    </row>
    <row r="305" spans="1:2" ht="16" thickBot="1">
      <c r="A305" s="2"/>
      <c r="B305" s="2"/>
    </row>
    <row r="306" spans="1:2" ht="16" thickBot="1">
      <c r="A306" s="2"/>
      <c r="B306" s="2"/>
    </row>
    <row r="307" spans="1:2" ht="16" thickBot="1">
      <c r="A307" s="2"/>
      <c r="B307" s="2"/>
    </row>
    <row r="308" spans="1:2" ht="16" thickBot="1">
      <c r="A308" s="2"/>
      <c r="B308" s="2"/>
    </row>
    <row r="309" spans="1:2" ht="16" thickBot="1">
      <c r="A309" s="2"/>
      <c r="B309" s="2"/>
    </row>
    <row r="310" spans="1:2" ht="16" thickBot="1">
      <c r="A310" s="2"/>
      <c r="B310" s="2"/>
    </row>
    <row r="311" spans="1:2" ht="16" thickBot="1">
      <c r="A311" s="2"/>
      <c r="B311" s="2"/>
    </row>
    <row r="312" spans="1:2" ht="16" thickBot="1">
      <c r="A312" s="2"/>
      <c r="B312" s="2"/>
    </row>
    <row r="313" spans="1:2" ht="16" thickBot="1">
      <c r="A313" s="2"/>
      <c r="B313" s="2"/>
    </row>
    <row r="314" spans="1:2" ht="16" thickBot="1">
      <c r="A314" s="2"/>
      <c r="B314" s="2"/>
    </row>
    <row r="315" spans="1:2" ht="16" thickBot="1">
      <c r="A315" s="2"/>
      <c r="B315" s="2"/>
    </row>
    <row r="316" spans="1:2" ht="16" thickBot="1">
      <c r="A316" s="2"/>
      <c r="B316" s="2"/>
    </row>
    <row r="317" spans="1:2" ht="16" thickBot="1">
      <c r="A317" s="2"/>
      <c r="B317" s="2"/>
    </row>
    <row r="318" spans="1:2" ht="16" thickBot="1">
      <c r="A318" s="2"/>
      <c r="B318" s="2"/>
    </row>
    <row r="319" spans="1:2" ht="16" thickBot="1">
      <c r="A319" s="2"/>
      <c r="B319" s="2"/>
    </row>
    <row r="320" spans="1:2" ht="16" thickBot="1">
      <c r="A320" s="2"/>
      <c r="B320" s="2"/>
    </row>
    <row r="321" spans="1:2" ht="16" thickBot="1">
      <c r="A321" s="2"/>
      <c r="B321" s="2"/>
    </row>
    <row r="322" spans="1:2" ht="16" thickBot="1">
      <c r="A322" s="2"/>
      <c r="B322" s="2"/>
    </row>
    <row r="323" spans="1:2" ht="16" thickBot="1">
      <c r="A323" s="2"/>
      <c r="B323" s="2"/>
    </row>
    <row r="324" spans="1:2" ht="16" thickBot="1">
      <c r="A324" s="2"/>
      <c r="B324" s="2"/>
    </row>
    <row r="325" spans="1:2" ht="16" thickBot="1">
      <c r="A325" s="2"/>
      <c r="B325" s="2"/>
    </row>
    <row r="326" spans="1:2" ht="16" thickBot="1">
      <c r="A326" s="2"/>
      <c r="B326" s="2"/>
    </row>
    <row r="327" spans="1:2" ht="16" thickBot="1">
      <c r="A327" s="2"/>
      <c r="B327" s="2"/>
    </row>
    <row r="328" spans="1:2" ht="16" thickBot="1">
      <c r="A328" s="2"/>
      <c r="B328" s="2"/>
    </row>
    <row r="329" spans="1:2" ht="16" thickBot="1">
      <c r="A329" s="2"/>
      <c r="B329" s="2"/>
    </row>
    <row r="330" spans="1:2" ht="16" thickBot="1">
      <c r="A330" s="2"/>
      <c r="B330" s="2"/>
    </row>
    <row r="331" spans="1:2" ht="16" thickBot="1">
      <c r="A331" s="2"/>
      <c r="B331" s="2"/>
    </row>
    <row r="332" spans="1:2" ht="16" thickBot="1">
      <c r="A332" s="2"/>
      <c r="B332" s="2"/>
    </row>
    <row r="333" spans="1:2" ht="16" thickBot="1">
      <c r="A333" s="2"/>
      <c r="B333" s="2"/>
    </row>
    <row r="334" spans="1:2" ht="16" thickBot="1">
      <c r="A334" s="2"/>
      <c r="B334" s="2"/>
    </row>
    <row r="335" spans="1:2" ht="16" thickBot="1">
      <c r="A335" s="2"/>
      <c r="B335" s="2"/>
    </row>
    <row r="336" spans="1:2" ht="16" thickBot="1">
      <c r="A336" s="2"/>
      <c r="B336" s="2"/>
    </row>
    <row r="337" spans="1:2" ht="16" thickBot="1">
      <c r="A337" s="2"/>
      <c r="B337" s="2"/>
    </row>
    <row r="338" spans="1:2" ht="16" thickBot="1">
      <c r="A338" s="2"/>
      <c r="B338" s="2"/>
    </row>
    <row r="339" spans="1:2" ht="16" thickBot="1">
      <c r="A339" s="2"/>
      <c r="B339" s="2"/>
    </row>
    <row r="340" spans="1:2" ht="16" thickBot="1">
      <c r="A340" s="2"/>
      <c r="B340" s="2"/>
    </row>
    <row r="341" spans="1:2" ht="16" thickBot="1">
      <c r="A341" s="2"/>
      <c r="B341" s="2"/>
    </row>
    <row r="342" spans="1:2" ht="16" thickBot="1">
      <c r="A342" s="2"/>
      <c r="B342" s="2"/>
    </row>
    <row r="343" spans="1:2" ht="16" thickBot="1">
      <c r="A343" s="2"/>
      <c r="B343" s="2"/>
    </row>
    <row r="344" spans="1:2" ht="16" thickBot="1">
      <c r="A344" s="2"/>
      <c r="B344" s="2"/>
    </row>
    <row r="345" spans="1:2" ht="16" thickBot="1">
      <c r="A345" s="2"/>
      <c r="B345" s="2"/>
    </row>
    <row r="346" spans="1:2" ht="16" thickBot="1">
      <c r="A346" s="2"/>
      <c r="B346" s="2"/>
    </row>
    <row r="347" spans="1:2" ht="16" thickBot="1">
      <c r="A347" s="2"/>
      <c r="B347" s="2"/>
    </row>
    <row r="348" spans="1:2" ht="16" thickBot="1">
      <c r="A348" s="2"/>
      <c r="B348" s="2"/>
    </row>
    <row r="349" spans="1:2" ht="16" thickBot="1">
      <c r="A349" s="2"/>
      <c r="B349" s="2"/>
    </row>
    <row r="350" spans="1:2" ht="16" thickBot="1">
      <c r="A350" s="2"/>
      <c r="B350" s="2"/>
    </row>
    <row r="351" spans="1:2" ht="16" thickBot="1">
      <c r="A351" s="2"/>
      <c r="B351" s="2"/>
    </row>
    <row r="352" spans="1:2" ht="16" thickBot="1">
      <c r="A352" s="2"/>
      <c r="B352" s="2"/>
    </row>
    <row r="353" spans="1:2" ht="16" thickBot="1">
      <c r="A353" s="2"/>
      <c r="B353" s="2"/>
    </row>
    <row r="354" spans="1:2" ht="16" thickBot="1">
      <c r="A354" s="2"/>
      <c r="B354" s="2"/>
    </row>
    <row r="355" spans="1:2" ht="16" thickBot="1">
      <c r="A355" s="2"/>
      <c r="B355" s="2"/>
    </row>
    <row r="356" spans="1:2" ht="16" thickBot="1">
      <c r="A356" s="2"/>
      <c r="B356" s="2"/>
    </row>
    <row r="357" spans="1:2" ht="16" thickBot="1">
      <c r="A357" s="2"/>
      <c r="B357" s="2"/>
    </row>
    <row r="358" spans="1:2" ht="16" thickBot="1">
      <c r="A358" s="2"/>
      <c r="B358" s="2"/>
    </row>
    <row r="359" spans="1:2" ht="16" thickBot="1">
      <c r="A359" s="2"/>
      <c r="B359" s="2"/>
    </row>
    <row r="360" spans="1:2" ht="16" thickBot="1">
      <c r="A360" s="2"/>
      <c r="B360" s="2"/>
    </row>
    <row r="361" spans="1:2" ht="16" thickBot="1">
      <c r="A361" s="2"/>
      <c r="B361" s="2"/>
    </row>
    <row r="362" spans="1:2" ht="16" thickBot="1">
      <c r="A362" s="2"/>
      <c r="B362" s="2"/>
    </row>
    <row r="363" spans="1:2" ht="16" thickBot="1">
      <c r="A363" s="2"/>
      <c r="B363" s="2"/>
    </row>
    <row r="364" spans="1:2" ht="16" thickBot="1">
      <c r="A364" s="2"/>
      <c r="B364" s="2"/>
    </row>
    <row r="365" spans="1:2" ht="16" thickBot="1">
      <c r="A365" s="2"/>
      <c r="B365" s="2"/>
    </row>
    <row r="366" spans="1:2" ht="16" thickBot="1">
      <c r="A366" s="2"/>
      <c r="B366" s="2"/>
    </row>
    <row r="367" spans="1:2" ht="16" thickBot="1">
      <c r="A367" s="2"/>
      <c r="B367" s="2"/>
    </row>
    <row r="368" spans="1:2" ht="16" thickBot="1">
      <c r="A368" s="2"/>
      <c r="B368" s="2"/>
    </row>
    <row r="369" spans="1:2" ht="16" thickBot="1">
      <c r="A369" s="2"/>
      <c r="B369" s="2"/>
    </row>
    <row r="370" spans="1:2" ht="16" thickBot="1">
      <c r="A370" s="2"/>
      <c r="B370" s="2"/>
    </row>
    <row r="371" spans="1:2" ht="16" thickBot="1">
      <c r="A371" s="2"/>
      <c r="B371" s="2"/>
    </row>
    <row r="372" spans="1:2" ht="16" thickBot="1">
      <c r="A372" s="2"/>
      <c r="B372" s="2"/>
    </row>
    <row r="373" spans="1:2" ht="16" thickBot="1">
      <c r="A373" s="2"/>
      <c r="B373" s="2"/>
    </row>
    <row r="374" spans="1:2" ht="16" thickBot="1">
      <c r="A374" s="2"/>
      <c r="B374" s="2"/>
    </row>
    <row r="375" spans="1:2" ht="16" thickBot="1">
      <c r="A375" s="2"/>
      <c r="B375" s="2"/>
    </row>
    <row r="376" spans="1:2" ht="16" thickBot="1">
      <c r="A376" s="2"/>
      <c r="B376" s="2"/>
    </row>
    <row r="377" spans="1:2" ht="16" thickBot="1">
      <c r="A377" s="2"/>
      <c r="B377" s="2"/>
    </row>
    <row r="378" spans="1:2" ht="16" thickBot="1">
      <c r="A378" s="2"/>
      <c r="B378" s="2"/>
    </row>
    <row r="379" spans="1:2" ht="16" thickBot="1">
      <c r="A379" s="2"/>
      <c r="B379" s="2"/>
    </row>
    <row r="380" spans="1:2" ht="16" thickBot="1">
      <c r="A380" s="2"/>
      <c r="B380" s="2"/>
    </row>
    <row r="381" spans="1:2" ht="16" thickBot="1">
      <c r="A381" s="2"/>
      <c r="B381" s="2"/>
    </row>
    <row r="382" spans="1:2" ht="16" thickBot="1">
      <c r="A382" s="2"/>
      <c r="B382" s="2"/>
    </row>
    <row r="383" spans="1:2" ht="16" thickBot="1">
      <c r="A383" s="2"/>
      <c r="B383" s="2"/>
    </row>
    <row r="384" spans="1:2" ht="16" thickBot="1">
      <c r="A384" s="2"/>
      <c r="B384" s="2"/>
    </row>
    <row r="385" spans="1:2" ht="16" thickBot="1">
      <c r="A385" s="2"/>
      <c r="B385" s="2"/>
    </row>
    <row r="386" spans="1:2" ht="16" thickBot="1">
      <c r="A386" s="2"/>
      <c r="B386" s="2"/>
    </row>
    <row r="387" spans="1:2" ht="16" thickBot="1">
      <c r="A387" s="2"/>
      <c r="B387" s="2"/>
    </row>
    <row r="388" spans="1:2" ht="16" thickBot="1">
      <c r="A388" s="2"/>
      <c r="B388" s="2"/>
    </row>
    <row r="389" spans="1:2" ht="16" thickBot="1">
      <c r="A389" s="2"/>
      <c r="B389" s="2"/>
    </row>
    <row r="390" spans="1:2" ht="16" thickBot="1">
      <c r="A390" s="2"/>
      <c r="B390" s="2"/>
    </row>
    <row r="391" spans="1:2" ht="16" thickBot="1">
      <c r="A391" s="2"/>
      <c r="B391" s="2"/>
    </row>
    <row r="392" spans="1:2" ht="16" thickBot="1">
      <c r="A392" s="2"/>
      <c r="B392" s="2"/>
    </row>
    <row r="393" spans="1:2" ht="16" thickBot="1">
      <c r="A393" s="2"/>
      <c r="B393" s="2"/>
    </row>
    <row r="394" spans="1:2" ht="16" thickBot="1">
      <c r="A394" s="2"/>
      <c r="B394" s="2"/>
    </row>
    <row r="395" spans="1:2" ht="16" thickBot="1">
      <c r="A395" s="2"/>
      <c r="B395" s="2"/>
    </row>
    <row r="396" spans="1:2" ht="16" thickBot="1">
      <c r="A396" s="2"/>
      <c r="B396" s="2"/>
    </row>
    <row r="397" spans="1:2" ht="16" thickBot="1">
      <c r="A397" s="2"/>
      <c r="B397" s="2"/>
    </row>
    <row r="398" spans="1:2" ht="16" thickBot="1">
      <c r="A398" s="2"/>
      <c r="B398" s="2"/>
    </row>
    <row r="399" spans="1:2" ht="16" thickBot="1">
      <c r="A399" s="2"/>
      <c r="B399" s="2"/>
    </row>
    <row r="400" spans="1:2" ht="16" thickBot="1">
      <c r="A400" s="2"/>
      <c r="B400" s="2"/>
    </row>
    <row r="401" spans="1:2" ht="16" thickBot="1">
      <c r="A401" s="2"/>
      <c r="B401" s="2"/>
    </row>
    <row r="402" spans="1:2" ht="16" thickBot="1">
      <c r="A402" s="2"/>
      <c r="B402" s="2"/>
    </row>
    <row r="403" spans="1:2" ht="16" thickBot="1">
      <c r="A403" s="2"/>
      <c r="B403" s="2"/>
    </row>
    <row r="404" spans="1:2" ht="16" thickBot="1">
      <c r="A404" s="2"/>
      <c r="B404" s="2"/>
    </row>
    <row r="405" spans="1:2" ht="16" thickBot="1">
      <c r="A405" s="2"/>
      <c r="B405" s="2"/>
    </row>
    <row r="406" spans="1:2" ht="16" thickBot="1">
      <c r="A406" s="2"/>
      <c r="B406" s="2"/>
    </row>
    <row r="407" spans="1:2" ht="16" thickBot="1">
      <c r="A407" s="2"/>
      <c r="B407" s="2"/>
    </row>
    <row r="408" spans="1:2" ht="16" thickBot="1">
      <c r="A408" s="2"/>
      <c r="B408" s="2"/>
    </row>
    <row r="409" spans="1:2" ht="16" thickBot="1">
      <c r="A409" s="2"/>
      <c r="B409" s="2"/>
    </row>
    <row r="410" spans="1:2" ht="16" thickBot="1">
      <c r="A410" s="2"/>
      <c r="B410" s="2"/>
    </row>
    <row r="411" spans="1:2" ht="16" thickBot="1">
      <c r="A411" s="2"/>
      <c r="B411" s="2"/>
    </row>
    <row r="412" spans="1:2" ht="16" thickBot="1">
      <c r="A412" s="2"/>
      <c r="B412" s="2"/>
    </row>
    <row r="413" spans="1:2" ht="16" thickBot="1">
      <c r="A413" s="2"/>
      <c r="B413" s="2"/>
    </row>
    <row r="414" spans="1:2" ht="16" thickBot="1">
      <c r="A414" s="2"/>
      <c r="B414" s="2"/>
    </row>
    <row r="415" spans="1:2" ht="16" thickBot="1">
      <c r="A415" s="2"/>
      <c r="B415" s="2"/>
    </row>
    <row r="416" spans="1:2" ht="16" thickBot="1">
      <c r="A416" s="2"/>
      <c r="B416" s="2"/>
    </row>
    <row r="417" spans="1:2" ht="16" thickBot="1">
      <c r="A417" s="2"/>
      <c r="B417" s="2"/>
    </row>
    <row r="418" spans="1:2" ht="16" thickBot="1">
      <c r="A418" s="2"/>
      <c r="B418" s="2"/>
    </row>
    <row r="419" spans="1:2" ht="16" thickBot="1">
      <c r="A419" s="2"/>
      <c r="B419" s="2"/>
    </row>
    <row r="420" spans="1:2" ht="16" thickBot="1">
      <c r="A420" s="2"/>
      <c r="B420" s="2"/>
    </row>
    <row r="421" spans="1:2" ht="16" thickBot="1">
      <c r="A421" s="2"/>
      <c r="B421" s="2"/>
    </row>
    <row r="422" spans="1:2" ht="16" thickBot="1">
      <c r="A422" s="2"/>
      <c r="B422" s="2"/>
    </row>
    <row r="423" spans="1:2" ht="16" thickBot="1">
      <c r="A423" s="2"/>
      <c r="B423" s="2"/>
    </row>
    <row r="424" spans="1:2" ht="16" thickBot="1">
      <c r="A424" s="2"/>
      <c r="B424" s="2"/>
    </row>
    <row r="425" spans="1:2" ht="16" thickBot="1">
      <c r="A425" s="2"/>
      <c r="B425" s="2"/>
    </row>
    <row r="426" spans="1:2" ht="16" thickBot="1">
      <c r="A426" s="2"/>
      <c r="B426" s="2"/>
    </row>
    <row r="427" spans="1:2" ht="16" thickBot="1">
      <c r="A427" s="2"/>
      <c r="B427" s="2"/>
    </row>
    <row r="428" spans="1:2" ht="16" thickBot="1">
      <c r="A428" s="2"/>
      <c r="B428" s="2"/>
    </row>
    <row r="429" spans="1:2" ht="16" thickBot="1">
      <c r="A429" s="2"/>
      <c r="B429" s="2"/>
    </row>
    <row r="430" spans="1:2" ht="16" thickBot="1">
      <c r="A430" s="2"/>
      <c r="B430" s="2"/>
    </row>
    <row r="431" spans="1:2" ht="16" thickBot="1">
      <c r="A431" s="2"/>
      <c r="B431" s="2"/>
    </row>
    <row r="432" spans="1:2" ht="16" thickBot="1">
      <c r="A432" s="2"/>
      <c r="B432" s="2"/>
    </row>
    <row r="433" spans="1:2" ht="16" thickBot="1">
      <c r="A433" s="2"/>
      <c r="B433" s="2"/>
    </row>
    <row r="434" spans="1:2" ht="16" thickBot="1">
      <c r="A434" s="2"/>
      <c r="B434" s="2"/>
    </row>
    <row r="435" spans="1:2" ht="16" thickBot="1">
      <c r="A435" s="2"/>
      <c r="B435" s="2"/>
    </row>
    <row r="436" spans="1:2" ht="16" thickBot="1">
      <c r="A436" s="2"/>
      <c r="B436" s="2"/>
    </row>
    <row r="437" spans="1:2" ht="16" thickBot="1">
      <c r="A437" s="2"/>
      <c r="B437" s="2"/>
    </row>
    <row r="438" spans="1:2" ht="16" thickBot="1">
      <c r="A438" s="2"/>
      <c r="B438" s="2"/>
    </row>
    <row r="439" spans="1:2" ht="16" thickBot="1">
      <c r="A439" s="2"/>
      <c r="B439" s="2"/>
    </row>
    <row r="440" spans="1:2" ht="16" thickBot="1">
      <c r="A440" s="2"/>
      <c r="B440" s="2"/>
    </row>
    <row r="441" spans="1:2" ht="16" thickBot="1">
      <c r="A441" s="2"/>
      <c r="B441" s="2"/>
    </row>
    <row r="442" spans="1:2" ht="16" thickBot="1">
      <c r="A442" s="2"/>
      <c r="B442" s="2"/>
    </row>
    <row r="443" spans="1:2" ht="16" thickBot="1">
      <c r="A443" s="2"/>
      <c r="B443" s="2"/>
    </row>
    <row r="444" spans="1:2" ht="16" thickBot="1">
      <c r="A444" s="2"/>
      <c r="B444" s="2"/>
    </row>
    <row r="445" spans="1:2" ht="16" thickBot="1">
      <c r="A445" s="2"/>
      <c r="B445" s="2"/>
    </row>
    <row r="446" spans="1:2" ht="16" thickBot="1">
      <c r="A446" s="2"/>
      <c r="B446" s="2"/>
    </row>
    <row r="447" spans="1:2" ht="16" thickBot="1">
      <c r="A447" s="2"/>
      <c r="B447" s="2"/>
    </row>
    <row r="448" spans="1:2" ht="16" thickBot="1">
      <c r="A448" s="2"/>
      <c r="B448" s="2"/>
    </row>
    <row r="449" spans="1:2" ht="16" thickBot="1">
      <c r="A449" s="2"/>
      <c r="B449" s="2"/>
    </row>
    <row r="450" spans="1:2" ht="16" thickBot="1">
      <c r="A450" s="2"/>
      <c r="B450" s="2"/>
    </row>
    <row r="451" spans="1:2" ht="16" thickBot="1">
      <c r="A451" s="2"/>
      <c r="B451" s="2"/>
    </row>
    <row r="452" spans="1:2" ht="16" thickBot="1">
      <c r="A452" s="2"/>
      <c r="B452" s="2"/>
    </row>
    <row r="453" spans="1:2" ht="16" thickBot="1">
      <c r="A453" s="2"/>
      <c r="B453" s="2"/>
    </row>
    <row r="454" spans="1:2" ht="16" thickBot="1">
      <c r="A454" s="2"/>
      <c r="B454" s="2"/>
    </row>
    <row r="455" spans="1:2" ht="16" thickBot="1">
      <c r="A455" s="2"/>
      <c r="B455" s="2"/>
    </row>
    <row r="456" spans="1:2" ht="16" thickBot="1">
      <c r="A456" s="2"/>
      <c r="B456" s="2"/>
    </row>
    <row r="457" spans="1:2" ht="16" thickBot="1">
      <c r="A457" s="2"/>
      <c r="B457" s="2"/>
    </row>
    <row r="458" spans="1:2" ht="16" thickBot="1">
      <c r="A458" s="2"/>
      <c r="B458" s="2"/>
    </row>
    <row r="459" spans="1:2" ht="16" thickBot="1">
      <c r="A459" s="2"/>
      <c r="B459" s="2"/>
    </row>
    <row r="460" spans="1:2" ht="16" thickBot="1">
      <c r="A460" s="2"/>
      <c r="B460" s="2"/>
    </row>
    <row r="461" spans="1:2" ht="16" thickBot="1">
      <c r="A461" s="2"/>
      <c r="B461" s="2"/>
    </row>
    <row r="462" spans="1:2" ht="16" thickBot="1">
      <c r="A462" s="2"/>
      <c r="B462" s="2"/>
    </row>
    <row r="463" spans="1:2" ht="16" thickBot="1">
      <c r="A463" s="2"/>
      <c r="B463" s="2"/>
    </row>
    <row r="464" spans="1:2" ht="16" thickBot="1">
      <c r="A464" s="2"/>
      <c r="B464" s="2"/>
    </row>
    <row r="465" spans="1:2" ht="16" thickBot="1">
      <c r="A465" s="2"/>
      <c r="B465" s="2"/>
    </row>
    <row r="466" spans="1:2" ht="16" thickBot="1">
      <c r="A466" s="2"/>
      <c r="B466" s="2"/>
    </row>
    <row r="467" spans="1:2" ht="16" thickBot="1">
      <c r="A467" s="2"/>
      <c r="B467" s="2"/>
    </row>
    <row r="468" spans="1:2" ht="16" thickBot="1">
      <c r="A468" s="2"/>
      <c r="B468" s="2"/>
    </row>
    <row r="469" spans="1:2" ht="16" thickBot="1">
      <c r="A469" s="2"/>
      <c r="B469" s="2"/>
    </row>
    <row r="470" spans="1:2" ht="16" thickBot="1">
      <c r="A470" s="2"/>
      <c r="B470" s="2"/>
    </row>
    <row r="471" spans="1:2" ht="16" thickBot="1">
      <c r="A471" s="2"/>
      <c r="B471" s="2"/>
    </row>
    <row r="472" spans="1:2" ht="16" thickBot="1">
      <c r="A472" s="2"/>
      <c r="B472" s="2"/>
    </row>
    <row r="473" spans="1:2" ht="16" thickBot="1">
      <c r="A473" s="2"/>
      <c r="B473" s="2"/>
    </row>
    <row r="474" spans="1:2" ht="16" thickBot="1">
      <c r="A474" s="2"/>
      <c r="B474" s="2"/>
    </row>
    <row r="475" spans="1:2" ht="16" thickBot="1">
      <c r="A475" s="2"/>
      <c r="B475" s="2"/>
    </row>
    <row r="476" spans="1:2" ht="16" thickBot="1">
      <c r="A476" s="2"/>
      <c r="B476" s="2"/>
    </row>
    <row r="477" spans="1:2" ht="16" thickBot="1">
      <c r="A477" s="2"/>
      <c r="B477" s="2"/>
    </row>
    <row r="478" spans="1:2" ht="16" thickBot="1">
      <c r="A478" s="2"/>
      <c r="B478" s="2"/>
    </row>
    <row r="479" spans="1:2" ht="16" thickBot="1">
      <c r="A479" s="2"/>
      <c r="B479" s="2"/>
    </row>
    <row r="480" spans="1:2" ht="16" thickBot="1">
      <c r="A480" s="2"/>
      <c r="B480" s="2"/>
    </row>
    <row r="481" spans="1:2" ht="16" thickBot="1">
      <c r="A481" s="2"/>
      <c r="B481" s="2"/>
    </row>
    <row r="482" spans="1:2" ht="16" thickBot="1">
      <c r="A482" s="2"/>
      <c r="B482" s="2"/>
    </row>
    <row r="483" spans="1:2" ht="16" thickBot="1">
      <c r="A483" s="2"/>
      <c r="B483" s="2"/>
    </row>
    <row r="484" spans="1:2" ht="16" thickBot="1">
      <c r="A484" s="2"/>
      <c r="B484" s="2"/>
    </row>
    <row r="485" spans="1:2" ht="16" thickBot="1">
      <c r="A485" s="2"/>
      <c r="B485" s="2"/>
    </row>
    <row r="486" spans="1:2" ht="16" thickBot="1">
      <c r="A486" s="2"/>
      <c r="B486" s="2"/>
    </row>
    <row r="487" spans="1:2" ht="16" thickBot="1">
      <c r="A487" s="2"/>
      <c r="B487" s="2"/>
    </row>
    <row r="488" spans="1:2" ht="16" thickBot="1">
      <c r="A488" s="2"/>
      <c r="B488" s="2"/>
    </row>
    <row r="489" spans="1:2" ht="16" thickBot="1">
      <c r="A489" s="2"/>
      <c r="B489" s="2"/>
    </row>
    <row r="490" spans="1:2" ht="16" thickBot="1">
      <c r="A490" s="2"/>
      <c r="B490" s="2"/>
    </row>
    <row r="491" spans="1:2" ht="16" thickBot="1">
      <c r="A491" s="2"/>
      <c r="B491" s="2"/>
    </row>
    <row r="492" spans="1:2" ht="16" thickBot="1">
      <c r="A492" s="2"/>
      <c r="B492" s="2"/>
    </row>
    <row r="493" spans="1:2" ht="16" thickBot="1">
      <c r="A493" s="2"/>
      <c r="B493" s="2"/>
    </row>
    <row r="494" spans="1:2" ht="16" thickBot="1">
      <c r="A494" s="2"/>
      <c r="B494" s="2"/>
    </row>
    <row r="495" spans="1:2" ht="16" thickBot="1">
      <c r="A495" s="2"/>
      <c r="B495" s="2"/>
    </row>
    <row r="496" spans="1:2" ht="16" thickBot="1">
      <c r="A496" s="2"/>
      <c r="B496" s="2"/>
    </row>
    <row r="497" spans="1:2" ht="16" thickBot="1">
      <c r="A497" s="2"/>
      <c r="B497" s="2"/>
    </row>
    <row r="498" spans="1:2" ht="16" thickBot="1">
      <c r="A498" s="2"/>
      <c r="B498" s="2"/>
    </row>
    <row r="499" spans="1:2" ht="16" thickBot="1">
      <c r="A499" s="2"/>
      <c r="B499" s="2"/>
    </row>
    <row r="500" spans="1:2" ht="16" thickBot="1">
      <c r="A500" s="2"/>
      <c r="B500" s="2"/>
    </row>
    <row r="501" spans="1:2" ht="16" thickBot="1">
      <c r="A501" s="2"/>
      <c r="B501" s="2"/>
    </row>
    <row r="502" spans="1:2" ht="16" thickBot="1">
      <c r="A502" s="2"/>
      <c r="B502" s="2"/>
    </row>
    <row r="503" spans="1:2" ht="16" thickBot="1">
      <c r="A503" s="2"/>
      <c r="B503" s="2"/>
    </row>
    <row r="504" spans="1:2" ht="16" thickBot="1">
      <c r="A504" s="2"/>
      <c r="B504" s="2"/>
    </row>
    <row r="505" spans="1:2" ht="16" thickBot="1">
      <c r="A505" s="2"/>
      <c r="B505" s="2"/>
    </row>
    <row r="506" spans="1:2" ht="16" thickBot="1">
      <c r="A506" s="2"/>
      <c r="B506" s="2"/>
    </row>
    <row r="507" spans="1:2" ht="16" thickBot="1">
      <c r="A507" s="2"/>
      <c r="B507" s="2"/>
    </row>
    <row r="508" spans="1:2" ht="16" thickBot="1">
      <c r="A508" s="2"/>
      <c r="B508" s="2"/>
    </row>
    <row r="509" spans="1:2" ht="16" thickBot="1">
      <c r="A509" s="2"/>
      <c r="B509" s="2"/>
    </row>
    <row r="510" spans="1:2" ht="16" thickBot="1">
      <c r="A510" s="2"/>
      <c r="B510" s="2"/>
    </row>
    <row r="511" spans="1:2" ht="16" thickBot="1">
      <c r="A511" s="2"/>
      <c r="B511" s="2"/>
    </row>
    <row r="512" spans="1:2" ht="16" thickBot="1">
      <c r="A512" s="2"/>
      <c r="B512" s="2"/>
    </row>
    <row r="513" spans="1:2" ht="16" thickBot="1">
      <c r="A513" s="2"/>
      <c r="B513" s="2"/>
    </row>
    <row r="514" spans="1:2" ht="16" thickBot="1">
      <c r="A514" s="2"/>
      <c r="B514" s="2"/>
    </row>
    <row r="515" spans="1:2" ht="16" thickBot="1">
      <c r="A515" s="2"/>
      <c r="B515" s="2"/>
    </row>
    <row r="516" spans="1:2" ht="16" thickBot="1">
      <c r="A516" s="2"/>
      <c r="B516" s="2"/>
    </row>
    <row r="517" spans="1:2" ht="16" thickBot="1">
      <c r="A517" s="2"/>
      <c r="B517" s="2"/>
    </row>
    <row r="518" spans="1:2" ht="16" thickBot="1">
      <c r="A518" s="2"/>
      <c r="B518" s="2"/>
    </row>
    <row r="519" spans="1:2" ht="16" thickBot="1">
      <c r="A519" s="2"/>
      <c r="B519" s="2"/>
    </row>
    <row r="520" spans="1:2" ht="16" thickBot="1">
      <c r="A520" s="2"/>
      <c r="B520" s="2"/>
    </row>
    <row r="521" spans="1:2" ht="16" thickBot="1">
      <c r="A521" s="2"/>
      <c r="B521" s="2"/>
    </row>
    <row r="522" spans="1:2" ht="16" thickBot="1">
      <c r="A522" s="2"/>
      <c r="B522" s="2"/>
    </row>
    <row r="523" spans="1:2" ht="16" thickBot="1">
      <c r="A523" s="2"/>
      <c r="B523" s="2"/>
    </row>
    <row r="524" spans="1:2" ht="16" thickBot="1">
      <c r="A524" s="2"/>
      <c r="B524" s="2"/>
    </row>
    <row r="525" spans="1:2" ht="16" thickBot="1">
      <c r="A525" s="2"/>
      <c r="B525" s="2"/>
    </row>
    <row r="526" spans="1:2" ht="16" thickBot="1">
      <c r="A526" s="2"/>
      <c r="B526" s="2"/>
    </row>
    <row r="527" spans="1:2" ht="16" thickBot="1">
      <c r="A527" s="2"/>
      <c r="B527" s="2"/>
    </row>
    <row r="528" spans="1:2" ht="16" thickBot="1">
      <c r="A528" s="2"/>
      <c r="B528" s="2"/>
    </row>
    <row r="529" spans="1:2" ht="16" thickBot="1">
      <c r="A529" s="2"/>
      <c r="B529" s="2"/>
    </row>
    <row r="530" spans="1:2" ht="16" thickBot="1">
      <c r="A530" s="2"/>
      <c r="B530" s="2"/>
    </row>
    <row r="531" spans="1:2" ht="16" thickBot="1">
      <c r="A531" s="2"/>
      <c r="B531" s="2"/>
    </row>
    <row r="532" spans="1:2" ht="16" thickBot="1">
      <c r="A532" s="2"/>
      <c r="B532" s="2"/>
    </row>
    <row r="533" spans="1:2" ht="16" thickBot="1">
      <c r="A533" s="2"/>
      <c r="B533" s="2"/>
    </row>
    <row r="534" spans="1:2" ht="16" thickBot="1">
      <c r="A534" s="2"/>
      <c r="B534" s="2"/>
    </row>
    <row r="535" spans="1:2" ht="16" thickBot="1">
      <c r="A535" s="2"/>
      <c r="B535" s="2"/>
    </row>
    <row r="536" spans="1:2" ht="16" thickBot="1">
      <c r="A536" s="2"/>
      <c r="B536" s="2"/>
    </row>
    <row r="537" spans="1:2" ht="16" thickBot="1">
      <c r="A537" s="2"/>
      <c r="B537" s="2"/>
    </row>
    <row r="538" spans="1:2" ht="16" thickBot="1">
      <c r="A538" s="2"/>
      <c r="B538" s="2"/>
    </row>
    <row r="539" spans="1:2" ht="16" thickBot="1">
      <c r="A539" s="2"/>
      <c r="B539" s="2"/>
    </row>
    <row r="540" spans="1:2" ht="16" thickBot="1">
      <c r="A540" s="2"/>
      <c r="B540" s="2"/>
    </row>
    <row r="541" spans="1:2" ht="16" thickBot="1">
      <c r="A541" s="2"/>
      <c r="B541" s="2"/>
    </row>
    <row r="542" spans="1:2" ht="16" thickBot="1">
      <c r="A542" s="2"/>
      <c r="B542" s="2"/>
    </row>
    <row r="543" spans="1:2" ht="16" thickBot="1">
      <c r="A543" s="2"/>
      <c r="B543" s="2"/>
    </row>
    <row r="544" spans="1:2" ht="16" thickBot="1">
      <c r="A544" s="2"/>
      <c r="B544" s="2"/>
    </row>
    <row r="545" spans="1:2" ht="16" thickBot="1">
      <c r="A545" s="2"/>
      <c r="B545" s="2"/>
    </row>
    <row r="546" spans="1:2" ht="16" thickBot="1">
      <c r="A546" s="2"/>
      <c r="B546" s="2"/>
    </row>
    <row r="547" spans="1:2" ht="16" thickBot="1">
      <c r="A547" s="2"/>
      <c r="B547" s="2"/>
    </row>
    <row r="548" spans="1:2" ht="16" thickBot="1">
      <c r="A548" s="2"/>
      <c r="B548" s="2"/>
    </row>
    <row r="549" spans="1:2" ht="16" thickBot="1">
      <c r="A549" s="2"/>
      <c r="B549" s="2"/>
    </row>
    <row r="550" spans="1:2" ht="16" thickBot="1">
      <c r="A550" s="2"/>
      <c r="B550" s="2"/>
    </row>
    <row r="551" spans="1:2" ht="16" thickBot="1">
      <c r="A551" s="2"/>
      <c r="B551" s="2"/>
    </row>
    <row r="552" spans="1:2" ht="16" thickBot="1">
      <c r="A552" s="2"/>
      <c r="B552" s="2"/>
    </row>
    <row r="553" spans="1:2" ht="16" thickBot="1">
      <c r="A553" s="2"/>
      <c r="B553" s="2"/>
    </row>
    <row r="554" spans="1:2" ht="16" thickBot="1">
      <c r="A554" s="2"/>
      <c r="B554" s="2"/>
    </row>
    <row r="555" spans="1:2" ht="16" thickBot="1">
      <c r="A555" s="2"/>
      <c r="B555" s="2"/>
    </row>
    <row r="556" spans="1:2" ht="16" thickBot="1">
      <c r="A556" s="2"/>
      <c r="B556" s="2"/>
    </row>
    <row r="557" spans="1:2" ht="16" thickBot="1">
      <c r="A557" s="2"/>
      <c r="B557" s="2"/>
    </row>
    <row r="558" spans="1:2" ht="16" thickBot="1">
      <c r="A558" s="2"/>
      <c r="B558" s="2"/>
    </row>
    <row r="559" spans="1:2" ht="16" thickBot="1">
      <c r="A559" s="2"/>
      <c r="B559" s="2"/>
    </row>
    <row r="560" spans="1:2" ht="16" thickBot="1">
      <c r="A560" s="2"/>
      <c r="B560" s="2"/>
    </row>
    <row r="561" spans="1:2" ht="16" thickBot="1">
      <c r="A561" s="2"/>
      <c r="B561" s="2"/>
    </row>
    <row r="562" spans="1:2" ht="16" thickBot="1">
      <c r="A562" s="2"/>
      <c r="B562" s="2"/>
    </row>
    <row r="563" spans="1:2" ht="16" thickBot="1">
      <c r="A563" s="2"/>
      <c r="B563" s="2"/>
    </row>
    <row r="564" spans="1:2" ht="16" thickBot="1">
      <c r="A564" s="2"/>
      <c r="B564" s="2"/>
    </row>
    <row r="565" spans="1:2" ht="16" thickBot="1">
      <c r="A565" s="2"/>
      <c r="B565" s="2"/>
    </row>
    <row r="566" spans="1:2" ht="16" thickBot="1">
      <c r="A566" s="2"/>
      <c r="B566" s="2"/>
    </row>
    <row r="567" spans="1:2" ht="16" thickBot="1">
      <c r="A567" s="2"/>
      <c r="B567" s="2"/>
    </row>
    <row r="568" spans="1:2" ht="16" thickBot="1">
      <c r="A568" s="2"/>
      <c r="B568" s="2"/>
    </row>
    <row r="569" spans="1:2" ht="16" thickBot="1">
      <c r="A569" s="2"/>
      <c r="B569" s="2"/>
    </row>
    <row r="570" spans="1:2" ht="16" thickBot="1">
      <c r="A570" s="2"/>
      <c r="B570" s="2"/>
    </row>
    <row r="571" spans="1:2" ht="16" thickBot="1">
      <c r="A571" s="2"/>
      <c r="B571" s="2"/>
    </row>
    <row r="572" spans="1:2" ht="16" thickBot="1">
      <c r="A572" s="2"/>
      <c r="B572" s="2"/>
    </row>
    <row r="573" spans="1:2" ht="16" thickBot="1">
      <c r="A573" s="2"/>
      <c r="B573" s="2"/>
    </row>
    <row r="574" spans="1:2" ht="16" thickBot="1">
      <c r="A574" s="2"/>
      <c r="B574" s="2"/>
    </row>
    <row r="575" spans="1:2" ht="16" thickBot="1">
      <c r="A575" s="2"/>
      <c r="B575" s="2"/>
    </row>
    <row r="576" spans="1:2" ht="16" thickBot="1">
      <c r="A576" s="2"/>
      <c r="B576" s="2"/>
    </row>
    <row r="577" spans="1:2" ht="16" thickBot="1">
      <c r="A577" s="2"/>
      <c r="B577" s="2"/>
    </row>
    <row r="578" spans="1:2" ht="16" thickBot="1">
      <c r="A578" s="2"/>
      <c r="B578" s="2"/>
    </row>
    <row r="579" spans="1:2" ht="16" thickBot="1">
      <c r="A579" s="2"/>
      <c r="B579" s="2"/>
    </row>
    <row r="580" spans="1:2" ht="16" thickBot="1">
      <c r="A580" s="2"/>
      <c r="B580" s="2"/>
    </row>
    <row r="581" spans="1:2" ht="16" thickBot="1">
      <c r="A581" s="2"/>
      <c r="B581" s="2"/>
    </row>
    <row r="582" spans="1:2" ht="16" thickBot="1">
      <c r="A582" s="2"/>
      <c r="B582" s="2"/>
    </row>
    <row r="583" spans="1:2" ht="16" thickBot="1">
      <c r="A583" s="2"/>
      <c r="B583" s="2"/>
    </row>
    <row r="584" spans="1:2" ht="16" thickBot="1">
      <c r="A584" s="2"/>
      <c r="B584" s="2"/>
    </row>
    <row r="585" spans="1:2" ht="16" thickBot="1">
      <c r="A585" s="2"/>
      <c r="B585" s="2"/>
    </row>
    <row r="586" spans="1:2" ht="16" thickBot="1">
      <c r="A586" s="2"/>
      <c r="B586" s="2"/>
    </row>
    <row r="587" spans="1:2" ht="16" thickBot="1">
      <c r="A587" s="2"/>
      <c r="B587" s="2"/>
    </row>
    <row r="588" spans="1:2" ht="16" thickBot="1">
      <c r="A588" s="2"/>
      <c r="B588" s="2"/>
    </row>
    <row r="589" spans="1:2" ht="16" thickBot="1">
      <c r="A589" s="2"/>
      <c r="B589" s="2"/>
    </row>
    <row r="590" spans="1:2" ht="16" thickBot="1">
      <c r="A590" s="2"/>
      <c r="B590" s="2"/>
    </row>
    <row r="591" spans="1:2" ht="16" thickBot="1">
      <c r="A591" s="2"/>
      <c r="B591" s="2"/>
    </row>
    <row r="592" spans="1:2" ht="16" thickBot="1">
      <c r="A592" s="2"/>
      <c r="B592" s="2"/>
    </row>
    <row r="593" spans="1:2" ht="16" thickBot="1">
      <c r="A593" s="2"/>
      <c r="B593" s="2"/>
    </row>
    <row r="594" spans="1:2" ht="16" thickBot="1">
      <c r="A594" s="2"/>
      <c r="B594" s="2"/>
    </row>
    <row r="595" spans="1:2" ht="16" thickBot="1">
      <c r="A595" s="2"/>
      <c r="B595" s="2"/>
    </row>
    <row r="596" spans="1:2" ht="16" thickBot="1">
      <c r="A596" s="2"/>
      <c r="B596" s="2"/>
    </row>
    <row r="597" spans="1:2" ht="16" thickBot="1">
      <c r="A597" s="2"/>
      <c r="B597" s="2"/>
    </row>
    <row r="598" spans="1:2" ht="16" thickBot="1">
      <c r="A598" s="2"/>
      <c r="B598" s="2"/>
    </row>
    <row r="599" spans="1:2" ht="16" thickBot="1">
      <c r="A599" s="2"/>
      <c r="B599" s="2"/>
    </row>
    <row r="600" spans="1:2" ht="16" thickBot="1">
      <c r="A600" s="2"/>
      <c r="B600" s="2"/>
    </row>
    <row r="601" spans="1:2" ht="16" thickBot="1">
      <c r="A601" s="2"/>
      <c r="B601" s="2"/>
    </row>
    <row r="602" spans="1:2" ht="16" thickBot="1">
      <c r="A602" s="2"/>
      <c r="B602" s="2"/>
    </row>
    <row r="603" spans="1:2" ht="16" thickBot="1">
      <c r="A603" s="2"/>
      <c r="B603" s="2"/>
    </row>
    <row r="604" spans="1:2" ht="16" thickBot="1">
      <c r="A604" s="2"/>
      <c r="B604" s="2"/>
    </row>
    <row r="605" spans="1:2" ht="16" thickBot="1">
      <c r="A605" s="2"/>
      <c r="B605" s="2"/>
    </row>
    <row r="606" spans="1:2" ht="16" thickBot="1">
      <c r="A606" s="2"/>
      <c r="B606" s="2"/>
    </row>
    <row r="607" spans="1:2" ht="16" thickBot="1">
      <c r="A607" s="2"/>
      <c r="B607" s="2"/>
    </row>
    <row r="608" spans="1:2" ht="16" thickBot="1">
      <c r="A608" s="2"/>
      <c r="B608" s="2"/>
    </row>
    <row r="609" spans="1:2" ht="16" thickBot="1">
      <c r="A609" s="2"/>
      <c r="B609" s="2"/>
    </row>
    <row r="610" spans="1:2" ht="16" thickBot="1">
      <c r="A610" s="2"/>
      <c r="B610" s="2"/>
    </row>
    <row r="611" spans="1:2" ht="16" thickBot="1">
      <c r="A611" s="2"/>
      <c r="B611" s="2"/>
    </row>
    <row r="612" spans="1:2" ht="16" thickBot="1">
      <c r="A612" s="2"/>
      <c r="B612" s="2"/>
    </row>
    <row r="613" spans="1:2" ht="16" thickBot="1">
      <c r="A613" s="2"/>
      <c r="B613" s="2"/>
    </row>
    <row r="614" spans="1:2" ht="16" thickBot="1">
      <c r="A614" s="2"/>
      <c r="B614" s="2"/>
    </row>
    <row r="615" spans="1:2" ht="16" thickBot="1">
      <c r="A615" s="2"/>
      <c r="B615" s="2"/>
    </row>
    <row r="616" spans="1:2" ht="16" thickBot="1">
      <c r="A616" s="2"/>
      <c r="B616" s="2"/>
    </row>
    <row r="617" spans="1:2" ht="16" thickBot="1">
      <c r="A617" s="2"/>
      <c r="B617" s="2"/>
    </row>
    <row r="618" spans="1:2" ht="16" thickBot="1">
      <c r="A618" s="2"/>
      <c r="B618" s="2"/>
    </row>
    <row r="619" spans="1:2" ht="16" thickBot="1">
      <c r="A619" s="2"/>
      <c r="B619" s="2"/>
    </row>
    <row r="620" spans="1:2" ht="16" thickBot="1">
      <c r="A620" s="2"/>
      <c r="B620" s="2"/>
    </row>
    <row r="621" spans="1:2" ht="16" thickBot="1">
      <c r="A621" s="2"/>
      <c r="B621" s="2"/>
    </row>
    <row r="622" spans="1:2" ht="16" thickBot="1">
      <c r="A622" s="2"/>
      <c r="B622" s="2"/>
    </row>
    <row r="623" spans="1:2" ht="16" thickBot="1">
      <c r="A623" s="2"/>
      <c r="B623" s="2"/>
    </row>
    <row r="624" spans="1:2" ht="16" thickBot="1">
      <c r="A624" s="2"/>
      <c r="B624" s="2"/>
    </row>
    <row r="625" spans="1:2" ht="16" thickBot="1">
      <c r="A625" s="2"/>
      <c r="B625" s="2"/>
    </row>
    <row r="626" spans="1:2" ht="16" thickBot="1">
      <c r="A626" s="2"/>
      <c r="B626" s="2"/>
    </row>
    <row r="627" spans="1:2" ht="16" thickBot="1">
      <c r="A627" s="2"/>
      <c r="B627" s="2"/>
    </row>
    <row r="628" spans="1:2" ht="16" thickBot="1">
      <c r="A628" s="2"/>
      <c r="B628" s="2"/>
    </row>
    <row r="629" spans="1:2" ht="16" thickBot="1">
      <c r="A629" s="2"/>
      <c r="B629" s="2"/>
    </row>
    <row r="630" spans="1:2" ht="16" thickBot="1">
      <c r="A630" s="2"/>
      <c r="B630" s="2"/>
    </row>
    <row r="631" spans="1:2" ht="16" thickBot="1">
      <c r="A631" s="2"/>
      <c r="B631" s="2"/>
    </row>
    <row r="632" spans="1:2" ht="16" thickBot="1">
      <c r="A632" s="2"/>
      <c r="B632" s="2"/>
    </row>
    <row r="633" spans="1:2" ht="16" thickBot="1">
      <c r="A633" s="2"/>
      <c r="B633" s="2"/>
    </row>
    <row r="634" spans="1:2" ht="16" thickBot="1">
      <c r="A634" s="2"/>
      <c r="B634" s="2"/>
    </row>
    <row r="635" spans="1:2" ht="16" thickBot="1">
      <c r="A635" s="2"/>
      <c r="B635" s="2"/>
    </row>
    <row r="636" spans="1:2" ht="16" thickBot="1">
      <c r="A636" s="2"/>
      <c r="B636" s="2"/>
    </row>
    <row r="637" spans="1:2" ht="16" thickBot="1">
      <c r="A637" s="2"/>
      <c r="B637" s="2"/>
    </row>
    <row r="638" spans="1:2" ht="16" thickBot="1">
      <c r="A638" s="2"/>
      <c r="B638" s="2"/>
    </row>
    <row r="639" spans="1:2" ht="16" thickBot="1">
      <c r="A639" s="2"/>
      <c r="B639" s="2"/>
    </row>
    <row r="640" spans="1:2" ht="16" thickBot="1">
      <c r="A640" s="2"/>
      <c r="B640" s="2"/>
    </row>
    <row r="641" spans="1:2" ht="16" thickBot="1">
      <c r="A641" s="2"/>
      <c r="B641" s="2"/>
    </row>
    <row r="642" spans="1:2" ht="16" thickBot="1">
      <c r="A642" s="2"/>
      <c r="B642" s="2"/>
    </row>
    <row r="643" spans="1:2" ht="16" thickBot="1">
      <c r="A643" s="2"/>
      <c r="B643" s="2"/>
    </row>
    <row r="644" spans="1:2" ht="16" thickBot="1">
      <c r="A644" s="2"/>
      <c r="B644" s="2"/>
    </row>
    <row r="645" spans="1:2" ht="16" thickBot="1">
      <c r="A645" s="2"/>
      <c r="B645" s="2"/>
    </row>
    <row r="646" spans="1:2" ht="16" thickBot="1">
      <c r="A646" s="2"/>
      <c r="B646" s="2"/>
    </row>
    <row r="647" spans="1:2" ht="16" thickBot="1">
      <c r="A647" s="2"/>
      <c r="B647" s="2"/>
    </row>
    <row r="648" spans="1:2" ht="16" thickBot="1">
      <c r="A648" s="2"/>
      <c r="B648" s="2"/>
    </row>
    <row r="649" spans="1:2" ht="16" thickBot="1">
      <c r="A649" s="2"/>
      <c r="B649" s="2"/>
    </row>
    <row r="650" spans="1:2" ht="16" thickBot="1">
      <c r="A650" s="2"/>
      <c r="B650" s="2"/>
    </row>
    <row r="651" spans="1:2" ht="16" thickBot="1">
      <c r="A651" s="2"/>
      <c r="B651" s="2"/>
    </row>
    <row r="652" spans="1:2" ht="16" thickBot="1">
      <c r="A652" s="2"/>
      <c r="B652" s="2"/>
    </row>
    <row r="653" spans="1:2" ht="16" thickBot="1">
      <c r="A653" s="2"/>
      <c r="B653" s="2"/>
    </row>
    <row r="654" spans="1:2" ht="16" thickBot="1">
      <c r="A654" s="2"/>
      <c r="B654" s="2"/>
    </row>
    <row r="655" spans="1:2" ht="16" thickBot="1">
      <c r="A655" s="2"/>
      <c r="B655" s="2"/>
    </row>
    <row r="656" spans="1:2" ht="16" thickBot="1">
      <c r="A656" s="2"/>
      <c r="B656" s="2"/>
    </row>
    <row r="657" spans="1:2" ht="16" thickBot="1">
      <c r="A657" s="2"/>
      <c r="B657" s="2"/>
    </row>
    <row r="658" spans="1:2" ht="16" thickBot="1">
      <c r="A658" s="2"/>
      <c r="B658" s="2"/>
    </row>
    <row r="659" spans="1:2" ht="16" thickBot="1">
      <c r="A659" s="2"/>
      <c r="B659" s="2"/>
    </row>
    <row r="660" spans="1:2" ht="16" thickBot="1">
      <c r="A660" s="2"/>
      <c r="B660" s="2"/>
    </row>
    <row r="661" spans="1:2" ht="16" thickBot="1">
      <c r="A661" s="2"/>
      <c r="B661" s="2"/>
    </row>
    <row r="662" spans="1:2" ht="16" thickBot="1">
      <c r="A662" s="2"/>
      <c r="B662" s="2"/>
    </row>
    <row r="663" spans="1:2" ht="16" thickBot="1">
      <c r="A663" s="2"/>
      <c r="B663" s="2"/>
    </row>
    <row r="664" spans="1:2" ht="16" thickBot="1">
      <c r="A664" s="2"/>
      <c r="B664" s="2"/>
    </row>
    <row r="665" spans="1:2" ht="16" thickBot="1">
      <c r="A665" s="2"/>
      <c r="B665" s="2"/>
    </row>
    <row r="666" spans="1:2" ht="16" thickBot="1">
      <c r="A666" s="2"/>
      <c r="B666" s="2"/>
    </row>
    <row r="667" spans="1:2" ht="16" thickBot="1">
      <c r="A667" s="2"/>
      <c r="B667" s="2"/>
    </row>
    <row r="668" spans="1:2" ht="16" thickBot="1">
      <c r="A668" s="2"/>
      <c r="B668" s="2"/>
    </row>
    <row r="669" spans="1:2" ht="16" thickBot="1">
      <c r="A669" s="2"/>
      <c r="B669" s="2"/>
    </row>
    <row r="670" spans="1:2" ht="16" thickBot="1">
      <c r="A670" s="2"/>
      <c r="B670" s="2"/>
    </row>
    <row r="671" spans="1:2" ht="16" thickBot="1">
      <c r="A671" s="2"/>
      <c r="B671" s="2"/>
    </row>
    <row r="672" spans="1:2" ht="16" thickBot="1">
      <c r="A672" s="2"/>
      <c r="B672" s="2"/>
    </row>
    <row r="673" spans="1:2" ht="16" thickBot="1">
      <c r="A673" s="2"/>
      <c r="B673" s="2"/>
    </row>
    <row r="674" spans="1:2" ht="16" thickBot="1">
      <c r="A674" s="2"/>
      <c r="B674" s="2"/>
    </row>
    <row r="675" spans="1:2" ht="16" thickBot="1">
      <c r="A675" s="2"/>
      <c r="B675" s="2"/>
    </row>
    <row r="676" spans="1:2" ht="16" thickBot="1">
      <c r="A676" s="2"/>
      <c r="B676" s="2"/>
    </row>
    <row r="677" spans="1:2" ht="16" thickBot="1">
      <c r="A677" s="2"/>
      <c r="B677" s="2"/>
    </row>
    <row r="678" spans="1:2" ht="16" thickBot="1">
      <c r="A678" s="2"/>
      <c r="B678" s="2"/>
    </row>
    <row r="679" spans="1:2" ht="16" thickBot="1">
      <c r="A679" s="2"/>
      <c r="B679" s="2"/>
    </row>
    <row r="680" spans="1:2" ht="16" thickBot="1">
      <c r="A680" s="2"/>
      <c r="B680" s="2"/>
    </row>
    <row r="681" spans="1:2" ht="16" thickBot="1">
      <c r="A681" s="2"/>
      <c r="B681" s="2"/>
    </row>
    <row r="682" spans="1:2" ht="16" thickBot="1">
      <c r="A682" s="2"/>
      <c r="B682" s="2"/>
    </row>
    <row r="683" spans="1:2" ht="16" thickBot="1">
      <c r="A683" s="2"/>
      <c r="B683" s="2"/>
    </row>
    <row r="684" spans="1:2" ht="16" thickBot="1">
      <c r="A684" s="2"/>
      <c r="B684" s="2"/>
    </row>
    <row r="685" spans="1:2" ht="16" thickBot="1">
      <c r="A685" s="2"/>
      <c r="B685" s="2"/>
    </row>
    <row r="686" spans="1:2" ht="16" thickBot="1">
      <c r="A686" s="2"/>
      <c r="B686" s="2"/>
    </row>
    <row r="687" spans="1:2" ht="16" thickBot="1">
      <c r="A687" s="2"/>
      <c r="B687" s="2"/>
    </row>
    <row r="688" spans="1:2" ht="16" thickBot="1">
      <c r="A688" s="2"/>
      <c r="B688" s="2"/>
    </row>
    <row r="689" spans="1:2" ht="16" thickBot="1">
      <c r="A689" s="2"/>
      <c r="B689" s="2"/>
    </row>
    <row r="690" spans="1:2" ht="16" thickBot="1">
      <c r="A690" s="2"/>
      <c r="B690" s="2"/>
    </row>
    <row r="691" spans="1:2" ht="16" thickBot="1">
      <c r="A691" s="2"/>
      <c r="B691" s="2"/>
    </row>
    <row r="692" spans="1:2" ht="16" thickBot="1">
      <c r="A692" s="2"/>
      <c r="B692" s="2"/>
    </row>
    <row r="693" spans="1:2" ht="16" thickBot="1">
      <c r="A693" s="2"/>
      <c r="B693" s="2"/>
    </row>
    <row r="694" spans="1:2" ht="16" thickBot="1">
      <c r="A694" s="2"/>
      <c r="B694" s="2"/>
    </row>
    <row r="695" spans="1:2" ht="16" thickBot="1">
      <c r="A695" s="2"/>
      <c r="B695" s="2"/>
    </row>
    <row r="696" spans="1:2" ht="16" thickBot="1">
      <c r="A696" s="2"/>
      <c r="B696" s="2"/>
    </row>
    <row r="697" spans="1:2" ht="16" thickBot="1">
      <c r="A697" s="2"/>
      <c r="B697" s="2"/>
    </row>
    <row r="698" spans="1:2" ht="16" thickBot="1">
      <c r="A698" s="2"/>
      <c r="B698" s="2"/>
    </row>
    <row r="699" spans="1:2" ht="16" thickBot="1">
      <c r="A699" s="2"/>
      <c r="B699" s="2"/>
    </row>
    <row r="700" spans="1:2" ht="16" thickBot="1">
      <c r="A700" s="2"/>
      <c r="B700" s="2"/>
    </row>
    <row r="701" spans="1:2" ht="16" thickBot="1">
      <c r="A701" s="2"/>
      <c r="B701" s="2"/>
    </row>
    <row r="702" spans="1:2" ht="16" thickBot="1">
      <c r="A702" s="2"/>
      <c r="B702" s="2"/>
    </row>
    <row r="703" spans="1:2" ht="16" thickBot="1">
      <c r="A703" s="2"/>
      <c r="B703" s="2"/>
    </row>
    <row r="704" spans="1:2" ht="16" thickBot="1">
      <c r="A704" s="2"/>
      <c r="B704" s="2"/>
    </row>
    <row r="705" spans="1:2" ht="16" thickBot="1">
      <c r="A705" s="2"/>
      <c r="B705" s="2"/>
    </row>
    <row r="706" spans="1:2" ht="16" thickBot="1">
      <c r="A706" s="2"/>
      <c r="B706" s="2"/>
    </row>
    <row r="707" spans="1:2" ht="16" thickBot="1">
      <c r="A707" s="2"/>
      <c r="B707" s="2"/>
    </row>
    <row r="708" spans="1:2" ht="16" thickBot="1">
      <c r="A708" s="2"/>
      <c r="B708" s="2"/>
    </row>
    <row r="709" spans="1:2" ht="16" thickBot="1">
      <c r="A709" s="2"/>
      <c r="B709" s="2"/>
    </row>
    <row r="710" spans="1:2" ht="16" thickBot="1">
      <c r="A710" s="2"/>
      <c r="B710" s="2"/>
    </row>
    <row r="711" spans="1:2" ht="16" thickBot="1">
      <c r="A711" s="2"/>
      <c r="B711" s="2"/>
    </row>
    <row r="712" spans="1:2" ht="16" thickBot="1">
      <c r="A712" s="2"/>
      <c r="B712" s="2"/>
    </row>
    <row r="713" spans="1:2" ht="16" thickBot="1">
      <c r="A713" s="2"/>
      <c r="B713" s="2"/>
    </row>
    <row r="714" spans="1:2" ht="16" thickBot="1">
      <c r="A714" s="2"/>
      <c r="B714" s="2"/>
    </row>
    <row r="715" spans="1:2" ht="16" thickBot="1">
      <c r="A715" s="2"/>
      <c r="B715" s="2"/>
    </row>
    <row r="716" spans="1:2" ht="16" thickBot="1">
      <c r="A716" s="2"/>
      <c r="B716" s="2"/>
    </row>
    <row r="717" spans="1:2" ht="16" thickBot="1">
      <c r="A717" s="2"/>
      <c r="B717" s="2"/>
    </row>
    <row r="718" spans="1:2" ht="16" thickBot="1">
      <c r="A718" s="2"/>
      <c r="B718" s="2"/>
    </row>
    <row r="719" spans="1:2" ht="16" thickBot="1">
      <c r="A719" s="2"/>
      <c r="B719" s="2"/>
    </row>
    <row r="720" spans="1:2" ht="16" thickBot="1">
      <c r="A720" s="2"/>
      <c r="B720" s="2"/>
    </row>
    <row r="721" spans="1:2" ht="16" thickBot="1">
      <c r="A721" s="2"/>
      <c r="B721" s="2"/>
    </row>
    <row r="722" spans="1:2" ht="16" thickBot="1">
      <c r="A722" s="2"/>
      <c r="B722" s="2"/>
    </row>
    <row r="723" spans="1:2" ht="16" thickBot="1">
      <c r="A723" s="2"/>
      <c r="B723" s="2"/>
    </row>
    <row r="724" spans="1:2" ht="16" thickBot="1">
      <c r="A724" s="2"/>
      <c r="B724" s="2"/>
    </row>
    <row r="725" spans="1:2" ht="16" thickBot="1">
      <c r="A725" s="2"/>
      <c r="B725" s="2"/>
    </row>
    <row r="726" spans="1:2" ht="16" thickBot="1">
      <c r="A726" s="2"/>
      <c r="B726" s="2"/>
    </row>
    <row r="727" spans="1:2" ht="16" thickBot="1">
      <c r="A727" s="2"/>
      <c r="B727" s="2"/>
    </row>
    <row r="728" spans="1:2" ht="16" thickBot="1">
      <c r="A728" s="2"/>
      <c r="B728" s="2"/>
    </row>
    <row r="729" spans="1:2" ht="16" thickBot="1">
      <c r="A729" s="2"/>
      <c r="B729" s="2"/>
    </row>
    <row r="730" spans="1:2" ht="16" thickBot="1">
      <c r="A730" s="2"/>
      <c r="B730" s="2"/>
    </row>
    <row r="731" spans="1:2" ht="16" thickBot="1">
      <c r="A731" s="2"/>
      <c r="B731" s="2"/>
    </row>
    <row r="732" spans="1:2" ht="16" thickBot="1">
      <c r="A732" s="2"/>
      <c r="B732" s="2"/>
    </row>
    <row r="733" spans="1:2" ht="16" thickBot="1">
      <c r="A733" s="2"/>
      <c r="B733" s="2"/>
    </row>
    <row r="734" spans="1:2" ht="16" thickBot="1">
      <c r="A734" s="2"/>
      <c r="B734" s="2"/>
    </row>
    <row r="735" spans="1:2" ht="16" thickBot="1">
      <c r="A735" s="2"/>
      <c r="B735" s="2"/>
    </row>
    <row r="736" spans="1:2" ht="16" thickBot="1">
      <c r="A736" s="2"/>
      <c r="B736" s="2"/>
    </row>
    <row r="737" spans="1:2" ht="16" thickBot="1">
      <c r="A737" s="2"/>
      <c r="B737" s="2"/>
    </row>
    <row r="738" spans="1:2" ht="16" thickBot="1">
      <c r="A738" s="2"/>
      <c r="B738" s="2"/>
    </row>
    <row r="739" spans="1:2" ht="16" thickBot="1">
      <c r="A739" s="2"/>
      <c r="B739" s="2"/>
    </row>
    <row r="740" spans="1:2" ht="16" thickBot="1">
      <c r="A740" s="2"/>
      <c r="B740" s="2"/>
    </row>
    <row r="741" spans="1:2" ht="16" thickBot="1">
      <c r="A741" s="2"/>
      <c r="B741" s="2"/>
    </row>
    <row r="742" spans="1:2" ht="16" thickBot="1">
      <c r="A742" s="2"/>
      <c r="B742" s="2"/>
    </row>
    <row r="743" spans="1:2" ht="16" thickBot="1">
      <c r="A743" s="2"/>
      <c r="B743" s="2"/>
    </row>
    <row r="744" spans="1:2" ht="16" thickBot="1">
      <c r="A744" s="2"/>
      <c r="B744" s="2"/>
    </row>
    <row r="745" spans="1:2" ht="16" thickBot="1">
      <c r="A745" s="2"/>
      <c r="B745" s="2"/>
    </row>
    <row r="746" spans="1:2" ht="16" thickBot="1">
      <c r="A746" s="2"/>
      <c r="B746" s="2"/>
    </row>
    <row r="747" spans="1:2" ht="16" thickBot="1">
      <c r="A747" s="2"/>
      <c r="B747" s="2"/>
    </row>
    <row r="748" spans="1:2" ht="16" thickBot="1">
      <c r="A748" s="2"/>
      <c r="B748" s="2"/>
    </row>
    <row r="749" spans="1:2" ht="16" thickBot="1">
      <c r="A749" s="2"/>
      <c r="B749" s="2"/>
    </row>
    <row r="750" spans="1:2" ht="16" thickBot="1">
      <c r="A750" s="2"/>
      <c r="B750" s="2"/>
    </row>
    <row r="751" spans="1:2" ht="16" thickBot="1">
      <c r="A751" s="2"/>
      <c r="B751" s="2"/>
    </row>
    <row r="752" spans="1:2" ht="16" thickBot="1">
      <c r="A752" s="2"/>
      <c r="B752" s="2"/>
    </row>
    <row r="753" spans="1:2" ht="16" thickBot="1">
      <c r="A753" s="2"/>
      <c r="B753" s="2"/>
    </row>
    <row r="754" spans="1:2" ht="16" thickBot="1">
      <c r="A754" s="2"/>
      <c r="B754" s="2"/>
    </row>
    <row r="755" spans="1:2" ht="16" thickBot="1">
      <c r="A755" s="2"/>
      <c r="B755" s="2"/>
    </row>
    <row r="756" spans="1:2" ht="16" thickBot="1">
      <c r="A756" s="2"/>
      <c r="B756" s="2"/>
    </row>
    <row r="757" spans="1:2" ht="16" thickBot="1">
      <c r="A757" s="2"/>
      <c r="B757" s="2"/>
    </row>
    <row r="758" spans="1:2" ht="16" thickBot="1">
      <c r="A758" s="2"/>
      <c r="B758" s="2"/>
    </row>
    <row r="759" spans="1:2" ht="16" thickBot="1">
      <c r="A759" s="2"/>
      <c r="B759" s="2"/>
    </row>
    <row r="760" spans="1:2" ht="16" thickBot="1">
      <c r="A760" s="2"/>
      <c r="B760" s="2"/>
    </row>
    <row r="761" spans="1:2" ht="16" thickBot="1">
      <c r="A761" s="2"/>
      <c r="B761" s="2"/>
    </row>
    <row r="762" spans="1:2" ht="16" thickBot="1">
      <c r="A762" s="2"/>
      <c r="B762" s="2"/>
    </row>
    <row r="763" spans="1:2" ht="16" thickBot="1">
      <c r="A763" s="2"/>
      <c r="B763" s="2"/>
    </row>
    <row r="764" spans="1:2" ht="16" thickBot="1">
      <c r="A764" s="2"/>
      <c r="B764" s="2"/>
    </row>
    <row r="765" spans="1:2" ht="16" thickBot="1">
      <c r="A765" s="2"/>
      <c r="B765" s="2"/>
    </row>
    <row r="766" spans="1:2" ht="16" thickBot="1">
      <c r="A766" s="2"/>
      <c r="B766" s="2"/>
    </row>
    <row r="767" spans="1:2" ht="16" thickBot="1">
      <c r="A767" s="2"/>
      <c r="B767" s="2"/>
    </row>
    <row r="768" spans="1:2" ht="16" thickBot="1">
      <c r="A768" s="2"/>
      <c r="B768" s="2"/>
    </row>
    <row r="769" spans="1:2" ht="16" thickBot="1">
      <c r="A769" s="2"/>
      <c r="B769" s="2"/>
    </row>
    <row r="770" spans="1:2" ht="16" thickBot="1">
      <c r="A770" s="2"/>
      <c r="B770" s="2"/>
    </row>
    <row r="771" spans="1:2" ht="16" thickBot="1">
      <c r="A771" s="2"/>
      <c r="B771" s="2"/>
    </row>
    <row r="772" spans="1:2" ht="16" thickBot="1">
      <c r="A772" s="2"/>
      <c r="B772" s="2"/>
    </row>
    <row r="773" spans="1:2" ht="16" thickBot="1">
      <c r="A773" s="2"/>
      <c r="B773" s="2"/>
    </row>
    <row r="774" spans="1:2" ht="16" thickBot="1">
      <c r="A774" s="2"/>
      <c r="B774" s="2"/>
    </row>
    <row r="775" spans="1:2" ht="16" thickBot="1">
      <c r="A775" s="2"/>
      <c r="B775" s="2"/>
    </row>
    <row r="776" spans="1:2" ht="16" thickBot="1">
      <c r="A776" s="2"/>
      <c r="B776" s="2"/>
    </row>
    <row r="777" spans="1:2" ht="16" thickBot="1">
      <c r="A777" s="2"/>
      <c r="B777" s="2"/>
    </row>
    <row r="778" spans="1:2" ht="16" thickBot="1">
      <c r="A778" s="2"/>
      <c r="B778" s="2"/>
    </row>
    <row r="779" spans="1:2" ht="16" thickBot="1">
      <c r="A779" s="2"/>
      <c r="B779" s="2"/>
    </row>
    <row r="780" spans="1:2" ht="16" thickBot="1">
      <c r="A780" s="2"/>
      <c r="B780" s="2"/>
    </row>
    <row r="781" spans="1:2" ht="16" thickBot="1">
      <c r="A781" s="2"/>
      <c r="B781" s="2"/>
    </row>
    <row r="782" spans="1:2" ht="16" thickBot="1">
      <c r="A782" s="2"/>
      <c r="B782" s="2"/>
    </row>
    <row r="783" spans="1:2" ht="16" thickBot="1">
      <c r="A783" s="2"/>
      <c r="B783" s="2"/>
    </row>
    <row r="784" spans="1:2" ht="16" thickBot="1">
      <c r="A784" s="2"/>
      <c r="B784" s="2"/>
    </row>
    <row r="785" spans="1:2" ht="16" thickBot="1">
      <c r="A785" s="2"/>
      <c r="B785" s="2"/>
    </row>
    <row r="786" spans="1:2" ht="16" thickBot="1">
      <c r="A786" s="2"/>
      <c r="B786" s="2"/>
    </row>
    <row r="787" spans="1:2" ht="16" thickBot="1">
      <c r="A787" s="2"/>
      <c r="B787" s="2"/>
    </row>
    <row r="788" spans="1:2" ht="16" thickBot="1">
      <c r="A788" s="2"/>
      <c r="B788" s="2"/>
    </row>
    <row r="789" spans="1:2" ht="16" thickBot="1">
      <c r="A789" s="2"/>
      <c r="B789" s="2"/>
    </row>
    <row r="790" spans="1:2" ht="16" thickBot="1">
      <c r="A790" s="2"/>
      <c r="B790" s="2"/>
    </row>
    <row r="791" spans="1:2" ht="16" thickBot="1">
      <c r="A791" s="2"/>
      <c r="B791" s="2"/>
    </row>
    <row r="792" spans="1:2" ht="16" thickBot="1">
      <c r="A792" s="2"/>
      <c r="B792" s="2"/>
    </row>
    <row r="793" spans="1:2" ht="16" thickBot="1">
      <c r="A793" s="2"/>
      <c r="B793" s="2"/>
    </row>
    <row r="794" spans="1:2" ht="16" thickBot="1">
      <c r="A794" s="2"/>
      <c r="B794" s="2"/>
    </row>
    <row r="795" spans="1:2" ht="16" thickBot="1">
      <c r="A795" s="2"/>
      <c r="B795" s="2"/>
    </row>
    <row r="796" spans="1:2" ht="16" thickBot="1">
      <c r="A796" s="2"/>
      <c r="B796" s="2"/>
    </row>
    <row r="797" spans="1:2" ht="16" thickBot="1">
      <c r="A797" s="2"/>
      <c r="B797" s="2"/>
    </row>
    <row r="798" spans="1:2" ht="16" thickBot="1">
      <c r="A798" s="2"/>
      <c r="B798" s="2"/>
    </row>
    <row r="799" spans="1:2" ht="16" thickBot="1">
      <c r="A799" s="2"/>
      <c r="B799" s="2"/>
    </row>
    <row r="800" spans="1:2" ht="16" thickBot="1">
      <c r="A800" s="2"/>
      <c r="B800" s="2"/>
    </row>
    <row r="801" spans="1:2" ht="16" thickBot="1">
      <c r="A801" s="2"/>
      <c r="B801" s="2"/>
    </row>
    <row r="802" spans="1:2" ht="16" thickBot="1">
      <c r="A802" s="2"/>
      <c r="B802" s="2"/>
    </row>
    <row r="803" spans="1:2" ht="16" thickBot="1">
      <c r="A803" s="2"/>
      <c r="B803" s="2"/>
    </row>
    <row r="804" spans="1:2" ht="16" thickBot="1">
      <c r="A804" s="2"/>
      <c r="B804" s="2"/>
    </row>
    <row r="805" spans="1:2" ht="16" thickBot="1">
      <c r="A805" s="2"/>
      <c r="B805" s="2"/>
    </row>
    <row r="806" spans="1:2" ht="16" thickBot="1">
      <c r="A806" s="2"/>
      <c r="B806" s="2"/>
    </row>
    <row r="807" spans="1:2" ht="16" thickBot="1">
      <c r="A807" s="2"/>
      <c r="B807" s="2"/>
    </row>
    <row r="808" spans="1:2" ht="16" thickBot="1">
      <c r="A808" s="2"/>
      <c r="B808" s="2"/>
    </row>
    <row r="809" spans="1:2" ht="16" thickBot="1">
      <c r="A809" s="2"/>
      <c r="B809" s="2"/>
    </row>
    <row r="810" spans="1:2" ht="16" thickBot="1">
      <c r="A810" s="2"/>
      <c r="B810" s="2"/>
    </row>
    <row r="811" spans="1:2" ht="16" thickBot="1">
      <c r="A811" s="2"/>
      <c r="B811" s="2"/>
    </row>
    <row r="812" spans="1:2" ht="16" thickBot="1">
      <c r="A812" s="2"/>
      <c r="B812" s="2"/>
    </row>
    <row r="813" spans="1:2" ht="16" thickBot="1">
      <c r="A813" s="2"/>
      <c r="B813" s="2"/>
    </row>
    <row r="814" spans="1:2" ht="16" thickBot="1">
      <c r="A814" s="2"/>
      <c r="B814" s="2"/>
    </row>
    <row r="815" spans="1:2" ht="16" thickBot="1">
      <c r="A815" s="2"/>
      <c r="B815" s="2"/>
    </row>
    <row r="816" spans="1:2" ht="16" thickBot="1">
      <c r="A816" s="2"/>
      <c r="B816" s="2"/>
    </row>
    <row r="817" spans="1:2" ht="16" thickBot="1">
      <c r="A817" s="2"/>
      <c r="B817" s="2"/>
    </row>
    <row r="818" spans="1:2" ht="16" thickBot="1">
      <c r="A818" s="2"/>
      <c r="B818" s="2"/>
    </row>
    <row r="819" spans="1:2" ht="16" thickBot="1">
      <c r="A819" s="2"/>
      <c r="B819" s="2"/>
    </row>
    <row r="820" spans="1:2" ht="16" thickBot="1">
      <c r="A820" s="2"/>
      <c r="B820" s="2"/>
    </row>
    <row r="821" spans="1:2" ht="16" thickBot="1">
      <c r="A821" s="2"/>
      <c r="B821" s="2"/>
    </row>
    <row r="822" spans="1:2" ht="16" thickBot="1">
      <c r="A822" s="2"/>
      <c r="B822" s="2"/>
    </row>
    <row r="823" spans="1:2" ht="16" thickBot="1">
      <c r="A823" s="2"/>
      <c r="B823" s="2"/>
    </row>
    <row r="824" spans="1:2" ht="16" thickBot="1">
      <c r="A824" s="2"/>
      <c r="B824" s="2"/>
    </row>
    <row r="825" spans="1:2" ht="16" thickBot="1">
      <c r="A825" s="2"/>
      <c r="B825" s="2"/>
    </row>
    <row r="826" spans="1:2" ht="16" thickBot="1">
      <c r="A826" s="2"/>
      <c r="B826" s="2"/>
    </row>
    <row r="827" spans="1:2" ht="16" thickBot="1">
      <c r="A827" s="2"/>
      <c r="B827" s="2"/>
    </row>
    <row r="828" spans="1:2" ht="16" thickBot="1">
      <c r="A828" s="2"/>
      <c r="B828" s="2"/>
    </row>
    <row r="829" spans="1:2" ht="16" thickBot="1">
      <c r="A829" s="2"/>
      <c r="B829" s="2"/>
    </row>
    <row r="830" spans="1:2" ht="16" thickBot="1">
      <c r="A830" s="2"/>
      <c r="B830" s="2"/>
    </row>
    <row r="831" spans="1:2" ht="16" thickBot="1">
      <c r="A831" s="2"/>
      <c r="B831" s="2"/>
    </row>
    <row r="832" spans="1:2" ht="16" thickBot="1">
      <c r="A832" s="2"/>
      <c r="B832" s="2"/>
    </row>
    <row r="833" spans="1:2" ht="16" thickBot="1">
      <c r="A833" s="2"/>
      <c r="B833" s="2"/>
    </row>
    <row r="834" spans="1:2" ht="16" thickBot="1">
      <c r="A834" s="2"/>
      <c r="B834" s="2"/>
    </row>
    <row r="835" spans="1:2" ht="16" thickBot="1">
      <c r="A835" s="2"/>
      <c r="B835" s="2"/>
    </row>
    <row r="836" spans="1:2" ht="16" thickBot="1">
      <c r="A836" s="2"/>
      <c r="B836" s="2"/>
    </row>
    <row r="837" spans="1:2" ht="16" thickBot="1">
      <c r="A837" s="2"/>
      <c r="B837" s="2"/>
    </row>
    <row r="838" spans="1:2" ht="16" thickBot="1">
      <c r="A838" s="2"/>
      <c r="B838" s="2"/>
    </row>
    <row r="839" spans="1:2" ht="16" thickBot="1">
      <c r="A839" s="2"/>
      <c r="B839" s="2"/>
    </row>
    <row r="840" spans="1:2" ht="16" thickBot="1">
      <c r="A840" s="2"/>
      <c r="B840" s="2"/>
    </row>
    <row r="841" spans="1:2" ht="16" thickBot="1">
      <c r="A841" s="2"/>
      <c r="B841" s="2"/>
    </row>
    <row r="842" spans="1:2" ht="16" thickBot="1">
      <c r="A842" s="2"/>
      <c r="B842" s="2"/>
    </row>
    <row r="843" spans="1:2" ht="16" thickBot="1">
      <c r="A843" s="2"/>
      <c r="B843" s="2"/>
    </row>
    <row r="844" spans="1:2" ht="16" thickBot="1">
      <c r="A844" s="2"/>
      <c r="B844" s="2"/>
    </row>
    <row r="845" spans="1:2" ht="16" thickBot="1">
      <c r="A845" s="2"/>
      <c r="B845" s="2"/>
    </row>
    <row r="846" spans="1:2" ht="16" thickBot="1">
      <c r="A846" s="2"/>
      <c r="B846" s="2"/>
    </row>
    <row r="847" spans="1:2" ht="16" thickBot="1">
      <c r="A847" s="2"/>
      <c r="B847" s="2"/>
    </row>
    <row r="848" spans="1:2" ht="16" thickBot="1">
      <c r="A848" s="2"/>
      <c r="B848" s="2"/>
    </row>
    <row r="849" spans="1:2" ht="16" thickBot="1">
      <c r="A849" s="2"/>
      <c r="B849" s="2"/>
    </row>
    <row r="850" spans="1:2" ht="16" thickBot="1">
      <c r="A850" s="2"/>
      <c r="B850" s="2"/>
    </row>
    <row r="851" spans="1:2" ht="16" thickBot="1">
      <c r="A851" s="2"/>
      <c r="B851" s="2"/>
    </row>
    <row r="852" spans="1:2" ht="16" thickBot="1">
      <c r="A852" s="2"/>
      <c r="B852" s="2"/>
    </row>
    <row r="853" spans="1:2" ht="16" thickBot="1">
      <c r="A853" s="2"/>
      <c r="B853" s="2"/>
    </row>
    <row r="854" spans="1:2" ht="16" thickBot="1">
      <c r="A854" s="2"/>
      <c r="B854" s="2"/>
    </row>
    <row r="855" spans="1:2" ht="16" thickBot="1">
      <c r="A855" s="2"/>
      <c r="B855" s="2"/>
    </row>
    <row r="856" spans="1:2" ht="16" thickBot="1">
      <c r="A856" s="2"/>
      <c r="B856" s="2"/>
    </row>
    <row r="857" spans="1:2" ht="16" thickBot="1">
      <c r="A857" s="2"/>
      <c r="B857" s="2"/>
    </row>
    <row r="858" spans="1:2" ht="16" thickBot="1">
      <c r="A858" s="2"/>
      <c r="B858" s="2"/>
    </row>
    <row r="859" spans="1:2" ht="16" thickBot="1">
      <c r="A859" s="2"/>
      <c r="B859" s="2"/>
    </row>
    <row r="860" spans="1:2" ht="16" thickBot="1">
      <c r="A860" s="2"/>
      <c r="B860" s="2"/>
    </row>
    <row r="861" spans="1:2" ht="16" thickBot="1">
      <c r="A861" s="2"/>
      <c r="B861" s="2"/>
    </row>
    <row r="862" spans="1:2" ht="16" thickBot="1">
      <c r="A862" s="2"/>
      <c r="B862" s="2"/>
    </row>
    <row r="863" spans="1:2" ht="16" thickBot="1">
      <c r="A863" s="2"/>
      <c r="B863" s="2"/>
    </row>
    <row r="864" spans="1:2" ht="16" thickBot="1">
      <c r="A864" s="2"/>
      <c r="B864" s="2"/>
    </row>
    <row r="865" spans="1:2" ht="16" thickBot="1">
      <c r="A865" s="2"/>
      <c r="B865" s="2"/>
    </row>
    <row r="866" spans="1:2" ht="16" thickBot="1">
      <c r="A866" s="2"/>
      <c r="B866" s="2"/>
    </row>
    <row r="867" spans="1:2" ht="16" thickBot="1">
      <c r="A867" s="2"/>
      <c r="B867" s="2"/>
    </row>
    <row r="868" spans="1:2" ht="16" thickBot="1">
      <c r="A868" s="2"/>
      <c r="B868" s="2"/>
    </row>
    <row r="869" spans="1:2" ht="16" thickBot="1">
      <c r="A869" s="2"/>
      <c r="B869" s="2"/>
    </row>
    <row r="870" spans="1:2" ht="16" thickBot="1">
      <c r="A870" s="2"/>
      <c r="B870" s="2"/>
    </row>
    <row r="871" spans="1:2" ht="16" thickBot="1">
      <c r="A871" s="2"/>
      <c r="B871" s="2"/>
    </row>
    <row r="872" spans="1:2" ht="16" thickBot="1">
      <c r="A872" s="2"/>
      <c r="B872" s="2"/>
    </row>
    <row r="873" spans="1:2" ht="16" thickBot="1">
      <c r="A873" s="2"/>
      <c r="B873" s="2"/>
    </row>
    <row r="874" spans="1:2" ht="16" thickBot="1">
      <c r="A874" s="2"/>
      <c r="B874" s="2"/>
    </row>
    <row r="875" spans="1:2" ht="16" thickBot="1">
      <c r="A875" s="2"/>
      <c r="B875" s="2"/>
    </row>
    <row r="876" spans="1:2" ht="16" thickBot="1">
      <c r="A876" s="2"/>
      <c r="B876" s="2"/>
    </row>
    <row r="877" spans="1:2" ht="16" thickBot="1">
      <c r="A877" s="2"/>
      <c r="B877" s="2"/>
    </row>
    <row r="878" spans="1:2" ht="16" thickBot="1">
      <c r="A878" s="2"/>
      <c r="B878" s="2"/>
    </row>
    <row r="879" spans="1:2" ht="16" thickBot="1">
      <c r="A879" s="2"/>
      <c r="B879" s="2"/>
    </row>
    <row r="880" spans="1:2" ht="16" thickBot="1">
      <c r="A880" s="2"/>
      <c r="B880" s="2"/>
    </row>
    <row r="881" spans="1:2" ht="16" thickBot="1">
      <c r="A881" s="2"/>
      <c r="B881" s="2"/>
    </row>
    <row r="882" spans="1:2" ht="16" thickBot="1">
      <c r="A882" s="2"/>
      <c r="B882" s="2"/>
    </row>
    <row r="883" spans="1:2" ht="16" thickBot="1">
      <c r="A883" s="2"/>
      <c r="B883" s="2"/>
    </row>
    <row r="884" spans="1:2" ht="16" thickBot="1">
      <c r="A884" s="2"/>
      <c r="B884" s="2"/>
    </row>
    <row r="885" spans="1:2" ht="16" thickBot="1">
      <c r="A885" s="2"/>
      <c r="B885" s="2"/>
    </row>
    <row r="886" spans="1:2" ht="16" thickBot="1">
      <c r="A886" s="2"/>
      <c r="B886" s="2"/>
    </row>
    <row r="887" spans="1:2" ht="16" thickBot="1">
      <c r="A887" s="2"/>
      <c r="B887" s="2"/>
    </row>
    <row r="888" spans="1:2" ht="16" thickBot="1">
      <c r="A888" s="2"/>
      <c r="B888" s="2"/>
    </row>
    <row r="889" spans="1:2" ht="16" thickBot="1">
      <c r="A889" s="2"/>
      <c r="B889" s="2"/>
    </row>
    <row r="890" spans="1:2" ht="16" thickBot="1">
      <c r="A890" s="2"/>
      <c r="B890" s="2"/>
    </row>
    <row r="891" spans="1:2" ht="16" thickBot="1">
      <c r="A891" s="2"/>
      <c r="B891" s="2"/>
    </row>
    <row r="892" spans="1:2" ht="16" thickBot="1">
      <c r="A892" s="2"/>
      <c r="B892" s="2"/>
    </row>
    <row r="893" spans="1:2" ht="16" thickBot="1">
      <c r="A893" s="2"/>
      <c r="B893" s="2"/>
    </row>
    <row r="894" spans="1:2" ht="16" thickBot="1">
      <c r="A894" s="2"/>
      <c r="B894" s="2"/>
    </row>
    <row r="895" spans="1:2" ht="16" thickBot="1">
      <c r="A895" s="2"/>
      <c r="B895" s="2"/>
    </row>
    <row r="896" spans="1:2" ht="16" thickBot="1">
      <c r="A896" s="2"/>
      <c r="B896" s="2"/>
    </row>
    <row r="897" spans="1:2" ht="16" thickBot="1">
      <c r="A897" s="2"/>
      <c r="B897" s="2"/>
    </row>
    <row r="898" spans="1:2" ht="16" thickBot="1">
      <c r="A898" s="2"/>
      <c r="B898" s="2"/>
    </row>
    <row r="899" spans="1:2" ht="16" thickBot="1">
      <c r="A899" s="2"/>
      <c r="B899" s="2"/>
    </row>
    <row r="900" spans="1:2" ht="16" thickBot="1">
      <c r="A900" s="2"/>
      <c r="B900" s="2"/>
    </row>
    <row r="901" spans="1:2" ht="16" thickBot="1">
      <c r="A901" s="2"/>
      <c r="B901" s="2"/>
    </row>
    <row r="902" spans="1:2" ht="16" thickBot="1">
      <c r="A902" s="2"/>
      <c r="B902" s="2"/>
    </row>
    <row r="903" spans="1:2" ht="16" thickBot="1">
      <c r="A903" s="2"/>
      <c r="B903" s="2"/>
    </row>
    <row r="904" spans="1:2" ht="16" thickBot="1">
      <c r="A904" s="2"/>
      <c r="B904" s="2"/>
    </row>
    <row r="905" spans="1:2" ht="16" thickBot="1">
      <c r="A905" s="2"/>
      <c r="B905" s="2"/>
    </row>
    <row r="906" spans="1:2" ht="16" thickBot="1">
      <c r="A906" s="2"/>
      <c r="B906" s="2"/>
    </row>
    <row r="907" spans="1:2" ht="16" thickBot="1">
      <c r="A907" s="2"/>
      <c r="B907" s="2"/>
    </row>
    <row r="908" spans="1:2" ht="16" thickBot="1">
      <c r="A908" s="2"/>
      <c r="B908" s="2"/>
    </row>
    <row r="909" spans="1:2" ht="16" thickBot="1">
      <c r="A909" s="2"/>
      <c r="B909" s="2"/>
    </row>
    <row r="910" spans="1:2" ht="16" thickBot="1">
      <c r="A910" s="2"/>
      <c r="B910" s="2"/>
    </row>
    <row r="911" spans="1:2" ht="16" thickBot="1">
      <c r="A911" s="2"/>
      <c r="B911" s="2"/>
    </row>
    <row r="912" spans="1:2" ht="16" thickBot="1">
      <c r="A912" s="2"/>
      <c r="B912" s="2"/>
    </row>
    <row r="913" spans="1:2" ht="16" thickBot="1">
      <c r="A913" s="2"/>
      <c r="B913" s="2"/>
    </row>
    <row r="914" spans="1:2" ht="16" thickBot="1">
      <c r="A914" s="2"/>
      <c r="B914" s="2"/>
    </row>
    <row r="915" spans="1:2" ht="16" thickBot="1">
      <c r="A915" s="2"/>
      <c r="B915" s="2"/>
    </row>
    <row r="916" spans="1:2" ht="16" thickBot="1">
      <c r="A916" s="2"/>
      <c r="B916" s="2"/>
    </row>
    <row r="917" spans="1:2" ht="16" thickBot="1">
      <c r="A917" s="2"/>
      <c r="B917" s="2"/>
    </row>
    <row r="918" spans="1:2" ht="16" thickBot="1">
      <c r="A918" s="2"/>
      <c r="B918" s="2"/>
    </row>
    <row r="919" spans="1:2" ht="16" thickBot="1">
      <c r="A919" s="2"/>
      <c r="B919" s="2"/>
    </row>
    <row r="920" spans="1:2" ht="16" thickBot="1">
      <c r="A920" s="2"/>
      <c r="B920" s="2"/>
    </row>
    <row r="921" spans="1:2" ht="16" thickBot="1">
      <c r="A921" s="2"/>
      <c r="B921" s="2"/>
    </row>
    <row r="922" spans="1:2" ht="16" thickBot="1">
      <c r="A922" s="2"/>
      <c r="B922" s="2"/>
    </row>
    <row r="923" spans="1:2" ht="16" thickBot="1">
      <c r="A923" s="2"/>
      <c r="B923" s="2"/>
    </row>
    <row r="924" spans="1:2" ht="16" thickBot="1">
      <c r="A924" s="2"/>
      <c r="B924" s="2"/>
    </row>
    <row r="925" spans="1:2" ht="16" thickBot="1">
      <c r="A925" s="2"/>
      <c r="B925" s="2"/>
    </row>
    <row r="926" spans="1:2" ht="16" thickBot="1">
      <c r="A926" s="2"/>
      <c r="B926" s="2"/>
    </row>
    <row r="927" spans="1:2" ht="16" thickBot="1">
      <c r="A927" s="2"/>
      <c r="B927" s="2"/>
    </row>
    <row r="928" spans="1:2" ht="16" thickBot="1">
      <c r="A928" s="2"/>
      <c r="B928" s="2"/>
    </row>
    <row r="929" spans="1:2" ht="16" thickBot="1">
      <c r="A929" s="2"/>
      <c r="B929" s="2"/>
    </row>
    <row r="930" spans="1:2" ht="16" thickBot="1">
      <c r="A930" s="2"/>
      <c r="B930" s="2"/>
    </row>
    <row r="931" spans="1:2" ht="16" thickBot="1">
      <c r="A931" s="2"/>
      <c r="B931" s="2"/>
    </row>
    <row r="932" spans="1:2" ht="16" thickBot="1">
      <c r="A932" s="2"/>
      <c r="B932" s="2"/>
    </row>
    <row r="933" spans="1:2" ht="16" thickBot="1">
      <c r="A933" s="2"/>
      <c r="B933" s="2"/>
    </row>
    <row r="934" spans="1:2" ht="16" thickBot="1">
      <c r="A934" s="2"/>
      <c r="B934" s="2"/>
    </row>
    <row r="935" spans="1:2" ht="16" thickBot="1">
      <c r="A935" s="2"/>
      <c r="B935" s="2"/>
    </row>
    <row r="936" spans="1:2" ht="16" thickBot="1">
      <c r="A936" s="2"/>
      <c r="B936" s="2"/>
    </row>
    <row r="937" spans="1:2" ht="16" thickBot="1">
      <c r="A937" s="2"/>
      <c r="B937" s="2"/>
    </row>
    <row r="938" spans="1:2" ht="16" thickBot="1">
      <c r="A938" s="2"/>
      <c r="B938" s="2"/>
    </row>
    <row r="939" spans="1:2" ht="16" thickBot="1">
      <c r="A939" s="2"/>
      <c r="B939" s="2"/>
    </row>
    <row r="940" spans="1:2" ht="16" thickBot="1">
      <c r="A940" s="2"/>
      <c r="B940" s="2"/>
    </row>
    <row r="941" spans="1:2" ht="16" thickBot="1">
      <c r="A941" s="2"/>
      <c r="B941" s="2"/>
    </row>
    <row r="942" spans="1:2" ht="16" thickBot="1">
      <c r="A942" s="2"/>
      <c r="B942" s="2"/>
    </row>
    <row r="943" spans="1:2" ht="16" thickBot="1">
      <c r="A943" s="2"/>
      <c r="B943" s="2"/>
    </row>
    <row r="944" spans="1:2" ht="16" thickBot="1">
      <c r="A944" s="2"/>
      <c r="B944" s="2"/>
    </row>
    <row r="945" spans="1:2" ht="16" thickBot="1">
      <c r="A945" s="2"/>
      <c r="B945" s="2"/>
    </row>
    <row r="946" spans="1:2" ht="16" thickBot="1">
      <c r="A946" s="2"/>
      <c r="B946" s="2"/>
    </row>
    <row r="947" spans="1:2" ht="16" thickBot="1">
      <c r="A947" s="2"/>
      <c r="B947" s="2"/>
    </row>
    <row r="948" spans="1:2" ht="16" thickBot="1">
      <c r="A948" s="2"/>
      <c r="B948" s="2"/>
    </row>
    <row r="949" spans="1:2" ht="16" thickBot="1">
      <c r="A949" s="2"/>
      <c r="B949" s="2"/>
    </row>
    <row r="950" spans="1:2" ht="16" thickBot="1">
      <c r="A950" s="2"/>
      <c r="B950" s="2"/>
    </row>
    <row r="951" spans="1:2" ht="16" thickBot="1">
      <c r="A951" s="2"/>
      <c r="B951" s="2"/>
    </row>
    <row r="952" spans="1:2" ht="16" thickBot="1">
      <c r="A952" s="2"/>
      <c r="B952" s="2"/>
    </row>
    <row r="953" spans="1:2" ht="16" thickBot="1">
      <c r="A953" s="2"/>
      <c r="B953" s="2"/>
    </row>
    <row r="954" spans="1:2" ht="16" thickBot="1">
      <c r="A954" s="2"/>
      <c r="B954" s="2"/>
    </row>
    <row r="955" spans="1:2" ht="16" thickBot="1">
      <c r="A955" s="2"/>
      <c r="B955" s="2"/>
    </row>
    <row r="956" spans="1:2" ht="16" thickBot="1">
      <c r="A956" s="2"/>
      <c r="B956" s="2"/>
    </row>
    <row r="957" spans="1:2" ht="16" thickBot="1">
      <c r="A957" s="2"/>
      <c r="B957" s="2"/>
    </row>
    <row r="958" spans="1:2" ht="16" thickBot="1">
      <c r="A958" s="2"/>
      <c r="B958" s="2"/>
    </row>
    <row r="959" spans="1:2" ht="16" thickBot="1">
      <c r="A959" s="2"/>
      <c r="B959" s="2"/>
    </row>
    <row r="960" spans="1:2" ht="16" thickBot="1">
      <c r="A960" s="2"/>
      <c r="B960" s="2"/>
    </row>
    <row r="961" spans="1:2" ht="16" thickBot="1">
      <c r="A961" s="2"/>
      <c r="B961" s="2"/>
    </row>
    <row r="962" spans="1:2" ht="16" thickBot="1">
      <c r="A962" s="2"/>
      <c r="B962" s="2"/>
    </row>
    <row r="963" spans="1:2" ht="16" thickBot="1">
      <c r="A963" s="2"/>
      <c r="B963" s="2"/>
    </row>
    <row r="964" spans="1:2" ht="16" thickBot="1">
      <c r="A964" s="2"/>
      <c r="B964" s="2"/>
    </row>
    <row r="965" spans="1:2" ht="16" thickBot="1">
      <c r="A965" s="2"/>
      <c r="B965" s="2"/>
    </row>
    <row r="966" spans="1:2" ht="16" thickBot="1">
      <c r="A966" s="2"/>
      <c r="B966" s="2"/>
    </row>
    <row r="967" spans="1:2" ht="16" thickBot="1">
      <c r="A967" s="2"/>
      <c r="B967" s="2"/>
    </row>
    <row r="968" spans="1:2" ht="16" thickBot="1">
      <c r="A968" s="2"/>
      <c r="B968" s="2"/>
    </row>
    <row r="969" spans="1:2" ht="16" thickBot="1">
      <c r="A969" s="2"/>
      <c r="B969" s="2"/>
    </row>
    <row r="970" spans="1:2" ht="16" thickBot="1">
      <c r="A970" s="2"/>
      <c r="B970" s="2"/>
    </row>
    <row r="971" spans="1:2" ht="16" thickBot="1">
      <c r="A971" s="2"/>
      <c r="B971" s="2"/>
    </row>
    <row r="972" spans="1:2" ht="16" thickBot="1">
      <c r="A972" s="2"/>
      <c r="B972" s="2"/>
    </row>
    <row r="973" spans="1:2" ht="16" thickBot="1">
      <c r="A973" s="2"/>
      <c r="B973" s="2"/>
    </row>
    <row r="974" spans="1:2" ht="16" thickBot="1">
      <c r="A974" s="2"/>
      <c r="B974" s="2"/>
    </row>
    <row r="975" spans="1:2" ht="16" thickBot="1">
      <c r="A975" s="2"/>
      <c r="B975" s="2"/>
    </row>
    <row r="976" spans="1:2" ht="16" thickBot="1">
      <c r="A976" s="2"/>
      <c r="B976" s="2"/>
    </row>
    <row r="977" spans="1:2" ht="16" thickBot="1">
      <c r="A977" s="2"/>
      <c r="B977" s="2"/>
    </row>
    <row r="978" spans="1:2" ht="16" thickBot="1">
      <c r="A978" s="2"/>
      <c r="B978" s="2"/>
    </row>
    <row r="979" spans="1:2" ht="16" thickBot="1">
      <c r="A979" s="2"/>
      <c r="B979" s="2"/>
    </row>
    <row r="980" spans="1:2" ht="16" thickBot="1">
      <c r="A980" s="2"/>
      <c r="B980" s="2"/>
    </row>
    <row r="981" spans="1:2" ht="16" thickBot="1">
      <c r="A981" s="2"/>
      <c r="B981" s="2"/>
    </row>
    <row r="982" spans="1:2" ht="16" thickBot="1">
      <c r="A982" s="2"/>
      <c r="B982" s="2"/>
    </row>
    <row r="983" spans="1:2" ht="16" thickBot="1">
      <c r="A983" s="2"/>
      <c r="B983" s="2"/>
    </row>
    <row r="984" spans="1:2" ht="16" thickBot="1">
      <c r="A984" s="2"/>
      <c r="B984" s="2"/>
    </row>
    <row r="985" spans="1:2" ht="16" thickBot="1">
      <c r="A985" s="2"/>
      <c r="B985" s="2"/>
    </row>
    <row r="986" spans="1:2" ht="16" thickBot="1">
      <c r="A986" s="2"/>
      <c r="B986" s="2"/>
    </row>
    <row r="987" spans="1:2" ht="16" thickBot="1">
      <c r="A987" s="2"/>
      <c r="B987" s="2"/>
    </row>
    <row r="988" spans="1:2" ht="16" thickBot="1">
      <c r="A988" s="2"/>
      <c r="B988" s="2"/>
    </row>
    <row r="989" spans="1:2" ht="16" thickBot="1">
      <c r="A989" s="2"/>
      <c r="B989" s="2"/>
    </row>
    <row r="990" spans="1:2" ht="16" thickBot="1">
      <c r="A990" s="2"/>
      <c r="B990" s="2"/>
    </row>
    <row r="991" spans="1:2" ht="16" thickBot="1">
      <c r="A991" s="2"/>
      <c r="B991" s="2"/>
    </row>
    <row r="992" spans="1:2" ht="16" thickBot="1">
      <c r="A992" s="2"/>
      <c r="B992" s="2"/>
    </row>
    <row r="993" spans="1:2" ht="16" thickBot="1">
      <c r="A993" s="2"/>
      <c r="B993" s="2"/>
    </row>
    <row r="994" spans="1:2" ht="16" thickBot="1">
      <c r="A994" s="2"/>
      <c r="B994" s="2"/>
    </row>
    <row r="995" spans="1:2" ht="16" thickBot="1">
      <c r="B995" s="2"/>
    </row>
    <row r="996" spans="1:2" ht="16" thickBot="1">
      <c r="B996" s="2"/>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BF91-E600-4ED5-B017-F5854170EC3F}">
  <sheetPr codeName="Sheet5"/>
  <dimension ref="A1:U1000"/>
  <sheetViews>
    <sheetView workbookViewId="0">
      <selection activeCell="B48" sqref="B48"/>
    </sheetView>
  </sheetViews>
  <sheetFormatPr baseColWidth="10" defaultColWidth="8.83203125" defaultRowHeight="15"/>
  <cols>
    <col min="1" max="1" width="11" customWidth="1"/>
    <col min="3" max="4" width="8.6640625" style="11"/>
    <col min="14" max="14" width="10.6640625" customWidth="1"/>
  </cols>
  <sheetData>
    <row r="1" spans="1:21" s="1" customFormat="1" ht="16" thickBot="1">
      <c r="A1" s="1" t="s">
        <v>0</v>
      </c>
      <c r="B1" s="1" t="s">
        <v>111</v>
      </c>
      <c r="C1" s="10" t="s">
        <v>2</v>
      </c>
      <c r="D1" s="10"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1" thickBot="1">
      <c r="A2" s="5" t="s">
        <v>109</v>
      </c>
      <c r="B2" s="8" t="s">
        <v>110</v>
      </c>
    </row>
    <row r="3" spans="1:21" ht="16" thickBot="1">
      <c r="A3" s="4" t="s">
        <v>21</v>
      </c>
      <c r="B3" s="9">
        <f>Harvest!O2</f>
        <v>48</v>
      </c>
      <c r="E3">
        <f>('nutritional values'!E2*'yearly farm nutrient production'!B3)/0.1</f>
        <v>6052.7998352050554</v>
      </c>
      <c r="F3">
        <f>('nutritional values'!F2*'yearly farm nutrient production'!B3)/0.1</f>
        <v>739.19998168945438</v>
      </c>
      <c r="G3">
        <f>('nutritional values'!G2*'yearly farm nutrient production'!B3)/0.1</f>
        <v>28310.399780273423</v>
      </c>
      <c r="H3">
        <f>('nutritional values'!H2*'yearly farm nutrient production'!$B3)/0.1</f>
        <v>156960</v>
      </c>
      <c r="I3">
        <f>('nutritional values'!I2*'yearly farm nutrient production'!$B3)/0.1</f>
        <v>5855.9999084472474</v>
      </c>
      <c r="J3">
        <f>('nutritional values'!J2*'yearly farm nutrient production'!$B3)/0.1</f>
        <v>129.11999702453616</v>
      </c>
      <c r="K3">
        <f>('nutritional values'!K2*'yearly farm nutrient production'!$B3)/0.1</f>
        <v>13920</v>
      </c>
      <c r="L3">
        <f>('nutritional values'!L2*'yearly farm nutrient production'!$B3)/0.1</f>
        <v>1454.3999862670894</v>
      </c>
      <c r="M3">
        <f>('nutritional values'!M2*'yearly farm nutrient production'!$B3)/0.1</f>
        <v>60480</v>
      </c>
      <c r="N3">
        <f>('nutritional values'!N2*'yearly farm nutrient production'!$B3)/0.1</f>
        <v>165600</v>
      </c>
      <c r="O3">
        <f>('nutritional values'!O2*'yearly farm nutrient production'!$B3)/0.1</f>
        <v>960</v>
      </c>
      <c r="P3">
        <f>('nutritional values'!P2*'yearly farm nutrient production'!$B3)/0.1</f>
        <v>1272.0000457763663</v>
      </c>
      <c r="Q3">
        <f>('nutritional values'!Q2*'yearly farm nutrient production'!$B3)/0.1</f>
        <v>0</v>
      </c>
      <c r="R3">
        <f>('nutritional values'!R2*'yearly farm nutrient production'!$B3)/0.1</f>
        <v>0</v>
      </c>
      <c r="S3">
        <f>('nutritional values'!S2*'yearly farm nutrient production'!$B3)/0.1</f>
        <v>484.79999542236476</v>
      </c>
      <c r="T3">
        <f>('nutritional values'!T2*'yearly farm nutrient production'!$B3)/0.1</f>
        <v>0</v>
      </c>
      <c r="U3">
        <f>('nutritional values'!U2*'yearly farm nutrient production'!$B3)/0.1</f>
        <v>12960</v>
      </c>
    </row>
    <row r="4" spans="1:21" ht="16" thickBot="1">
      <c r="A4" s="4" t="s">
        <v>23</v>
      </c>
      <c r="B4" s="9">
        <f>Harvest!O3</f>
        <v>84</v>
      </c>
      <c r="E4">
        <f>('nutritional values'!E3*'yearly farm nutrient production'!B4)/0.1</f>
        <v>18210.863800048835</v>
      </c>
      <c r="F4">
        <f>('nutritional values'!F3*'yearly farm nutrient production'!B4)/0.1</f>
        <v>1066.715970039367</v>
      </c>
      <c r="G4">
        <f>('nutritional values'!G3*'yearly farm nutrient production'!B4)/0.1</f>
        <v>40639.787292480432</v>
      </c>
      <c r="H4">
        <f>('nutritional values'!H3*'yearly farm nutrient production'!$B4)/0.1</f>
        <v>237745.19897460946</v>
      </c>
      <c r="I4">
        <f>('nutritional values'!I3*'yearly farm nutrient production'!$B4)/0.1</f>
        <v>17430</v>
      </c>
      <c r="J4">
        <f>('nutritional values'!J3*'yearly farm nutrient production'!$B4)/0.1</f>
        <v>177.0888036489491</v>
      </c>
      <c r="K4">
        <f>('nutritional values'!K3*'yearly farm nutrient production'!$B4)/0.1</f>
        <v>71811.598205566377</v>
      </c>
      <c r="L4">
        <f>('nutritional values'!L3*'yearly farm nutrient production'!$B4)/0.1</f>
        <v>4671.2398910522434</v>
      </c>
      <c r="M4">
        <f>('nutritional values'!M3*'yearly farm nutrient production'!$B4)/0.1</f>
        <v>133862.40051269566</v>
      </c>
      <c r="N4">
        <f>('nutritional values'!N3*'yearly farm nutrient production'!$B4)/0.1</f>
        <v>740426.41845703102</v>
      </c>
      <c r="O4">
        <f>('nutritional values'!O3*'yearly farm nutrient production'!$B4)/0.1</f>
        <v>9063.5999679565193</v>
      </c>
      <c r="P4">
        <f>('nutritional values'!P3*'yearly farm nutrient production'!$B4)/0.1</f>
        <v>2189.2079830169641</v>
      </c>
      <c r="Q4">
        <f>('nutritional values'!Q3*'yearly farm nutrient production'!$B4)/0.1</f>
        <v>2091.6</v>
      </c>
      <c r="R4">
        <f>('nutritional values'!R3*'yearly farm nutrient production'!$B4)/0.1</f>
        <v>36951.601409912109</v>
      </c>
      <c r="S4">
        <f>('nutritional values'!S3*'yearly farm nutrient production'!$B4)/0.1</f>
        <v>34.859998673200593</v>
      </c>
      <c r="T4">
        <f>('nutritional values'!T3*'yearly farm nutrient production'!$B4)/0.1</f>
        <v>976.07995033263956</v>
      </c>
      <c r="U4">
        <f>('nutritional values'!U3*'yearly farm nutrient production'!$B4)/0.1</f>
        <v>294915.59692382842</v>
      </c>
    </row>
    <row r="5" spans="1:21" ht="16" thickBot="1">
      <c r="A5" s="4" t="s">
        <v>26</v>
      </c>
      <c r="B5" s="9">
        <f>Harvest!O4</f>
        <v>40</v>
      </c>
      <c r="E5">
        <f>('nutritional values'!E4*'yearly farm nutrient production'!B5)/0.1</f>
        <v>0</v>
      </c>
      <c r="F5">
        <f>('nutritional values'!F4*'yearly farm nutrient production'!B5)/0.1</f>
        <v>40000</v>
      </c>
      <c r="G5">
        <f>('nutritional values'!G4*'yearly farm nutrient production'!B5)/0.1</f>
        <v>0</v>
      </c>
      <c r="H5">
        <f>('nutritional values'!H4*'yearly farm nutrient production'!$B5)/0.1</f>
        <v>353600</v>
      </c>
      <c r="I5">
        <f>('nutritional values'!I4*'yearly farm nutrient production'!$B5)/0.1</f>
        <v>0</v>
      </c>
      <c r="J5">
        <f>('nutritional values'!J4*'yearly farm nutrient production'!$B5)/0.1</f>
        <v>5523.1998443603607</v>
      </c>
      <c r="K5">
        <f>('nutritional values'!K4*'yearly farm nutrient production'!$B5)/0.1</f>
        <v>400</v>
      </c>
      <c r="L5">
        <f>('nutritional values'!L4*'yearly farm nutrient production'!$B5)/0.1</f>
        <v>224.00000095367437</v>
      </c>
      <c r="M5">
        <f>('nutritional values'!M4*'yearly farm nutrient production'!$B5)/0.1</f>
        <v>0</v>
      </c>
      <c r="N5">
        <f>('nutritional values'!N4*'yearly farm nutrient production'!$B5)/0.1</f>
        <v>400</v>
      </c>
      <c r="O5">
        <f>('nutritional values'!O4*'yearly farm nutrient production'!$B5)/0.1</f>
        <v>800</v>
      </c>
      <c r="P5">
        <f>('nutritional values'!P4*'yearly farm nutrient production'!$B5)/0.1</f>
        <v>0</v>
      </c>
      <c r="Q5">
        <f>('nutritional values'!Q4*'yearly farm nutrient production'!$B5)/0.1</f>
        <v>0</v>
      </c>
      <c r="R5">
        <f>('nutritional values'!R4*'yearly farm nutrient production'!$B5)/0.1</f>
        <v>0</v>
      </c>
      <c r="S5">
        <f>('nutritional values'!S4*'yearly farm nutrient production'!$B5)/0.1</f>
        <v>5740.0001525878797</v>
      </c>
      <c r="T5">
        <f>('nutritional values'!T4*'yearly farm nutrient production'!$B5)/0.1</f>
        <v>0</v>
      </c>
      <c r="U5">
        <f>('nutritional values'!U4*'yearly farm nutrient production'!$B5)/0.1</f>
        <v>0</v>
      </c>
    </row>
    <row r="6" spans="1:21" ht="16" thickBot="1">
      <c r="A6" s="4" t="s">
        <v>29</v>
      </c>
      <c r="B6" s="9">
        <f>Harvest!O5</f>
        <v>15</v>
      </c>
      <c r="E6">
        <f>('nutritional values'!E5*'yearly farm nutrient production'!B6)/0.1</f>
        <v>45.00000178813935</v>
      </c>
      <c r="F6">
        <f>('nutritional values'!F5*'yearly farm nutrient production'!B6)/0.1</f>
        <v>0</v>
      </c>
      <c r="G6">
        <f>('nutritional values'!G5*'yearly farm nutrient production'!B6)/0.1</f>
        <v>12329.99954223633</v>
      </c>
      <c r="H6">
        <f>('nutritional values'!H5*'yearly farm nutrient production'!$B6)/0.1</f>
        <v>45600</v>
      </c>
      <c r="I6">
        <f>('nutritional values'!I5*'yearly farm nutrient production'!$B6)/0.1</f>
        <v>30.0000004470348</v>
      </c>
      <c r="J6">
        <f>('nutritional values'!J5*'yearly farm nutrient production'!$B6)/0.1</f>
        <v>0</v>
      </c>
      <c r="K6">
        <f>('nutritional values'!K5*'yearly farm nutrient production'!$B6)/0.1</f>
        <v>900</v>
      </c>
      <c r="L6">
        <f>('nutritional values'!L5*'yearly farm nutrient production'!$B6)/0.1</f>
        <v>62.999998033046694</v>
      </c>
      <c r="M6">
        <f>('nutritional values'!M5*'yearly farm nutrient production'!$B6)/0.1</f>
        <v>300</v>
      </c>
      <c r="N6">
        <f>('nutritional values'!N5*'yearly farm nutrient production'!$B6)/0.1</f>
        <v>7800</v>
      </c>
      <c r="O6">
        <f>('nutritional values'!O5*'yearly farm nutrient production'!$B6)/0.1</f>
        <v>600</v>
      </c>
      <c r="P6">
        <f>('nutritional values'!P5*'yearly farm nutrient production'!$B6)/0.1</f>
        <v>32.999999821186044</v>
      </c>
      <c r="Q6">
        <f>('nutritional values'!Q5*'yearly farm nutrient production'!$B6)/0.1</f>
        <v>0</v>
      </c>
      <c r="R6">
        <f>('nutritional values'!R5*'yearly farm nutrient production'!$B6)/0.1</f>
        <v>0</v>
      </c>
      <c r="S6">
        <f>('nutritional values'!S5*'yearly farm nutrient production'!$B6)/0.1</f>
        <v>0</v>
      </c>
      <c r="T6">
        <f>('nutritional values'!T5*'yearly farm nutrient production'!$B6)/0.1</f>
        <v>75</v>
      </c>
      <c r="U6">
        <f>('nutritional values'!U5*'yearly farm nutrient production'!$B6)/0.1</f>
        <v>300</v>
      </c>
    </row>
    <row r="7" spans="1:21" ht="16" thickBot="1">
      <c r="A7" s="5" t="s">
        <v>32</v>
      </c>
      <c r="B7" s="9">
        <f>Harvest!O6</f>
        <v>5</v>
      </c>
      <c r="E7">
        <f>('nutritional values'!E6*'yearly farm nutrient production'!B7)/0.1</f>
        <v>46.000000834465041</v>
      </c>
      <c r="F7">
        <f>('nutritional values'!F6*'yearly farm nutrient production'!B7)/0.1</f>
        <v>6.4999997615813996</v>
      </c>
      <c r="G7">
        <f>('nutritional values'!G6*'yearly farm nutrient production'!B7)/0.1</f>
        <v>2845.0000762939444</v>
      </c>
      <c r="H7">
        <f>('nutritional values'!H6*'yearly farm nutrient production'!$B7)/0.1</f>
        <v>10950</v>
      </c>
      <c r="I7">
        <f>('nutritional values'!I6*'yearly farm nutrient production'!$B7)/0.1</f>
        <v>400</v>
      </c>
      <c r="J7">
        <f>('nutritional values'!J6*'yearly farm nutrient production'!$B7)/0.1</f>
        <v>0.89999996125698001</v>
      </c>
      <c r="K7">
        <f>('nutritional values'!K6*'yearly farm nutrient production'!$B7)/0.1</f>
        <v>3500</v>
      </c>
      <c r="L7">
        <f>('nutritional values'!L6*'yearly farm nutrient production'!$B7)/0.1</f>
        <v>30.500000715255744</v>
      </c>
      <c r="M7">
        <f>('nutritional values'!M6*'yearly farm nutrient production'!$B7)/0.1</f>
        <v>550</v>
      </c>
      <c r="N7">
        <f>('nutritional values'!N6*'yearly farm nutrient production'!$B7)/0.1</f>
        <v>8300</v>
      </c>
      <c r="O7">
        <f>('nutritional values'!O6*'yearly farm nutrient production'!$B7)/0.1</f>
        <v>450</v>
      </c>
      <c r="P7">
        <f>('nutritional values'!P6*'yearly farm nutrient production'!$B7)/0.1</f>
        <v>10.000000149011598</v>
      </c>
      <c r="Q7">
        <f>('nutritional values'!Q6*'yearly farm nutrient production'!$B7)/0.1</f>
        <v>0</v>
      </c>
      <c r="R7">
        <f>('nutritional values'!R6*'yearly farm nutrient production'!$B7)/0.1</f>
        <v>0</v>
      </c>
      <c r="S7">
        <f>('nutritional values'!S6*'yearly farm nutrient production'!$B7)/0.1</f>
        <v>6.4999997615813996</v>
      </c>
      <c r="T7">
        <f>('nutritional values'!T6*'yearly farm nutrient production'!$B7)/0.1</f>
        <v>0</v>
      </c>
      <c r="U7">
        <f>('nutritional values'!U6*'yearly farm nutrient production'!$B7)/0.1</f>
        <v>300</v>
      </c>
    </row>
    <row r="8" spans="1:21" ht="16" thickBot="1">
      <c r="A8" s="4" t="s">
        <v>34</v>
      </c>
      <c r="B8" s="9">
        <f>Harvest!O7</f>
        <v>28</v>
      </c>
      <c r="E8">
        <f>('nutritional values'!E7*'yearly farm nutrient production'!B8)/0.1</f>
        <v>279.7200036048888</v>
      </c>
      <c r="F8">
        <f>('nutritional values'!F7*'yearly farm nutrient production'!B8)/0.1</f>
        <v>45.583999752998281</v>
      </c>
      <c r="G8">
        <f>('nutritional values'!G7*'yearly farm nutrient production'!B8)/0.1</f>
        <v>462.05600261688278</v>
      </c>
      <c r="H8">
        <f>('nutritional values'!H7*'yearly farm nutrient production'!$B8)/0.1</f>
        <v>2693.5999679565421</v>
      </c>
      <c r="I8">
        <f>('nutritional values'!I7*'yearly farm nutrient production'!$B8)/0.1</f>
        <v>227.92000293731675</v>
      </c>
      <c r="J8">
        <f>('nutritional values'!J7*'yearly farm nutrient production'!$B8)/0.1</f>
        <v>6.0088001191616156</v>
      </c>
      <c r="K8">
        <f>('nutritional values'!K7*'yearly farm nutrient production'!$B8)/0.1</f>
        <v>7251.9998931884829</v>
      </c>
      <c r="L8">
        <f>('nutritional values'!L7*'yearly farm nutrient production'!$B8)/0.1</f>
        <v>256.92799329757702</v>
      </c>
      <c r="M8">
        <f>('nutritional values'!M7*'yearly farm nutrient production'!$B8)/0.1</f>
        <v>2693.5999679565421</v>
      </c>
      <c r="N8">
        <f>('nutritional values'!N7*'yearly farm nutrient production'!$B8)/0.1</f>
        <v>49313.598632812646</v>
      </c>
      <c r="O8">
        <f>('nutritional values'!O7*'yearly farm nutrient production'!$B8)/0.1</f>
        <v>1036.0000133514416</v>
      </c>
      <c r="P8">
        <f>('nutritional values'!P7*'yearly farm nutrient production'!$B8)/0.1</f>
        <v>41.44000053405771</v>
      </c>
      <c r="Q8">
        <f>('nutritional values'!Q7*'yearly farm nutrient production'!$B8)/0.1</f>
        <v>34395.199999999997</v>
      </c>
      <c r="R8">
        <f>('nutritional values'!R7*'yearly farm nutrient production'!$B8)/0.1</f>
        <v>686246.3671875</v>
      </c>
      <c r="S8">
        <f>('nutritional values'!S7*'yearly farm nutrient production'!$B8)/0.1</f>
        <v>37.296001315116882</v>
      </c>
      <c r="T8">
        <f>('nutritional values'!T7*'yearly farm nutrient production'!$B8)/0.1</f>
        <v>766.63997650146484</v>
      </c>
      <c r="U8">
        <f>('nutritional values'!U7*'yearly farm nutrient production'!$B8)/0.1</f>
        <v>15125.600128173837</v>
      </c>
    </row>
    <row r="9" spans="1:21" ht="16" thickBot="1">
      <c r="A9" s="4" t="s">
        <v>37</v>
      </c>
      <c r="B9" s="9">
        <f>Harvest!O8</f>
        <v>20</v>
      </c>
      <c r="E9">
        <f>('nutritional values'!E8*'yearly farm nutrient production'!B9)/0.1</f>
        <v>344.03998851776197</v>
      </c>
      <c r="F9">
        <f>('nutritional values'!F8*'yearly farm nutrient production'!B9)/0.1</f>
        <v>45.140001177787795</v>
      </c>
      <c r="G9">
        <f>('nutritional values'!G8*'yearly farm nutrient production'!B9)/0.1</f>
        <v>810.07995605468807</v>
      </c>
      <c r="H9">
        <f>('nutritional values'!H8*'yearly farm nutrient production'!$B9)/0.1</f>
        <v>4147.9999542236392</v>
      </c>
      <c r="I9">
        <f>('nutritional values'!I8*'yearly farm nutrient production'!$B9)/0.1</f>
        <v>317.19999313354396</v>
      </c>
      <c r="J9">
        <f>('nutritional values'!J8*'yearly farm nutrient production'!$B9)/0.1</f>
        <v>4.7580000013112995</v>
      </c>
      <c r="K9">
        <f>('nutritional values'!K8*'yearly farm nutrient production'!$B9)/0.1</f>
        <v>5734.00001525878</v>
      </c>
      <c r="L9">
        <f>('nutritional values'!L8*'yearly farm nutrient production'!$B9)/0.1</f>
        <v>89.060002565383996</v>
      </c>
      <c r="M9">
        <f>('nutritional values'!M8*'yearly farm nutrient production'!$B9)/0.1</f>
        <v>2562.0000839233398</v>
      </c>
      <c r="N9">
        <f>('nutritional values'!N8*'yearly farm nutrient production'!$B9)/0.1</f>
        <v>38551.998901367195</v>
      </c>
      <c r="O9">
        <f>('nutritional values'!O8*'yearly farm nutrient production'!$B9)/0.1</f>
        <v>4025.9998321533203</v>
      </c>
      <c r="P9">
        <f>('nutritional values'!P8*'yearly farm nutrient production'!$B9)/0.1</f>
        <v>50.019997358322193</v>
      </c>
      <c r="Q9">
        <f>('nutritional values'!Q8*'yearly farm nutrient production'!$B9)/0.1</f>
        <v>3781.9999999999995</v>
      </c>
      <c r="R9">
        <f>('nutritional values'!R8*'yearly farm nutrient production'!$B9)/0.1</f>
        <v>76005.99975585939</v>
      </c>
      <c r="S9">
        <f>('nutritional values'!S8*'yearly farm nutrient production'!$B9)/0.1</f>
        <v>95.160001516342192</v>
      </c>
      <c r="T9">
        <f>('nutritional values'!T8*'yearly farm nutrient production'!$B9)/0.1</f>
        <v>10882.399749755859</v>
      </c>
      <c r="U9">
        <f>('nutritional values'!U8*'yearly farm nutrient production'!$B9)/0.1</f>
        <v>7686.0000610351608</v>
      </c>
    </row>
    <row r="10" spans="1:21" ht="16" thickBot="1">
      <c r="A10" s="4" t="s">
        <v>39</v>
      </c>
      <c r="B10" s="9">
        <f>Harvest!O9</f>
        <v>5.75</v>
      </c>
      <c r="E10">
        <f>('nutritional values'!E9*'yearly farm nutrient production'!B10)/0.1</f>
        <v>39.100000411272028</v>
      </c>
      <c r="F10">
        <f>('nutritional values'!F9*'yearly farm nutrient production'!B10)/0.1</f>
        <v>5.7500000856816698</v>
      </c>
      <c r="G10">
        <f>('nutritional values'!G9*'yearly farm nutrient production'!B10)/0.1</f>
        <v>103.49999725818608</v>
      </c>
      <c r="H10">
        <f>('nutritional values'!H9*'yearly farm nutrient production'!$B10)/0.1</f>
        <v>920</v>
      </c>
      <c r="I10">
        <f>('nutritional values'!I9*'yearly farm nutrient production'!$B10)/0.1</f>
        <v>92.000001370906929</v>
      </c>
      <c r="J10">
        <f>('nutritional values'!J9*'yearly farm nutrient production'!$B10)/0.1</f>
        <v>1.8400000873953077</v>
      </c>
      <c r="K10">
        <f>('nutritional values'!K9*'yearly farm nutrient production'!$B10)/0.1</f>
        <v>1437.5</v>
      </c>
      <c r="L10">
        <f>('nutritional values'!L9*'yearly farm nutrient production'!$B10)/0.1</f>
        <v>19.550000205636042</v>
      </c>
      <c r="M10">
        <f>('nutritional values'!M9*'yearly farm nutrient production'!$B10)/0.1</f>
        <v>575</v>
      </c>
      <c r="N10">
        <f>('nutritional values'!N9*'yearly farm nutrient production'!$B10)/0.1</f>
        <v>13397.5</v>
      </c>
      <c r="O10">
        <f>('nutritional values'!O9*'yearly farm nutrient production'!$B10)/0.1</f>
        <v>2242.5</v>
      </c>
      <c r="P10">
        <f>('nutritional values'!P9*'yearly farm nutrient production'!$B10)/0.1</f>
        <v>16.100000068545349</v>
      </c>
      <c r="Q10">
        <f>('nutritional values'!Q9*'yearly farm nutrient production'!$B10)/0.1</f>
        <v>0</v>
      </c>
      <c r="R10">
        <f>('nutritional values'!R9*'yearly farm nutrient production'!$B10)/0.1</f>
        <v>0</v>
      </c>
      <c r="S10">
        <f>('nutritional values'!S9*'yearly farm nutrient production'!$B10)/0.1</f>
        <v>0</v>
      </c>
      <c r="T10">
        <f>('nutritional values'!T9*'yearly farm nutrient production'!$B10)/0.1</f>
        <v>851.00001096725669</v>
      </c>
      <c r="U10">
        <f>('nutritional values'!U9*'yearly farm nutrient production'!$B10)/0.1</f>
        <v>1437.5</v>
      </c>
    </row>
    <row r="11" spans="1:21" ht="16" thickBot="1">
      <c r="A11" s="4" t="s">
        <v>41</v>
      </c>
      <c r="B11" s="9">
        <f>Harvest!O10</f>
        <v>25</v>
      </c>
      <c r="E11">
        <f>('nutritional values'!E10*'yearly farm nutrient production'!B11)/0.1</f>
        <v>187.19999492168421</v>
      </c>
      <c r="F11">
        <f>('nutritional values'!F10*'yearly farm nutrient production'!B11)/0.1</f>
        <v>27.300000190734746</v>
      </c>
      <c r="G11">
        <f>('nutritional values'!G10*'yearly farm nutrient production'!B11)/0.1</f>
        <v>484.57500338554496</v>
      </c>
      <c r="H11">
        <f>('nutritional values'!H10*'yearly farm nutrient production'!$B11)/0.1</f>
        <v>2437.5</v>
      </c>
      <c r="I11">
        <f>('nutritional values'!I10*'yearly farm nutrient production'!$B11)/0.1</f>
        <v>194.99999284744271</v>
      </c>
      <c r="J11">
        <f>('nutritional values'!J10*'yearly farm nutrient production'!$B11)/0.1</f>
        <v>6.2400000169873246</v>
      </c>
      <c r="K11">
        <f>('nutritional values'!K10*'yearly farm nutrient production'!$B11)/0.1</f>
        <v>2144.9999809265123</v>
      </c>
      <c r="L11">
        <f>('nutritional values'!L10*'yearly farm nutrient production'!$B11)/0.1</f>
        <v>40.950000286102245</v>
      </c>
      <c r="M11">
        <f>('nutritional values'!M10*'yearly farm nutrient production'!$B11)/0.1</f>
        <v>1462.4999761581425</v>
      </c>
      <c r="N11">
        <f>('nutritional values'!N10*'yearly farm nutrient production'!$B11)/0.1</f>
        <v>29152.500152588</v>
      </c>
      <c r="O11">
        <f>('nutritional values'!O10*'yearly farm nutrient production'!$B11)/0.1</f>
        <v>2924.9999523162751</v>
      </c>
      <c r="P11">
        <f>('nutritional values'!P10*'yearly farm nutrient production'!$B11)/0.1</f>
        <v>26.325000450014997</v>
      </c>
      <c r="Q11">
        <f>('nutritional values'!Q10*'yearly farm nutrient production'!$B11)/0.1</f>
        <v>0</v>
      </c>
      <c r="R11">
        <f>('nutritional values'!R10*'yearly farm nutrient production'!$B11)/0.1</f>
        <v>0</v>
      </c>
      <c r="S11">
        <f>('nutritional values'!S10*'yearly farm nutrient production'!$B11)/0.1</f>
        <v>7.7999997884034995</v>
      </c>
      <c r="T11">
        <f>('nutritional values'!T10*'yearly farm nutrient production'!$B11)/0.1</f>
        <v>4699.5000839233489</v>
      </c>
      <c r="U11">
        <f>('nutritional values'!U10*'yearly farm nutrient production'!$B11)/0.1</f>
        <v>5557.4998855590748</v>
      </c>
    </row>
    <row r="12" spans="1:21" ht="16" thickBot="1">
      <c r="A12" s="4" t="s">
        <v>43</v>
      </c>
      <c r="B12" s="9">
        <f>Harvest!O11</f>
        <v>3.6</v>
      </c>
      <c r="E12">
        <f>('nutritional values'!E11*'yearly farm nutrient production'!B12)/0.1</f>
        <v>93.599996566772532</v>
      </c>
      <c r="F12">
        <f>('nutritional values'!F11*'yearly farm nutrient production'!B12)/0.1</f>
        <v>25.199999570846558</v>
      </c>
      <c r="G12">
        <f>('nutritional values'!G11*'yearly farm nutrient production'!B12)/0.1</f>
        <v>61.200001716613919</v>
      </c>
      <c r="H12">
        <f>('nutritional values'!H11*'yearly farm nutrient production'!$B12)/0.1</f>
        <v>1007.9999999999999</v>
      </c>
      <c r="I12">
        <f>('nutritional values'!I11*'yearly farm nutrient production'!$B12)/0.1</f>
        <v>72</v>
      </c>
      <c r="J12">
        <f>('nutritional values'!J11*'yearly farm nutrient production'!$B12)/0.1</f>
        <v>3.6000000536441754</v>
      </c>
      <c r="K12">
        <f>('nutritional values'!K11*'yearly farm nutrient production'!$B12)/0.1</f>
        <v>5760</v>
      </c>
      <c r="L12">
        <f>('nutritional values'!L11*'yearly farm nutrient production'!$B12)/0.1</f>
        <v>52.560001373290923</v>
      </c>
      <c r="M12">
        <f>('nutritional values'!M11*'yearly farm nutrient production'!$B12)/0.1</f>
        <v>1692</v>
      </c>
      <c r="N12">
        <f>('nutritional values'!N11*'yearly farm nutrient production'!$B12)/0.1</f>
        <v>13284</v>
      </c>
      <c r="O12">
        <f>('nutritional values'!O11*'yearly farm nutrient production'!$B12)/0.1</f>
        <v>972</v>
      </c>
      <c r="P12">
        <f>('nutritional values'!P11*'yearly farm nutrient production'!$B12)/0.1</f>
        <v>16.919999957084652</v>
      </c>
      <c r="Q12">
        <f>('nutritional values'!Q11*'yearly farm nutrient production'!$B12)/0.1</f>
        <v>4284</v>
      </c>
      <c r="R12">
        <f>('nutritional values'!R11*'yearly farm nutrient production'!$B12)/0.1</f>
        <v>0</v>
      </c>
      <c r="S12">
        <f>('nutritional values'!S11*'yearly farm nutrient production'!$B12)/0.1</f>
        <v>15.480000257492051</v>
      </c>
      <c r="T12">
        <f>('nutritional values'!T11*'yearly farm nutrient production'!$B12)/0.1</f>
        <v>540</v>
      </c>
      <c r="U12">
        <f>('nutritional values'!U11*'yearly farm nutrient production'!$B12)/0.1</f>
        <v>3491.9999999999995</v>
      </c>
    </row>
    <row r="13" spans="1:21" ht="16" thickBot="1">
      <c r="A13" s="4" t="s">
        <v>45</v>
      </c>
      <c r="B13" s="9">
        <f>Harvest!O12</f>
        <v>4</v>
      </c>
      <c r="E13">
        <f>('nutritional values'!E12*'yearly farm nutrient production'!B13)/0.1</f>
        <v>114.39999580383319</v>
      </c>
      <c r="F13">
        <f>('nutritional values'!F12*'yearly farm nutrient production'!B13)/0.1</f>
        <v>15.599999427795398</v>
      </c>
      <c r="G13">
        <f>('nutritional values'!G12*'yearly farm nutrient production'!B13)/0.1</f>
        <v>57.199997901916397</v>
      </c>
      <c r="H13">
        <f>('nutritional values'!H12*'yearly farm nutrient production'!$B13)/0.1</f>
        <v>920</v>
      </c>
      <c r="I13">
        <f>('nutritional values'!I12*'yearly farm nutrient production'!$B13)/0.1</f>
        <v>88.000001907348789</v>
      </c>
      <c r="J13">
        <f>('nutritional values'!J12*'yearly farm nutrient production'!$B13)/0.1</f>
        <v>2.5200000405311598</v>
      </c>
      <c r="K13">
        <f>('nutritional values'!K12*'yearly farm nutrient production'!$B13)/0.1</f>
        <v>3960</v>
      </c>
      <c r="L13">
        <f>('nutritional values'!L12*'yearly farm nutrient production'!$B13)/0.1</f>
        <v>108.40000152587879</v>
      </c>
      <c r="M13">
        <f>('nutritional values'!M12*'yearly farm nutrient production'!$B13)/0.1</f>
        <v>3160</v>
      </c>
      <c r="N13">
        <f>('nutritional values'!N12*'yearly farm nutrient production'!$B13)/0.1</f>
        <v>22320</v>
      </c>
      <c r="O13">
        <f>('nutritional values'!O12*'yearly farm nutrient production'!$B13)/0.1</f>
        <v>3160</v>
      </c>
      <c r="P13">
        <f>('nutritional values'!P12*'yearly farm nutrient production'!$B13)/0.1</f>
        <v>21.199998855590838</v>
      </c>
      <c r="Q13">
        <f>('nutritional values'!Q12*'yearly farm nutrient production'!$B13)/0.1</f>
        <v>18760</v>
      </c>
      <c r="R13">
        <f>('nutritional values'!R12*'yearly farm nutrient production'!$B13)/0.1</f>
        <v>0</v>
      </c>
      <c r="S13">
        <f>('nutritional values'!S12*'yearly farm nutrient production'!$B13)/0.1</f>
        <v>81.199998855590792</v>
      </c>
      <c r="T13">
        <f>('nutritional values'!T12*'yearly farm nutrient production'!$B13)/0.1</f>
        <v>1124.0000152587879</v>
      </c>
      <c r="U13">
        <f>('nutritional values'!U12*'yearly farm nutrient production'!$B13)/0.1</f>
        <v>7760</v>
      </c>
    </row>
    <row r="14" spans="1:21" ht="16" thickBot="1">
      <c r="A14" s="4" t="s">
        <v>47</v>
      </c>
      <c r="B14" s="9">
        <f>Harvest!O13</f>
        <v>10.199999999999999</v>
      </c>
      <c r="E14">
        <f>('nutritional values'!E13*'yearly farm nutrient production'!B14)/0.1</f>
        <v>224.40000486373938</v>
      </c>
      <c r="F14">
        <f>('nutritional values'!F13*'yearly farm nutrient production'!B14)/0.1</f>
        <v>13.259999513626054</v>
      </c>
      <c r="G14">
        <f>('nutritional values'!G13*'yearly farm nutrient production'!B14)/0.1</f>
        <v>64.259999513626042</v>
      </c>
      <c r="H14">
        <f>('nutritional values'!H13*'yearly farm nutrient production'!$B14)/0.1</f>
        <v>2243.9999999999995</v>
      </c>
      <c r="I14">
        <f>('nutritional values'!I13*'yearly farm nutrient production'!$B14)/0.1</f>
        <v>377.40000486373935</v>
      </c>
      <c r="J14">
        <f>('nutritional values'!J13*'yearly farm nutrient production'!$B14)/0.1</f>
        <v>2.0399999544024503</v>
      </c>
      <c r="K14">
        <f>('nutritional values'!K13*'yearly farm nutrient production'!$B14)/0.1</f>
        <v>11933.999999999998</v>
      </c>
      <c r="L14">
        <f>('nutritional values'!L13*'yearly farm nutrient production'!$B14)/0.1</f>
        <v>262.13999319076561</v>
      </c>
      <c r="M14">
        <f>('nutritional values'!M13*'yearly farm nutrient production'!$B14)/0.1</f>
        <v>7140</v>
      </c>
      <c r="N14">
        <f>('nutritional values'!N13*'yearly farm nutrient production'!$B14)/0.1</f>
        <v>77723.999999999985</v>
      </c>
      <c r="O14">
        <f>('nutritional values'!O13*'yearly farm nutrient production'!$B14)/0.1</f>
        <v>23051.999999999996</v>
      </c>
      <c r="P14">
        <f>('nutritional values'!P13*'yearly farm nutrient production'!$B14)/0.1</f>
        <v>38.759999513626049</v>
      </c>
      <c r="Q14">
        <f>('nutritional values'!Q13*'yearly farm nutrient production'!$B14)/0.1</f>
        <v>32231.999999999996</v>
      </c>
      <c r="R14">
        <f>('nutritional values'!R13*'yearly farm nutrient production'!$B14)/0.1</f>
        <v>0</v>
      </c>
      <c r="S14">
        <f>('nutritional values'!S13*'yearly farm nutrient production'!$B14)/0.1</f>
        <v>152.99999999999997</v>
      </c>
      <c r="T14">
        <f>('nutritional values'!T13*'yearly farm nutrient production'!$B14)/0.1</f>
        <v>3060</v>
      </c>
      <c r="U14">
        <f>('nutritional values'!U13*'yearly farm nutrient production'!$B14)/0.1</f>
        <v>1530</v>
      </c>
    </row>
    <row r="15" spans="1:21" ht="16" thickBot="1">
      <c r="A15" s="4" t="s">
        <v>49</v>
      </c>
      <c r="B15" s="9">
        <f>Harvest!O14</f>
        <v>28</v>
      </c>
      <c r="E15">
        <f>('nutritional values'!E14*'yearly farm nutrient production'!B15)/0.1</f>
        <v>450.80000400543082</v>
      </c>
      <c r="F15">
        <f>('nutritional values'!F14*'yearly farm nutrient production'!B15)/0.1</f>
        <v>47.600000500678924</v>
      </c>
      <c r="G15">
        <f>('nutritional values'!G14*'yearly farm nutrient production'!B15)/0.1</f>
        <v>1892.8000640869152</v>
      </c>
      <c r="H15">
        <f>('nutritional values'!H14*'yearly farm nutrient production'!$B15)/0.1</f>
        <v>12040</v>
      </c>
      <c r="I15">
        <f>('nutritional values'!I14*'yearly farm nutrient production'!$B15)/0.1</f>
        <v>783.99998664855843</v>
      </c>
      <c r="J15">
        <f>('nutritional values'!J14*'yearly farm nutrient production'!$B15)/0.1</f>
        <v>7.5600001960992875</v>
      </c>
      <c r="K15">
        <f>('nutritional values'!K14*'yearly farm nutrient production'!$B15)/0.1</f>
        <v>4480</v>
      </c>
      <c r="L15">
        <f>('nutritional values'!L14*'yearly farm nutrient production'!$B15)/0.1</f>
        <v>224.00000333786011</v>
      </c>
      <c r="M15">
        <f>('nutritional values'!M14*'yearly farm nutrient production'!$B15)/0.1</f>
        <v>6440</v>
      </c>
      <c r="N15">
        <f>('nutritional values'!N14*'yearly farm nutrient production'!$B15)/0.1</f>
        <v>91000</v>
      </c>
      <c r="O15">
        <f>('nutritional values'!O14*'yearly farm nutrient production'!$B15)/0.1</f>
        <v>21840</v>
      </c>
      <c r="P15">
        <f>('nutritional values'!P14*'yearly farm nutrient production'!$B15)/0.1</f>
        <v>97.999998331070088</v>
      </c>
      <c r="Q15">
        <f>('nutritional values'!Q14*'yearly farm nutrient production'!$B15)/0.1</f>
        <v>560</v>
      </c>
      <c r="R15">
        <f>('nutritional values'!R14*'yearly farm nutrient production'!$B15)/0.1</f>
        <v>0</v>
      </c>
      <c r="S15">
        <f>('nutritional values'!S14*'yearly farm nutrient production'!$B15)/0.1</f>
        <v>11.199999749660483</v>
      </c>
      <c r="T15">
        <f>('nutritional values'!T14*'yearly farm nutrient production'!$B15)/0.1</f>
        <v>1372.0000267028802</v>
      </c>
      <c r="U15">
        <f>('nutritional values'!U14*'yearly farm nutrient production'!$B15)/0.1</f>
        <v>30520</v>
      </c>
    </row>
    <row r="16" spans="1:21" ht="16" thickBot="1">
      <c r="A16" s="4" t="s">
        <v>51</v>
      </c>
      <c r="B16" s="9">
        <f>Harvest!O15</f>
        <v>35</v>
      </c>
      <c r="E16">
        <f>('nutritional values'!E15*'yearly farm nutrient production'!B16)/0.1</f>
        <v>447.99998998641951</v>
      </c>
      <c r="F16">
        <f>('nutritional values'!F15*'yearly farm nutrient production'!B16)/0.1</f>
        <v>35.000000521540592</v>
      </c>
      <c r="G16">
        <f>('nutritional values'!G15*'yearly farm nutrient production'!B16)/0.1</f>
        <v>1154.9999833106979</v>
      </c>
      <c r="H16">
        <f>('nutritional values'!H15*'yearly farm nutrient production'!$B16)/0.1</f>
        <v>8750</v>
      </c>
      <c r="I16">
        <f>('nutritional values'!I15*'yearly farm nutrient production'!$B16)/0.1</f>
        <v>875</v>
      </c>
      <c r="J16">
        <f>('nutritional values'!J15*'yearly farm nutrient production'!$B16)/0.1</f>
        <v>11.900000646710399</v>
      </c>
      <c r="K16">
        <f>('nutritional values'!K15*'yearly farm nutrient production'!$B16)/0.1</f>
        <v>14000</v>
      </c>
      <c r="L16">
        <f>('nutritional values'!L15*'yearly farm nutrient production'!$B16)/0.1</f>
        <v>164.49999958276743</v>
      </c>
      <c r="M16">
        <f>('nutritional values'!M15*'yearly farm nutrient production'!$B16)/0.1</f>
        <v>4200</v>
      </c>
      <c r="N16">
        <f>('nutritional values'!N15*'yearly farm nutrient production'!$B16)/0.1</f>
        <v>59500</v>
      </c>
      <c r="O16">
        <f>('nutritional values'!O15*'yearly farm nutrient production'!$B16)/0.1</f>
        <v>6300</v>
      </c>
      <c r="P16">
        <f>('nutritional values'!P15*'yearly farm nutrient production'!$B16)/0.1</f>
        <v>63.000002503394953</v>
      </c>
      <c r="Q16">
        <f>('nutritional values'!Q15*'yearly farm nutrient production'!$B16)/0.1</f>
        <v>1750</v>
      </c>
      <c r="R16">
        <f>('nutritional values'!R15*'yearly farm nutrient production'!$B16)/0.1</f>
        <v>0</v>
      </c>
      <c r="S16">
        <f>('nutritional values'!S15*'yearly farm nutrient production'!$B16)/0.1</f>
        <v>52.500002086162397</v>
      </c>
      <c r="T16">
        <f>('nutritional values'!T15*'yearly farm nutrient production'!$B16)/0.1</f>
        <v>12809.999465942385</v>
      </c>
      <c r="U16">
        <f>('nutritional values'!U15*'yearly farm nutrient production'!$B16)/0.1</f>
        <v>15050</v>
      </c>
    </row>
    <row r="17" spans="1:21" ht="16" thickBot="1">
      <c r="A17" s="4" t="s">
        <v>53</v>
      </c>
      <c r="B17" s="9">
        <f>Harvest!O16</f>
        <v>5</v>
      </c>
      <c r="E17">
        <f>('nutritional values'!E16*'yearly farm nutrient production'!B17)/0.1</f>
        <v>44.99999880790709</v>
      </c>
      <c r="F17">
        <f>('nutritional values'!F16*'yearly farm nutrient production'!B17)/0.1</f>
        <v>5.0000000745057989</v>
      </c>
      <c r="G17">
        <f>('nutritional values'!G16*'yearly farm nutrient production'!B17)/0.1</f>
        <v>231.50000572204596</v>
      </c>
      <c r="H17">
        <f>('nutritional values'!H16*'yearly farm nutrient production'!$B17)/0.1</f>
        <v>1400</v>
      </c>
      <c r="I17">
        <f>('nutritional values'!I16*'yearly farm nutrient production'!$B17)/0.1</f>
        <v>89.999997615813996</v>
      </c>
      <c r="J17">
        <f>('nutritional values'!J16*'yearly farm nutrient production'!$B17)/0.1</f>
        <v>0.54999999701976998</v>
      </c>
      <c r="K17">
        <f>('nutritional values'!K16*'yearly farm nutrient production'!$B17)/0.1</f>
        <v>1500</v>
      </c>
      <c r="L17">
        <f>('nutritional values'!L16*'yearly farm nutrient production'!$B17)/0.1</f>
        <v>15.00000059604645</v>
      </c>
      <c r="M17">
        <f>('nutritional values'!M16*'yearly farm nutrient production'!$B17)/0.1</f>
        <v>550</v>
      </c>
      <c r="N17">
        <f>('nutritional values'!N16*'yearly farm nutrient production'!$B17)/0.1</f>
        <v>9550</v>
      </c>
      <c r="O17">
        <f>('nutritional values'!O16*'yearly farm nutrient production'!$B17)/0.1</f>
        <v>3350</v>
      </c>
      <c r="P17">
        <f>('nutritional values'!P16*'yearly farm nutrient production'!$B17)/0.1</f>
        <v>13.500000536441799</v>
      </c>
      <c r="Q17">
        <f>('nutritional values'!Q16*'yearly farm nutrient production'!$B17)/0.1</f>
        <v>0</v>
      </c>
      <c r="R17">
        <f>('nutritional values'!R16*'yearly farm nutrient production'!$B17)/0.1</f>
        <v>0</v>
      </c>
      <c r="S17">
        <f>('nutritional values'!S16*'yearly farm nutrient production'!$B17)/0.1</f>
        <v>1.4999999664723851</v>
      </c>
      <c r="T17">
        <f>('nutritional values'!T16*'yearly farm nutrient production'!$B17)/0.1</f>
        <v>1050</v>
      </c>
      <c r="U17">
        <f>('nutritional values'!U16*'yearly farm nutrient production'!$B17)/0.1</f>
        <v>750</v>
      </c>
    </row>
    <row r="18" spans="1:21" ht="16" thickBot="1">
      <c r="A18" s="4" t="s">
        <v>55</v>
      </c>
      <c r="B18" s="9">
        <f>Harvest!O17</f>
        <v>16</v>
      </c>
      <c r="E18">
        <f>('nutritional values'!E17*'yearly farm nutrient production'!B18)/0.1</f>
        <v>272.00000762939521</v>
      </c>
      <c r="F18">
        <f>('nutritional values'!F17*'yearly farm nutrient production'!B18)/0.1</f>
        <v>16.000000238418558</v>
      </c>
      <c r="G18">
        <f>('nutritional values'!G17*'yearly farm nutrient production'!B18)/0.1</f>
        <v>415.99998474121122</v>
      </c>
      <c r="H18">
        <f>('nutritional values'!H17*'yearly farm nutrient production'!$B18)/0.1</f>
        <v>4320</v>
      </c>
      <c r="I18">
        <f>('nutritional values'!I17*'yearly farm nutrient production'!$B18)/0.1</f>
        <v>575.99998474121116</v>
      </c>
      <c r="J18">
        <f>('nutritional values'!J17*'yearly farm nutrient production'!$B18)/0.1</f>
        <v>2.0800000429153438</v>
      </c>
      <c r="K18">
        <f>('nutritional values'!K17*'yearly farm nutrient production'!$B18)/0.1</f>
        <v>3840</v>
      </c>
      <c r="L18">
        <f>('nutritional values'!L17*'yearly farm nutrient production'!$B18)/0.1</f>
        <v>64.000000953674231</v>
      </c>
      <c r="M18">
        <f>('nutritional values'!M17*'yearly farm nutrient production'!$B18)/0.1</f>
        <v>3040</v>
      </c>
      <c r="N18">
        <f>('nutritional values'!N17*'yearly farm nutrient production'!$B18)/0.1</f>
        <v>56000</v>
      </c>
      <c r="O18">
        <f>('nutritional values'!O17*'yearly farm nutrient production'!$B18)/0.1</f>
        <v>3200</v>
      </c>
      <c r="P18">
        <f>('nutritional values'!P17*'yearly farm nutrient production'!$B18)/0.1</f>
        <v>4.7999998927116323</v>
      </c>
      <c r="Q18">
        <f>('nutritional values'!Q17*'yearly farm nutrient production'!$B18)/0.1</f>
        <v>320</v>
      </c>
      <c r="R18">
        <f>('nutritional values'!R17*'yearly farm nutrient production'!$B18)/0.1</f>
        <v>0</v>
      </c>
      <c r="S18">
        <f>('nutritional values'!S17*'yearly farm nutrient production'!$B18)/0.1</f>
        <v>76.79999828338623</v>
      </c>
      <c r="T18">
        <f>('nutritional values'!T17*'yearly farm nutrient production'!$B18)/0.1</f>
        <v>9920</v>
      </c>
      <c r="U18">
        <f>('nutritional values'!U17*'yearly farm nutrient production'!$B18)/0.1</f>
        <v>2560</v>
      </c>
    </row>
    <row r="19" spans="1:21" ht="16" thickBot="1">
      <c r="A19" s="4" t="s">
        <v>57</v>
      </c>
      <c r="B19" s="9">
        <f>Harvest!O18</f>
        <v>22.2</v>
      </c>
      <c r="E19">
        <f>('nutritional values'!E18*'yearly farm nutrient production'!B19)/0.1</f>
        <v>626.37301397323495</v>
      </c>
      <c r="F19">
        <f>('nutritional values'!F18*'yearly farm nutrient production'!B19)/0.1</f>
        <v>166.61100518703464</v>
      </c>
      <c r="G19">
        <f>('nutritional values'!G18*'yearly farm nutrient production'!B19)/0.1</f>
        <v>1334.9970474243169</v>
      </c>
      <c r="H19">
        <f>('nutritional values'!H18*'yearly farm nutrient production'!$B19)/0.1</f>
        <v>7592.4001693725686</v>
      </c>
      <c r="I19">
        <f>('nutritional values'!I18*'yearly farm nutrient production'!$B19)/0.1</f>
        <v>695.96999788284359</v>
      </c>
      <c r="J19">
        <f>('nutritional values'!J18*'yearly farm nutrient production'!$B19)/0.1</f>
        <v>27.838801503181536</v>
      </c>
      <c r="K19">
        <f>('nutritional values'!K18*'yearly farm nutrient production'!$B19)/0.1</f>
        <v>29104.201354980549</v>
      </c>
      <c r="L19">
        <f>('nutritional values'!L18*'yearly farm nutrient production'!$B19)/0.1</f>
        <v>1307.5799703598029</v>
      </c>
      <c r="M19">
        <f>('nutritional values'!M18*'yearly farm nutrient production'!$B19)/0.1</f>
        <v>10545</v>
      </c>
      <c r="N19">
        <f>('nutritional values'!N18*'yearly farm nutrient production'!$B19)/0.1</f>
        <v>116838.59729003911</v>
      </c>
      <c r="O19">
        <f>('nutritional values'!O18*'yearly farm nutrient production'!$B19)/0.1</f>
        <v>11810.40016937257</v>
      </c>
      <c r="P19">
        <f>('nutritional values'!P18*'yearly farm nutrient production'!$B19)/0.1</f>
        <v>225.66299915313658</v>
      </c>
      <c r="Q19">
        <f>('nutritional values'!Q18*'yearly farm nutrient production'!$B19)/0.1</f>
        <v>88788.9</v>
      </c>
      <c r="R19">
        <f>('nutritional values'!R18*'yearly farm nutrient production'!$B19)/0.1</f>
        <v>1776621.556640625</v>
      </c>
      <c r="S19">
        <f>('nutritional values'!S18*'yearly farm nutrient production'!$B19)/0.1</f>
        <v>158.17499470710752</v>
      </c>
      <c r="T19">
        <f>('nutritional values'!T18*'yearly farm nutrient production'!$B19)/0.1</f>
        <v>28049.699661254857</v>
      </c>
      <c r="U19">
        <f>('nutritional values'!U18*'yearly farm nutrient production'!$B19)/0.1</f>
        <v>32056.798645019448</v>
      </c>
    </row>
    <row r="20" spans="1:21" ht="16" thickBot="1">
      <c r="A20" s="4" t="s">
        <v>59</v>
      </c>
      <c r="B20" s="9">
        <f>Harvest!O19</f>
        <v>8</v>
      </c>
      <c r="E20">
        <f>('nutritional values'!E19*'yearly farm nutrient production'!B20)/0.1</f>
        <v>99.200000762939197</v>
      </c>
      <c r="F20">
        <f>('nutritional values'!F19*'yearly farm nutrient production'!B20)/0.1</f>
        <v>16.000000238418558</v>
      </c>
      <c r="G20">
        <f>('nutritional values'!G19*'yearly farm nutrient production'!B20)/0.1</f>
        <v>335.99998474121122</v>
      </c>
      <c r="H20">
        <f>('nutritional values'!H19*'yearly farm nutrient production'!$B20)/0.1</f>
        <v>2480</v>
      </c>
      <c r="I20">
        <f>('nutritional values'!I19*'yearly farm nutrient production'!$B20)/0.1</f>
        <v>247.99999237060561</v>
      </c>
      <c r="J20">
        <f>('nutritional values'!J19*'yearly farm nutrient production'!$B20)/0.1</f>
        <v>7.2000002861022958</v>
      </c>
      <c r="K20">
        <f>('nutritional values'!K19*'yearly farm nutrient production'!$B20)/0.1</f>
        <v>3920</v>
      </c>
      <c r="L20">
        <f>('nutritional values'!L19*'yearly farm nutrient production'!$B20)/0.1</f>
        <v>58.400001525878878</v>
      </c>
      <c r="M20">
        <f>('nutritional values'!M19*'yearly farm nutrient production'!$B20)/0.1</f>
        <v>1360</v>
      </c>
      <c r="N20">
        <f>('nutritional values'!N19*'yearly farm nutrient production'!$B20)/0.1</f>
        <v>33120</v>
      </c>
      <c r="O20">
        <f>('nutritional values'!O19*'yearly farm nutrient production'!$B20)/0.1</f>
        <v>4160</v>
      </c>
      <c r="P20">
        <f>('nutritional values'!P19*'yearly farm nutrient production'!$B20)/0.1</f>
        <v>16.000000238418558</v>
      </c>
      <c r="Q20">
        <f>('nutritional values'!Q19*'yearly farm nutrient production'!$B20)/0.1</f>
        <v>1760</v>
      </c>
      <c r="R20">
        <f>('nutritional values'!R19*'yearly farm nutrient production'!$B20)/0.1</f>
        <v>0</v>
      </c>
      <c r="S20">
        <f>('nutritional values'!S19*'yearly farm nutrient production'!$B20)/0.1</f>
        <v>46.399998664855922</v>
      </c>
      <c r="T20">
        <f>('nutritional values'!T19*'yearly farm nutrient production'!$B20)/0.1</f>
        <v>960</v>
      </c>
      <c r="U20">
        <f>('nutritional values'!U19*'yearly farm nutrient production'!$B20)/0.1</f>
        <v>2160</v>
      </c>
    </row>
    <row r="21" spans="1:21" ht="16" thickBot="1">
      <c r="A21" s="4" t="s">
        <v>61</v>
      </c>
      <c r="B21" s="9">
        <f>Harvest!O20</f>
        <v>27</v>
      </c>
      <c r="E21">
        <f>('nutritional values'!E20*'yearly farm nutrient production'!B21)/0.1</f>
        <v>165.80699443817144</v>
      </c>
      <c r="F21">
        <f>('nutritional values'!F20*'yearly farm nutrient production'!B21)/0.1</f>
        <v>40.850999504327788</v>
      </c>
      <c r="G21">
        <f>('nutritional values'!G20*'yearly farm nutrient production'!B21)/0.1</f>
        <v>713.69101524353039</v>
      </c>
      <c r="H21">
        <f>('nutritional values'!H20*'yearly farm nutrient production'!$B21)/0.1</f>
        <v>3844.7999382019138</v>
      </c>
      <c r="I21">
        <f>('nutritional values'!I20*'yearly farm nutrient production'!$B21)/0.1</f>
        <v>384.48000669479313</v>
      </c>
      <c r="J21">
        <f>('nutritional values'!J20*'yearly farm nutrient production'!$B21)/0.1</f>
        <v>10.092599652707586</v>
      </c>
      <c r="K21">
        <f>('nutritional values'!K20*'yearly farm nutrient production'!$B21)/0.1</f>
        <v>9611.9995880126971</v>
      </c>
      <c r="L21">
        <f>('nutritional values'!L20*'yearly farm nutrient production'!$B21)/0.1</f>
        <v>48.060000836849333</v>
      </c>
      <c r="M21">
        <f>('nutritional values'!M20*'yearly farm nutrient production'!$B21)/0.1</f>
        <v>2643.2999897003178</v>
      </c>
      <c r="N21">
        <f>('nutritional values'!N20*'yearly farm nutrient production'!$B21)/0.1</f>
        <v>62477.998352050679</v>
      </c>
      <c r="O21">
        <f>('nutritional values'!O20*'yearly farm nutrient production'!$B21)/0.1</f>
        <v>19223.999176025394</v>
      </c>
      <c r="P21">
        <f>('nutritional values'!P20*'yearly farm nutrient production'!$B21)/0.1</f>
        <v>31.238999739289348</v>
      </c>
      <c r="Q21">
        <f>('nutritional values'!Q20*'yearly farm nutrient production'!$B21)/0.1</f>
        <v>5286.5999999999995</v>
      </c>
      <c r="R21">
        <f>('nutritional values'!R20*'yearly farm nutrient production'!$B21)/0.1</f>
        <v>107894.69604492202</v>
      </c>
      <c r="S21">
        <f>('nutritional values'!S20*'yearly farm nutrient production'!$B21)/0.1</f>
        <v>64.880999922752451</v>
      </c>
      <c r="T21">
        <f>('nutritional values'!T20*'yearly farm nutrient production'!$B21)/0.1</f>
        <v>744.93001699447495</v>
      </c>
      <c r="U21">
        <f>('nutritional values'!U20*'yearly farm nutrient production'!$B21)/0.1</f>
        <v>8650.8002471923701</v>
      </c>
    </row>
    <row r="22" spans="1:21" ht="16" thickBot="1">
      <c r="A22" s="4" t="s">
        <v>63</v>
      </c>
      <c r="B22" s="9">
        <f>Harvest!O21</f>
        <v>5.3</v>
      </c>
      <c r="E22">
        <f>('nutritional values'!E21*'yearly farm nutrient production'!B22)/0.1</f>
        <v>185.5</v>
      </c>
      <c r="F22">
        <f>('nutritional values'!F21*'yearly farm nutrient production'!B22)/0.1</f>
        <v>58.300001263618569</v>
      </c>
      <c r="G22">
        <f>('nutritional values'!G21*'yearly farm nutrient production'!B22)/0.1</f>
        <v>259.70000505447376</v>
      </c>
      <c r="H22">
        <f>('nutritional values'!H21*'yearly farm nutrient production'!$B22)/0.1</f>
        <v>2279</v>
      </c>
      <c r="I22">
        <f>('nutritional values'!I21*'yearly farm nutrient production'!$B22)/0.1</f>
        <v>111.29999494552621</v>
      </c>
      <c r="J22">
        <f>('nutritional values'!J21*'yearly farm nutrient production'!$B22)/0.1</f>
        <v>5.3000000789761463</v>
      </c>
      <c r="K22">
        <f>('nutritional values'!K21*'yearly farm nutrient production'!$B22)/0.1</f>
        <v>11050.288116455096</v>
      </c>
      <c r="L22">
        <f>('nutritional values'!L21*'yearly farm nutrient production'!$B22)/0.1</f>
        <v>350.11799716949469</v>
      </c>
      <c r="M22">
        <f>('nutritional values'!M21*'yearly farm nutrient production'!$B22)/0.1</f>
        <v>2921.9430274963361</v>
      </c>
      <c r="N22">
        <f>('nutritional values'!N21*'yearly farm nutrient production'!$B22)/0.1</f>
        <v>39207.332275390618</v>
      </c>
      <c r="O22">
        <f>('nutritional values'!O21*'yearly farm nutrient production'!$B22)/0.1</f>
        <v>3233</v>
      </c>
      <c r="P22">
        <f>('nutritional values'!P21*'yearly farm nutrient production'!$B22)/0.1</f>
        <v>48.336000025272355</v>
      </c>
      <c r="Q22">
        <f>('nutritional values'!Q21*'yearly farm nutrient production'!$B22)/0.1</f>
        <v>20458</v>
      </c>
      <c r="R22">
        <f>('nutritional values'!R21*'yearly farm nutrient production'!$B22)/0.1</f>
        <v>401749.49755859369</v>
      </c>
      <c r="S22">
        <f>('nutritional values'!S21*'yearly farm nutrient production'!$B22)/0.1</f>
        <v>0</v>
      </c>
      <c r="T22">
        <f>('nutritional values'!T21*'yearly farm nutrient production'!$B22)/0.1</f>
        <v>4515.7591552734375</v>
      </c>
      <c r="U22">
        <f>('nutritional values'!U21*'yearly farm nutrient production'!$B22)/0.1</f>
        <v>7968.974090576151</v>
      </c>
    </row>
    <row r="23" spans="1:21" ht="16" thickBot="1">
      <c r="A23" s="4" t="s">
        <v>65</v>
      </c>
      <c r="B23" s="9">
        <f>Harvest!O22</f>
        <v>4.9999999999999991</v>
      </c>
      <c r="E23">
        <f>('nutritional values'!E22*'yearly farm nutrient production'!B23)/0.1</f>
        <v>106.50000572204598</v>
      </c>
      <c r="F23">
        <f>('nutritional values'!F22*'yearly farm nutrient production'!B23)/0.1</f>
        <v>25.999999046325694</v>
      </c>
      <c r="G23">
        <f>('nutritional values'!G22*'yearly farm nutrient production'!B23)/0.1</f>
        <v>43.500000238418593</v>
      </c>
      <c r="H23">
        <f>('nutritional values'!H22*'yearly farm nutrient production'!$B23)/0.1</f>
        <v>1149.9999999999998</v>
      </c>
      <c r="I23">
        <f>('nutritional values'!I22*'yearly farm nutrient production'!$B23)/0.1</f>
        <v>139.99999761581398</v>
      </c>
      <c r="J23">
        <f>('nutritional values'!J22*'yearly farm nutrient production'!$B23)/0.1</f>
        <v>0.70000002160668484</v>
      </c>
      <c r="K23">
        <f>('nutritional values'!K22*'yearly farm nutrient production'!$B23)/0.1</f>
        <v>3349.9999999999991</v>
      </c>
      <c r="L23">
        <f>('nutritional values'!L22*'yearly farm nutrient production'!$B23)/0.1</f>
        <v>88.49999904632547</v>
      </c>
      <c r="M23">
        <f>('nutritional values'!M22*'yearly farm nutrient production'!$B23)/0.1</f>
        <v>1299.9999999999995</v>
      </c>
      <c r="N23">
        <f>('nutritional values'!N22*'yearly farm nutrient production'!$B23)/0.1</f>
        <v>26049.999999999993</v>
      </c>
      <c r="O23">
        <f>('nutritional values'!O22*'yearly farm nutrient production'!$B23)/0.1</f>
        <v>2299.9999999999995</v>
      </c>
      <c r="P23">
        <f>('nutritional values'!P22*'yearly farm nutrient production'!$B23)/0.1</f>
        <v>24.999999999999993</v>
      </c>
      <c r="Q23">
        <f>('nutritional values'!Q22*'yearly farm nutrient production'!$B23)/0.1</f>
        <v>16849.999999999996</v>
      </c>
      <c r="R23">
        <f>('nutritional values'!R22*'yearly farm nutrient production'!$B23)/0.1</f>
        <v>0</v>
      </c>
      <c r="S23">
        <f>('nutritional values'!S22*'yearly farm nutrient production'!$B23)/0.1</f>
        <v>124.99999999999997</v>
      </c>
      <c r="T23">
        <f>('nutritional values'!T22*'yearly farm nutrient production'!$B23)/0.1</f>
        <v>1349.9999999999995</v>
      </c>
      <c r="U23">
        <f>('nutritional values'!U22*'yearly farm nutrient production'!$B23)/0.1</f>
        <v>3099.9999999999991</v>
      </c>
    </row>
    <row r="24" spans="1:21" ht="16" thickBot="1">
      <c r="A24" s="4" t="s">
        <v>67</v>
      </c>
      <c r="B24" s="9">
        <f>Harvest!O23</f>
        <v>25</v>
      </c>
      <c r="E24">
        <f>('nutritional values'!E23*'yearly farm nutrient production'!B24)/0.1</f>
        <v>206.92500472068775</v>
      </c>
      <c r="F24">
        <f>('nutritional values'!F23*'yearly farm nutrient production'!B24)/0.1</f>
        <v>53.399998694658251</v>
      </c>
      <c r="G24">
        <f>('nutritional values'!G23*'yearly farm nutrient production'!B24)/0.1</f>
        <v>2131.5500736236577</v>
      </c>
      <c r="H24">
        <f>('nutritional values'!H23*'yearly farm nutrient production'!$B24)/0.1</f>
        <v>9122.5004196166738</v>
      </c>
      <c r="I24">
        <f>('nutritional values'!I23*'yearly farm nutrient production'!$B24)/0.1</f>
        <v>623.00002574920745</v>
      </c>
      <c r="J24">
        <f>('nutritional values'!J23*'yearly farm nutrient production'!$B24)/0.1</f>
        <v>8.2325004041195005</v>
      </c>
      <c r="K24">
        <f>('nutritional values'!K23*'yearly farm nutrient production'!$B24)/0.1</f>
        <v>7342.5002098083496</v>
      </c>
      <c r="L24">
        <f>('nutritional values'!L23*'yearly farm nutrient production'!$B24)/0.1</f>
        <v>66.749997437000246</v>
      </c>
      <c r="M24">
        <f>('nutritional values'!M23*'yearly farm nutrient production'!$B24)/0.1</f>
        <v>2670.0000762939503</v>
      </c>
      <c r="N24">
        <f>('nutritional values'!N23*'yearly farm nutrient production'!$B24)/0.1</f>
        <v>71199.996948242231</v>
      </c>
      <c r="O24">
        <f>('nutritional values'!O23*'yearly farm nutrient production'!$B24)/0.1</f>
        <v>15352.499961853024</v>
      </c>
      <c r="P24">
        <f>('nutritional values'!P23*'yearly farm nutrient production'!$B24)/0.1</f>
        <v>53.399998694658251</v>
      </c>
      <c r="Q24">
        <f>('nutritional values'!Q23*'yearly farm nutrient production'!$B24)/0.1</f>
        <v>185787.5</v>
      </c>
      <c r="R24">
        <f>('nutritional values'!R23*'yearly farm nutrient production'!$B24)/0.1</f>
        <v>3717084.9609375</v>
      </c>
      <c r="S24">
        <f>('nutritional values'!S23*'yearly farm nutrient production'!$B24)/0.1</f>
        <v>146.8500047922135</v>
      </c>
      <c r="T24">
        <f>('nutritional values'!T23*'yearly farm nutrient production'!$B24)/0.1</f>
        <v>1312.7499818801873</v>
      </c>
      <c r="U24">
        <f>('nutritional values'!U23*'yearly farm nutrient production'!$B24)/0.1</f>
        <v>4227.4999618530246</v>
      </c>
    </row>
    <row r="25" spans="1:21" ht="16" thickBot="1">
      <c r="A25" s="4" t="s">
        <v>68</v>
      </c>
      <c r="B25" s="9">
        <f>Harvest!O24</f>
        <v>4</v>
      </c>
      <c r="E25">
        <f>('nutritional values'!E24*'yearly farm nutrient production'!B25)/0.1</f>
        <v>44.000000953674395</v>
      </c>
      <c r="F25">
        <f>('nutritional values'!F24*'yearly farm nutrient production'!B25)/0.1</f>
        <v>4.0000000596046394</v>
      </c>
      <c r="G25">
        <f>('nutritional values'!G24*'yearly farm nutrient production'!B25)/0.1</f>
        <v>305.599994659424</v>
      </c>
      <c r="H25">
        <f>('nutritional values'!H24*'yearly farm nutrient production'!$B25)/0.1</f>
        <v>1600</v>
      </c>
      <c r="I25">
        <f>('nutritional values'!I24*'yearly farm nutrient production'!$B25)/0.1</f>
        <v>68.000001907348803</v>
      </c>
      <c r="J25">
        <f>('nutritional values'!J24*'yearly farm nutrient production'!$B25)/0.1</f>
        <v>1.6799999773502361</v>
      </c>
      <c r="K25">
        <f>('nutritional values'!K24*'yearly farm nutrient production'!$B25)/0.1</f>
        <v>920</v>
      </c>
      <c r="L25">
        <f>('nutritional values'!L24*'yearly farm nutrient production'!$B25)/0.1</f>
        <v>8.3999997377395594</v>
      </c>
      <c r="M25">
        <f>('nutritional values'!M24*'yearly farm nutrient production'!$B25)/0.1</f>
        <v>400</v>
      </c>
      <c r="N25">
        <f>('nutritional values'!N24*'yearly farm nutrient production'!$B25)/0.1</f>
        <v>5840</v>
      </c>
      <c r="O25">
        <f>('nutritional values'!O24*'yearly farm nutrient production'!$B25)/0.1</f>
        <v>160</v>
      </c>
      <c r="P25">
        <f>('nutritional values'!P24*'yearly farm nutrient production'!$B25)/0.1</f>
        <v>6.8000000715255604</v>
      </c>
      <c r="Q25">
        <f>('nutritional values'!Q24*'yearly farm nutrient production'!$B25)/0.1</f>
        <v>0</v>
      </c>
      <c r="R25">
        <f>('nutritional values'!R24*'yearly farm nutrient production'!$B25)/0.1</f>
        <v>0</v>
      </c>
      <c r="S25">
        <f>('nutritional values'!S24*'yearly farm nutrient production'!$B25)/0.1</f>
        <v>0.7999999821186079</v>
      </c>
      <c r="T25">
        <f>('nutritional values'!T24*'yearly farm nutrient production'!$B25)/0.1</f>
        <v>296.00000381469715</v>
      </c>
      <c r="U25">
        <f>('nutritional values'!U24*'yearly farm nutrient production'!$B25)/0.1</f>
        <v>760</v>
      </c>
    </row>
    <row r="26" spans="1:21" ht="16" thickBot="1">
      <c r="A26" s="6" t="s">
        <v>70</v>
      </c>
      <c r="B26" s="9">
        <f>Harvest!O25</f>
        <v>30</v>
      </c>
      <c r="E26">
        <f>('nutritional values'!E25*'yearly farm nutrient production'!B26)/0.1</f>
        <v>240.00000357627869</v>
      </c>
      <c r="F26">
        <f>('nutritional values'!F25*'yearly farm nutrient production'!B26)/0.1</f>
        <v>60.000000894069601</v>
      </c>
      <c r="G26">
        <f>('nutritional values'!G25*'yearly farm nutrient production'!B26)/0.1</f>
        <v>1979.999971389771</v>
      </c>
      <c r="H26">
        <f>('nutritional values'!H25*'yearly farm nutrient production'!$B26)/0.1</f>
        <v>9300</v>
      </c>
      <c r="I26">
        <f>('nutritional values'!I25*'yearly farm nutrient production'!$B26)/0.1</f>
        <v>300</v>
      </c>
      <c r="J26">
        <f>('nutritional values'!J25*'yearly farm nutrient production'!$B26)/0.1</f>
        <v>0</v>
      </c>
      <c r="K26">
        <f>('nutritional values'!K25*'yearly farm nutrient production'!$B26)/0.1</f>
        <v>8963.6999130248987</v>
      </c>
      <c r="L26">
        <f>('nutritional values'!L25*'yearly farm nutrient production'!$B26)/0.1</f>
        <v>328.79998683929392</v>
      </c>
      <c r="M26">
        <f>('nutritional values'!M25*'yearly farm nutrient production'!$B26)/0.1</f>
        <v>4182.8999519348099</v>
      </c>
      <c r="N26">
        <f>('nutritional values'!N25*'yearly farm nutrient production'!$B26)/0.1</f>
        <v>25994.700622558586</v>
      </c>
      <c r="O26">
        <f>('nutritional values'!O25*'yearly farm nutrient production'!$B26)/0.1</f>
        <v>3000</v>
      </c>
      <c r="P26">
        <f>('nutritional values'!P25*'yearly farm nutrient production'!$B26)/0.1</f>
        <v>17.999999597668648</v>
      </c>
      <c r="Q26">
        <f>('nutritional values'!Q25*'yearly farm nutrient production'!$B26)/0.1</f>
        <v>600</v>
      </c>
      <c r="R26">
        <f>('nutritional values'!R25*'yearly farm nutrient production'!$B26)/0.1</f>
        <v>243600</v>
      </c>
      <c r="S26">
        <f>('nutritional values'!S25*'yearly farm nutrient production'!$B26)/0.1</f>
        <v>150</v>
      </c>
      <c r="T26">
        <f>('nutritional values'!T25*'yearly farm nutrient production'!$B26)/0.1</f>
        <v>1254.9000263214118</v>
      </c>
      <c r="U26">
        <f>('nutritional values'!U25*'yearly farm nutrient production'!$B26)/0.1</f>
        <v>7170.8999633789108</v>
      </c>
    </row>
    <row r="27" spans="1:21" ht="16" thickBot="1">
      <c r="A27" s="4" t="s">
        <v>72</v>
      </c>
      <c r="B27" s="9">
        <f>Harvest!O26</f>
        <v>24</v>
      </c>
      <c r="E27">
        <f>('nutritional values'!E26*'yearly farm nutrient production'!B27)/0.1</f>
        <v>421.63201332092399</v>
      </c>
      <c r="F27">
        <f>('nutritional values'!F26*'yearly farm nutrient production'!B27)/0.1</f>
        <v>43.776000738143999</v>
      </c>
      <c r="G27">
        <f>('nutritional values'!G26*'yearly farm nutrient production'!B27)/0.1</f>
        <v>1691.1360168457031</v>
      </c>
      <c r="H27">
        <f>('nutritional values'!H26*'yearly farm nutrient production'!$B27)/0.1</f>
        <v>7372.7998352050799</v>
      </c>
      <c r="I27">
        <f>('nutritional values'!I26*'yearly farm nutrient production'!$B27)/0.1</f>
        <v>599.04001235961834</v>
      </c>
      <c r="J27">
        <f>('nutritional values'!J26*'yearly farm nutrient production'!$B27)/0.1</f>
        <v>7.3727998137473998</v>
      </c>
      <c r="K27">
        <f>('nutritional values'!K26*'yearly farm nutrient production'!$B27)/0.1</f>
        <v>16588.80065917968</v>
      </c>
      <c r="L27">
        <f>('nutritional values'!L26*'yearly farm nutrient production'!$B27)/0.1</f>
        <v>340.99199295043917</v>
      </c>
      <c r="M27">
        <f>('nutritional values'!M26*'yearly farm nutrient production'!$B27)/0.1</f>
        <v>4608.0001831054797</v>
      </c>
      <c r="N27">
        <f>('nutritional values'!N26*'yearly farm nutrient production'!$B27)/0.1</f>
        <v>63590.397949218721</v>
      </c>
      <c r="O27">
        <f>('nutritional values'!O26*'yearly farm nutrient production'!$B27)/0.1</f>
        <v>3686.3999176025277</v>
      </c>
      <c r="P27">
        <f>('nutritional values'!P26*'yearly farm nutrient production'!$B27)/0.1</f>
        <v>89.855997562408547</v>
      </c>
      <c r="Q27">
        <f>('nutritional values'!Q26*'yearly farm nutrient production'!$B27)/0.1</f>
        <v>11520</v>
      </c>
      <c r="R27">
        <f>('nutritional values'!R26*'yearly farm nutrient production'!$B27)/0.1</f>
        <v>229708.79882812509</v>
      </c>
      <c r="S27">
        <f>('nutritional values'!S26*'yearly farm nutrient production'!$B27)/0.1</f>
        <v>126.71999931335449</v>
      </c>
      <c r="T27">
        <f>('nutritional values'!T26*'yearly farm nutrient production'!$B27)/0.1</f>
        <v>4331.5200805664153</v>
      </c>
      <c r="U27">
        <f>('nutritional values'!U26*'yearly farm nutrient production'!$B27)/0.1</f>
        <v>14745.59967041016</v>
      </c>
    </row>
    <row r="28" spans="1:21" ht="16" thickBot="1">
      <c r="A28" s="4" t="s">
        <v>74</v>
      </c>
      <c r="B28" s="9">
        <f>Harvest!O27</f>
        <v>1</v>
      </c>
      <c r="E28">
        <f>('nutritional values'!E27*'yearly farm nutrient production'!B28)/0.1</f>
        <v>55.331997871398897</v>
      </c>
      <c r="F28">
        <f>('nutritional values'!F27*'yearly farm nutrient production'!B28)/0.1</f>
        <v>4.3500000238418597</v>
      </c>
      <c r="G28">
        <f>('nutritional values'!G27*'yearly farm nutrient production'!B28)/0.1</f>
        <v>287.62199401855497</v>
      </c>
      <c r="H28">
        <f>('nutritional values'!H27*'yearly farm nutrient production'!$B28)/0.1</f>
        <v>1296.30004882813</v>
      </c>
      <c r="I28">
        <f>('nutritional values'!I27*'yearly farm nutrient production'!$B28)/0.1</f>
        <v>18.2700002193451</v>
      </c>
      <c r="J28">
        <f>('nutritional values'!J27*'yearly farm nutrient production'!$B28)/0.1</f>
        <v>0.77430002391338304</v>
      </c>
      <c r="K28">
        <f>('nutritional values'!K27*'yearly farm nutrient production'!$B28)/0.1</f>
        <v>1574.7000122070301</v>
      </c>
      <c r="L28">
        <f>('nutritional values'!L27*'yearly farm nutrient production'!$B28)/0.1</f>
        <v>14.789999723434399</v>
      </c>
      <c r="M28">
        <f>('nutritional values'!M27*'yearly farm nutrient production'!$B28)/0.1</f>
        <v>217.5</v>
      </c>
      <c r="N28">
        <f>('nutritional values'!N27*'yearly farm nutrient production'!$B28)/0.1</f>
        <v>3488.69995117188</v>
      </c>
      <c r="O28">
        <f>('nutritional values'!O27*'yearly farm nutrient production'!$B28)/0.1</f>
        <v>147.89999961852999</v>
      </c>
      <c r="P28">
        <f>('nutritional values'!P27*'yearly farm nutrient production'!$B28)/0.1</f>
        <v>10.091999769210799</v>
      </c>
      <c r="Q28">
        <f>('nutritional values'!Q27*'yearly farm nutrient production'!$B28)/0.1</f>
        <v>0</v>
      </c>
      <c r="R28">
        <f>('nutritional values'!R27*'yearly farm nutrient production'!$B28)/0.1</f>
        <v>78.299999237060504</v>
      </c>
      <c r="S28">
        <f>('nutritional values'!S27*'yearly farm nutrient production'!$B28)/0.1</f>
        <v>0.69600000977516197</v>
      </c>
      <c r="T28">
        <f>('nutritional values'!T27*'yearly farm nutrient production'!$B28)/0.1</f>
        <v>271.439990997314</v>
      </c>
      <c r="U28">
        <f>('nutritional values'!U27*'yearly farm nutrient production'!$B28)/0.1</f>
        <v>26.099998950958298</v>
      </c>
    </row>
    <row r="29" spans="1:21" ht="16" thickBot="1">
      <c r="A29" s="4" t="s">
        <v>76</v>
      </c>
      <c r="B29" s="9">
        <f>Harvest!O28</f>
        <v>25.050000000000004</v>
      </c>
      <c r="E29">
        <f>('nutritional values'!E28*'yearly farm nutrient production'!B29)/0.1</f>
        <v>220.43999880552283</v>
      </c>
      <c r="F29">
        <f>('nutritional values'!F28*'yearly farm nutrient production'!B29)/0.1</f>
        <v>50.100000746548119</v>
      </c>
      <c r="G29">
        <f>('nutritional values'!G28*'yearly farm nutrient production'!B29)/0.1</f>
        <v>673.84501433372532</v>
      </c>
      <c r="H29">
        <f>('nutritional values'!H28*'yearly farm nutrient production'!$B29)/0.1</f>
        <v>4509.0000000000009</v>
      </c>
      <c r="I29">
        <f>('nutritional values'!I28*'yearly farm nutrient production'!$B29)/0.1</f>
        <v>300.60001194477189</v>
      </c>
      <c r="J29">
        <f>('nutritional values'!J28*'yearly farm nutrient production'!$B29)/0.1</f>
        <v>7.0140002164989594</v>
      </c>
      <c r="K29">
        <f>('nutritional values'!K28*'yearly farm nutrient production'!$B29)/0.1</f>
        <v>2505.0000000000005</v>
      </c>
      <c r="L29">
        <f>('nutritional values'!L28*'yearly farm nutrient production'!$B29)/0.1</f>
        <v>67.635002687573433</v>
      </c>
      <c r="M29">
        <f>('nutritional values'!M28*'yearly farm nutrient production'!$B29)/0.1</f>
        <v>2755.5000000000005</v>
      </c>
      <c r="N29">
        <f>('nutritional values'!N28*'yearly farm nutrient production'!$B29)/0.1</f>
        <v>59368.500000000007</v>
      </c>
      <c r="O29">
        <f>('nutritional values'!O28*'yearly farm nutrient production'!$B29)/0.1</f>
        <v>1252.5000000000002</v>
      </c>
      <c r="P29">
        <f>('nutritional values'!P28*'yearly farm nutrient production'!$B29)/0.1</f>
        <v>42.585000447928827</v>
      </c>
      <c r="Q29">
        <f>('nutritional values'!Q28*'yearly farm nutrient production'!$B29)/0.1</f>
        <v>10521</v>
      </c>
      <c r="R29">
        <f>('nutritional values'!R28*'yearly farm nutrient production'!$B29)/0.1</f>
        <v>0</v>
      </c>
      <c r="S29">
        <f>('nutritional values'!S28*'yearly farm nutrient production'!$B29)/0.1</f>
        <v>135.27000537514687</v>
      </c>
      <c r="T29">
        <f>('nutritional values'!T28*'yearly farm nutrient production'!$B29)/0.1</f>
        <v>3431.8499522209077</v>
      </c>
      <c r="U29">
        <f>('nutritional values'!U28*'yearly farm nutrient production'!$B29)/0.1</f>
        <v>3757.5000000000005</v>
      </c>
    </row>
    <row r="30" spans="1:21" ht="16" thickBot="1">
      <c r="A30" s="4" t="s">
        <v>78</v>
      </c>
      <c r="B30" s="9">
        <f>Harvest!O29</f>
        <v>33.799999999999997</v>
      </c>
      <c r="E30">
        <f>('nutritional values'!E29*'yearly farm nutrient production'!B30)/0.1</f>
        <v>331.24000644683821</v>
      </c>
      <c r="F30">
        <f>('nutritional values'!F29*'yearly farm nutrient production'!B30)/0.1</f>
        <v>60.840002417564257</v>
      </c>
      <c r="G30">
        <f>('nutritional values'!G29*'yearly farm nutrient production'!B30)/0.1</f>
        <v>973.44003868103096</v>
      </c>
      <c r="H30">
        <f>('nutritional values'!H29*'yearly farm nutrient production'!$B30)/0.1</f>
        <v>8449.9999999999982</v>
      </c>
      <c r="I30">
        <f>('nutritional values'!I29*'yearly farm nutrient production'!$B30)/0.1</f>
        <v>1013.9999999999999</v>
      </c>
      <c r="J30">
        <f>('nutritional values'!J29*'yearly farm nutrient production'!$B30)/0.1</f>
        <v>11.49200062453747</v>
      </c>
      <c r="K30">
        <f>('nutritional values'!K29*'yearly farm nutrient production'!$B30)/0.1</f>
        <v>3041.9999999999995</v>
      </c>
      <c r="L30">
        <f>('nutritional values'!L29*'yearly farm nutrient production'!$B30)/0.1</f>
        <v>77.740001410245839</v>
      </c>
      <c r="M30">
        <f>('nutritional values'!M29*'yearly farm nutrient production'!$B30)/0.1</f>
        <v>4731.9999999999991</v>
      </c>
      <c r="N30">
        <f>('nutritional values'!N29*'yearly farm nutrient production'!$B30)/0.1</f>
        <v>77401.999999999985</v>
      </c>
      <c r="O30">
        <f>('nutritional values'!O29*'yearly farm nutrient production'!$B30)/0.1</f>
        <v>675.99999999999989</v>
      </c>
      <c r="P30">
        <f>('nutritional values'!P29*'yearly farm nutrient production'!$B30)/0.1</f>
        <v>54.07999879121769</v>
      </c>
      <c r="Q30">
        <f>('nutritional values'!Q29*'yearly farm nutrient production'!$B30)/0.1</f>
        <v>337.99999999999994</v>
      </c>
      <c r="R30">
        <f>('nutritional values'!R29*'yearly farm nutrient production'!$B30)/0.1</f>
        <v>0</v>
      </c>
      <c r="S30">
        <f>('nutritional values'!S29*'yearly farm nutrient production'!$B30)/0.1</f>
        <v>101.400004029274</v>
      </c>
      <c r="T30">
        <f>('nutritional values'!T29*'yearly farm nutrient production'!$B30)/0.1</f>
        <v>743.6000161170972</v>
      </c>
      <c r="U30">
        <f>('nutritional values'!U29*'yearly farm nutrient production'!$B30)/0.1</f>
        <v>7435.9999999999991</v>
      </c>
    </row>
    <row r="31" spans="1:21" ht="16" thickBot="1">
      <c r="A31" s="4" t="s">
        <v>80</v>
      </c>
      <c r="B31" s="9">
        <f>Harvest!O30</f>
        <v>16.25</v>
      </c>
      <c r="E31">
        <f>('nutritional values'!E30*'yearly farm nutrient production'!B31)/0.1</f>
        <v>133.24999883770948</v>
      </c>
      <c r="F31">
        <f>('nutritional values'!F30*'yearly farm nutrient production'!B31)/0.1</f>
        <v>27.982499077916174</v>
      </c>
      <c r="G31">
        <f>('nutritional values'!G30*'yearly farm nutrient production'!B31)/0.1</f>
        <v>842.1400368213657</v>
      </c>
      <c r="H31">
        <f>('nutritional values'!H30*'yearly farm nutrient production'!$B31)/0.1</f>
        <v>3597.7499008178647</v>
      </c>
      <c r="I31">
        <f>('nutritional values'!I30*'yearly farm nutrient production'!$B31)/0.1</f>
        <v>119.92499604821207</v>
      </c>
      <c r="J31">
        <f>('nutritional values'!J30*'yearly farm nutrient production'!$B31)/0.1</f>
        <v>4.1307501262053812</v>
      </c>
      <c r="K31">
        <f>('nutritional values'!K30*'yearly farm nutrient production'!$B31)/0.1</f>
        <v>1465.7500743865962</v>
      </c>
      <c r="L31">
        <f>('nutritional values'!L30*'yearly farm nutrient production'!$B31)/0.1</f>
        <v>61.295001208782246</v>
      </c>
      <c r="M31">
        <f>('nutritional values'!M30*'yearly farm nutrient production'!$B31)/0.1</f>
        <v>1599.0000247955322</v>
      </c>
      <c r="N31">
        <f>('nutritional values'!N30*'yearly farm nutrient production'!$B31)/0.1</f>
        <v>28248.999404907285</v>
      </c>
      <c r="O31">
        <f>('nutritional values'!O30*'yearly farm nutrient production'!$B31)/0.1</f>
        <v>266.49999767541959</v>
      </c>
      <c r="P31">
        <f>('nutritional values'!P30*'yearly farm nutrient production'!$B31)/0.1</f>
        <v>22.6525008678436</v>
      </c>
      <c r="Q31">
        <f>('nutritional values'!Q30*'yearly farm nutrient production'!$B31)/0.1</f>
        <v>1332.5</v>
      </c>
      <c r="R31">
        <f>('nutritional values'!R30*'yearly farm nutrient production'!$B31)/0.1</f>
        <v>26650</v>
      </c>
      <c r="S31">
        <f>('nutritional values'!S30*'yearly farm nutrient production'!$B31)/0.1</f>
        <v>0</v>
      </c>
      <c r="T31">
        <f>('nutritional values'!T30*'yearly farm nutrient production'!$B31)/0.1</f>
        <v>24451.37519836424</v>
      </c>
      <c r="U31">
        <f>('nutritional values'!U30*'yearly farm nutrient production'!$B31)/0.1</f>
        <v>3464.4999504089324</v>
      </c>
    </row>
    <row r="32" spans="1:21" ht="16" thickBot="1">
      <c r="A32" s="4" t="s">
        <v>82</v>
      </c>
      <c r="B32" s="9">
        <f>Harvest!O31</f>
        <v>0</v>
      </c>
      <c r="E32">
        <f>('nutritional values'!E31*'yearly farm nutrient production'!B32)/0.1</f>
        <v>0</v>
      </c>
      <c r="F32">
        <f>('nutritional values'!F31*'yearly farm nutrient production'!B32)/0.1</f>
        <v>0</v>
      </c>
      <c r="G32">
        <f>('nutritional values'!G31*'yearly farm nutrient production'!B32)/0.1</f>
        <v>0</v>
      </c>
      <c r="H32">
        <f>('nutritional values'!H31*'yearly farm nutrient production'!$B32)/0.1</f>
        <v>0</v>
      </c>
      <c r="I32">
        <f>('nutritional values'!I31*'yearly farm nutrient production'!$B32)/0.1</f>
        <v>0</v>
      </c>
      <c r="J32">
        <f>('nutritional values'!J31*'yearly farm nutrient production'!$B32)/0.1</f>
        <v>0</v>
      </c>
      <c r="K32">
        <f>('nutritional values'!K31*'yearly farm nutrient production'!$B32)/0.1</f>
        <v>0</v>
      </c>
      <c r="L32">
        <f>('nutritional values'!L31*'yearly farm nutrient production'!$B32)/0.1</f>
        <v>0</v>
      </c>
      <c r="M32">
        <f>('nutritional values'!M31*'yearly farm nutrient production'!$B32)/0.1</f>
        <v>0</v>
      </c>
      <c r="N32">
        <f>('nutritional values'!N31*'yearly farm nutrient production'!$B32)/0.1</f>
        <v>0</v>
      </c>
      <c r="O32">
        <f>('nutritional values'!O31*'yearly farm nutrient production'!$B32)/0.1</f>
        <v>0</v>
      </c>
      <c r="P32">
        <f>('nutritional values'!P31*'yearly farm nutrient production'!$B32)/0.1</f>
        <v>0</v>
      </c>
      <c r="Q32">
        <f>('nutritional values'!Q31*'yearly farm nutrient production'!$B32)/0.1</f>
        <v>0</v>
      </c>
      <c r="R32">
        <f>('nutritional values'!R31*'yearly farm nutrient production'!$B32)/0.1</f>
        <v>0</v>
      </c>
      <c r="S32">
        <f>('nutritional values'!S31*'yearly farm nutrient production'!$B32)/0.1</f>
        <v>0</v>
      </c>
      <c r="T32">
        <f>('nutritional values'!T31*'yearly farm nutrient production'!$B32)/0.1</f>
        <v>0</v>
      </c>
      <c r="U32">
        <f>('nutritional values'!U31*'yearly farm nutrient production'!$B32)/0.1</f>
        <v>0</v>
      </c>
    </row>
    <row r="33" spans="1:21" ht="16" thickBot="1">
      <c r="A33" s="4" t="s">
        <v>85</v>
      </c>
      <c r="B33" s="9">
        <f>Harvest!O32</f>
        <v>11.1</v>
      </c>
      <c r="E33">
        <f>('nutritional values'!E32*'yearly farm nutrient production'!B33)/0.1</f>
        <v>355.20000529289291</v>
      </c>
      <c r="F33">
        <f>('nutritional values'!F32*'yearly farm nutrient production'!B33)/0.1</f>
        <v>66.600002646446228</v>
      </c>
      <c r="G33">
        <f>('nutritional values'!G32*'yearly farm nutrient production'!B33)/0.1</f>
        <v>110.99999999999999</v>
      </c>
      <c r="H33">
        <f>('nutritional values'!H32*'yearly farm nutrient production'!$B33)/0.1</f>
        <v>2552.9999999999995</v>
      </c>
      <c r="I33">
        <f>('nutritional values'!I32*'yearly farm nutrient production'!$B33)/0.1</f>
        <v>177.60000264644646</v>
      </c>
      <c r="J33">
        <f>('nutritional values'!J32*'yearly farm nutrient production'!$B33)/0.1</f>
        <v>0</v>
      </c>
      <c r="K33">
        <f>('nutritional values'!K32*'yearly farm nutrient production'!$B33)/0.1</f>
        <v>19647</v>
      </c>
      <c r="L33">
        <f>('nutritional values'!L32*'yearly farm nutrient production'!$B33)/0.1</f>
        <v>351.87000846862844</v>
      </c>
      <c r="M33">
        <f>('nutritional values'!M32*'yearly farm nutrient production'!$B33)/0.1</f>
        <v>7103.9999999999991</v>
      </c>
      <c r="N33">
        <f>('nutritional values'!N32*'yearly farm nutrient production'!$B33)/0.1</f>
        <v>32745</v>
      </c>
      <c r="O33">
        <f>('nutritional values'!O32*'yearly farm nutrient production'!$B33)/0.1</f>
        <v>443.99999999999994</v>
      </c>
      <c r="P33">
        <f>('nutritional values'!P32*'yearly farm nutrient production'!$B33)/0.1</f>
        <v>89.910000264644637</v>
      </c>
      <c r="Q33">
        <f>('nutritional values'!Q32*'yearly farm nutrient production'!$B33)/0.1</f>
        <v>29304</v>
      </c>
      <c r="R33">
        <f>('nutritional values'!R32*'yearly farm nutrient production'!$B33)/0.1</f>
        <v>548929.74169921863</v>
      </c>
      <c r="S33">
        <f>('nutritional values'!S32*'yearly farm nutrient production'!$B33)/0.1</f>
        <v>83.249999999999986</v>
      </c>
      <c r="T33">
        <f>('nutritional values'!T32*'yearly farm nutrient production'!$B33)/0.1</f>
        <v>1997.9999999999998</v>
      </c>
      <c r="U33">
        <f>('nutritional values'!U32*'yearly farm nutrient production'!$B33)/0.1</f>
        <v>7547.9999999999991</v>
      </c>
    </row>
    <row r="34" spans="1:21" ht="16" thickBot="1">
      <c r="A34" s="4" t="s">
        <v>87</v>
      </c>
      <c r="B34" s="9">
        <f>Harvest!O33</f>
        <v>3.9</v>
      </c>
      <c r="E34">
        <f>('nutritional values'!E33*'yearly farm nutrient production'!B34)/0.1</f>
        <v>45.910798430442661</v>
      </c>
      <c r="F34">
        <f>('nutritional values'!F33*'yearly farm nutrient production'!B34)/0.1</f>
        <v>18.954000055789926</v>
      </c>
      <c r="G34">
        <f>('nutritional values'!G33*'yearly farm nutrient production'!B34)/0.1</f>
        <v>262.54799509048456</v>
      </c>
      <c r="H34">
        <f>('nutritional values'!H33*'yearly farm nutrient production'!$B34)/0.1</f>
        <v>1207.4399642944352</v>
      </c>
      <c r="I34">
        <f>('nutritional values'!I33*'yearly farm nutrient production'!$B34)/0.1</f>
        <v>28.080001115798929</v>
      </c>
      <c r="J34">
        <f>('nutritional values'!J33*'yearly farm nutrient production'!$B34)/0.1</f>
        <v>4.562999948859221</v>
      </c>
      <c r="K34">
        <f>('nutritional values'!K33*'yearly farm nutrient production'!$B34)/0.1</f>
        <v>28.080001115798929</v>
      </c>
      <c r="L34">
        <f>('nutritional values'!L33*'yearly farm nutrient production'!$B34)/0.1</f>
        <v>7.3007998019456748</v>
      </c>
      <c r="M34">
        <f>('nutritional values'!M33*'yearly farm nutrient production'!$B34)/0.1</f>
        <v>519.47998809814374</v>
      </c>
      <c r="N34">
        <f>('nutritional values'!N33*'yearly farm nutrient production'!$B34)/0.1</f>
        <v>3790.7998809814453</v>
      </c>
      <c r="O34">
        <f>('nutritional values'!O33*'yearly farm nutrient production'!$B34)/0.1</f>
        <v>210.60000371932975</v>
      </c>
      <c r="P34">
        <f>('nutritional values'!P33*'yearly farm nutrient production'!$B34)/0.1</f>
        <v>6.4584000706672589</v>
      </c>
      <c r="Q34">
        <f>('nutritional values'!Q33*'yearly farm nutrient production'!$B34)/0.1</f>
        <v>126.36</v>
      </c>
      <c r="R34">
        <f>('nutritional values'!R33*'yearly farm nutrient production'!$B34)/0.1</f>
        <v>2625.4799880981436</v>
      </c>
      <c r="S34">
        <f>('nutritional values'!S33*'yearly farm nutrient production'!$B34)/0.1</f>
        <v>0.9828000012785213</v>
      </c>
      <c r="T34">
        <f>('nutritional values'!T33*'yearly farm nutrient production'!$B34)/0.1</f>
        <v>95.471998214721566</v>
      </c>
      <c r="U34">
        <f>('nutritional values'!U33*'yearly farm nutrient production'!$B34)/0.1</f>
        <v>589.67999553680477</v>
      </c>
    </row>
    <row r="35" spans="1:21" ht="16" thickBot="1">
      <c r="A35" s="4" t="s">
        <v>89</v>
      </c>
      <c r="B35" s="9">
        <f>Harvest!O34</f>
        <v>2.2000000000000002</v>
      </c>
      <c r="E35">
        <f>('nutritional values'!E34*'yearly farm nutrient production'!B35)/0.1</f>
        <v>42.45999884605402</v>
      </c>
      <c r="F35">
        <f>('nutritional values'!F34*'yearly farm nutrient production'!B35)/0.1</f>
        <v>4.1799999475479082</v>
      </c>
      <c r="G35">
        <f>('nutritional values'!G34*'yearly farm nutrient production'!B35)/0.1</f>
        <v>93.500000000000014</v>
      </c>
      <c r="H35">
        <f>('nutritional values'!H34*'yearly farm nutrient production'!$B35)/0.1</f>
        <v>726</v>
      </c>
      <c r="I35">
        <f>('nutritional values'!I34*'yearly farm nutrient production'!$B35)/0.1</f>
        <v>70.400001049041833</v>
      </c>
      <c r="J35">
        <f>('nutritional values'!J34*'yearly farm nutrient production'!$B35)/0.1</f>
        <v>0.57200001180171955</v>
      </c>
      <c r="K35">
        <f>('nutritional values'!K34*'yearly farm nutrient production'!$B35)/0.1</f>
        <v>1804</v>
      </c>
      <c r="L35">
        <f>('nutritional values'!L34*'yearly farm nutrient production'!$B35)/0.1</f>
        <v>13.640000104904185</v>
      </c>
      <c r="M35">
        <f>('nutritional values'!M34*'yearly farm nutrient production'!$B35)/0.1</f>
        <v>1254</v>
      </c>
      <c r="N35">
        <f>('nutritional values'!N34*'yearly farm nutrient production'!$B35)/0.1</f>
        <v>6578</v>
      </c>
      <c r="O35">
        <f>('nutritional values'!O34*'yearly farm nutrient production'!$B35)/0.1</f>
        <v>154</v>
      </c>
      <c r="P35">
        <f>('nutritional values'!P34*'yearly farm nutrient production'!$B35)/0.1</f>
        <v>12.759999632835379</v>
      </c>
      <c r="Q35">
        <f>('nutritional values'!Q34*'yearly farm nutrient production'!$B35)/0.1</f>
        <v>418</v>
      </c>
      <c r="R35">
        <f>('nutritional values'!R34*'yearly farm nutrient production'!$B35)/0.1</f>
        <v>15752</v>
      </c>
      <c r="S35">
        <f>('nutritional values'!S34*'yearly farm nutrient production'!$B35)/0.1</f>
        <v>5.9400002360343924</v>
      </c>
      <c r="T35">
        <f>('nutritional values'!T34*'yearly farm nutrient production'!$B35)/0.1</f>
        <v>506</v>
      </c>
      <c r="U35">
        <f>('nutritional values'!U34*'yearly farm nutrient production'!$B35)/0.1</f>
        <v>1320</v>
      </c>
    </row>
    <row r="36" spans="1:21" ht="16" thickBot="1">
      <c r="A36" s="4" t="s">
        <v>91</v>
      </c>
      <c r="B36" s="9">
        <f>Harvest!O35</f>
        <v>1.1000000000000001</v>
      </c>
      <c r="E36">
        <f>('nutritional values'!E35*'yearly farm nutrient production'!B36)/0.1</f>
        <v>12.43439936637877</v>
      </c>
      <c r="F36">
        <f>('nutritional values'!F35*'yearly farm nutrient production'!B36)/0.1</f>
        <v>0.39599998295307121</v>
      </c>
      <c r="G36">
        <f>('nutritional values'!G35*'yearly farm nutrient production'!B36)/0.1</f>
        <v>159.35039615631069</v>
      </c>
      <c r="H36">
        <f>('nutritional values'!H35*'yearly farm nutrient production'!$B36)/0.1</f>
        <v>681.11997985839832</v>
      </c>
      <c r="I36">
        <f>('nutritional values'!I35*'yearly farm nutrient production'!$B36)/0.1</f>
        <v>23.760000944137587</v>
      </c>
      <c r="J36">
        <f>('nutritional values'!J35*'yearly farm nutrient production'!$B36)/0.1</f>
        <v>0.14255999960005319</v>
      </c>
      <c r="K36">
        <f>('nutritional values'!K35*'yearly farm nutrient production'!$B36)/0.1</f>
        <v>237.60000419616674</v>
      </c>
      <c r="L36">
        <f>('nutritional values'!L35*'yearly farm nutrient production'!$B36)/0.1</f>
        <v>4.8312001526355717</v>
      </c>
      <c r="M36">
        <f>('nutritional values'!M35*'yearly farm nutrient production'!$B36)/0.1</f>
        <v>198</v>
      </c>
      <c r="N36">
        <f>('nutritional values'!N35*'yearly farm nutrient production'!$B36)/0.1</f>
        <v>2669.0399932861283</v>
      </c>
      <c r="O36">
        <f>('nutritional values'!O35*'yearly farm nutrient production'!$B36)/0.1</f>
        <v>435.59998321533214</v>
      </c>
      <c r="P36">
        <f>('nutritional values'!P35*'yearly farm nutrient production'!$B36)/0.1</f>
        <v>2.3760000616312071</v>
      </c>
      <c r="Q36">
        <f>('nutritional values'!Q35*'yearly farm nutrient production'!$B36)/0.1</f>
        <v>5615.28</v>
      </c>
      <c r="R36">
        <f>('nutritional values'!R35*'yearly farm nutrient production'!$B36)/0.1</f>
        <v>112361.03613281251</v>
      </c>
      <c r="S36">
        <f>('nutritional values'!S35*'yearly farm nutrient production'!$B36)/0.1</f>
        <v>2.0591999441385238</v>
      </c>
      <c r="T36">
        <f>('nutritional values'!T35*'yearly farm nutrient production'!$B36)/0.1</f>
        <v>19.00800049304959</v>
      </c>
      <c r="U36">
        <f>('nutritional values'!U35*'yearly farm nutrient production'!$B36)/0.1</f>
        <v>87.120000839233455</v>
      </c>
    </row>
    <row r="37" spans="1:21" ht="16" thickBot="1">
      <c r="A37" s="4" t="s">
        <v>93</v>
      </c>
      <c r="B37" s="9">
        <f>Harvest!O36</f>
        <v>8.8000000000000007</v>
      </c>
      <c r="E37">
        <f>('nutritional values'!E36*'yearly farm nutrient production'!B37)/0.1</f>
        <v>161.04000377654992</v>
      </c>
      <c r="F37">
        <f>('nutritional values'!F36*'yearly farm nutrient production'!B37)/0.1</f>
        <v>19.359999895095815</v>
      </c>
      <c r="G37">
        <f>('nutritional values'!G36*'yearly farm nutrient production'!B37)/0.1</f>
        <v>375.75999832153292</v>
      </c>
      <c r="H37">
        <f>('nutritional values'!H36*'yearly farm nutrient production'!$B37)/0.1</f>
        <v>2728</v>
      </c>
      <c r="I37">
        <f>('nutritional values'!I36*'yearly farm nutrient production'!$B37)/0.1</f>
        <v>237.60000419616736</v>
      </c>
      <c r="J37">
        <f>('nutritional values'!J36*'yearly farm nutrient production'!$B37)/0.1</f>
        <v>4.4000000655651128</v>
      </c>
      <c r="K37">
        <f>('nutritional values'!K36*'yearly farm nutrient production'!$B37)/0.1</f>
        <v>3256</v>
      </c>
      <c r="L37">
        <f>('nutritional values'!L36*'yearly farm nutrient production'!$B37)/0.1</f>
        <v>90.639997482299762</v>
      </c>
      <c r="M37">
        <f>('nutritional values'!M36*'yearly farm nutrient production'!$B37)/0.1</f>
        <v>2200</v>
      </c>
      <c r="N37">
        <f>('nutritional values'!N36*'yearly farm nutrient production'!$B37)/0.1</f>
        <v>18568</v>
      </c>
      <c r="O37">
        <f>('nutritional values'!O36*'yearly farm nutrient production'!$B37)/0.1</f>
        <v>528</v>
      </c>
      <c r="P37">
        <f>('nutritional values'!P36*'yearly farm nutrient production'!$B37)/0.1</f>
        <v>21.119999527931217</v>
      </c>
      <c r="Q37">
        <f>('nutritional values'!Q36*'yearly farm nutrient production'!$B37)/0.1</f>
        <v>3080</v>
      </c>
      <c r="R37">
        <f>('nutritional values'!R36*'yearly farm nutrient production'!$B37)/0.1</f>
        <v>0</v>
      </c>
      <c r="S37">
        <f>('nutritional values'!S36*'yearly farm nutrient production'!$B37)/0.1</f>
        <v>36.079999685287447</v>
      </c>
      <c r="T37">
        <f>('nutritional values'!T36*'yearly farm nutrient production'!$B37)/0.1</f>
        <v>1073.5999832153288</v>
      </c>
      <c r="U37">
        <f>('nutritional values'!U36*'yearly farm nutrient production'!$B37)/0.1</f>
        <v>2904</v>
      </c>
    </row>
    <row r="38" spans="1:21" ht="16" thickBot="1">
      <c r="A38" s="4" t="s">
        <v>95</v>
      </c>
      <c r="B38" s="9">
        <f>Harvest!O37</f>
        <v>0</v>
      </c>
      <c r="E38">
        <f>('nutritional values'!E37*'yearly farm nutrient production'!B38)/0.1</f>
        <v>0</v>
      </c>
      <c r="F38">
        <f>('nutritional values'!F37*'yearly farm nutrient production'!B38)/0.1</f>
        <v>0</v>
      </c>
      <c r="G38">
        <f>('nutritional values'!G37*'yearly farm nutrient production'!B38)/0.1</f>
        <v>0</v>
      </c>
      <c r="H38">
        <f>('nutritional values'!H37*'yearly farm nutrient production'!$B38)/0.1</f>
        <v>0</v>
      </c>
      <c r="I38">
        <f>('nutritional values'!I37*'yearly farm nutrient production'!$B38)/0.1</f>
        <v>0</v>
      </c>
      <c r="J38">
        <f>('nutritional values'!J37*'yearly farm nutrient production'!$B38)/0.1</f>
        <v>0</v>
      </c>
      <c r="K38">
        <f>('nutritional values'!K37*'yearly farm nutrient production'!$B38)/0.1</f>
        <v>0</v>
      </c>
      <c r="L38">
        <f>('nutritional values'!L37*'yearly farm nutrient production'!$B38)/0.1</f>
        <v>0</v>
      </c>
      <c r="M38">
        <f>('nutritional values'!M37*'yearly farm nutrient production'!$B38)/0.1</f>
        <v>0</v>
      </c>
      <c r="N38">
        <f>('nutritional values'!N37*'yearly farm nutrient production'!$B38)/0.1</f>
        <v>0</v>
      </c>
      <c r="O38">
        <f>('nutritional values'!O37*'yearly farm nutrient production'!$B38)/0.1</f>
        <v>0</v>
      </c>
      <c r="P38">
        <f>('nutritional values'!P37*'yearly farm nutrient production'!$B38)/0.1</f>
        <v>0</v>
      </c>
      <c r="Q38">
        <f>('nutritional values'!Q37*'yearly farm nutrient production'!$B38)/0.1</f>
        <v>0</v>
      </c>
      <c r="R38">
        <f>('nutritional values'!R37*'yearly farm nutrient production'!$B38)/0.1</f>
        <v>0</v>
      </c>
      <c r="S38">
        <f>('nutritional values'!S37*'yearly farm nutrient production'!$B38)/0.1</f>
        <v>0</v>
      </c>
      <c r="T38">
        <f>('nutritional values'!T37*'yearly farm nutrient production'!$B38)/0.1</f>
        <v>0</v>
      </c>
      <c r="U38">
        <f>('nutritional values'!U37*'yearly farm nutrient production'!$B38)/0.1</f>
        <v>0</v>
      </c>
    </row>
    <row r="39" spans="1:21" ht="16" thickBot="1">
      <c r="A39" s="7" t="s">
        <v>97</v>
      </c>
      <c r="B39" s="9">
        <f>Harvest!O38</f>
        <v>29.249999999999996</v>
      </c>
      <c r="E39">
        <f>('nutritional values'!E38*'yearly farm nutrient production'!B39)/0.1</f>
        <v>92.781001478433623</v>
      </c>
      <c r="F39">
        <f>('nutritional values'!F38*'yearly farm nutrient production'!B39)/0.1</f>
        <v>22.815000470727671</v>
      </c>
      <c r="G39">
        <f>('nutritional values'!G38*'yearly farm nutrient production'!B39)/0.1</f>
        <v>1148.3550345897686</v>
      </c>
      <c r="H39">
        <f>('nutritional values'!H38*'yearly farm nutrient production'!$B39)/0.1</f>
        <v>4563.0001115798859</v>
      </c>
      <c r="I39">
        <f>('nutritional values'!I38*'yearly farm nutrient production'!$B39)/0.1</f>
        <v>60.840001255273684</v>
      </c>
      <c r="J39">
        <f>('nutritional values'!J38*'yearly farm nutrient production'!$B39)/0.1</f>
        <v>2.4336000066250572</v>
      </c>
      <c r="K39">
        <f>('nutritional values'!K38*'yearly farm nutrient production'!$B39)/0.1</f>
        <v>1064.7000306844695</v>
      </c>
      <c r="L39">
        <f>('nutritional values'!L38*'yearly farm nutrient production'!$B39)/0.1</f>
        <v>36.503999009728375</v>
      </c>
      <c r="M39">
        <f>('nutritional values'!M38*'yearly farm nutrient production'!$B39)/0.1</f>
        <v>1520.9999442100532</v>
      </c>
      <c r="N39">
        <f>('nutritional values'!N38*'yearly farm nutrient production'!$B39)/0.1</f>
        <v>17035.200490951534</v>
      </c>
      <c r="O39">
        <f>('nutritional values'!O38*'yearly farm nutrient production'!$B39)/0.1</f>
        <v>152.09999442100531</v>
      </c>
      <c r="P39">
        <f>('nutritional values'!P38*'yearly farm nutrient production'!$B39)/0.1</f>
        <v>15.210000313818449</v>
      </c>
      <c r="Q39">
        <f>('nutritional values'!Q38*'yearly farm nutrient production'!$B39)/0.1</f>
        <v>4258.7999999999993</v>
      </c>
      <c r="R39">
        <f>('nutritional values'!R38*'yearly farm nutrient production'!$B39)/0.1</f>
        <v>86544.901428222802</v>
      </c>
      <c r="S39">
        <f>('nutritional values'!S38*'yearly farm nutrient production'!$B39)/0.1</f>
        <v>7.6050001569092247</v>
      </c>
      <c r="T39">
        <f>('nutritional values'!T38*'yearly farm nutrient production'!$B39)/0.1</f>
        <v>1232.0099687576301</v>
      </c>
      <c r="U39">
        <f>('nutritional values'!U38*'yearly farm nutrient production'!$B39)/0.1</f>
        <v>456.29998326301535</v>
      </c>
    </row>
    <row r="40" spans="1:21" ht="16" thickBot="1">
      <c r="A40" s="4" t="s">
        <v>100</v>
      </c>
      <c r="B40" s="9">
        <f>Harvest!O39</f>
        <v>10.4</v>
      </c>
      <c r="E40">
        <f>('nutritional values'!E39*'yearly farm nutrient production'!B40)/0.1</f>
        <v>44.553601026535013</v>
      </c>
      <c r="F40">
        <f>('nutritional values'!F39*'yearly farm nutrient production'!B40)/0.1</f>
        <v>10.077600121498104</v>
      </c>
      <c r="G40">
        <f>('nutritional values'!G39*'yearly farm nutrient production'!B40)/0.1</f>
        <v>432.80641174316412</v>
      </c>
      <c r="H40">
        <f>('nutritional values'!H39*'yearly farm nutrient production'!$B40)/0.1</f>
        <v>1803.3600158691418</v>
      </c>
      <c r="I40">
        <f>('nutritional values'!I39*'yearly farm nutrient production'!$B40)/0.1</f>
        <v>47.735999107360819</v>
      </c>
      <c r="J40">
        <f>('nutritional values'!J39*'yearly farm nutrient production'!$B40)/0.1</f>
        <v>2.7050399184227012</v>
      </c>
      <c r="K40">
        <f>('nutritional values'!K39*'yearly farm nutrient production'!$B40)/0.1</f>
        <v>477.36001586914057</v>
      </c>
      <c r="L40">
        <f>('nutritional values'!L39*'yearly farm nutrient production'!$B40)/0.1</f>
        <v>11.138400256633728</v>
      </c>
      <c r="M40">
        <f>('nutritional values'!M39*'yearly farm nutrient production'!$B40)/0.1</f>
        <v>636.4799880981443</v>
      </c>
      <c r="N40">
        <f>('nutritional values'!N39*'yearly farm nutrient production'!$B40)/0.1</f>
        <v>14161.67980957028</v>
      </c>
      <c r="O40">
        <f>('nutritional values'!O39*'yearly farm nutrient production'!$B40)/0.1</f>
        <v>848.63998413085938</v>
      </c>
      <c r="P40">
        <f>('nutritional values'!P39*'yearly farm nutrient production'!$B40)/0.1</f>
        <v>9.5471996665000898</v>
      </c>
      <c r="Q40">
        <f>('nutritional values'!Q39*'yearly farm nutrient production'!$B40)/0.1</f>
        <v>8963.7599999999984</v>
      </c>
      <c r="R40">
        <f>('nutritional values'!R39*'yearly farm nutrient production'!$B40)/0.1</f>
        <v>179381.27441406224</v>
      </c>
      <c r="S40">
        <f>('nutritional values'!S39*'yearly farm nutrient production'!$B40)/0.1</f>
        <v>2.6519999504089311</v>
      </c>
      <c r="T40">
        <f>('nutritional values'!T39*'yearly farm nutrient production'!$B40)/0.1</f>
        <v>1946.5679016113304</v>
      </c>
      <c r="U40">
        <f>('nutritional values'!U39*'yearly farm nutrient production'!$B40)/0.1</f>
        <v>1113.8400039672879</v>
      </c>
    </row>
    <row r="41" spans="1:21" ht="16" thickBot="1">
      <c r="A41" s="4" t="s">
        <v>102</v>
      </c>
      <c r="B41" s="9">
        <f>Harvest!O40</f>
        <v>16.399999999999999</v>
      </c>
      <c r="E41">
        <f>('nutritional values'!E40*'yearly farm nutrient production'!B41)/0.1</f>
        <v>98.400003910064711</v>
      </c>
      <c r="F41">
        <f>('nutritional values'!F40*'yearly farm nutrient production'!B41)/0.1</f>
        <v>16.400000244379022</v>
      </c>
      <c r="G41">
        <f>('nutritional values'!G40*'yearly farm nutrient production'!B41)/0.1</f>
        <v>508.39998435974144</v>
      </c>
      <c r="H41">
        <f>('nutritional values'!H40*'yearly farm nutrient production'!$B41)/0.1</f>
        <v>2459.9999999999995</v>
      </c>
      <c r="I41">
        <f>('nutritional values'!I40*'yearly farm nutrient production'!$B41)/0.1</f>
        <v>81.999999999999986</v>
      </c>
      <c r="J41">
        <f>('nutritional values'!J40*'yearly farm nutrient production'!$B41)/0.1</f>
        <v>6.0680000782012993</v>
      </c>
      <c r="K41">
        <f>('nutritional values'!K40*'yearly farm nutrient production'!$B41)/0.1</f>
        <v>2568.40404129028</v>
      </c>
      <c r="L41">
        <f>('nutritional values'!L40*'yearly farm nutrient production'!$B41)/0.1</f>
        <v>44.935998201370175</v>
      </c>
      <c r="M41">
        <f>('nutritional values'!M40*'yearly farm nutrient production'!$B41)/0.1</f>
        <v>2086.9000625610306</v>
      </c>
      <c r="N41">
        <f>('nutritional values'!N40*'yearly farm nutrient production'!$B41)/0.1</f>
        <v>23597.797241210872</v>
      </c>
      <c r="O41">
        <f>('nutritional values'!O40*'yearly farm nutrient production'!$B41)/0.1</f>
        <v>327.99999999999994</v>
      </c>
      <c r="P41">
        <f>('nutritional values'!P40*'yearly farm nutrient production'!$B41)/0.1</f>
        <v>32.143999159336154</v>
      </c>
      <c r="Q41">
        <f>('nutritional values'!Q40*'yearly farm nutrient production'!$B41)/0.1</f>
        <v>820</v>
      </c>
      <c r="R41">
        <f>('nutritional values'!R40*'yearly farm nutrient production'!$B41)/0.1</f>
        <v>17219.999999999996</v>
      </c>
      <c r="S41">
        <f>('nutritional values'!S40*'yearly farm nutrient production'!$B41)/0.1</f>
        <v>4.9199998900294224</v>
      </c>
      <c r="T41">
        <f>('nutritional values'!T40*'yearly farm nutrient production'!$B41)/0.1</f>
        <v>459.19999217986987</v>
      </c>
      <c r="U41">
        <f>('nutritional values'!U40*'yearly farm nutrient production'!$B41)/0.1</f>
        <v>1147.9999999999998</v>
      </c>
    </row>
    <row r="42" spans="1:21" ht="31" thickBot="1">
      <c r="A42" s="4" t="s">
        <v>104</v>
      </c>
      <c r="B42" s="9">
        <f>Harvest!O41</f>
        <v>0</v>
      </c>
      <c r="E42">
        <f>('nutritional values'!E41*'yearly farm nutrient production'!B42)/0.1</f>
        <v>0</v>
      </c>
      <c r="F42">
        <f>('nutritional values'!F41*'yearly farm nutrient production'!B42)/0.1</f>
        <v>0</v>
      </c>
      <c r="G42">
        <f>('nutritional values'!G41*'yearly farm nutrient production'!B42)/0.1</f>
        <v>0</v>
      </c>
      <c r="H42">
        <f>('nutritional values'!H41*'yearly farm nutrient production'!$B42)/0.1</f>
        <v>0</v>
      </c>
      <c r="I42">
        <f>('nutritional values'!I41*'yearly farm nutrient production'!$B42)/0.1</f>
        <v>0</v>
      </c>
      <c r="J42">
        <f>('nutritional values'!J41*'yearly farm nutrient production'!$B42)/0.1</f>
        <v>0</v>
      </c>
      <c r="K42">
        <f>('nutritional values'!K41*'yearly farm nutrient production'!$B42)/0.1</f>
        <v>0</v>
      </c>
      <c r="L42">
        <f>('nutritional values'!L41*'yearly farm nutrient production'!$B42)/0.1</f>
        <v>0</v>
      </c>
      <c r="M42">
        <f>('nutritional values'!M41*'yearly farm nutrient production'!$B42)/0.1</f>
        <v>0</v>
      </c>
      <c r="N42">
        <f>('nutritional values'!N41*'yearly farm nutrient production'!$B42)/0.1</f>
        <v>0</v>
      </c>
      <c r="O42">
        <f>('nutritional values'!O41*'yearly farm nutrient production'!$B42)/0.1</f>
        <v>0</v>
      </c>
      <c r="P42">
        <f>('nutritional values'!P41*'yearly farm nutrient production'!$B42)/0.1</f>
        <v>0</v>
      </c>
      <c r="Q42">
        <f>('nutritional values'!Q41*'yearly farm nutrient production'!$B42)/0.1</f>
        <v>0</v>
      </c>
      <c r="R42">
        <f>('nutritional values'!R41*'yearly farm nutrient production'!$B42)/0.1</f>
        <v>0</v>
      </c>
      <c r="S42">
        <f>('nutritional values'!S41*'yearly farm nutrient production'!$B42)/0.1</f>
        <v>0</v>
      </c>
      <c r="T42">
        <f>('nutritional values'!T41*'yearly farm nutrient production'!$B42)/0.1</f>
        <v>0</v>
      </c>
      <c r="U42">
        <f>('nutritional values'!U41*'yearly farm nutrient production'!$B42)/0.1</f>
        <v>0</v>
      </c>
    </row>
    <row r="43" spans="1:21" ht="16" thickBot="1">
      <c r="A43" s="4" t="s">
        <v>105</v>
      </c>
      <c r="B43" s="9">
        <f>Harvest!O42</f>
        <v>12.499999999999998</v>
      </c>
      <c r="E43">
        <f>('nutritional values'!E42*'yearly farm nutrient production'!B43)/0.1</f>
        <v>124.99999999999997</v>
      </c>
      <c r="F43">
        <f>('nutritional values'!F42*'yearly farm nutrient production'!B43)/0.1</f>
        <v>12.500000186264497</v>
      </c>
      <c r="G43">
        <f>('nutritional values'!G42*'yearly farm nutrient production'!B43)/0.1</f>
        <v>1461.2499475479121</v>
      </c>
      <c r="H43">
        <f>('nutritional values'!H42*'yearly farm nutrient production'!$B43)/0.1</f>
        <v>5624.9999999999982</v>
      </c>
      <c r="I43">
        <f>('nutritional values'!I42*'yearly farm nutrient production'!$B43)/0.1</f>
        <v>249.99999999999994</v>
      </c>
      <c r="J43">
        <f>('nutritional values'!J42*'yearly farm nutrient production'!$B43)/0.1</f>
        <v>2.6249999646097368</v>
      </c>
      <c r="K43">
        <f>('nutritional values'!K42*'yearly farm nutrient production'!$B43)/0.1</f>
        <v>5999.9999999999982</v>
      </c>
      <c r="L43">
        <f>('nutritional values'!L42*'yearly farm nutrient production'!$B43)/0.1</f>
        <v>87.499998509883852</v>
      </c>
      <c r="M43">
        <f>('nutritional values'!M42*'yearly farm nutrient production'!$B43)/0.1</f>
        <v>4249.9999999999991</v>
      </c>
      <c r="N43">
        <f>('nutritional values'!N42*'yearly farm nutrient production'!$B43)/0.1</f>
        <v>43999.999999999985</v>
      </c>
      <c r="O43">
        <f>('nutritional values'!O42*'yearly farm nutrient production'!$B43)/0.1</f>
        <v>499.99999999999989</v>
      </c>
      <c r="P43">
        <f>('nutritional values'!P42*'yearly farm nutrient production'!$B43)/0.1</f>
        <v>18.750000745057996</v>
      </c>
      <c r="Q43">
        <f>('nutritional values'!Q42*'yearly farm nutrient production'!$B43)/0.1</f>
        <v>66499.999999999985</v>
      </c>
      <c r="R43">
        <f>('nutritional values'!R42*'yearly farm nutrient production'!$B43)/0.1</f>
        <v>0</v>
      </c>
      <c r="S43">
        <f>('nutritional values'!S42*'yearly farm nutrient production'!$B43)/0.1</f>
        <v>180.00000715255746</v>
      </c>
      <c r="T43">
        <f>('nutritional values'!T42*'yearly farm nutrient production'!$B43)/0.1</f>
        <v>2624.9999999999991</v>
      </c>
      <c r="U43">
        <f>('nutritional values'!U42*'yearly farm nutrient production'!$B43)/0.1</f>
        <v>3374.9999999999991</v>
      </c>
    </row>
    <row r="44" spans="1:21" ht="16" thickBot="1">
      <c r="A44" s="3" t="s">
        <v>107</v>
      </c>
      <c r="B44" s="190">
        <f>Harvest!O43</f>
        <v>32.9</v>
      </c>
      <c r="E44">
        <f>('nutritional values'!E43*'yearly farm nutrient production'!B44)/0.1</f>
        <v>378.1855040788663</v>
      </c>
      <c r="F44">
        <f>('nutritional values'!F43*'yearly farm nutrient production'!B44)/0.1</f>
        <v>100.01599678397167</v>
      </c>
      <c r="G44">
        <f>('nutritional values'!G43*'yearly farm nutrient production'!B44)/0.1</f>
        <v>972.03048682212864</v>
      </c>
      <c r="H44">
        <f>('nutritional values'!H43*'yearly farm nutrient production'!$B44)/0.1</f>
        <v>5313.3498744964672</v>
      </c>
      <c r="I44">
        <f>('nutritional values'!I43*'yearly farm nutrient production'!$B44)/0.1</f>
        <v>312.54999607801437</v>
      </c>
      <c r="J44">
        <f>('nutritional values'!J43*'yearly farm nutrient production'!$B44)/0.1</f>
        <v>26.254200749099244</v>
      </c>
      <c r="K44">
        <f>('nutritional values'!K43*'yearly farm nutrient production'!$B44)/0.1</f>
        <v>5000.7999372482172</v>
      </c>
      <c r="L44">
        <f>('nutritional values'!L43*'yearly farm nutrient production'!$B44)/0.1</f>
        <v>115.64350149035452</v>
      </c>
      <c r="M44">
        <f>('nutritional values'!M43*'yearly farm nutrient production'!$B44)/0.1</f>
        <v>5625.9001255035319</v>
      </c>
      <c r="N44">
        <f>('nutritional values'!N43*'yearly farm nutrient production'!$B44)/0.1</f>
        <v>81575.548995971607</v>
      </c>
      <c r="O44">
        <f>('nutritional values'!O43*'yearly farm nutrient production'!$B44)/0.1</f>
        <v>2500.3999686241154</v>
      </c>
      <c r="P44">
        <f>('nutritional values'!P43*'yearly farm nutrient production'!$B44)/0.1</f>
        <v>100.01599678397167</v>
      </c>
      <c r="Q44">
        <f>('nutritional values'!Q43*'yearly farm nutrient production'!$B44)/0.1</f>
        <v>3125.5</v>
      </c>
      <c r="R44">
        <f>('nutritional values'!R43*'yearly farm nutrient production'!$B44)/0.1</f>
        <v>62510</v>
      </c>
      <c r="S44">
        <f>('nutritional values'!S43*'yearly farm nutrient production'!$B44)/0.1</f>
        <v>37.506000019610042</v>
      </c>
      <c r="T44">
        <f>('nutritional values'!T43*'yearly farm nutrient production'!$B44)/0.1</f>
        <v>5594.6447238922119</v>
      </c>
      <c r="U44">
        <f>('nutritional values'!U43*'yearly farm nutrient production'!$B44)/0.1</f>
        <v>7501.1997489929045</v>
      </c>
    </row>
    <row r="45" spans="1:21" ht="16" thickBot="1">
      <c r="A45" s="2"/>
      <c r="B45" s="190">
        <f>Harvest!O44</f>
        <v>535.70000000000005</v>
      </c>
    </row>
    <row r="46" spans="1:21" ht="16" thickBot="1">
      <c r="A46" s="2"/>
      <c r="B46" s="190">
        <f>Harvest!O45</f>
        <v>727.69999999999982</v>
      </c>
    </row>
    <row r="47" spans="1:21" ht="16" thickBot="1">
      <c r="A47" s="2"/>
      <c r="B47" s="2"/>
    </row>
    <row r="48" spans="1:21" ht="16" thickBot="1">
      <c r="A48" s="2"/>
      <c r="B48" s="2"/>
    </row>
    <row r="49" spans="1:2" ht="16" thickBot="1">
      <c r="A49" s="2"/>
      <c r="B49" s="2"/>
    </row>
    <row r="50" spans="1:2" ht="16" thickBot="1">
      <c r="A50" s="2"/>
      <c r="B50" s="2"/>
    </row>
    <row r="51" spans="1:2" ht="16" thickBot="1">
      <c r="A51" s="2"/>
      <c r="B51" s="2"/>
    </row>
    <row r="52" spans="1:2" ht="16" thickBot="1">
      <c r="A52" s="2"/>
      <c r="B52" s="2"/>
    </row>
    <row r="53" spans="1:2" ht="16" thickBot="1">
      <c r="A53" s="2"/>
      <c r="B53" s="2"/>
    </row>
    <row r="54" spans="1:2" ht="16" thickBot="1">
      <c r="A54" s="2"/>
      <c r="B54" s="2"/>
    </row>
    <row r="55" spans="1:2" ht="16" thickBot="1">
      <c r="A55" s="2"/>
      <c r="B55" s="2"/>
    </row>
    <row r="56" spans="1:2" ht="16" thickBot="1">
      <c r="A56" s="2"/>
      <c r="B56" s="2"/>
    </row>
    <row r="57" spans="1:2" ht="16" thickBot="1">
      <c r="A57" s="2"/>
      <c r="B57" s="2"/>
    </row>
    <row r="58" spans="1:2" ht="16" thickBot="1">
      <c r="A58" s="2"/>
      <c r="B58" s="2"/>
    </row>
    <row r="59" spans="1:2" ht="16" thickBot="1">
      <c r="A59" s="2"/>
      <c r="B59" s="2"/>
    </row>
    <row r="60" spans="1:2" ht="16" thickBot="1">
      <c r="A60" s="2"/>
      <c r="B60" s="2"/>
    </row>
    <row r="61" spans="1:2" ht="16" thickBot="1">
      <c r="A61" s="2"/>
      <c r="B61" s="2"/>
    </row>
    <row r="62" spans="1:2" ht="16" thickBot="1">
      <c r="A62" s="2"/>
      <c r="B62" s="2"/>
    </row>
    <row r="63" spans="1:2" ht="16" thickBot="1">
      <c r="A63" s="2"/>
      <c r="B63" s="2"/>
    </row>
    <row r="64" spans="1:2" ht="16" thickBot="1">
      <c r="A64" s="2"/>
      <c r="B64" s="2"/>
    </row>
    <row r="65" spans="1:2" ht="16" thickBot="1">
      <c r="A65" s="2"/>
      <c r="B65" s="2"/>
    </row>
    <row r="66" spans="1:2" ht="16" thickBot="1">
      <c r="A66" s="2"/>
      <c r="B66" s="2"/>
    </row>
    <row r="67" spans="1:2" ht="16" thickBot="1">
      <c r="A67" s="2"/>
      <c r="B67" s="2"/>
    </row>
    <row r="68" spans="1:2" ht="16" thickBot="1">
      <c r="A68" s="2"/>
      <c r="B68" s="2"/>
    </row>
    <row r="69" spans="1:2" ht="16" thickBot="1">
      <c r="A69" s="2"/>
      <c r="B69" s="2"/>
    </row>
    <row r="70" spans="1:2" ht="16" thickBot="1">
      <c r="A70" s="2"/>
      <c r="B70" s="2"/>
    </row>
    <row r="71" spans="1:2" ht="16" thickBot="1">
      <c r="A71" s="2"/>
      <c r="B71" s="2"/>
    </row>
    <row r="72" spans="1:2" ht="16" thickBot="1">
      <c r="A72" s="2"/>
      <c r="B72" s="2"/>
    </row>
    <row r="73" spans="1:2" ht="16" thickBot="1">
      <c r="A73" s="2"/>
      <c r="B73" s="2"/>
    </row>
    <row r="74" spans="1:2" ht="16" thickBot="1">
      <c r="A74" s="2"/>
      <c r="B74" s="2"/>
    </row>
    <row r="75" spans="1:2" ht="16" thickBot="1">
      <c r="A75" s="2"/>
      <c r="B75" s="2"/>
    </row>
    <row r="76" spans="1:2" ht="16" thickBot="1">
      <c r="A76" s="2"/>
      <c r="B76" s="2"/>
    </row>
    <row r="77" spans="1:2" ht="16" thickBot="1">
      <c r="A77" s="2"/>
      <c r="B77" s="2"/>
    </row>
    <row r="78" spans="1:2" ht="16" thickBot="1">
      <c r="A78" s="2"/>
      <c r="B78" s="2"/>
    </row>
    <row r="79" spans="1:2" ht="16" thickBot="1">
      <c r="A79" s="2"/>
      <c r="B79" s="2"/>
    </row>
    <row r="80" spans="1:2" ht="16" thickBot="1">
      <c r="A80" s="2"/>
      <c r="B80" s="2"/>
    </row>
    <row r="81" spans="1:2" ht="16" thickBot="1">
      <c r="A81" s="2"/>
      <c r="B81" s="2"/>
    </row>
    <row r="82" spans="1:2" ht="16" thickBot="1">
      <c r="A82" s="2"/>
      <c r="B82" s="2"/>
    </row>
    <row r="83" spans="1:2" ht="16" thickBot="1">
      <c r="A83" s="2"/>
      <c r="B83" s="2"/>
    </row>
    <row r="84" spans="1:2" ht="16" thickBot="1">
      <c r="A84" s="2"/>
      <c r="B84" s="2"/>
    </row>
    <row r="85" spans="1:2" ht="16" thickBot="1">
      <c r="A85" s="2"/>
      <c r="B85" s="2"/>
    </row>
    <row r="86" spans="1:2" ht="16" thickBot="1">
      <c r="A86" s="2"/>
      <c r="B86" s="2"/>
    </row>
    <row r="87" spans="1:2" ht="16" thickBot="1">
      <c r="A87" s="2"/>
      <c r="B87" s="2"/>
    </row>
    <row r="88" spans="1:2" ht="16" thickBot="1">
      <c r="A88" s="2"/>
      <c r="B88" s="2"/>
    </row>
    <row r="89" spans="1:2" ht="16" thickBot="1">
      <c r="A89" s="2"/>
      <c r="B89" s="2"/>
    </row>
    <row r="90" spans="1:2" ht="16" thickBot="1">
      <c r="A90" s="2"/>
      <c r="B90" s="2"/>
    </row>
    <row r="91" spans="1:2" ht="16" thickBot="1">
      <c r="A91" s="2"/>
      <c r="B91" s="2"/>
    </row>
    <row r="92" spans="1:2" ht="16" thickBot="1">
      <c r="A92" s="2"/>
      <c r="B92" s="2"/>
    </row>
    <row r="93" spans="1:2" ht="16" thickBot="1">
      <c r="A93" s="2"/>
      <c r="B93" s="2"/>
    </row>
    <row r="94" spans="1:2" ht="16" thickBot="1">
      <c r="A94" s="2"/>
      <c r="B94" s="2"/>
    </row>
    <row r="95" spans="1:2" ht="16" thickBot="1">
      <c r="A95" s="2"/>
      <c r="B95" s="2"/>
    </row>
    <row r="96" spans="1:2" ht="16" thickBot="1">
      <c r="A96" s="2"/>
      <c r="B96" s="2"/>
    </row>
    <row r="97" spans="1:2" ht="16" thickBot="1">
      <c r="A97" s="2"/>
      <c r="B97" s="2"/>
    </row>
    <row r="98" spans="1:2" ht="16" thickBot="1">
      <c r="A98" s="2"/>
      <c r="B98" s="2"/>
    </row>
    <row r="99" spans="1:2" ht="16" thickBot="1">
      <c r="A99" s="2"/>
      <c r="B99" s="2"/>
    </row>
    <row r="100" spans="1:2" ht="16" thickBot="1">
      <c r="A100" s="2"/>
      <c r="B100" s="2"/>
    </row>
    <row r="101" spans="1:2" ht="16" thickBot="1">
      <c r="A101" s="2"/>
      <c r="B101" s="2"/>
    </row>
    <row r="102" spans="1:2" ht="16" thickBot="1">
      <c r="A102" s="2"/>
      <c r="B102" s="2"/>
    </row>
    <row r="103" spans="1:2" ht="16" thickBot="1">
      <c r="A103" s="2"/>
      <c r="B103" s="2"/>
    </row>
    <row r="104" spans="1:2" ht="16" thickBot="1">
      <c r="A104" s="2"/>
      <c r="B104" s="2"/>
    </row>
    <row r="105" spans="1:2" ht="16" thickBot="1">
      <c r="A105" s="2"/>
      <c r="B105" s="2"/>
    </row>
    <row r="106" spans="1:2" ht="16" thickBot="1">
      <c r="A106" s="2"/>
      <c r="B106" s="2"/>
    </row>
    <row r="107" spans="1:2" ht="16" thickBot="1">
      <c r="A107" s="2"/>
      <c r="B107" s="2"/>
    </row>
    <row r="108" spans="1:2" ht="16" thickBot="1">
      <c r="A108" s="2"/>
      <c r="B108" s="2"/>
    </row>
    <row r="109" spans="1:2" ht="16" thickBot="1">
      <c r="A109" s="2"/>
      <c r="B109" s="2"/>
    </row>
    <row r="110" spans="1:2" ht="16" thickBot="1">
      <c r="A110" s="2"/>
      <c r="B110" s="2"/>
    </row>
    <row r="111" spans="1:2" ht="16" thickBot="1">
      <c r="A111" s="2"/>
      <c r="B111" s="2"/>
    </row>
    <row r="112" spans="1:2" ht="16" thickBot="1">
      <c r="A112" s="2"/>
      <c r="B112" s="2"/>
    </row>
    <row r="113" spans="1:2" ht="16" thickBot="1">
      <c r="A113" s="2"/>
      <c r="B113" s="2"/>
    </row>
    <row r="114" spans="1:2" ht="16" thickBot="1">
      <c r="A114" s="2"/>
      <c r="B114" s="2"/>
    </row>
    <row r="115" spans="1:2" ht="16" thickBot="1">
      <c r="A115" s="2"/>
      <c r="B115" s="2"/>
    </row>
    <row r="116" spans="1:2" ht="16" thickBot="1">
      <c r="A116" s="2"/>
      <c r="B116" s="2"/>
    </row>
    <row r="117" spans="1:2" ht="16" thickBot="1">
      <c r="A117" s="2"/>
      <c r="B117" s="2"/>
    </row>
    <row r="118" spans="1:2" ht="16" thickBot="1">
      <c r="A118" s="2"/>
      <c r="B118" s="2"/>
    </row>
    <row r="119" spans="1:2" ht="16" thickBot="1">
      <c r="A119" s="2"/>
      <c r="B119" s="2"/>
    </row>
    <row r="120" spans="1:2" ht="16" thickBot="1">
      <c r="A120" s="2"/>
      <c r="B120" s="2"/>
    </row>
    <row r="121" spans="1:2" ht="16" thickBot="1">
      <c r="A121" s="2"/>
      <c r="B121" s="2"/>
    </row>
    <row r="122" spans="1:2" ht="16" thickBot="1">
      <c r="A122" s="2"/>
      <c r="B122" s="2"/>
    </row>
    <row r="123" spans="1:2" ht="16" thickBot="1">
      <c r="A123" s="2"/>
      <c r="B123" s="2"/>
    </row>
    <row r="124" spans="1:2" ht="16" thickBot="1">
      <c r="A124" s="2"/>
      <c r="B124" s="2"/>
    </row>
    <row r="125" spans="1:2" ht="16" thickBot="1">
      <c r="A125" s="2"/>
      <c r="B125" s="2"/>
    </row>
    <row r="126" spans="1:2" ht="16" thickBot="1">
      <c r="A126" s="2"/>
      <c r="B126" s="2"/>
    </row>
    <row r="127" spans="1:2" ht="16" thickBot="1">
      <c r="A127" s="2"/>
      <c r="B127" s="2"/>
    </row>
    <row r="128" spans="1:2" ht="16" thickBot="1">
      <c r="A128" s="2"/>
      <c r="B128" s="2"/>
    </row>
    <row r="129" spans="1:2" ht="16" thickBot="1">
      <c r="A129" s="2"/>
      <c r="B129" s="2"/>
    </row>
    <row r="130" spans="1:2" ht="16" thickBot="1">
      <c r="A130" s="2"/>
      <c r="B130" s="2"/>
    </row>
    <row r="131" spans="1:2" ht="16" thickBot="1">
      <c r="A131" s="2"/>
      <c r="B131" s="2"/>
    </row>
    <row r="132" spans="1:2" ht="16" thickBot="1">
      <c r="A132" s="2"/>
      <c r="B132" s="2"/>
    </row>
    <row r="133" spans="1:2" ht="16" thickBot="1">
      <c r="A133" s="2"/>
      <c r="B133" s="2"/>
    </row>
    <row r="134" spans="1:2" ht="16" thickBot="1">
      <c r="A134" s="2"/>
      <c r="B134" s="2"/>
    </row>
    <row r="135" spans="1:2" ht="16" thickBot="1">
      <c r="A135" s="2"/>
      <c r="B135" s="2"/>
    </row>
    <row r="136" spans="1:2" ht="16" thickBot="1">
      <c r="A136" s="2"/>
      <c r="B136" s="2"/>
    </row>
    <row r="137" spans="1:2" ht="16" thickBot="1">
      <c r="A137" s="2"/>
      <c r="B137" s="2"/>
    </row>
    <row r="138" spans="1:2" ht="16" thickBot="1">
      <c r="A138" s="2"/>
      <c r="B138" s="2"/>
    </row>
    <row r="139" spans="1:2" ht="16" thickBot="1">
      <c r="A139" s="2"/>
      <c r="B139" s="2"/>
    </row>
    <row r="140" spans="1:2" ht="16" thickBot="1">
      <c r="A140" s="2"/>
      <c r="B140" s="2"/>
    </row>
    <row r="141" spans="1:2" ht="16" thickBot="1">
      <c r="A141" s="2"/>
      <c r="B141" s="2"/>
    </row>
    <row r="142" spans="1:2" ht="16" thickBot="1">
      <c r="A142" s="2"/>
      <c r="B142" s="2"/>
    </row>
    <row r="143" spans="1:2" ht="16" thickBot="1">
      <c r="A143" s="2"/>
      <c r="B143" s="2"/>
    </row>
    <row r="144" spans="1:2" ht="16" thickBot="1">
      <c r="A144" s="2"/>
      <c r="B144" s="2"/>
    </row>
    <row r="145" spans="1:2" ht="16" thickBot="1">
      <c r="A145" s="2"/>
      <c r="B145" s="2"/>
    </row>
    <row r="146" spans="1:2" ht="16" thickBot="1">
      <c r="A146" s="2"/>
      <c r="B146" s="2"/>
    </row>
    <row r="147" spans="1:2" ht="16" thickBot="1">
      <c r="A147" s="2"/>
      <c r="B147" s="2"/>
    </row>
    <row r="148" spans="1:2" ht="16" thickBot="1">
      <c r="A148" s="2"/>
      <c r="B148" s="2"/>
    </row>
    <row r="149" spans="1:2" ht="16" thickBot="1">
      <c r="A149" s="2"/>
      <c r="B149" s="2"/>
    </row>
    <row r="150" spans="1:2" ht="16" thickBot="1">
      <c r="A150" s="2"/>
      <c r="B150" s="2"/>
    </row>
    <row r="151" spans="1:2" ht="16" thickBot="1">
      <c r="A151" s="2"/>
      <c r="B151" s="2"/>
    </row>
    <row r="152" spans="1:2" ht="16" thickBot="1">
      <c r="A152" s="2"/>
      <c r="B152" s="2"/>
    </row>
    <row r="153" spans="1:2" ht="16" thickBot="1">
      <c r="A153" s="2"/>
      <c r="B153" s="2"/>
    </row>
    <row r="154" spans="1:2" ht="16" thickBot="1">
      <c r="A154" s="2"/>
      <c r="B154" s="2"/>
    </row>
    <row r="155" spans="1:2" ht="16" thickBot="1">
      <c r="A155" s="2"/>
      <c r="B155" s="2"/>
    </row>
    <row r="156" spans="1:2" ht="16" thickBot="1">
      <c r="A156" s="2"/>
      <c r="B156" s="2"/>
    </row>
    <row r="157" spans="1:2" ht="16" thickBot="1">
      <c r="A157" s="2"/>
      <c r="B157" s="2"/>
    </row>
    <row r="158" spans="1:2" ht="16" thickBot="1">
      <c r="A158" s="2"/>
      <c r="B158" s="2"/>
    </row>
    <row r="159" spans="1:2" ht="16" thickBot="1">
      <c r="A159" s="2"/>
      <c r="B159" s="2"/>
    </row>
    <row r="160" spans="1:2" ht="16" thickBot="1">
      <c r="A160" s="2"/>
      <c r="B160" s="2"/>
    </row>
    <row r="161" spans="1:2" ht="16" thickBot="1">
      <c r="A161" s="2"/>
      <c r="B161" s="2"/>
    </row>
    <row r="162" spans="1:2" ht="16" thickBot="1">
      <c r="A162" s="2"/>
      <c r="B162" s="2"/>
    </row>
    <row r="163" spans="1:2" ht="16" thickBot="1">
      <c r="A163" s="2"/>
      <c r="B163" s="2"/>
    </row>
    <row r="164" spans="1:2" ht="16" thickBot="1">
      <c r="A164" s="2"/>
      <c r="B164" s="2"/>
    </row>
    <row r="165" spans="1:2" ht="16" thickBot="1">
      <c r="A165" s="2"/>
      <c r="B165" s="2"/>
    </row>
    <row r="166" spans="1:2" ht="16" thickBot="1">
      <c r="A166" s="2"/>
      <c r="B166" s="2"/>
    </row>
    <row r="167" spans="1:2" ht="16" thickBot="1">
      <c r="A167" s="2"/>
      <c r="B167" s="2"/>
    </row>
    <row r="168" spans="1:2" ht="16" thickBot="1">
      <c r="A168" s="2"/>
      <c r="B168" s="2"/>
    </row>
    <row r="169" spans="1:2" ht="16" thickBot="1">
      <c r="A169" s="2"/>
      <c r="B169" s="2"/>
    </row>
    <row r="170" spans="1:2" ht="16" thickBot="1">
      <c r="A170" s="2"/>
      <c r="B170" s="2"/>
    </row>
    <row r="171" spans="1:2" ht="16" thickBot="1">
      <c r="A171" s="2"/>
      <c r="B171" s="2"/>
    </row>
    <row r="172" spans="1:2" ht="16" thickBot="1">
      <c r="A172" s="2"/>
      <c r="B172" s="2"/>
    </row>
    <row r="173" spans="1:2" ht="16" thickBot="1">
      <c r="A173" s="2"/>
      <c r="B173" s="2"/>
    </row>
    <row r="174" spans="1:2" ht="16" thickBot="1">
      <c r="A174" s="2"/>
      <c r="B174" s="2"/>
    </row>
    <row r="175" spans="1:2" ht="16" thickBot="1">
      <c r="A175" s="2"/>
      <c r="B175" s="2"/>
    </row>
    <row r="176" spans="1:2" ht="16" thickBot="1">
      <c r="A176" s="2"/>
      <c r="B176" s="2"/>
    </row>
    <row r="177" spans="1:2" ht="16" thickBot="1">
      <c r="A177" s="2"/>
      <c r="B177" s="2"/>
    </row>
    <row r="178" spans="1:2" ht="16" thickBot="1">
      <c r="A178" s="2"/>
      <c r="B178" s="2"/>
    </row>
    <row r="179" spans="1:2" ht="16" thickBot="1">
      <c r="A179" s="2"/>
      <c r="B179" s="2"/>
    </row>
    <row r="180" spans="1:2" ht="16" thickBot="1">
      <c r="A180" s="2"/>
      <c r="B180" s="2"/>
    </row>
    <row r="181" spans="1:2" ht="16" thickBot="1">
      <c r="A181" s="2"/>
      <c r="B181" s="2"/>
    </row>
    <row r="182" spans="1:2" ht="16" thickBot="1">
      <c r="A182" s="2"/>
      <c r="B182" s="2"/>
    </row>
    <row r="183" spans="1:2" ht="16" thickBot="1">
      <c r="A183" s="2"/>
      <c r="B183" s="2"/>
    </row>
    <row r="184" spans="1:2" ht="16" thickBot="1">
      <c r="A184" s="2"/>
      <c r="B184" s="2"/>
    </row>
    <row r="185" spans="1:2" ht="16" thickBot="1">
      <c r="A185" s="2"/>
      <c r="B185" s="2"/>
    </row>
    <row r="186" spans="1:2" ht="16" thickBot="1">
      <c r="A186" s="2"/>
      <c r="B186" s="2"/>
    </row>
    <row r="187" spans="1:2" ht="16" thickBot="1">
      <c r="A187" s="2"/>
      <c r="B187" s="2"/>
    </row>
    <row r="188" spans="1:2" ht="16" thickBot="1">
      <c r="A188" s="2"/>
      <c r="B188" s="2"/>
    </row>
    <row r="189" spans="1:2" ht="16" thickBot="1">
      <c r="A189" s="2"/>
      <c r="B189" s="2"/>
    </row>
    <row r="190" spans="1:2" ht="16" thickBot="1">
      <c r="A190" s="2"/>
      <c r="B190" s="2"/>
    </row>
    <row r="191" spans="1:2" ht="16" thickBot="1">
      <c r="A191" s="2"/>
      <c r="B191" s="2"/>
    </row>
    <row r="192" spans="1:2" ht="16" thickBot="1">
      <c r="A192" s="2"/>
      <c r="B192" s="2"/>
    </row>
    <row r="193" spans="1:2" ht="16" thickBot="1">
      <c r="A193" s="2"/>
      <c r="B193" s="2"/>
    </row>
    <row r="194" spans="1:2" ht="16" thickBot="1">
      <c r="A194" s="2"/>
      <c r="B194" s="2"/>
    </row>
    <row r="195" spans="1:2" ht="16" thickBot="1">
      <c r="A195" s="2"/>
      <c r="B195" s="2"/>
    </row>
    <row r="196" spans="1:2" ht="16" thickBot="1">
      <c r="A196" s="2"/>
      <c r="B196" s="2"/>
    </row>
    <row r="197" spans="1:2" ht="16" thickBot="1">
      <c r="A197" s="2"/>
      <c r="B197" s="2"/>
    </row>
    <row r="198" spans="1:2" ht="16" thickBot="1">
      <c r="A198" s="2"/>
      <c r="B198" s="2"/>
    </row>
    <row r="199" spans="1:2" ht="16" thickBot="1">
      <c r="A199" s="2"/>
      <c r="B199" s="2"/>
    </row>
    <row r="200" spans="1:2" ht="16" thickBot="1">
      <c r="A200" s="2"/>
      <c r="B200" s="2"/>
    </row>
    <row r="201" spans="1:2" ht="16" thickBot="1">
      <c r="A201" s="2"/>
      <c r="B201" s="2"/>
    </row>
    <row r="202" spans="1:2" ht="16" thickBot="1">
      <c r="A202" s="2"/>
      <c r="B202" s="2"/>
    </row>
    <row r="203" spans="1:2" ht="16" thickBot="1">
      <c r="A203" s="2"/>
      <c r="B203" s="2"/>
    </row>
    <row r="204" spans="1:2" ht="16" thickBot="1">
      <c r="A204" s="2"/>
      <c r="B204" s="2"/>
    </row>
    <row r="205" spans="1:2" ht="16" thickBot="1">
      <c r="A205" s="2"/>
      <c r="B205" s="2"/>
    </row>
    <row r="206" spans="1:2" ht="16" thickBot="1">
      <c r="A206" s="2"/>
      <c r="B206" s="2"/>
    </row>
    <row r="207" spans="1:2" ht="16" thickBot="1">
      <c r="A207" s="2"/>
      <c r="B207" s="2"/>
    </row>
    <row r="208" spans="1:2" ht="16" thickBot="1">
      <c r="A208" s="2"/>
      <c r="B208" s="2"/>
    </row>
    <row r="209" spans="1:2" ht="16" thickBot="1">
      <c r="A209" s="2"/>
      <c r="B209" s="2"/>
    </row>
    <row r="210" spans="1:2" ht="16" thickBot="1">
      <c r="A210" s="2"/>
      <c r="B210" s="2"/>
    </row>
    <row r="211" spans="1:2" ht="16" thickBot="1">
      <c r="A211" s="2"/>
      <c r="B211" s="2"/>
    </row>
    <row r="212" spans="1:2" ht="16" thickBot="1">
      <c r="A212" s="2"/>
      <c r="B212" s="2"/>
    </row>
    <row r="213" spans="1:2" ht="16" thickBot="1">
      <c r="A213" s="2"/>
      <c r="B213" s="2"/>
    </row>
    <row r="214" spans="1:2" ht="16" thickBot="1">
      <c r="A214" s="2"/>
      <c r="B214" s="2"/>
    </row>
    <row r="215" spans="1:2" ht="16" thickBot="1">
      <c r="A215" s="2"/>
      <c r="B215" s="2"/>
    </row>
    <row r="216" spans="1:2" ht="16" thickBot="1">
      <c r="A216" s="2"/>
      <c r="B216" s="2"/>
    </row>
    <row r="217" spans="1:2" ht="16" thickBot="1">
      <c r="A217" s="2"/>
      <c r="B217" s="2"/>
    </row>
    <row r="218" spans="1:2" ht="16" thickBot="1">
      <c r="A218" s="2"/>
      <c r="B218" s="2"/>
    </row>
    <row r="219" spans="1:2" ht="16" thickBot="1">
      <c r="A219" s="2"/>
      <c r="B219" s="2"/>
    </row>
    <row r="220" spans="1:2" ht="16" thickBot="1">
      <c r="A220" s="2"/>
      <c r="B220" s="2"/>
    </row>
    <row r="221" spans="1:2" ht="16" thickBot="1">
      <c r="A221" s="2"/>
      <c r="B221" s="2"/>
    </row>
    <row r="222" spans="1:2" ht="16" thickBot="1">
      <c r="A222" s="2"/>
      <c r="B222" s="2"/>
    </row>
    <row r="223" spans="1:2" ht="16" thickBot="1">
      <c r="A223" s="2"/>
      <c r="B223" s="2"/>
    </row>
    <row r="224" spans="1:2" ht="16" thickBot="1">
      <c r="A224" s="2"/>
      <c r="B224" s="2"/>
    </row>
    <row r="225" spans="1:2" ht="16" thickBot="1">
      <c r="A225" s="2"/>
      <c r="B225" s="2"/>
    </row>
    <row r="226" spans="1:2" ht="16" thickBot="1">
      <c r="A226" s="2"/>
      <c r="B226" s="2"/>
    </row>
    <row r="227" spans="1:2" ht="16" thickBot="1">
      <c r="A227" s="2"/>
      <c r="B227" s="2"/>
    </row>
    <row r="228" spans="1:2" ht="16" thickBot="1">
      <c r="A228" s="2"/>
      <c r="B228" s="2"/>
    </row>
    <row r="229" spans="1:2" ht="16" thickBot="1">
      <c r="A229" s="2"/>
      <c r="B229" s="2"/>
    </row>
    <row r="230" spans="1:2" ht="16" thickBot="1">
      <c r="A230" s="2"/>
      <c r="B230" s="2"/>
    </row>
    <row r="231" spans="1:2" ht="16" thickBot="1">
      <c r="A231" s="2"/>
      <c r="B231" s="2"/>
    </row>
    <row r="232" spans="1:2" ht="16" thickBot="1">
      <c r="A232" s="2"/>
      <c r="B232" s="2"/>
    </row>
    <row r="233" spans="1:2" ht="16" thickBot="1">
      <c r="A233" s="2"/>
      <c r="B233" s="2"/>
    </row>
    <row r="234" spans="1:2" ht="16" thickBot="1">
      <c r="A234" s="2"/>
      <c r="B234" s="2"/>
    </row>
    <row r="235" spans="1:2" ht="16" thickBot="1">
      <c r="A235" s="2"/>
      <c r="B235" s="2"/>
    </row>
    <row r="236" spans="1:2" ht="16" thickBot="1">
      <c r="A236" s="2"/>
      <c r="B236" s="2"/>
    </row>
    <row r="237" spans="1:2" ht="16" thickBot="1">
      <c r="A237" s="2"/>
      <c r="B237" s="2"/>
    </row>
    <row r="238" spans="1:2" ht="16" thickBot="1">
      <c r="A238" s="2"/>
      <c r="B238" s="2"/>
    </row>
    <row r="239" spans="1:2" ht="16" thickBot="1">
      <c r="A239" s="2"/>
      <c r="B239" s="2"/>
    </row>
    <row r="240" spans="1:2" ht="16" thickBot="1">
      <c r="A240" s="2"/>
      <c r="B240" s="2"/>
    </row>
    <row r="241" spans="1:2" ht="16" thickBot="1">
      <c r="A241" s="2"/>
      <c r="B241" s="2"/>
    </row>
    <row r="242" spans="1:2" ht="16" thickBot="1">
      <c r="A242" s="2"/>
      <c r="B242" s="2"/>
    </row>
    <row r="243" spans="1:2" ht="16" thickBot="1">
      <c r="A243" s="2"/>
      <c r="B243" s="2"/>
    </row>
    <row r="244" spans="1:2" ht="16" thickBot="1">
      <c r="A244" s="2"/>
      <c r="B244" s="2"/>
    </row>
    <row r="245" spans="1:2" ht="16" thickBot="1">
      <c r="A245" s="2"/>
      <c r="B245" s="2"/>
    </row>
    <row r="246" spans="1:2" ht="16" thickBot="1">
      <c r="A246" s="2"/>
      <c r="B246" s="2"/>
    </row>
    <row r="247" spans="1:2" ht="16" thickBot="1">
      <c r="A247" s="2"/>
      <c r="B247" s="2"/>
    </row>
    <row r="248" spans="1:2" ht="16" thickBot="1">
      <c r="A248" s="2"/>
      <c r="B248" s="2"/>
    </row>
    <row r="249" spans="1:2" ht="16" thickBot="1">
      <c r="A249" s="2"/>
      <c r="B249" s="2"/>
    </row>
    <row r="250" spans="1:2" ht="16" thickBot="1">
      <c r="A250" s="2"/>
      <c r="B250" s="2"/>
    </row>
    <row r="251" spans="1:2" ht="16" thickBot="1">
      <c r="A251" s="2"/>
      <c r="B251" s="2"/>
    </row>
    <row r="252" spans="1:2" ht="16" thickBot="1">
      <c r="A252" s="2"/>
      <c r="B252" s="2"/>
    </row>
    <row r="253" spans="1:2" ht="16" thickBot="1">
      <c r="A253" s="2"/>
      <c r="B253" s="2"/>
    </row>
    <row r="254" spans="1:2" ht="16" thickBot="1">
      <c r="A254" s="2"/>
      <c r="B254" s="2"/>
    </row>
    <row r="255" spans="1:2" ht="16" thickBot="1">
      <c r="A255" s="2"/>
      <c r="B255" s="2"/>
    </row>
    <row r="256" spans="1:2" ht="16" thickBot="1">
      <c r="A256" s="2"/>
      <c r="B256" s="2"/>
    </row>
    <row r="257" spans="1:2" ht="16" thickBot="1">
      <c r="A257" s="2"/>
      <c r="B257" s="2"/>
    </row>
    <row r="258" spans="1:2" ht="16" thickBot="1">
      <c r="A258" s="2"/>
      <c r="B258" s="2"/>
    </row>
    <row r="259" spans="1:2" ht="16" thickBot="1">
      <c r="A259" s="2"/>
      <c r="B259" s="2"/>
    </row>
    <row r="260" spans="1:2" ht="16" thickBot="1">
      <c r="A260" s="2"/>
      <c r="B260" s="2"/>
    </row>
    <row r="261" spans="1:2" ht="16" thickBot="1">
      <c r="A261" s="2"/>
      <c r="B261" s="2"/>
    </row>
    <row r="262" spans="1:2" ht="16" thickBot="1">
      <c r="A262" s="2"/>
      <c r="B262" s="2"/>
    </row>
    <row r="263" spans="1:2" ht="16" thickBot="1">
      <c r="A263" s="2"/>
      <c r="B263" s="2"/>
    </row>
    <row r="264" spans="1:2" ht="16" thickBot="1">
      <c r="A264" s="2"/>
      <c r="B264" s="2"/>
    </row>
    <row r="265" spans="1:2" ht="16" thickBot="1">
      <c r="A265" s="2"/>
      <c r="B265" s="2"/>
    </row>
    <row r="266" spans="1:2" ht="16" thickBot="1">
      <c r="A266" s="2"/>
      <c r="B266" s="2"/>
    </row>
    <row r="267" spans="1:2" ht="16" thickBot="1">
      <c r="A267" s="2"/>
      <c r="B267" s="2"/>
    </row>
    <row r="268" spans="1:2" ht="16" thickBot="1">
      <c r="A268" s="2"/>
      <c r="B268" s="2"/>
    </row>
    <row r="269" spans="1:2" ht="16" thickBot="1">
      <c r="A269" s="2"/>
      <c r="B269" s="2"/>
    </row>
    <row r="270" spans="1:2" ht="16" thickBot="1">
      <c r="A270" s="2"/>
      <c r="B270" s="2"/>
    </row>
    <row r="271" spans="1:2" ht="16" thickBot="1">
      <c r="A271" s="2"/>
      <c r="B271" s="2"/>
    </row>
    <row r="272" spans="1:2" ht="16" thickBot="1">
      <c r="A272" s="2"/>
      <c r="B272" s="2"/>
    </row>
    <row r="273" spans="1:2" ht="16" thickBot="1">
      <c r="A273" s="2"/>
      <c r="B273" s="2"/>
    </row>
    <row r="274" spans="1:2" ht="16" thickBot="1">
      <c r="A274" s="2"/>
      <c r="B274" s="2"/>
    </row>
    <row r="275" spans="1:2" ht="16" thickBot="1">
      <c r="A275" s="2"/>
      <c r="B275" s="2"/>
    </row>
    <row r="276" spans="1:2" ht="16" thickBot="1">
      <c r="A276" s="2"/>
      <c r="B276" s="2"/>
    </row>
    <row r="277" spans="1:2" ht="16" thickBot="1">
      <c r="A277" s="2"/>
      <c r="B277" s="2"/>
    </row>
    <row r="278" spans="1:2" ht="16" thickBot="1">
      <c r="A278" s="2"/>
      <c r="B278" s="2"/>
    </row>
    <row r="279" spans="1:2" ht="16" thickBot="1">
      <c r="A279" s="2"/>
      <c r="B279" s="2"/>
    </row>
    <row r="280" spans="1:2" ht="16" thickBot="1">
      <c r="A280" s="2"/>
      <c r="B280" s="2"/>
    </row>
    <row r="281" spans="1:2" ht="16" thickBot="1">
      <c r="A281" s="2"/>
      <c r="B281" s="2"/>
    </row>
    <row r="282" spans="1:2" ht="16" thickBot="1">
      <c r="A282" s="2"/>
      <c r="B282" s="2"/>
    </row>
    <row r="283" spans="1:2" ht="16" thickBot="1">
      <c r="A283" s="2"/>
      <c r="B283" s="2"/>
    </row>
    <row r="284" spans="1:2" ht="16" thickBot="1">
      <c r="A284" s="2"/>
      <c r="B284" s="2"/>
    </row>
    <row r="285" spans="1:2" ht="16" thickBot="1">
      <c r="A285" s="2"/>
      <c r="B285" s="2"/>
    </row>
    <row r="286" spans="1:2" ht="16" thickBot="1">
      <c r="A286" s="2"/>
      <c r="B286" s="2"/>
    </row>
    <row r="287" spans="1:2" ht="16" thickBot="1">
      <c r="A287" s="2"/>
      <c r="B287" s="2"/>
    </row>
    <row r="288" spans="1:2" ht="16" thickBot="1">
      <c r="A288" s="2"/>
      <c r="B288" s="2"/>
    </row>
    <row r="289" spans="1:2" ht="16" thickBot="1">
      <c r="A289" s="2"/>
      <c r="B289" s="2"/>
    </row>
    <row r="290" spans="1:2" ht="16" thickBot="1">
      <c r="A290" s="2"/>
      <c r="B290" s="2"/>
    </row>
    <row r="291" spans="1:2" ht="16" thickBot="1">
      <c r="A291" s="2"/>
      <c r="B291" s="2"/>
    </row>
    <row r="292" spans="1:2" ht="16" thickBot="1">
      <c r="A292" s="2"/>
      <c r="B292" s="2"/>
    </row>
    <row r="293" spans="1:2" ht="16" thickBot="1">
      <c r="A293" s="2"/>
      <c r="B293" s="2"/>
    </row>
    <row r="294" spans="1:2" ht="16" thickBot="1">
      <c r="A294" s="2"/>
      <c r="B294" s="2"/>
    </row>
    <row r="295" spans="1:2" ht="16" thickBot="1">
      <c r="A295" s="2"/>
      <c r="B295" s="2"/>
    </row>
    <row r="296" spans="1:2" ht="16" thickBot="1">
      <c r="A296" s="2"/>
      <c r="B296" s="2"/>
    </row>
    <row r="297" spans="1:2" ht="16" thickBot="1">
      <c r="A297" s="2"/>
      <c r="B297" s="2"/>
    </row>
    <row r="298" spans="1:2" ht="16" thickBot="1">
      <c r="A298" s="2"/>
      <c r="B298" s="2"/>
    </row>
    <row r="299" spans="1:2" ht="16" thickBot="1">
      <c r="A299" s="2"/>
      <c r="B299" s="2"/>
    </row>
    <row r="300" spans="1:2" ht="16" thickBot="1">
      <c r="A300" s="2"/>
      <c r="B300" s="2"/>
    </row>
    <row r="301" spans="1:2" ht="16" thickBot="1">
      <c r="A301" s="2"/>
      <c r="B301" s="2"/>
    </row>
    <row r="302" spans="1:2" ht="16" thickBot="1">
      <c r="A302" s="2"/>
      <c r="B302" s="2"/>
    </row>
    <row r="303" spans="1:2" ht="16" thickBot="1">
      <c r="A303" s="2"/>
      <c r="B303" s="2"/>
    </row>
    <row r="304" spans="1:2" ht="16" thickBot="1">
      <c r="A304" s="2"/>
      <c r="B304" s="2"/>
    </row>
    <row r="305" spans="1:2" ht="16" thickBot="1">
      <c r="A305" s="2"/>
      <c r="B305" s="2"/>
    </row>
    <row r="306" spans="1:2" ht="16" thickBot="1">
      <c r="A306" s="2"/>
      <c r="B306" s="2"/>
    </row>
    <row r="307" spans="1:2" ht="16" thickBot="1">
      <c r="A307" s="2"/>
      <c r="B307" s="2"/>
    </row>
    <row r="308" spans="1:2" ht="16" thickBot="1">
      <c r="A308" s="2"/>
      <c r="B308" s="2"/>
    </row>
    <row r="309" spans="1:2" ht="16" thickBot="1">
      <c r="A309" s="2"/>
      <c r="B309" s="2"/>
    </row>
    <row r="310" spans="1:2" ht="16" thickBot="1">
      <c r="A310" s="2"/>
      <c r="B310" s="2"/>
    </row>
    <row r="311" spans="1:2" ht="16" thickBot="1">
      <c r="A311" s="2"/>
      <c r="B311" s="2"/>
    </row>
    <row r="312" spans="1:2" ht="16" thickBot="1">
      <c r="A312" s="2"/>
      <c r="B312" s="2"/>
    </row>
    <row r="313" spans="1:2" ht="16" thickBot="1">
      <c r="A313" s="2"/>
      <c r="B313" s="2"/>
    </row>
    <row r="314" spans="1:2" ht="16" thickBot="1">
      <c r="A314" s="2"/>
      <c r="B314" s="2"/>
    </row>
    <row r="315" spans="1:2" ht="16" thickBot="1">
      <c r="A315" s="2"/>
      <c r="B315" s="2"/>
    </row>
    <row r="316" spans="1:2" ht="16" thickBot="1">
      <c r="A316" s="2"/>
      <c r="B316" s="2"/>
    </row>
    <row r="317" spans="1:2" ht="16" thickBot="1">
      <c r="A317" s="2"/>
      <c r="B317" s="2"/>
    </row>
    <row r="318" spans="1:2" ht="16" thickBot="1">
      <c r="A318" s="2"/>
      <c r="B318" s="2"/>
    </row>
    <row r="319" spans="1:2" ht="16" thickBot="1">
      <c r="A319" s="2"/>
      <c r="B319" s="2"/>
    </row>
    <row r="320" spans="1:2" ht="16" thickBot="1">
      <c r="A320" s="2"/>
      <c r="B320" s="2"/>
    </row>
    <row r="321" spans="1:2" ht="16" thickBot="1">
      <c r="A321" s="2"/>
      <c r="B321" s="2"/>
    </row>
    <row r="322" spans="1:2" ht="16" thickBot="1">
      <c r="A322" s="2"/>
      <c r="B322" s="2"/>
    </row>
    <row r="323" spans="1:2" ht="16" thickBot="1">
      <c r="A323" s="2"/>
      <c r="B323" s="2"/>
    </row>
    <row r="324" spans="1:2" ht="16" thickBot="1">
      <c r="A324" s="2"/>
      <c r="B324" s="2"/>
    </row>
    <row r="325" spans="1:2" ht="16" thickBot="1">
      <c r="A325" s="2"/>
      <c r="B325" s="2"/>
    </row>
    <row r="326" spans="1:2" ht="16" thickBot="1">
      <c r="A326" s="2"/>
      <c r="B326" s="2"/>
    </row>
    <row r="327" spans="1:2" ht="16" thickBot="1">
      <c r="A327" s="2"/>
      <c r="B327" s="2"/>
    </row>
    <row r="328" spans="1:2" ht="16" thickBot="1">
      <c r="A328" s="2"/>
      <c r="B328" s="2"/>
    </row>
    <row r="329" spans="1:2" ht="16" thickBot="1">
      <c r="A329" s="2"/>
      <c r="B329" s="2"/>
    </row>
    <row r="330" spans="1:2" ht="16" thickBot="1">
      <c r="A330" s="2"/>
      <c r="B330" s="2"/>
    </row>
    <row r="331" spans="1:2" ht="16" thickBot="1">
      <c r="A331" s="2"/>
      <c r="B331" s="2"/>
    </row>
    <row r="332" spans="1:2" ht="16" thickBot="1">
      <c r="A332" s="2"/>
      <c r="B332" s="2"/>
    </row>
    <row r="333" spans="1:2" ht="16" thickBot="1">
      <c r="A333" s="2"/>
      <c r="B333" s="2"/>
    </row>
    <row r="334" spans="1:2" ht="16" thickBot="1">
      <c r="A334" s="2"/>
      <c r="B334" s="2"/>
    </row>
    <row r="335" spans="1:2" ht="16" thickBot="1">
      <c r="A335" s="2"/>
      <c r="B335" s="2"/>
    </row>
    <row r="336" spans="1:2" ht="16" thickBot="1">
      <c r="A336" s="2"/>
      <c r="B336" s="2"/>
    </row>
    <row r="337" spans="1:2" ht="16" thickBot="1">
      <c r="A337" s="2"/>
      <c r="B337" s="2"/>
    </row>
    <row r="338" spans="1:2" ht="16" thickBot="1">
      <c r="A338" s="2"/>
      <c r="B338" s="2"/>
    </row>
    <row r="339" spans="1:2" ht="16" thickBot="1">
      <c r="A339" s="2"/>
      <c r="B339" s="2"/>
    </row>
    <row r="340" spans="1:2" ht="16" thickBot="1">
      <c r="A340" s="2"/>
      <c r="B340" s="2"/>
    </row>
    <row r="341" spans="1:2" ht="16" thickBot="1">
      <c r="A341" s="2"/>
      <c r="B341" s="2"/>
    </row>
    <row r="342" spans="1:2" ht="16" thickBot="1">
      <c r="A342" s="2"/>
      <c r="B342" s="2"/>
    </row>
    <row r="343" spans="1:2" ht="16" thickBot="1">
      <c r="A343" s="2"/>
      <c r="B343" s="2"/>
    </row>
    <row r="344" spans="1:2" ht="16" thickBot="1">
      <c r="A344" s="2"/>
      <c r="B344" s="2"/>
    </row>
    <row r="345" spans="1:2" ht="16" thickBot="1">
      <c r="A345" s="2"/>
      <c r="B345" s="2"/>
    </row>
    <row r="346" spans="1:2" ht="16" thickBot="1">
      <c r="A346" s="2"/>
      <c r="B346" s="2"/>
    </row>
    <row r="347" spans="1:2" ht="16" thickBot="1">
      <c r="A347" s="2"/>
      <c r="B347" s="2"/>
    </row>
    <row r="348" spans="1:2" ht="16" thickBot="1">
      <c r="A348" s="2"/>
      <c r="B348" s="2"/>
    </row>
    <row r="349" spans="1:2" ht="16" thickBot="1">
      <c r="A349" s="2"/>
      <c r="B349" s="2"/>
    </row>
    <row r="350" spans="1:2" ht="16" thickBot="1">
      <c r="A350" s="2"/>
      <c r="B350" s="2"/>
    </row>
    <row r="351" spans="1:2" ht="16" thickBot="1">
      <c r="A351" s="2"/>
      <c r="B351" s="2"/>
    </row>
    <row r="352" spans="1:2" ht="16" thickBot="1">
      <c r="A352" s="2"/>
      <c r="B352" s="2"/>
    </row>
    <row r="353" spans="1:2" ht="16" thickBot="1">
      <c r="A353" s="2"/>
      <c r="B353" s="2"/>
    </row>
    <row r="354" spans="1:2" ht="16" thickBot="1">
      <c r="A354" s="2"/>
      <c r="B354" s="2"/>
    </row>
    <row r="355" spans="1:2" ht="16" thickBot="1">
      <c r="A355" s="2"/>
      <c r="B355" s="2"/>
    </row>
    <row r="356" spans="1:2" ht="16" thickBot="1">
      <c r="A356" s="2"/>
      <c r="B356" s="2"/>
    </row>
    <row r="357" spans="1:2" ht="16" thickBot="1">
      <c r="A357" s="2"/>
      <c r="B357" s="2"/>
    </row>
    <row r="358" spans="1:2" ht="16" thickBot="1">
      <c r="A358" s="2"/>
      <c r="B358" s="2"/>
    </row>
    <row r="359" spans="1:2" ht="16" thickBot="1">
      <c r="A359" s="2"/>
      <c r="B359" s="2"/>
    </row>
    <row r="360" spans="1:2" ht="16" thickBot="1">
      <c r="A360" s="2"/>
      <c r="B360" s="2"/>
    </row>
    <row r="361" spans="1:2" ht="16" thickBot="1">
      <c r="A361" s="2"/>
      <c r="B361" s="2"/>
    </row>
    <row r="362" spans="1:2" ht="16" thickBot="1">
      <c r="A362" s="2"/>
      <c r="B362" s="2"/>
    </row>
    <row r="363" spans="1:2" ht="16" thickBot="1">
      <c r="A363" s="2"/>
      <c r="B363" s="2"/>
    </row>
    <row r="364" spans="1:2" ht="16" thickBot="1">
      <c r="A364" s="2"/>
      <c r="B364" s="2"/>
    </row>
    <row r="365" spans="1:2" ht="16" thickBot="1">
      <c r="A365" s="2"/>
      <c r="B365" s="2"/>
    </row>
    <row r="366" spans="1:2" ht="16" thickBot="1">
      <c r="A366" s="2"/>
      <c r="B366" s="2"/>
    </row>
    <row r="367" spans="1:2" ht="16" thickBot="1">
      <c r="A367" s="2"/>
      <c r="B367" s="2"/>
    </row>
    <row r="368" spans="1:2" ht="16" thickBot="1">
      <c r="A368" s="2"/>
      <c r="B368" s="2"/>
    </row>
    <row r="369" spans="1:2" ht="16" thickBot="1">
      <c r="A369" s="2"/>
      <c r="B369" s="2"/>
    </row>
    <row r="370" spans="1:2" ht="16" thickBot="1">
      <c r="A370" s="2"/>
      <c r="B370" s="2"/>
    </row>
    <row r="371" spans="1:2" ht="16" thickBot="1">
      <c r="A371" s="2"/>
      <c r="B371" s="2"/>
    </row>
    <row r="372" spans="1:2" ht="16" thickBot="1">
      <c r="A372" s="2"/>
      <c r="B372" s="2"/>
    </row>
    <row r="373" spans="1:2" ht="16" thickBot="1">
      <c r="A373" s="2"/>
      <c r="B373" s="2"/>
    </row>
    <row r="374" spans="1:2" ht="16" thickBot="1">
      <c r="A374" s="2"/>
      <c r="B374" s="2"/>
    </row>
    <row r="375" spans="1:2" ht="16" thickBot="1">
      <c r="A375" s="2"/>
      <c r="B375" s="2"/>
    </row>
    <row r="376" spans="1:2" ht="16" thickBot="1">
      <c r="A376" s="2"/>
      <c r="B376" s="2"/>
    </row>
    <row r="377" spans="1:2" ht="16" thickBot="1">
      <c r="A377" s="2"/>
      <c r="B377" s="2"/>
    </row>
    <row r="378" spans="1:2" ht="16" thickBot="1">
      <c r="A378" s="2"/>
      <c r="B378" s="2"/>
    </row>
    <row r="379" spans="1:2" ht="16" thickBot="1">
      <c r="A379" s="2"/>
      <c r="B379" s="2"/>
    </row>
    <row r="380" spans="1:2" ht="16" thickBot="1">
      <c r="A380" s="2"/>
      <c r="B380" s="2"/>
    </row>
    <row r="381" spans="1:2" ht="16" thickBot="1">
      <c r="A381" s="2"/>
      <c r="B381" s="2"/>
    </row>
    <row r="382" spans="1:2" ht="16" thickBot="1">
      <c r="A382" s="2"/>
      <c r="B382" s="2"/>
    </row>
    <row r="383" spans="1:2" ht="16" thickBot="1">
      <c r="A383" s="2"/>
      <c r="B383" s="2"/>
    </row>
    <row r="384" spans="1:2" ht="16" thickBot="1">
      <c r="A384" s="2"/>
      <c r="B384" s="2"/>
    </row>
    <row r="385" spans="1:2" ht="16" thickBot="1">
      <c r="A385" s="2"/>
      <c r="B385" s="2"/>
    </row>
    <row r="386" spans="1:2" ht="16" thickBot="1">
      <c r="A386" s="2"/>
      <c r="B386" s="2"/>
    </row>
    <row r="387" spans="1:2" ht="16" thickBot="1">
      <c r="A387" s="2"/>
      <c r="B387" s="2"/>
    </row>
    <row r="388" spans="1:2" ht="16" thickBot="1">
      <c r="A388" s="2"/>
      <c r="B388" s="2"/>
    </row>
    <row r="389" spans="1:2" ht="16" thickBot="1">
      <c r="A389" s="2"/>
      <c r="B389" s="2"/>
    </row>
    <row r="390" spans="1:2" ht="16" thickBot="1">
      <c r="A390" s="2"/>
      <c r="B390" s="2"/>
    </row>
    <row r="391" spans="1:2" ht="16" thickBot="1">
      <c r="A391" s="2"/>
      <c r="B391" s="2"/>
    </row>
    <row r="392" spans="1:2" ht="16" thickBot="1">
      <c r="A392" s="2"/>
      <c r="B392" s="2"/>
    </row>
    <row r="393" spans="1:2" ht="16" thickBot="1">
      <c r="A393" s="2"/>
      <c r="B393" s="2"/>
    </row>
    <row r="394" spans="1:2" ht="16" thickBot="1">
      <c r="A394" s="2"/>
      <c r="B394" s="2"/>
    </row>
    <row r="395" spans="1:2" ht="16" thickBot="1">
      <c r="A395" s="2"/>
      <c r="B395" s="2"/>
    </row>
    <row r="396" spans="1:2" ht="16" thickBot="1">
      <c r="A396" s="2"/>
      <c r="B396" s="2"/>
    </row>
    <row r="397" spans="1:2" ht="16" thickBot="1">
      <c r="A397" s="2"/>
      <c r="B397" s="2"/>
    </row>
    <row r="398" spans="1:2" ht="16" thickBot="1">
      <c r="A398" s="2"/>
      <c r="B398" s="2"/>
    </row>
    <row r="399" spans="1:2" ht="16" thickBot="1">
      <c r="A399" s="2"/>
      <c r="B399" s="2"/>
    </row>
    <row r="400" spans="1:2" ht="16" thickBot="1">
      <c r="A400" s="2"/>
      <c r="B400" s="2"/>
    </row>
    <row r="401" spans="1:2" ht="16" thickBot="1">
      <c r="A401" s="2"/>
      <c r="B401" s="2"/>
    </row>
    <row r="402" spans="1:2" ht="16" thickBot="1">
      <c r="A402" s="2"/>
      <c r="B402" s="2"/>
    </row>
    <row r="403" spans="1:2" ht="16" thickBot="1">
      <c r="A403" s="2"/>
      <c r="B403" s="2"/>
    </row>
    <row r="404" spans="1:2" ht="16" thickBot="1">
      <c r="A404" s="2"/>
      <c r="B404" s="2"/>
    </row>
    <row r="405" spans="1:2" ht="16" thickBot="1">
      <c r="A405" s="2"/>
      <c r="B405" s="2"/>
    </row>
    <row r="406" spans="1:2" ht="16" thickBot="1">
      <c r="A406" s="2"/>
      <c r="B406" s="2"/>
    </row>
    <row r="407" spans="1:2" ht="16" thickBot="1">
      <c r="A407" s="2"/>
      <c r="B407" s="2"/>
    </row>
    <row r="408" spans="1:2" ht="16" thickBot="1">
      <c r="A408" s="2"/>
      <c r="B408" s="2"/>
    </row>
    <row r="409" spans="1:2" ht="16" thickBot="1">
      <c r="A409" s="2"/>
      <c r="B409" s="2"/>
    </row>
    <row r="410" spans="1:2" ht="16" thickBot="1">
      <c r="A410" s="2"/>
      <c r="B410" s="2"/>
    </row>
    <row r="411" spans="1:2" ht="16" thickBot="1">
      <c r="A411" s="2"/>
      <c r="B411" s="2"/>
    </row>
    <row r="412" spans="1:2" ht="16" thickBot="1">
      <c r="A412" s="2"/>
      <c r="B412" s="2"/>
    </row>
    <row r="413" spans="1:2" ht="16" thickBot="1">
      <c r="A413" s="2"/>
      <c r="B413" s="2"/>
    </row>
    <row r="414" spans="1:2" ht="16" thickBot="1">
      <c r="A414" s="2"/>
      <c r="B414" s="2"/>
    </row>
    <row r="415" spans="1:2" ht="16" thickBot="1">
      <c r="A415" s="2"/>
      <c r="B415" s="2"/>
    </row>
    <row r="416" spans="1:2" ht="16" thickBot="1">
      <c r="A416" s="2"/>
      <c r="B416" s="2"/>
    </row>
    <row r="417" spans="1:2" ht="16" thickBot="1">
      <c r="A417" s="2"/>
      <c r="B417" s="2"/>
    </row>
    <row r="418" spans="1:2" ht="16" thickBot="1">
      <c r="A418" s="2"/>
      <c r="B418" s="2"/>
    </row>
    <row r="419" spans="1:2" ht="16" thickBot="1">
      <c r="A419" s="2"/>
      <c r="B419" s="2"/>
    </row>
    <row r="420" spans="1:2" ht="16" thickBot="1">
      <c r="A420" s="2"/>
      <c r="B420" s="2"/>
    </row>
    <row r="421" spans="1:2" ht="16" thickBot="1">
      <c r="A421" s="2"/>
      <c r="B421" s="2"/>
    </row>
    <row r="422" spans="1:2" ht="16" thickBot="1">
      <c r="A422" s="2"/>
      <c r="B422" s="2"/>
    </row>
    <row r="423" spans="1:2" ht="16" thickBot="1">
      <c r="A423" s="2"/>
      <c r="B423" s="2"/>
    </row>
    <row r="424" spans="1:2" ht="16" thickBot="1">
      <c r="A424" s="2"/>
      <c r="B424" s="2"/>
    </row>
    <row r="425" spans="1:2" ht="16" thickBot="1">
      <c r="A425" s="2"/>
      <c r="B425" s="2"/>
    </row>
    <row r="426" spans="1:2" ht="16" thickBot="1">
      <c r="A426" s="2"/>
      <c r="B426" s="2"/>
    </row>
    <row r="427" spans="1:2" ht="16" thickBot="1">
      <c r="A427" s="2"/>
      <c r="B427" s="2"/>
    </row>
    <row r="428" spans="1:2" ht="16" thickBot="1">
      <c r="A428" s="2"/>
      <c r="B428" s="2"/>
    </row>
    <row r="429" spans="1:2" ht="16" thickBot="1">
      <c r="A429" s="2"/>
      <c r="B429" s="2"/>
    </row>
    <row r="430" spans="1:2" ht="16" thickBot="1">
      <c r="A430" s="2"/>
      <c r="B430" s="2"/>
    </row>
    <row r="431" spans="1:2" ht="16" thickBot="1">
      <c r="A431" s="2"/>
      <c r="B431" s="2"/>
    </row>
    <row r="432" spans="1:2" ht="16" thickBot="1">
      <c r="A432" s="2"/>
      <c r="B432" s="2"/>
    </row>
    <row r="433" spans="1:2" ht="16" thickBot="1">
      <c r="A433" s="2"/>
      <c r="B433" s="2"/>
    </row>
    <row r="434" spans="1:2" ht="16" thickBot="1">
      <c r="A434" s="2"/>
      <c r="B434" s="2"/>
    </row>
    <row r="435" spans="1:2" ht="16" thickBot="1">
      <c r="A435" s="2"/>
      <c r="B435" s="2"/>
    </row>
    <row r="436" spans="1:2" ht="16" thickBot="1">
      <c r="A436" s="2"/>
      <c r="B436" s="2"/>
    </row>
    <row r="437" spans="1:2" ht="16" thickBot="1">
      <c r="A437" s="2"/>
      <c r="B437" s="2"/>
    </row>
    <row r="438" spans="1:2" ht="16" thickBot="1">
      <c r="A438" s="2"/>
      <c r="B438" s="2"/>
    </row>
    <row r="439" spans="1:2" ht="16" thickBot="1">
      <c r="A439" s="2"/>
      <c r="B439" s="2"/>
    </row>
    <row r="440" spans="1:2" ht="16" thickBot="1">
      <c r="A440" s="2"/>
      <c r="B440" s="2"/>
    </row>
    <row r="441" spans="1:2" ht="16" thickBot="1">
      <c r="A441" s="2"/>
      <c r="B441" s="2"/>
    </row>
    <row r="442" spans="1:2" ht="16" thickBot="1">
      <c r="A442" s="2"/>
      <c r="B442" s="2"/>
    </row>
    <row r="443" spans="1:2" ht="16" thickBot="1">
      <c r="A443" s="2"/>
      <c r="B443" s="2"/>
    </row>
    <row r="444" spans="1:2" ht="16" thickBot="1">
      <c r="A444" s="2"/>
      <c r="B444" s="2"/>
    </row>
    <row r="445" spans="1:2" ht="16" thickBot="1">
      <c r="A445" s="2"/>
      <c r="B445" s="2"/>
    </row>
    <row r="446" spans="1:2" ht="16" thickBot="1">
      <c r="A446" s="2"/>
      <c r="B446" s="2"/>
    </row>
    <row r="447" spans="1:2" ht="16" thickBot="1">
      <c r="A447" s="2"/>
      <c r="B447" s="2"/>
    </row>
    <row r="448" spans="1:2" ht="16" thickBot="1">
      <c r="A448" s="2"/>
      <c r="B448" s="2"/>
    </row>
    <row r="449" spans="1:2" ht="16" thickBot="1">
      <c r="A449" s="2"/>
      <c r="B449" s="2"/>
    </row>
    <row r="450" spans="1:2" ht="16" thickBot="1">
      <c r="A450" s="2"/>
      <c r="B450" s="2"/>
    </row>
    <row r="451" spans="1:2" ht="16" thickBot="1">
      <c r="A451" s="2"/>
      <c r="B451" s="2"/>
    </row>
    <row r="452" spans="1:2" ht="16" thickBot="1">
      <c r="A452" s="2"/>
      <c r="B452" s="2"/>
    </row>
    <row r="453" spans="1:2" ht="16" thickBot="1">
      <c r="A453" s="2"/>
      <c r="B453" s="2"/>
    </row>
    <row r="454" spans="1:2" ht="16" thickBot="1">
      <c r="A454" s="2"/>
      <c r="B454" s="2"/>
    </row>
    <row r="455" spans="1:2" ht="16" thickBot="1">
      <c r="A455" s="2"/>
      <c r="B455" s="2"/>
    </row>
    <row r="456" spans="1:2" ht="16" thickBot="1">
      <c r="A456" s="2"/>
      <c r="B456" s="2"/>
    </row>
    <row r="457" spans="1:2" ht="16" thickBot="1">
      <c r="A457" s="2"/>
      <c r="B457" s="2"/>
    </row>
    <row r="458" spans="1:2" ht="16" thickBot="1">
      <c r="A458" s="2"/>
      <c r="B458" s="2"/>
    </row>
    <row r="459" spans="1:2" ht="16" thickBot="1">
      <c r="A459" s="2"/>
      <c r="B459" s="2"/>
    </row>
    <row r="460" spans="1:2" ht="16" thickBot="1">
      <c r="A460" s="2"/>
      <c r="B460" s="2"/>
    </row>
    <row r="461" spans="1:2" ht="16" thickBot="1">
      <c r="A461" s="2"/>
      <c r="B461" s="2"/>
    </row>
    <row r="462" spans="1:2" ht="16" thickBot="1">
      <c r="A462" s="2"/>
      <c r="B462" s="2"/>
    </row>
    <row r="463" spans="1:2" ht="16" thickBot="1">
      <c r="A463" s="2"/>
      <c r="B463" s="2"/>
    </row>
    <row r="464" spans="1:2" ht="16" thickBot="1">
      <c r="A464" s="2"/>
      <c r="B464" s="2"/>
    </row>
    <row r="465" spans="1:2" ht="16" thickBot="1">
      <c r="A465" s="2"/>
      <c r="B465" s="2"/>
    </row>
    <row r="466" spans="1:2" ht="16" thickBot="1">
      <c r="A466" s="2"/>
      <c r="B466" s="2"/>
    </row>
    <row r="467" spans="1:2" ht="16" thickBot="1">
      <c r="A467" s="2"/>
      <c r="B467" s="2"/>
    </row>
    <row r="468" spans="1:2" ht="16" thickBot="1">
      <c r="A468" s="2"/>
      <c r="B468" s="2"/>
    </row>
    <row r="469" spans="1:2" ht="16" thickBot="1">
      <c r="A469" s="2"/>
      <c r="B469" s="2"/>
    </row>
    <row r="470" spans="1:2" ht="16" thickBot="1">
      <c r="A470" s="2"/>
      <c r="B470" s="2"/>
    </row>
    <row r="471" spans="1:2" ht="16" thickBot="1">
      <c r="A471" s="2"/>
      <c r="B471" s="2"/>
    </row>
    <row r="472" spans="1:2" ht="16" thickBot="1">
      <c r="A472" s="2"/>
      <c r="B472" s="2"/>
    </row>
    <row r="473" spans="1:2" ht="16" thickBot="1">
      <c r="A473" s="2"/>
      <c r="B473" s="2"/>
    </row>
    <row r="474" spans="1:2" ht="16" thickBot="1">
      <c r="A474" s="2"/>
      <c r="B474" s="2"/>
    </row>
    <row r="475" spans="1:2" ht="16" thickBot="1">
      <c r="A475" s="2"/>
      <c r="B475" s="2"/>
    </row>
    <row r="476" spans="1:2" ht="16" thickBot="1">
      <c r="A476" s="2"/>
      <c r="B476" s="2"/>
    </row>
    <row r="477" spans="1:2" ht="16" thickBot="1">
      <c r="A477" s="2"/>
      <c r="B477" s="2"/>
    </row>
    <row r="478" spans="1:2" ht="16" thickBot="1">
      <c r="A478" s="2"/>
      <c r="B478" s="2"/>
    </row>
    <row r="479" spans="1:2" ht="16" thickBot="1">
      <c r="A479" s="2"/>
      <c r="B479" s="2"/>
    </row>
    <row r="480" spans="1:2" ht="16" thickBot="1">
      <c r="A480" s="2"/>
      <c r="B480" s="2"/>
    </row>
    <row r="481" spans="1:2" ht="16" thickBot="1">
      <c r="A481" s="2"/>
      <c r="B481" s="2"/>
    </row>
    <row r="482" spans="1:2" ht="16" thickBot="1">
      <c r="A482" s="2"/>
      <c r="B482" s="2"/>
    </row>
    <row r="483" spans="1:2" ht="16" thickBot="1">
      <c r="A483" s="2"/>
      <c r="B483" s="2"/>
    </row>
    <row r="484" spans="1:2" ht="16" thickBot="1">
      <c r="A484" s="2"/>
      <c r="B484" s="2"/>
    </row>
    <row r="485" spans="1:2" ht="16" thickBot="1">
      <c r="A485" s="2"/>
      <c r="B485" s="2"/>
    </row>
    <row r="486" spans="1:2" ht="16" thickBot="1">
      <c r="A486" s="2"/>
      <c r="B486" s="2"/>
    </row>
    <row r="487" spans="1:2" ht="16" thickBot="1">
      <c r="A487" s="2"/>
      <c r="B487" s="2"/>
    </row>
    <row r="488" spans="1:2" ht="16" thickBot="1">
      <c r="A488" s="2"/>
      <c r="B488" s="2"/>
    </row>
    <row r="489" spans="1:2" ht="16" thickBot="1">
      <c r="A489" s="2"/>
      <c r="B489" s="2"/>
    </row>
    <row r="490" spans="1:2" ht="16" thickBot="1">
      <c r="A490" s="2"/>
      <c r="B490" s="2"/>
    </row>
    <row r="491" spans="1:2" ht="16" thickBot="1">
      <c r="A491" s="2"/>
      <c r="B491" s="2"/>
    </row>
    <row r="492" spans="1:2" ht="16" thickBot="1">
      <c r="A492" s="2"/>
      <c r="B492" s="2"/>
    </row>
    <row r="493" spans="1:2" ht="16" thickBot="1">
      <c r="A493" s="2"/>
      <c r="B493" s="2"/>
    </row>
    <row r="494" spans="1:2" ht="16" thickBot="1">
      <c r="A494" s="2"/>
      <c r="B494" s="2"/>
    </row>
    <row r="495" spans="1:2" ht="16" thickBot="1">
      <c r="A495" s="2"/>
      <c r="B495" s="2"/>
    </row>
    <row r="496" spans="1:2" ht="16" thickBot="1">
      <c r="A496" s="2"/>
      <c r="B496" s="2"/>
    </row>
    <row r="497" spans="1:2" ht="16" thickBot="1">
      <c r="A497" s="2"/>
      <c r="B497" s="2"/>
    </row>
    <row r="498" spans="1:2" ht="16" thickBot="1">
      <c r="A498" s="2"/>
      <c r="B498" s="2"/>
    </row>
    <row r="499" spans="1:2" ht="16" thickBot="1">
      <c r="A499" s="2"/>
      <c r="B499" s="2"/>
    </row>
    <row r="500" spans="1:2" ht="16" thickBot="1">
      <c r="A500" s="2"/>
      <c r="B500" s="2"/>
    </row>
    <row r="501" spans="1:2" ht="16" thickBot="1">
      <c r="A501" s="2"/>
      <c r="B501" s="2"/>
    </row>
    <row r="502" spans="1:2" ht="16" thickBot="1">
      <c r="A502" s="2"/>
      <c r="B502" s="2"/>
    </row>
    <row r="503" spans="1:2" ht="16" thickBot="1">
      <c r="A503" s="2"/>
      <c r="B503" s="2"/>
    </row>
    <row r="504" spans="1:2" ht="16" thickBot="1">
      <c r="A504" s="2"/>
      <c r="B504" s="2"/>
    </row>
    <row r="505" spans="1:2" ht="16" thickBot="1">
      <c r="A505" s="2"/>
      <c r="B505" s="2"/>
    </row>
    <row r="506" spans="1:2" ht="16" thickBot="1">
      <c r="A506" s="2"/>
      <c r="B506" s="2"/>
    </row>
    <row r="507" spans="1:2" ht="16" thickBot="1">
      <c r="A507" s="2"/>
      <c r="B507" s="2"/>
    </row>
    <row r="508" spans="1:2" ht="16" thickBot="1">
      <c r="A508" s="2"/>
      <c r="B508" s="2"/>
    </row>
    <row r="509" spans="1:2" ht="16" thickBot="1">
      <c r="A509" s="2"/>
      <c r="B509" s="2"/>
    </row>
    <row r="510" spans="1:2" ht="16" thickBot="1">
      <c r="A510" s="2"/>
      <c r="B510" s="2"/>
    </row>
    <row r="511" spans="1:2" ht="16" thickBot="1">
      <c r="A511" s="2"/>
      <c r="B511" s="2"/>
    </row>
    <row r="512" spans="1:2" ht="16" thickBot="1">
      <c r="A512" s="2"/>
      <c r="B512" s="2"/>
    </row>
    <row r="513" spans="1:2" ht="16" thickBot="1">
      <c r="A513" s="2"/>
      <c r="B513" s="2"/>
    </row>
    <row r="514" spans="1:2" ht="16" thickBot="1">
      <c r="A514" s="2"/>
      <c r="B514" s="2"/>
    </row>
    <row r="515" spans="1:2" ht="16" thickBot="1">
      <c r="A515" s="2"/>
      <c r="B515" s="2"/>
    </row>
    <row r="516" spans="1:2" ht="16" thickBot="1">
      <c r="A516" s="2"/>
      <c r="B516" s="2"/>
    </row>
    <row r="517" spans="1:2" ht="16" thickBot="1">
      <c r="A517" s="2"/>
      <c r="B517" s="2"/>
    </row>
    <row r="518" spans="1:2" ht="16" thickBot="1">
      <c r="A518" s="2"/>
      <c r="B518" s="2"/>
    </row>
    <row r="519" spans="1:2" ht="16" thickBot="1">
      <c r="A519" s="2"/>
      <c r="B519" s="2"/>
    </row>
    <row r="520" spans="1:2" ht="16" thickBot="1">
      <c r="A520" s="2"/>
      <c r="B520" s="2"/>
    </row>
    <row r="521" spans="1:2" ht="16" thickBot="1">
      <c r="A521" s="2"/>
      <c r="B521" s="2"/>
    </row>
    <row r="522" spans="1:2" ht="16" thickBot="1">
      <c r="A522" s="2"/>
      <c r="B522" s="2"/>
    </row>
    <row r="523" spans="1:2" ht="16" thickBot="1">
      <c r="A523" s="2"/>
      <c r="B523" s="2"/>
    </row>
    <row r="524" spans="1:2" ht="16" thickBot="1">
      <c r="A524" s="2"/>
      <c r="B524" s="2"/>
    </row>
    <row r="525" spans="1:2" ht="16" thickBot="1">
      <c r="A525" s="2"/>
      <c r="B525" s="2"/>
    </row>
    <row r="526" spans="1:2" ht="16" thickBot="1">
      <c r="A526" s="2"/>
      <c r="B526" s="2"/>
    </row>
    <row r="527" spans="1:2" ht="16" thickBot="1">
      <c r="A527" s="2"/>
      <c r="B527" s="2"/>
    </row>
    <row r="528" spans="1:2" ht="16" thickBot="1">
      <c r="A528" s="2"/>
      <c r="B528" s="2"/>
    </row>
    <row r="529" spans="1:2" ht="16" thickBot="1">
      <c r="A529" s="2"/>
      <c r="B529" s="2"/>
    </row>
    <row r="530" spans="1:2" ht="16" thickBot="1">
      <c r="A530" s="2"/>
      <c r="B530" s="2"/>
    </row>
    <row r="531" spans="1:2" ht="16" thickBot="1">
      <c r="A531" s="2"/>
      <c r="B531" s="2"/>
    </row>
    <row r="532" spans="1:2" ht="16" thickBot="1">
      <c r="A532" s="2"/>
      <c r="B532" s="2"/>
    </row>
    <row r="533" spans="1:2" ht="16" thickBot="1">
      <c r="A533" s="2"/>
      <c r="B533" s="2"/>
    </row>
    <row r="534" spans="1:2" ht="16" thickBot="1">
      <c r="A534" s="2"/>
      <c r="B534" s="2"/>
    </row>
    <row r="535" spans="1:2" ht="16" thickBot="1">
      <c r="A535" s="2"/>
      <c r="B535" s="2"/>
    </row>
    <row r="536" spans="1:2" ht="16" thickBot="1">
      <c r="A536" s="2"/>
      <c r="B536" s="2"/>
    </row>
    <row r="537" spans="1:2" ht="16" thickBot="1">
      <c r="A537" s="2"/>
      <c r="B537" s="2"/>
    </row>
    <row r="538" spans="1:2" ht="16" thickBot="1">
      <c r="A538" s="2"/>
      <c r="B538" s="2"/>
    </row>
    <row r="539" spans="1:2" ht="16" thickBot="1">
      <c r="A539" s="2"/>
      <c r="B539" s="2"/>
    </row>
    <row r="540" spans="1:2" ht="16" thickBot="1">
      <c r="A540" s="2"/>
      <c r="B540" s="2"/>
    </row>
    <row r="541" spans="1:2" ht="16" thickBot="1">
      <c r="A541" s="2"/>
      <c r="B541" s="2"/>
    </row>
    <row r="542" spans="1:2" ht="16" thickBot="1">
      <c r="A542" s="2"/>
      <c r="B542" s="2"/>
    </row>
    <row r="543" spans="1:2" ht="16" thickBot="1">
      <c r="A543" s="2"/>
      <c r="B543" s="2"/>
    </row>
    <row r="544" spans="1:2" ht="16" thickBot="1">
      <c r="A544" s="2"/>
      <c r="B544" s="2"/>
    </row>
    <row r="545" spans="1:2" ht="16" thickBot="1">
      <c r="A545" s="2"/>
      <c r="B545" s="2"/>
    </row>
    <row r="546" spans="1:2" ht="16" thickBot="1">
      <c r="A546" s="2"/>
      <c r="B546" s="2"/>
    </row>
    <row r="547" spans="1:2" ht="16" thickBot="1">
      <c r="A547" s="2"/>
      <c r="B547" s="2"/>
    </row>
    <row r="548" spans="1:2" ht="16" thickBot="1">
      <c r="A548" s="2"/>
      <c r="B548" s="2"/>
    </row>
    <row r="549" spans="1:2" ht="16" thickBot="1">
      <c r="A549" s="2"/>
      <c r="B549" s="2"/>
    </row>
    <row r="550" spans="1:2" ht="16" thickBot="1">
      <c r="A550" s="2"/>
      <c r="B550" s="2"/>
    </row>
    <row r="551" spans="1:2" ht="16" thickBot="1">
      <c r="A551" s="2"/>
      <c r="B551" s="2"/>
    </row>
    <row r="552" spans="1:2" ht="16" thickBot="1">
      <c r="A552" s="2"/>
      <c r="B552" s="2"/>
    </row>
    <row r="553" spans="1:2" ht="16" thickBot="1">
      <c r="A553" s="2"/>
      <c r="B553" s="2"/>
    </row>
    <row r="554" spans="1:2" ht="16" thickBot="1">
      <c r="A554" s="2"/>
      <c r="B554" s="2"/>
    </row>
    <row r="555" spans="1:2" ht="16" thickBot="1">
      <c r="A555" s="2"/>
      <c r="B555" s="2"/>
    </row>
    <row r="556" spans="1:2" ht="16" thickBot="1">
      <c r="A556" s="2"/>
      <c r="B556" s="2"/>
    </row>
    <row r="557" spans="1:2" ht="16" thickBot="1">
      <c r="A557" s="2"/>
      <c r="B557" s="2"/>
    </row>
    <row r="558" spans="1:2" ht="16" thickBot="1">
      <c r="A558" s="2"/>
      <c r="B558" s="2"/>
    </row>
    <row r="559" spans="1:2" ht="16" thickBot="1">
      <c r="A559" s="2"/>
      <c r="B559" s="2"/>
    </row>
    <row r="560" spans="1:2" ht="16" thickBot="1">
      <c r="A560" s="2"/>
      <c r="B560" s="2"/>
    </row>
    <row r="561" spans="1:2" ht="16" thickBot="1">
      <c r="A561" s="2"/>
      <c r="B561" s="2"/>
    </row>
    <row r="562" spans="1:2" ht="16" thickBot="1">
      <c r="A562" s="2"/>
      <c r="B562" s="2"/>
    </row>
    <row r="563" spans="1:2" ht="16" thickBot="1">
      <c r="A563" s="2"/>
      <c r="B563" s="2"/>
    </row>
    <row r="564" spans="1:2" ht="16" thickBot="1">
      <c r="A564" s="2"/>
      <c r="B564" s="2"/>
    </row>
    <row r="565" spans="1:2" ht="16" thickBot="1">
      <c r="A565" s="2"/>
      <c r="B565" s="2"/>
    </row>
    <row r="566" spans="1:2" ht="16" thickBot="1">
      <c r="A566" s="2"/>
      <c r="B566" s="2"/>
    </row>
    <row r="567" spans="1:2" ht="16" thickBot="1">
      <c r="A567" s="2"/>
      <c r="B567" s="2"/>
    </row>
    <row r="568" spans="1:2" ht="16" thickBot="1">
      <c r="A568" s="2"/>
      <c r="B568" s="2"/>
    </row>
    <row r="569" spans="1:2" ht="16" thickBot="1">
      <c r="A569" s="2"/>
      <c r="B569" s="2"/>
    </row>
    <row r="570" spans="1:2" ht="16" thickBot="1">
      <c r="A570" s="2"/>
      <c r="B570" s="2"/>
    </row>
    <row r="571" spans="1:2" ht="16" thickBot="1">
      <c r="A571" s="2"/>
      <c r="B571" s="2"/>
    </row>
    <row r="572" spans="1:2" ht="16" thickBot="1">
      <c r="A572" s="2"/>
      <c r="B572" s="2"/>
    </row>
    <row r="573" spans="1:2" ht="16" thickBot="1">
      <c r="A573" s="2"/>
      <c r="B573" s="2"/>
    </row>
    <row r="574" spans="1:2" ht="16" thickBot="1">
      <c r="A574" s="2"/>
      <c r="B574" s="2"/>
    </row>
    <row r="575" spans="1:2" ht="16" thickBot="1">
      <c r="A575" s="2"/>
      <c r="B575" s="2"/>
    </row>
    <row r="576" spans="1:2" ht="16" thickBot="1">
      <c r="A576" s="2"/>
      <c r="B576" s="2"/>
    </row>
    <row r="577" spans="1:2" ht="16" thickBot="1">
      <c r="A577" s="2"/>
      <c r="B577" s="2"/>
    </row>
    <row r="578" spans="1:2" ht="16" thickBot="1">
      <c r="A578" s="2"/>
      <c r="B578" s="2"/>
    </row>
    <row r="579" spans="1:2" ht="16" thickBot="1">
      <c r="A579" s="2"/>
      <c r="B579" s="2"/>
    </row>
    <row r="580" spans="1:2" ht="16" thickBot="1">
      <c r="A580" s="2"/>
      <c r="B580" s="2"/>
    </row>
    <row r="581" spans="1:2" ht="16" thickBot="1">
      <c r="A581" s="2"/>
      <c r="B581" s="2"/>
    </row>
    <row r="582" spans="1:2" ht="16" thickBot="1">
      <c r="A582" s="2"/>
      <c r="B582" s="2"/>
    </row>
    <row r="583" spans="1:2" ht="16" thickBot="1">
      <c r="A583" s="2"/>
      <c r="B583" s="2"/>
    </row>
    <row r="584" spans="1:2" ht="16" thickBot="1">
      <c r="A584" s="2"/>
      <c r="B584" s="2"/>
    </row>
    <row r="585" spans="1:2" ht="16" thickBot="1">
      <c r="A585" s="2"/>
      <c r="B585" s="2"/>
    </row>
    <row r="586" spans="1:2" ht="16" thickBot="1">
      <c r="A586" s="2"/>
      <c r="B586" s="2"/>
    </row>
    <row r="587" spans="1:2" ht="16" thickBot="1">
      <c r="A587" s="2"/>
      <c r="B587" s="2"/>
    </row>
    <row r="588" spans="1:2" ht="16" thickBot="1">
      <c r="A588" s="2"/>
      <c r="B588" s="2"/>
    </row>
    <row r="589" spans="1:2" ht="16" thickBot="1">
      <c r="A589" s="2"/>
      <c r="B589" s="2"/>
    </row>
    <row r="590" spans="1:2" ht="16" thickBot="1">
      <c r="A590" s="2"/>
      <c r="B590" s="2"/>
    </row>
    <row r="591" spans="1:2" ht="16" thickBot="1">
      <c r="A591" s="2"/>
      <c r="B591" s="2"/>
    </row>
    <row r="592" spans="1:2" ht="16" thickBot="1">
      <c r="A592" s="2"/>
      <c r="B592" s="2"/>
    </row>
    <row r="593" spans="1:2" ht="16" thickBot="1">
      <c r="A593" s="2"/>
      <c r="B593" s="2"/>
    </row>
    <row r="594" spans="1:2" ht="16" thickBot="1">
      <c r="A594" s="2"/>
      <c r="B594" s="2"/>
    </row>
    <row r="595" spans="1:2" ht="16" thickBot="1">
      <c r="A595" s="2"/>
      <c r="B595" s="2"/>
    </row>
    <row r="596" spans="1:2" ht="16" thickBot="1">
      <c r="A596" s="2"/>
      <c r="B596" s="2"/>
    </row>
    <row r="597" spans="1:2" ht="16" thickBot="1">
      <c r="A597" s="2"/>
      <c r="B597" s="2"/>
    </row>
    <row r="598" spans="1:2" ht="16" thickBot="1">
      <c r="A598" s="2"/>
      <c r="B598" s="2"/>
    </row>
    <row r="599" spans="1:2" ht="16" thickBot="1">
      <c r="A599" s="2"/>
      <c r="B599" s="2"/>
    </row>
    <row r="600" spans="1:2" ht="16" thickBot="1">
      <c r="A600" s="2"/>
      <c r="B600" s="2"/>
    </row>
    <row r="601" spans="1:2" ht="16" thickBot="1">
      <c r="A601" s="2"/>
      <c r="B601" s="2"/>
    </row>
    <row r="602" spans="1:2" ht="16" thickBot="1">
      <c r="A602" s="2"/>
      <c r="B602" s="2"/>
    </row>
    <row r="603" spans="1:2" ht="16" thickBot="1">
      <c r="A603" s="2"/>
      <c r="B603" s="2"/>
    </row>
    <row r="604" spans="1:2" ht="16" thickBot="1">
      <c r="A604" s="2"/>
      <c r="B604" s="2"/>
    </row>
    <row r="605" spans="1:2" ht="16" thickBot="1">
      <c r="A605" s="2"/>
      <c r="B605" s="2"/>
    </row>
    <row r="606" spans="1:2" ht="16" thickBot="1">
      <c r="A606" s="2"/>
      <c r="B606" s="2"/>
    </row>
    <row r="607" spans="1:2" ht="16" thickBot="1">
      <c r="A607" s="2"/>
      <c r="B607" s="2"/>
    </row>
    <row r="608" spans="1:2" ht="16" thickBot="1">
      <c r="A608" s="2"/>
      <c r="B608" s="2"/>
    </row>
    <row r="609" spans="1:2" ht="16" thickBot="1">
      <c r="A609" s="2"/>
      <c r="B609" s="2"/>
    </row>
    <row r="610" spans="1:2" ht="16" thickBot="1">
      <c r="A610" s="2"/>
      <c r="B610" s="2"/>
    </row>
    <row r="611" spans="1:2" ht="16" thickBot="1">
      <c r="A611" s="2"/>
      <c r="B611" s="2"/>
    </row>
    <row r="612" spans="1:2" ht="16" thickBot="1">
      <c r="A612" s="2"/>
      <c r="B612" s="2"/>
    </row>
    <row r="613" spans="1:2" ht="16" thickBot="1">
      <c r="A613" s="2"/>
      <c r="B613" s="2"/>
    </row>
    <row r="614" spans="1:2" ht="16" thickBot="1">
      <c r="A614" s="2"/>
      <c r="B614" s="2"/>
    </row>
    <row r="615" spans="1:2" ht="16" thickBot="1">
      <c r="A615" s="2"/>
      <c r="B615" s="2"/>
    </row>
    <row r="616" spans="1:2" ht="16" thickBot="1">
      <c r="A616" s="2"/>
      <c r="B616" s="2"/>
    </row>
    <row r="617" spans="1:2" ht="16" thickBot="1">
      <c r="A617" s="2"/>
      <c r="B617" s="2"/>
    </row>
    <row r="618" spans="1:2" ht="16" thickBot="1">
      <c r="A618" s="2"/>
      <c r="B618" s="2"/>
    </row>
    <row r="619" spans="1:2" ht="16" thickBot="1">
      <c r="A619" s="2"/>
      <c r="B619" s="2"/>
    </row>
    <row r="620" spans="1:2" ht="16" thickBot="1">
      <c r="A620" s="2"/>
      <c r="B620" s="2"/>
    </row>
    <row r="621" spans="1:2" ht="16" thickBot="1">
      <c r="A621" s="2"/>
      <c r="B621" s="2"/>
    </row>
    <row r="622" spans="1:2" ht="16" thickBot="1">
      <c r="A622" s="2"/>
      <c r="B622" s="2"/>
    </row>
    <row r="623" spans="1:2" ht="16" thickBot="1">
      <c r="A623" s="2"/>
      <c r="B623" s="2"/>
    </row>
    <row r="624" spans="1:2" ht="16" thickBot="1">
      <c r="A624" s="2"/>
      <c r="B624" s="2"/>
    </row>
    <row r="625" spans="1:2" ht="16" thickBot="1">
      <c r="A625" s="2"/>
      <c r="B625" s="2"/>
    </row>
    <row r="626" spans="1:2" ht="16" thickBot="1">
      <c r="A626" s="2"/>
      <c r="B626" s="2"/>
    </row>
    <row r="627" spans="1:2" ht="16" thickBot="1">
      <c r="A627" s="2"/>
      <c r="B627" s="2"/>
    </row>
    <row r="628" spans="1:2" ht="16" thickBot="1">
      <c r="A628" s="2"/>
      <c r="B628" s="2"/>
    </row>
    <row r="629" spans="1:2" ht="16" thickBot="1">
      <c r="A629" s="2"/>
      <c r="B629" s="2"/>
    </row>
    <row r="630" spans="1:2" ht="16" thickBot="1">
      <c r="A630" s="2"/>
      <c r="B630" s="2"/>
    </row>
    <row r="631" spans="1:2" ht="16" thickBot="1">
      <c r="A631" s="2"/>
      <c r="B631" s="2"/>
    </row>
    <row r="632" spans="1:2" ht="16" thickBot="1">
      <c r="A632" s="2"/>
      <c r="B632" s="2"/>
    </row>
    <row r="633" spans="1:2" ht="16" thickBot="1">
      <c r="A633" s="2"/>
      <c r="B633" s="2"/>
    </row>
    <row r="634" spans="1:2" ht="16" thickBot="1">
      <c r="A634" s="2"/>
      <c r="B634" s="2"/>
    </row>
    <row r="635" spans="1:2" ht="16" thickBot="1">
      <c r="A635" s="2"/>
      <c r="B635" s="2"/>
    </row>
    <row r="636" spans="1:2" ht="16" thickBot="1">
      <c r="A636" s="2"/>
      <c r="B636" s="2"/>
    </row>
    <row r="637" spans="1:2" ht="16" thickBot="1">
      <c r="A637" s="2"/>
      <c r="B637" s="2"/>
    </row>
    <row r="638" spans="1:2" ht="16" thickBot="1">
      <c r="A638" s="2"/>
      <c r="B638" s="2"/>
    </row>
    <row r="639" spans="1:2" ht="16" thickBot="1">
      <c r="A639" s="2"/>
      <c r="B639" s="2"/>
    </row>
    <row r="640" spans="1:2" ht="16" thickBot="1">
      <c r="A640" s="2"/>
      <c r="B640" s="2"/>
    </row>
    <row r="641" spans="1:2" ht="16" thickBot="1">
      <c r="A641" s="2"/>
      <c r="B641" s="2"/>
    </row>
    <row r="642" spans="1:2" ht="16" thickBot="1">
      <c r="A642" s="2"/>
      <c r="B642" s="2"/>
    </row>
    <row r="643" spans="1:2" ht="16" thickBot="1">
      <c r="A643" s="2"/>
      <c r="B643" s="2"/>
    </row>
    <row r="644" spans="1:2" ht="16" thickBot="1">
      <c r="A644" s="2"/>
      <c r="B644" s="2"/>
    </row>
    <row r="645" spans="1:2" ht="16" thickBot="1">
      <c r="A645" s="2"/>
      <c r="B645" s="2"/>
    </row>
    <row r="646" spans="1:2" ht="16" thickBot="1">
      <c r="A646" s="2"/>
      <c r="B646" s="2"/>
    </row>
    <row r="647" spans="1:2" ht="16" thickBot="1">
      <c r="A647" s="2"/>
      <c r="B647" s="2"/>
    </row>
    <row r="648" spans="1:2" ht="16" thickBot="1">
      <c r="A648" s="2"/>
      <c r="B648" s="2"/>
    </row>
    <row r="649" spans="1:2" ht="16" thickBot="1">
      <c r="A649" s="2"/>
      <c r="B649" s="2"/>
    </row>
    <row r="650" spans="1:2" ht="16" thickBot="1">
      <c r="A650" s="2"/>
      <c r="B650" s="2"/>
    </row>
    <row r="651" spans="1:2" ht="16" thickBot="1">
      <c r="A651" s="2"/>
      <c r="B651" s="2"/>
    </row>
    <row r="652" spans="1:2" ht="16" thickBot="1">
      <c r="A652" s="2"/>
      <c r="B652" s="2"/>
    </row>
    <row r="653" spans="1:2" ht="16" thickBot="1">
      <c r="A653" s="2"/>
      <c r="B653" s="2"/>
    </row>
    <row r="654" spans="1:2" ht="16" thickBot="1">
      <c r="A654" s="2"/>
      <c r="B654" s="2"/>
    </row>
    <row r="655" spans="1:2" ht="16" thickBot="1">
      <c r="A655" s="2"/>
      <c r="B655" s="2"/>
    </row>
    <row r="656" spans="1:2" ht="16" thickBot="1">
      <c r="A656" s="2"/>
      <c r="B656" s="2"/>
    </row>
    <row r="657" spans="1:2" ht="16" thickBot="1">
      <c r="A657" s="2"/>
      <c r="B657" s="2"/>
    </row>
    <row r="658" spans="1:2" ht="16" thickBot="1">
      <c r="A658" s="2"/>
      <c r="B658" s="2"/>
    </row>
    <row r="659" spans="1:2" ht="16" thickBot="1">
      <c r="A659" s="2"/>
      <c r="B659" s="2"/>
    </row>
    <row r="660" spans="1:2" ht="16" thickBot="1">
      <c r="A660" s="2"/>
      <c r="B660" s="2"/>
    </row>
    <row r="661" spans="1:2" ht="16" thickBot="1">
      <c r="A661" s="2"/>
      <c r="B661" s="2"/>
    </row>
    <row r="662" spans="1:2" ht="16" thickBot="1">
      <c r="A662" s="2"/>
      <c r="B662" s="2"/>
    </row>
    <row r="663" spans="1:2" ht="16" thickBot="1">
      <c r="A663" s="2"/>
      <c r="B663" s="2"/>
    </row>
    <row r="664" spans="1:2" ht="16" thickBot="1">
      <c r="A664" s="2"/>
      <c r="B664" s="2"/>
    </row>
    <row r="665" spans="1:2" ht="16" thickBot="1">
      <c r="A665" s="2"/>
      <c r="B665" s="2"/>
    </row>
    <row r="666" spans="1:2" ht="16" thickBot="1">
      <c r="A666" s="2"/>
      <c r="B666" s="2"/>
    </row>
    <row r="667" spans="1:2" ht="16" thickBot="1">
      <c r="A667" s="2"/>
      <c r="B667" s="2"/>
    </row>
    <row r="668" spans="1:2" ht="16" thickBot="1">
      <c r="A668" s="2"/>
      <c r="B668" s="2"/>
    </row>
    <row r="669" spans="1:2" ht="16" thickBot="1">
      <c r="A669" s="2"/>
      <c r="B669" s="2"/>
    </row>
    <row r="670" spans="1:2" ht="16" thickBot="1">
      <c r="A670" s="2"/>
      <c r="B670" s="2"/>
    </row>
    <row r="671" spans="1:2" ht="16" thickBot="1">
      <c r="A671" s="2"/>
      <c r="B671" s="2"/>
    </row>
    <row r="672" spans="1:2" ht="16" thickBot="1">
      <c r="A672" s="2"/>
      <c r="B672" s="2"/>
    </row>
    <row r="673" spans="1:2" ht="16" thickBot="1">
      <c r="A673" s="2"/>
      <c r="B673" s="2"/>
    </row>
    <row r="674" spans="1:2" ht="16" thickBot="1">
      <c r="A674" s="2"/>
      <c r="B674" s="2"/>
    </row>
    <row r="675" spans="1:2" ht="16" thickBot="1">
      <c r="A675" s="2"/>
      <c r="B675" s="2"/>
    </row>
    <row r="676" spans="1:2" ht="16" thickBot="1">
      <c r="A676" s="2"/>
      <c r="B676" s="2"/>
    </row>
    <row r="677" spans="1:2" ht="16" thickBot="1">
      <c r="A677" s="2"/>
      <c r="B677" s="2"/>
    </row>
    <row r="678" spans="1:2" ht="16" thickBot="1">
      <c r="A678" s="2"/>
      <c r="B678" s="2"/>
    </row>
    <row r="679" spans="1:2" ht="16" thickBot="1">
      <c r="A679" s="2"/>
      <c r="B679" s="2"/>
    </row>
    <row r="680" spans="1:2" ht="16" thickBot="1">
      <c r="A680" s="2"/>
      <c r="B680" s="2"/>
    </row>
    <row r="681" spans="1:2" ht="16" thickBot="1">
      <c r="A681" s="2"/>
      <c r="B681" s="2"/>
    </row>
    <row r="682" spans="1:2" ht="16" thickBot="1">
      <c r="A682" s="2"/>
      <c r="B682" s="2"/>
    </row>
    <row r="683" spans="1:2" ht="16" thickBot="1">
      <c r="A683" s="2"/>
      <c r="B683" s="2"/>
    </row>
    <row r="684" spans="1:2" ht="16" thickBot="1">
      <c r="A684" s="2"/>
      <c r="B684" s="2"/>
    </row>
    <row r="685" spans="1:2" ht="16" thickBot="1">
      <c r="A685" s="2"/>
      <c r="B685" s="2"/>
    </row>
    <row r="686" spans="1:2" ht="16" thickBot="1">
      <c r="A686" s="2"/>
      <c r="B686" s="2"/>
    </row>
    <row r="687" spans="1:2" ht="16" thickBot="1">
      <c r="A687" s="2"/>
      <c r="B687" s="2"/>
    </row>
    <row r="688" spans="1:2" ht="16" thickBot="1">
      <c r="A688" s="2"/>
      <c r="B688" s="2"/>
    </row>
    <row r="689" spans="1:2" ht="16" thickBot="1">
      <c r="A689" s="2"/>
      <c r="B689" s="2"/>
    </row>
    <row r="690" spans="1:2" ht="16" thickBot="1">
      <c r="A690" s="2"/>
      <c r="B690" s="2"/>
    </row>
    <row r="691" spans="1:2" ht="16" thickBot="1">
      <c r="A691" s="2"/>
      <c r="B691" s="2"/>
    </row>
    <row r="692" spans="1:2" ht="16" thickBot="1">
      <c r="A692" s="2"/>
      <c r="B692" s="2"/>
    </row>
    <row r="693" spans="1:2" ht="16" thickBot="1">
      <c r="A693" s="2"/>
      <c r="B693" s="2"/>
    </row>
    <row r="694" spans="1:2" ht="16" thickBot="1">
      <c r="A694" s="2"/>
      <c r="B694" s="2"/>
    </row>
    <row r="695" spans="1:2" ht="16" thickBot="1">
      <c r="A695" s="2"/>
      <c r="B695" s="2"/>
    </row>
    <row r="696" spans="1:2" ht="16" thickBot="1">
      <c r="A696" s="2"/>
      <c r="B696" s="2"/>
    </row>
    <row r="697" spans="1:2" ht="16" thickBot="1">
      <c r="A697" s="2"/>
      <c r="B697" s="2"/>
    </row>
    <row r="698" spans="1:2" ht="16" thickBot="1">
      <c r="A698" s="2"/>
      <c r="B698" s="2"/>
    </row>
    <row r="699" spans="1:2" ht="16" thickBot="1">
      <c r="A699" s="2"/>
      <c r="B699" s="2"/>
    </row>
    <row r="700" spans="1:2" ht="16" thickBot="1">
      <c r="A700" s="2"/>
      <c r="B700" s="2"/>
    </row>
    <row r="701" spans="1:2" ht="16" thickBot="1">
      <c r="A701" s="2"/>
      <c r="B701" s="2"/>
    </row>
    <row r="702" spans="1:2" ht="16" thickBot="1">
      <c r="A702" s="2"/>
      <c r="B702" s="2"/>
    </row>
    <row r="703" spans="1:2" ht="16" thickBot="1">
      <c r="A703" s="2"/>
      <c r="B703" s="2"/>
    </row>
    <row r="704" spans="1:2" ht="16" thickBot="1">
      <c r="A704" s="2"/>
      <c r="B704" s="2"/>
    </row>
    <row r="705" spans="1:2" ht="16" thickBot="1">
      <c r="A705" s="2"/>
      <c r="B705" s="2"/>
    </row>
    <row r="706" spans="1:2" ht="16" thickBot="1">
      <c r="A706" s="2"/>
      <c r="B706" s="2"/>
    </row>
    <row r="707" spans="1:2" ht="16" thickBot="1">
      <c r="A707" s="2"/>
      <c r="B707" s="2"/>
    </row>
    <row r="708" spans="1:2" ht="16" thickBot="1">
      <c r="A708" s="2"/>
      <c r="B708" s="2"/>
    </row>
    <row r="709" spans="1:2" ht="16" thickBot="1">
      <c r="A709" s="2"/>
      <c r="B709" s="2"/>
    </row>
    <row r="710" spans="1:2" ht="16" thickBot="1">
      <c r="A710" s="2"/>
      <c r="B710" s="2"/>
    </row>
    <row r="711" spans="1:2" ht="16" thickBot="1">
      <c r="A711" s="2"/>
      <c r="B711" s="2"/>
    </row>
    <row r="712" spans="1:2" ht="16" thickBot="1">
      <c r="A712" s="2"/>
      <c r="B712" s="2"/>
    </row>
    <row r="713" spans="1:2" ht="16" thickBot="1">
      <c r="A713" s="2"/>
      <c r="B713" s="2"/>
    </row>
    <row r="714" spans="1:2" ht="16" thickBot="1">
      <c r="A714" s="2"/>
      <c r="B714" s="2"/>
    </row>
    <row r="715" spans="1:2" ht="16" thickBot="1">
      <c r="A715" s="2"/>
      <c r="B715" s="2"/>
    </row>
    <row r="716" spans="1:2" ht="16" thickBot="1">
      <c r="A716" s="2"/>
      <c r="B716" s="2"/>
    </row>
    <row r="717" spans="1:2" ht="16" thickBot="1">
      <c r="A717" s="2"/>
      <c r="B717" s="2"/>
    </row>
    <row r="718" spans="1:2" ht="16" thickBot="1">
      <c r="A718" s="2"/>
      <c r="B718" s="2"/>
    </row>
    <row r="719" spans="1:2" ht="16" thickBot="1">
      <c r="A719" s="2"/>
      <c r="B719" s="2"/>
    </row>
    <row r="720" spans="1:2" ht="16" thickBot="1">
      <c r="A720" s="2"/>
      <c r="B720" s="2"/>
    </row>
    <row r="721" spans="1:2" ht="16" thickBot="1">
      <c r="A721" s="2"/>
      <c r="B721" s="2"/>
    </row>
    <row r="722" spans="1:2" ht="16" thickBot="1">
      <c r="A722" s="2"/>
      <c r="B722" s="2"/>
    </row>
    <row r="723" spans="1:2" ht="16" thickBot="1">
      <c r="A723" s="2"/>
      <c r="B723" s="2"/>
    </row>
    <row r="724" spans="1:2" ht="16" thickBot="1">
      <c r="A724" s="2"/>
      <c r="B724" s="2"/>
    </row>
    <row r="725" spans="1:2" ht="16" thickBot="1">
      <c r="A725" s="2"/>
      <c r="B725" s="2"/>
    </row>
    <row r="726" spans="1:2" ht="16" thickBot="1">
      <c r="A726" s="2"/>
      <c r="B726" s="2"/>
    </row>
    <row r="727" spans="1:2" ht="16" thickBot="1">
      <c r="A727" s="2"/>
      <c r="B727" s="2"/>
    </row>
    <row r="728" spans="1:2" ht="16" thickBot="1">
      <c r="A728" s="2"/>
      <c r="B728" s="2"/>
    </row>
    <row r="729" spans="1:2" ht="16" thickBot="1">
      <c r="A729" s="2"/>
      <c r="B729" s="2"/>
    </row>
    <row r="730" spans="1:2" ht="16" thickBot="1">
      <c r="A730" s="2"/>
      <c r="B730" s="2"/>
    </row>
    <row r="731" spans="1:2" ht="16" thickBot="1">
      <c r="A731" s="2"/>
      <c r="B731" s="2"/>
    </row>
    <row r="732" spans="1:2" ht="16" thickBot="1">
      <c r="A732" s="2"/>
      <c r="B732" s="2"/>
    </row>
    <row r="733" spans="1:2" ht="16" thickBot="1">
      <c r="A733" s="2"/>
      <c r="B733" s="2"/>
    </row>
    <row r="734" spans="1:2" ht="16" thickBot="1">
      <c r="A734" s="2"/>
      <c r="B734" s="2"/>
    </row>
    <row r="735" spans="1:2" ht="16" thickBot="1">
      <c r="A735" s="2"/>
      <c r="B735" s="2"/>
    </row>
    <row r="736" spans="1:2" ht="16" thickBot="1">
      <c r="A736" s="2"/>
      <c r="B736" s="2"/>
    </row>
    <row r="737" spans="1:2" ht="16" thickBot="1">
      <c r="A737" s="2"/>
      <c r="B737" s="2"/>
    </row>
    <row r="738" spans="1:2" ht="16" thickBot="1">
      <c r="A738" s="2"/>
      <c r="B738" s="2"/>
    </row>
    <row r="739" spans="1:2" ht="16" thickBot="1">
      <c r="A739" s="2"/>
      <c r="B739" s="2"/>
    </row>
    <row r="740" spans="1:2" ht="16" thickBot="1">
      <c r="A740" s="2"/>
      <c r="B740" s="2"/>
    </row>
    <row r="741" spans="1:2" ht="16" thickBot="1">
      <c r="A741" s="2"/>
      <c r="B741" s="2"/>
    </row>
    <row r="742" spans="1:2" ht="16" thickBot="1">
      <c r="A742" s="2"/>
      <c r="B742" s="2"/>
    </row>
    <row r="743" spans="1:2" ht="16" thickBot="1">
      <c r="A743" s="2"/>
      <c r="B743" s="2"/>
    </row>
    <row r="744" spans="1:2" ht="16" thickBot="1">
      <c r="A744" s="2"/>
      <c r="B744" s="2"/>
    </row>
    <row r="745" spans="1:2" ht="16" thickBot="1">
      <c r="A745" s="2"/>
      <c r="B745" s="2"/>
    </row>
    <row r="746" spans="1:2" ht="16" thickBot="1">
      <c r="A746" s="2"/>
      <c r="B746" s="2"/>
    </row>
    <row r="747" spans="1:2" ht="16" thickBot="1">
      <c r="A747" s="2"/>
      <c r="B747" s="2"/>
    </row>
    <row r="748" spans="1:2" ht="16" thickBot="1">
      <c r="A748" s="2"/>
      <c r="B748" s="2"/>
    </row>
    <row r="749" spans="1:2" ht="16" thickBot="1">
      <c r="A749" s="2"/>
      <c r="B749" s="2"/>
    </row>
    <row r="750" spans="1:2" ht="16" thickBot="1">
      <c r="A750" s="2"/>
      <c r="B750" s="2"/>
    </row>
    <row r="751" spans="1:2" ht="16" thickBot="1">
      <c r="A751" s="2"/>
      <c r="B751" s="2"/>
    </row>
    <row r="752" spans="1:2" ht="16" thickBot="1">
      <c r="A752" s="2"/>
      <c r="B752" s="2"/>
    </row>
    <row r="753" spans="1:2" ht="16" thickBot="1">
      <c r="A753" s="2"/>
      <c r="B753" s="2"/>
    </row>
    <row r="754" spans="1:2" ht="16" thickBot="1">
      <c r="A754" s="2"/>
      <c r="B754" s="2"/>
    </row>
    <row r="755" spans="1:2" ht="16" thickBot="1">
      <c r="A755" s="2"/>
      <c r="B755" s="2"/>
    </row>
    <row r="756" spans="1:2" ht="16" thickBot="1">
      <c r="A756" s="2"/>
      <c r="B756" s="2"/>
    </row>
    <row r="757" spans="1:2" ht="16" thickBot="1">
      <c r="A757" s="2"/>
      <c r="B757" s="2"/>
    </row>
    <row r="758" spans="1:2" ht="16" thickBot="1">
      <c r="A758" s="2"/>
      <c r="B758" s="2"/>
    </row>
    <row r="759" spans="1:2" ht="16" thickBot="1">
      <c r="A759" s="2"/>
      <c r="B759" s="2"/>
    </row>
    <row r="760" spans="1:2" ht="16" thickBot="1">
      <c r="A760" s="2"/>
      <c r="B760" s="2"/>
    </row>
    <row r="761" spans="1:2" ht="16" thickBot="1">
      <c r="A761" s="2"/>
      <c r="B761" s="2"/>
    </row>
    <row r="762" spans="1:2" ht="16" thickBot="1">
      <c r="A762" s="2"/>
      <c r="B762" s="2"/>
    </row>
    <row r="763" spans="1:2" ht="16" thickBot="1">
      <c r="A763" s="2"/>
      <c r="B763" s="2"/>
    </row>
    <row r="764" spans="1:2" ht="16" thickBot="1">
      <c r="A764" s="2"/>
      <c r="B764" s="2"/>
    </row>
    <row r="765" spans="1:2" ht="16" thickBot="1">
      <c r="A765" s="2"/>
      <c r="B765" s="2"/>
    </row>
    <row r="766" spans="1:2" ht="16" thickBot="1">
      <c r="A766" s="2"/>
      <c r="B766" s="2"/>
    </row>
    <row r="767" spans="1:2" ht="16" thickBot="1">
      <c r="A767" s="2"/>
      <c r="B767" s="2"/>
    </row>
    <row r="768" spans="1:2" ht="16" thickBot="1">
      <c r="A768" s="2"/>
      <c r="B768" s="2"/>
    </row>
    <row r="769" spans="1:2" ht="16" thickBot="1">
      <c r="A769" s="2"/>
      <c r="B769" s="2"/>
    </row>
    <row r="770" spans="1:2" ht="16" thickBot="1">
      <c r="A770" s="2"/>
      <c r="B770" s="2"/>
    </row>
    <row r="771" spans="1:2" ht="16" thickBot="1">
      <c r="A771" s="2"/>
      <c r="B771" s="2"/>
    </row>
    <row r="772" spans="1:2" ht="16" thickBot="1">
      <c r="A772" s="2"/>
      <c r="B772" s="2"/>
    </row>
    <row r="773" spans="1:2" ht="16" thickBot="1">
      <c r="A773" s="2"/>
      <c r="B773" s="2"/>
    </row>
    <row r="774" spans="1:2" ht="16" thickBot="1">
      <c r="A774" s="2"/>
      <c r="B774" s="2"/>
    </row>
    <row r="775" spans="1:2" ht="16" thickBot="1">
      <c r="A775" s="2"/>
      <c r="B775" s="2"/>
    </row>
    <row r="776" spans="1:2" ht="16" thickBot="1">
      <c r="A776" s="2"/>
      <c r="B776" s="2"/>
    </row>
    <row r="777" spans="1:2" ht="16" thickBot="1">
      <c r="A777" s="2"/>
      <c r="B777" s="2"/>
    </row>
    <row r="778" spans="1:2" ht="16" thickBot="1">
      <c r="A778" s="2"/>
      <c r="B778" s="2"/>
    </row>
    <row r="779" spans="1:2" ht="16" thickBot="1">
      <c r="A779" s="2"/>
      <c r="B779" s="2"/>
    </row>
    <row r="780" spans="1:2" ht="16" thickBot="1">
      <c r="A780" s="2"/>
      <c r="B780" s="2"/>
    </row>
    <row r="781" spans="1:2" ht="16" thickBot="1">
      <c r="A781" s="2"/>
      <c r="B781" s="2"/>
    </row>
    <row r="782" spans="1:2" ht="16" thickBot="1">
      <c r="A782" s="2"/>
      <c r="B782" s="2"/>
    </row>
    <row r="783" spans="1:2" ht="16" thickBot="1">
      <c r="A783" s="2"/>
      <c r="B783" s="2"/>
    </row>
    <row r="784" spans="1:2" ht="16" thickBot="1">
      <c r="A784" s="2"/>
      <c r="B784" s="2"/>
    </row>
    <row r="785" spans="1:2" ht="16" thickBot="1">
      <c r="A785" s="2"/>
      <c r="B785" s="2"/>
    </row>
    <row r="786" spans="1:2" ht="16" thickBot="1">
      <c r="A786" s="2"/>
      <c r="B786" s="2"/>
    </row>
    <row r="787" spans="1:2" ht="16" thickBot="1">
      <c r="A787" s="2"/>
      <c r="B787" s="2"/>
    </row>
    <row r="788" spans="1:2" ht="16" thickBot="1">
      <c r="A788" s="2"/>
      <c r="B788" s="2"/>
    </row>
    <row r="789" spans="1:2" ht="16" thickBot="1">
      <c r="A789" s="2"/>
      <c r="B789" s="2"/>
    </row>
    <row r="790" spans="1:2" ht="16" thickBot="1">
      <c r="A790" s="2"/>
      <c r="B790" s="2"/>
    </row>
    <row r="791" spans="1:2" ht="16" thickBot="1">
      <c r="A791" s="2"/>
      <c r="B791" s="2"/>
    </row>
    <row r="792" spans="1:2" ht="16" thickBot="1">
      <c r="A792" s="2"/>
      <c r="B792" s="2"/>
    </row>
    <row r="793" spans="1:2" ht="16" thickBot="1">
      <c r="A793" s="2"/>
      <c r="B793" s="2"/>
    </row>
    <row r="794" spans="1:2" ht="16" thickBot="1">
      <c r="A794" s="2"/>
      <c r="B794" s="2"/>
    </row>
    <row r="795" spans="1:2" ht="16" thickBot="1">
      <c r="A795" s="2"/>
      <c r="B795" s="2"/>
    </row>
    <row r="796" spans="1:2" ht="16" thickBot="1">
      <c r="A796" s="2"/>
      <c r="B796" s="2"/>
    </row>
    <row r="797" spans="1:2" ht="16" thickBot="1">
      <c r="A797" s="2"/>
      <c r="B797" s="2"/>
    </row>
    <row r="798" spans="1:2" ht="16" thickBot="1">
      <c r="A798" s="2"/>
      <c r="B798" s="2"/>
    </row>
    <row r="799" spans="1:2" ht="16" thickBot="1">
      <c r="A799" s="2"/>
      <c r="B799" s="2"/>
    </row>
    <row r="800" spans="1:2" ht="16" thickBot="1">
      <c r="A800" s="2"/>
      <c r="B800" s="2"/>
    </row>
    <row r="801" spans="1:2" ht="16" thickBot="1">
      <c r="A801" s="2"/>
      <c r="B801" s="2"/>
    </row>
    <row r="802" spans="1:2" ht="16" thickBot="1">
      <c r="A802" s="2"/>
      <c r="B802" s="2"/>
    </row>
    <row r="803" spans="1:2" ht="16" thickBot="1">
      <c r="A803" s="2"/>
      <c r="B803" s="2"/>
    </row>
    <row r="804" spans="1:2" ht="16" thickBot="1">
      <c r="A804" s="2"/>
      <c r="B804" s="2"/>
    </row>
    <row r="805" spans="1:2" ht="16" thickBot="1">
      <c r="A805" s="2"/>
      <c r="B805" s="2"/>
    </row>
    <row r="806" spans="1:2" ht="16" thickBot="1">
      <c r="A806" s="2"/>
      <c r="B806" s="2"/>
    </row>
    <row r="807" spans="1:2" ht="16" thickBot="1">
      <c r="A807" s="2"/>
      <c r="B807" s="2"/>
    </row>
    <row r="808" spans="1:2" ht="16" thickBot="1">
      <c r="A808" s="2"/>
      <c r="B808" s="2"/>
    </row>
    <row r="809" spans="1:2" ht="16" thickBot="1">
      <c r="A809" s="2"/>
      <c r="B809" s="2"/>
    </row>
    <row r="810" spans="1:2" ht="16" thickBot="1">
      <c r="A810" s="2"/>
      <c r="B810" s="2"/>
    </row>
    <row r="811" spans="1:2" ht="16" thickBot="1">
      <c r="A811" s="2"/>
      <c r="B811" s="2"/>
    </row>
    <row r="812" spans="1:2" ht="16" thickBot="1">
      <c r="A812" s="2"/>
      <c r="B812" s="2"/>
    </row>
    <row r="813" spans="1:2" ht="16" thickBot="1">
      <c r="A813" s="2"/>
      <c r="B813" s="2"/>
    </row>
    <row r="814" spans="1:2" ht="16" thickBot="1">
      <c r="A814" s="2"/>
      <c r="B814" s="2"/>
    </row>
    <row r="815" spans="1:2" ht="16" thickBot="1">
      <c r="A815" s="2"/>
      <c r="B815" s="2"/>
    </row>
    <row r="816" spans="1:2" ht="16" thickBot="1">
      <c r="A816" s="2"/>
      <c r="B816" s="2"/>
    </row>
    <row r="817" spans="1:2" ht="16" thickBot="1">
      <c r="A817" s="2"/>
      <c r="B817" s="2"/>
    </row>
    <row r="818" spans="1:2" ht="16" thickBot="1">
      <c r="A818" s="2"/>
      <c r="B818" s="2"/>
    </row>
    <row r="819" spans="1:2" ht="16" thickBot="1">
      <c r="A819" s="2"/>
      <c r="B819" s="2"/>
    </row>
    <row r="820" spans="1:2" ht="16" thickBot="1">
      <c r="A820" s="2"/>
      <c r="B820" s="2"/>
    </row>
    <row r="821" spans="1:2" ht="16" thickBot="1">
      <c r="A821" s="2"/>
      <c r="B821" s="2"/>
    </row>
    <row r="822" spans="1:2" ht="16" thickBot="1">
      <c r="A822" s="2"/>
      <c r="B822" s="2"/>
    </row>
    <row r="823" spans="1:2" ht="16" thickBot="1">
      <c r="A823" s="2"/>
      <c r="B823" s="2"/>
    </row>
    <row r="824" spans="1:2" ht="16" thickBot="1">
      <c r="A824" s="2"/>
      <c r="B824" s="2"/>
    </row>
    <row r="825" spans="1:2" ht="16" thickBot="1">
      <c r="A825" s="2"/>
      <c r="B825" s="2"/>
    </row>
    <row r="826" spans="1:2" ht="16" thickBot="1">
      <c r="A826" s="2"/>
      <c r="B826" s="2"/>
    </row>
    <row r="827" spans="1:2" ht="16" thickBot="1">
      <c r="A827" s="2"/>
      <c r="B827" s="2"/>
    </row>
    <row r="828" spans="1:2" ht="16" thickBot="1">
      <c r="A828" s="2"/>
      <c r="B828" s="2"/>
    </row>
    <row r="829" spans="1:2" ht="16" thickBot="1">
      <c r="A829" s="2"/>
      <c r="B829" s="2"/>
    </row>
    <row r="830" spans="1:2" ht="16" thickBot="1">
      <c r="A830" s="2"/>
      <c r="B830" s="2"/>
    </row>
    <row r="831" spans="1:2" ht="16" thickBot="1">
      <c r="A831" s="2"/>
      <c r="B831" s="2"/>
    </row>
    <row r="832" spans="1:2" ht="16" thickBot="1">
      <c r="A832" s="2"/>
      <c r="B832" s="2"/>
    </row>
    <row r="833" spans="1:2" ht="16" thickBot="1">
      <c r="A833" s="2"/>
      <c r="B833" s="2"/>
    </row>
    <row r="834" spans="1:2" ht="16" thickBot="1">
      <c r="A834" s="2"/>
      <c r="B834" s="2"/>
    </row>
    <row r="835" spans="1:2" ht="16" thickBot="1">
      <c r="A835" s="2"/>
      <c r="B835" s="2"/>
    </row>
    <row r="836" spans="1:2" ht="16" thickBot="1">
      <c r="A836" s="2"/>
      <c r="B836" s="2"/>
    </row>
    <row r="837" spans="1:2" ht="16" thickBot="1">
      <c r="A837" s="2"/>
      <c r="B837" s="2"/>
    </row>
    <row r="838" spans="1:2" ht="16" thickBot="1">
      <c r="A838" s="2"/>
      <c r="B838" s="2"/>
    </row>
    <row r="839" spans="1:2" ht="16" thickBot="1">
      <c r="A839" s="2"/>
      <c r="B839" s="2"/>
    </row>
    <row r="840" spans="1:2" ht="16" thickBot="1">
      <c r="A840" s="2"/>
      <c r="B840" s="2"/>
    </row>
    <row r="841" spans="1:2" ht="16" thickBot="1">
      <c r="A841" s="2"/>
      <c r="B841" s="2"/>
    </row>
    <row r="842" spans="1:2" ht="16" thickBot="1">
      <c r="A842" s="2"/>
      <c r="B842" s="2"/>
    </row>
    <row r="843" spans="1:2" ht="16" thickBot="1">
      <c r="A843" s="2"/>
      <c r="B843" s="2"/>
    </row>
    <row r="844" spans="1:2" ht="16" thickBot="1">
      <c r="A844" s="2"/>
      <c r="B844" s="2"/>
    </row>
    <row r="845" spans="1:2" ht="16" thickBot="1">
      <c r="A845" s="2"/>
      <c r="B845" s="2"/>
    </row>
    <row r="846" spans="1:2" ht="16" thickBot="1">
      <c r="A846" s="2"/>
      <c r="B846" s="2"/>
    </row>
    <row r="847" spans="1:2" ht="16" thickBot="1">
      <c r="A847" s="2"/>
      <c r="B847" s="2"/>
    </row>
    <row r="848" spans="1:2" ht="16" thickBot="1">
      <c r="A848" s="2"/>
      <c r="B848" s="2"/>
    </row>
    <row r="849" spans="1:2" ht="16" thickBot="1">
      <c r="A849" s="2"/>
      <c r="B849" s="2"/>
    </row>
    <row r="850" spans="1:2" ht="16" thickBot="1">
      <c r="A850" s="2"/>
      <c r="B850" s="2"/>
    </row>
    <row r="851" spans="1:2" ht="16" thickBot="1">
      <c r="A851" s="2"/>
      <c r="B851" s="2"/>
    </row>
    <row r="852" spans="1:2" ht="16" thickBot="1">
      <c r="A852" s="2"/>
      <c r="B852" s="2"/>
    </row>
    <row r="853" spans="1:2" ht="16" thickBot="1">
      <c r="A853" s="2"/>
      <c r="B853" s="2"/>
    </row>
    <row r="854" spans="1:2" ht="16" thickBot="1">
      <c r="A854" s="2"/>
      <c r="B854" s="2"/>
    </row>
    <row r="855" spans="1:2" ht="16" thickBot="1">
      <c r="A855" s="2"/>
      <c r="B855" s="2"/>
    </row>
    <row r="856" spans="1:2" ht="16" thickBot="1">
      <c r="A856" s="2"/>
      <c r="B856" s="2"/>
    </row>
    <row r="857" spans="1:2" ht="16" thickBot="1">
      <c r="A857" s="2"/>
      <c r="B857" s="2"/>
    </row>
    <row r="858" spans="1:2" ht="16" thickBot="1">
      <c r="A858" s="2"/>
      <c r="B858" s="2"/>
    </row>
    <row r="859" spans="1:2" ht="16" thickBot="1">
      <c r="A859" s="2"/>
      <c r="B859" s="2"/>
    </row>
    <row r="860" spans="1:2" ht="16" thickBot="1">
      <c r="A860" s="2"/>
      <c r="B860" s="2"/>
    </row>
    <row r="861" spans="1:2" ht="16" thickBot="1">
      <c r="A861" s="2"/>
      <c r="B861" s="2"/>
    </row>
    <row r="862" spans="1:2" ht="16" thickBot="1">
      <c r="A862" s="2"/>
      <c r="B862" s="2"/>
    </row>
    <row r="863" spans="1:2" ht="16" thickBot="1">
      <c r="A863" s="2"/>
      <c r="B863" s="2"/>
    </row>
    <row r="864" spans="1:2" ht="16" thickBot="1">
      <c r="A864" s="2"/>
      <c r="B864" s="2"/>
    </row>
    <row r="865" spans="1:2" ht="16" thickBot="1">
      <c r="A865" s="2"/>
      <c r="B865" s="2"/>
    </row>
    <row r="866" spans="1:2" ht="16" thickBot="1">
      <c r="A866" s="2"/>
      <c r="B866" s="2"/>
    </row>
    <row r="867" spans="1:2" ht="16" thickBot="1">
      <c r="A867" s="2"/>
      <c r="B867" s="2"/>
    </row>
    <row r="868" spans="1:2" ht="16" thickBot="1">
      <c r="A868" s="2"/>
      <c r="B868" s="2"/>
    </row>
    <row r="869" spans="1:2" ht="16" thickBot="1">
      <c r="A869" s="2"/>
      <c r="B869" s="2"/>
    </row>
    <row r="870" spans="1:2" ht="16" thickBot="1">
      <c r="A870" s="2"/>
      <c r="B870" s="2"/>
    </row>
    <row r="871" spans="1:2" ht="16" thickBot="1">
      <c r="A871" s="2"/>
      <c r="B871" s="2"/>
    </row>
    <row r="872" spans="1:2" ht="16" thickBot="1">
      <c r="A872" s="2"/>
      <c r="B872" s="2"/>
    </row>
    <row r="873" spans="1:2" ht="16" thickBot="1">
      <c r="A873" s="2"/>
      <c r="B873" s="2"/>
    </row>
    <row r="874" spans="1:2" ht="16" thickBot="1">
      <c r="A874" s="2"/>
      <c r="B874" s="2"/>
    </row>
    <row r="875" spans="1:2" ht="16" thickBot="1">
      <c r="A875" s="2"/>
      <c r="B875" s="2"/>
    </row>
    <row r="876" spans="1:2" ht="16" thickBot="1">
      <c r="A876" s="2"/>
      <c r="B876" s="2"/>
    </row>
    <row r="877" spans="1:2" ht="16" thickBot="1">
      <c r="A877" s="2"/>
      <c r="B877" s="2"/>
    </row>
    <row r="878" spans="1:2" ht="16" thickBot="1">
      <c r="A878" s="2"/>
      <c r="B878" s="2"/>
    </row>
    <row r="879" spans="1:2" ht="16" thickBot="1">
      <c r="A879" s="2"/>
      <c r="B879" s="2"/>
    </row>
    <row r="880" spans="1:2" ht="16" thickBot="1">
      <c r="A880" s="2"/>
      <c r="B880" s="2"/>
    </row>
    <row r="881" spans="1:2" ht="16" thickBot="1">
      <c r="A881" s="2"/>
      <c r="B881" s="2"/>
    </row>
    <row r="882" spans="1:2" ht="16" thickBot="1">
      <c r="A882" s="2"/>
      <c r="B882" s="2"/>
    </row>
    <row r="883" spans="1:2" ht="16" thickBot="1">
      <c r="A883" s="2"/>
      <c r="B883" s="2"/>
    </row>
    <row r="884" spans="1:2" ht="16" thickBot="1">
      <c r="A884" s="2"/>
      <c r="B884" s="2"/>
    </row>
    <row r="885" spans="1:2" ht="16" thickBot="1">
      <c r="A885" s="2"/>
      <c r="B885" s="2"/>
    </row>
    <row r="886" spans="1:2" ht="16" thickBot="1">
      <c r="A886" s="2"/>
      <c r="B886" s="2"/>
    </row>
    <row r="887" spans="1:2" ht="16" thickBot="1">
      <c r="A887" s="2"/>
      <c r="B887" s="2"/>
    </row>
    <row r="888" spans="1:2" ht="16" thickBot="1">
      <c r="A888" s="2"/>
      <c r="B888" s="2"/>
    </row>
    <row r="889" spans="1:2" ht="16" thickBot="1">
      <c r="A889" s="2"/>
      <c r="B889" s="2"/>
    </row>
    <row r="890" spans="1:2" ht="16" thickBot="1">
      <c r="A890" s="2"/>
      <c r="B890" s="2"/>
    </row>
    <row r="891" spans="1:2" ht="16" thickBot="1">
      <c r="A891" s="2"/>
      <c r="B891" s="2"/>
    </row>
    <row r="892" spans="1:2" ht="16" thickBot="1">
      <c r="A892" s="2"/>
      <c r="B892" s="2"/>
    </row>
    <row r="893" spans="1:2" ht="16" thickBot="1">
      <c r="A893" s="2"/>
      <c r="B893" s="2"/>
    </row>
    <row r="894" spans="1:2" ht="16" thickBot="1">
      <c r="A894" s="2"/>
      <c r="B894" s="2"/>
    </row>
    <row r="895" spans="1:2" ht="16" thickBot="1">
      <c r="A895" s="2"/>
      <c r="B895" s="2"/>
    </row>
    <row r="896" spans="1:2" ht="16" thickBot="1">
      <c r="A896" s="2"/>
      <c r="B896" s="2"/>
    </row>
    <row r="897" spans="1:2" ht="16" thickBot="1">
      <c r="A897" s="2"/>
      <c r="B897" s="2"/>
    </row>
    <row r="898" spans="1:2" ht="16" thickBot="1">
      <c r="A898" s="2"/>
      <c r="B898" s="2"/>
    </row>
    <row r="899" spans="1:2" ht="16" thickBot="1">
      <c r="A899" s="2"/>
      <c r="B899" s="2"/>
    </row>
    <row r="900" spans="1:2" ht="16" thickBot="1">
      <c r="A900" s="2"/>
      <c r="B900" s="2"/>
    </row>
    <row r="901" spans="1:2" ht="16" thickBot="1">
      <c r="A901" s="2"/>
      <c r="B901" s="2"/>
    </row>
    <row r="902" spans="1:2" ht="16" thickBot="1">
      <c r="A902" s="2"/>
      <c r="B902" s="2"/>
    </row>
    <row r="903" spans="1:2" ht="16" thickBot="1">
      <c r="A903" s="2"/>
      <c r="B903" s="2"/>
    </row>
    <row r="904" spans="1:2" ht="16" thickBot="1">
      <c r="A904" s="2"/>
      <c r="B904" s="2"/>
    </row>
    <row r="905" spans="1:2" ht="16" thickBot="1">
      <c r="A905" s="2"/>
      <c r="B905" s="2"/>
    </row>
    <row r="906" spans="1:2" ht="16" thickBot="1">
      <c r="A906" s="2"/>
      <c r="B906" s="2"/>
    </row>
    <row r="907" spans="1:2" ht="16" thickBot="1">
      <c r="A907" s="2"/>
      <c r="B907" s="2"/>
    </row>
    <row r="908" spans="1:2" ht="16" thickBot="1">
      <c r="A908" s="2"/>
      <c r="B908" s="2"/>
    </row>
    <row r="909" spans="1:2" ht="16" thickBot="1">
      <c r="A909" s="2"/>
      <c r="B909" s="2"/>
    </row>
    <row r="910" spans="1:2" ht="16" thickBot="1">
      <c r="A910" s="2"/>
      <c r="B910" s="2"/>
    </row>
    <row r="911" spans="1:2" ht="16" thickBot="1">
      <c r="A911" s="2"/>
      <c r="B911" s="2"/>
    </row>
    <row r="912" spans="1:2" ht="16" thickBot="1">
      <c r="A912" s="2"/>
      <c r="B912" s="2"/>
    </row>
    <row r="913" spans="1:2" ht="16" thickBot="1">
      <c r="A913" s="2"/>
      <c r="B913" s="2"/>
    </row>
    <row r="914" spans="1:2" ht="16" thickBot="1">
      <c r="A914" s="2"/>
      <c r="B914" s="2"/>
    </row>
    <row r="915" spans="1:2" ht="16" thickBot="1">
      <c r="A915" s="2"/>
      <c r="B915" s="2"/>
    </row>
    <row r="916" spans="1:2" ht="16" thickBot="1">
      <c r="A916" s="2"/>
      <c r="B916" s="2"/>
    </row>
    <row r="917" spans="1:2" ht="16" thickBot="1">
      <c r="A917" s="2"/>
      <c r="B917" s="2"/>
    </row>
    <row r="918" spans="1:2" ht="16" thickBot="1">
      <c r="A918" s="2"/>
      <c r="B918" s="2"/>
    </row>
    <row r="919" spans="1:2" ht="16" thickBot="1">
      <c r="A919" s="2"/>
      <c r="B919" s="2"/>
    </row>
    <row r="920" spans="1:2" ht="16" thickBot="1">
      <c r="A920" s="2"/>
      <c r="B920" s="2"/>
    </row>
    <row r="921" spans="1:2" ht="16" thickBot="1">
      <c r="A921" s="2"/>
      <c r="B921" s="2"/>
    </row>
    <row r="922" spans="1:2" ht="16" thickBot="1">
      <c r="A922" s="2"/>
      <c r="B922" s="2"/>
    </row>
    <row r="923" spans="1:2" ht="16" thickBot="1">
      <c r="A923" s="2"/>
      <c r="B923" s="2"/>
    </row>
    <row r="924" spans="1:2" ht="16" thickBot="1">
      <c r="A924" s="2"/>
      <c r="B924" s="2"/>
    </row>
    <row r="925" spans="1:2" ht="16" thickBot="1">
      <c r="A925" s="2"/>
      <c r="B925" s="2"/>
    </row>
    <row r="926" spans="1:2" ht="16" thickBot="1">
      <c r="A926" s="2"/>
      <c r="B926" s="2"/>
    </row>
    <row r="927" spans="1:2" ht="16" thickBot="1">
      <c r="A927" s="2"/>
      <c r="B927" s="2"/>
    </row>
    <row r="928" spans="1:2" ht="16" thickBot="1">
      <c r="A928" s="2"/>
      <c r="B928" s="2"/>
    </row>
    <row r="929" spans="1:2" ht="16" thickBot="1">
      <c r="A929" s="2"/>
      <c r="B929" s="2"/>
    </row>
    <row r="930" spans="1:2" ht="16" thickBot="1">
      <c r="A930" s="2"/>
      <c r="B930" s="2"/>
    </row>
    <row r="931" spans="1:2" ht="16" thickBot="1">
      <c r="A931" s="2"/>
      <c r="B931" s="2"/>
    </row>
    <row r="932" spans="1:2" ht="16" thickBot="1">
      <c r="A932" s="2"/>
      <c r="B932" s="2"/>
    </row>
    <row r="933" spans="1:2" ht="16" thickBot="1">
      <c r="A933" s="2"/>
      <c r="B933" s="2"/>
    </row>
    <row r="934" spans="1:2" ht="16" thickBot="1">
      <c r="A934" s="2"/>
      <c r="B934" s="2"/>
    </row>
    <row r="935" spans="1:2" ht="16" thickBot="1">
      <c r="A935" s="2"/>
      <c r="B935" s="2"/>
    </row>
    <row r="936" spans="1:2" ht="16" thickBot="1">
      <c r="A936" s="2"/>
      <c r="B936" s="2"/>
    </row>
    <row r="937" spans="1:2" ht="16" thickBot="1">
      <c r="A937" s="2"/>
      <c r="B937" s="2"/>
    </row>
    <row r="938" spans="1:2" ht="16" thickBot="1">
      <c r="A938" s="2"/>
      <c r="B938" s="2"/>
    </row>
    <row r="939" spans="1:2" ht="16" thickBot="1">
      <c r="A939" s="2"/>
      <c r="B939" s="2"/>
    </row>
    <row r="940" spans="1:2" ht="16" thickBot="1">
      <c r="A940" s="2"/>
      <c r="B940" s="2"/>
    </row>
    <row r="941" spans="1:2" ht="16" thickBot="1">
      <c r="A941" s="2"/>
      <c r="B941" s="2"/>
    </row>
    <row r="942" spans="1:2" ht="16" thickBot="1">
      <c r="A942" s="2"/>
      <c r="B942" s="2"/>
    </row>
    <row r="943" spans="1:2" ht="16" thickBot="1">
      <c r="A943" s="2"/>
      <c r="B943" s="2"/>
    </row>
    <row r="944" spans="1:2" ht="16" thickBot="1">
      <c r="A944" s="2"/>
      <c r="B944" s="2"/>
    </row>
    <row r="945" spans="1:2" ht="16" thickBot="1">
      <c r="A945" s="2"/>
      <c r="B945" s="2"/>
    </row>
    <row r="946" spans="1:2" ht="16" thickBot="1">
      <c r="A946" s="2"/>
      <c r="B946" s="2"/>
    </row>
    <row r="947" spans="1:2" ht="16" thickBot="1">
      <c r="A947" s="2"/>
      <c r="B947" s="2"/>
    </row>
    <row r="948" spans="1:2" ht="16" thickBot="1">
      <c r="A948" s="2"/>
      <c r="B948" s="2"/>
    </row>
    <row r="949" spans="1:2" ht="16" thickBot="1">
      <c r="A949" s="2"/>
      <c r="B949" s="2"/>
    </row>
    <row r="950" spans="1:2" ht="16" thickBot="1">
      <c r="A950" s="2"/>
      <c r="B950" s="2"/>
    </row>
    <row r="951" spans="1:2" ht="16" thickBot="1">
      <c r="A951" s="2"/>
      <c r="B951" s="2"/>
    </row>
    <row r="952" spans="1:2" ht="16" thickBot="1">
      <c r="A952" s="2"/>
      <c r="B952" s="2"/>
    </row>
    <row r="953" spans="1:2" ht="16" thickBot="1">
      <c r="A953" s="2"/>
      <c r="B953" s="2"/>
    </row>
    <row r="954" spans="1:2" ht="16" thickBot="1">
      <c r="A954" s="2"/>
      <c r="B954" s="2"/>
    </row>
    <row r="955" spans="1:2" ht="16" thickBot="1">
      <c r="A955" s="2"/>
      <c r="B955" s="2"/>
    </row>
    <row r="956" spans="1:2" ht="16" thickBot="1">
      <c r="A956" s="2"/>
      <c r="B956" s="2"/>
    </row>
    <row r="957" spans="1:2" ht="16" thickBot="1">
      <c r="A957" s="2"/>
      <c r="B957" s="2"/>
    </row>
    <row r="958" spans="1:2" ht="16" thickBot="1">
      <c r="A958" s="2"/>
      <c r="B958" s="2"/>
    </row>
    <row r="959" spans="1:2" ht="16" thickBot="1">
      <c r="A959" s="2"/>
      <c r="B959" s="2"/>
    </row>
    <row r="960" spans="1:2" ht="16" thickBot="1">
      <c r="A960" s="2"/>
      <c r="B960" s="2"/>
    </row>
    <row r="961" spans="1:2" ht="16" thickBot="1">
      <c r="A961" s="2"/>
      <c r="B961" s="2"/>
    </row>
    <row r="962" spans="1:2" ht="16" thickBot="1">
      <c r="A962" s="2"/>
      <c r="B962" s="2"/>
    </row>
    <row r="963" spans="1:2" ht="16" thickBot="1">
      <c r="A963" s="2"/>
      <c r="B963" s="2"/>
    </row>
    <row r="964" spans="1:2" ht="16" thickBot="1">
      <c r="A964" s="2"/>
      <c r="B964" s="2"/>
    </row>
    <row r="965" spans="1:2" ht="16" thickBot="1">
      <c r="A965" s="2"/>
      <c r="B965" s="2"/>
    </row>
    <row r="966" spans="1:2" ht="16" thickBot="1">
      <c r="A966" s="2"/>
      <c r="B966" s="2"/>
    </row>
    <row r="967" spans="1:2" ht="16" thickBot="1">
      <c r="A967" s="2"/>
      <c r="B967" s="2"/>
    </row>
    <row r="968" spans="1:2" ht="16" thickBot="1">
      <c r="A968" s="2"/>
      <c r="B968" s="2"/>
    </row>
    <row r="969" spans="1:2" ht="16" thickBot="1">
      <c r="A969" s="2"/>
      <c r="B969" s="2"/>
    </row>
    <row r="970" spans="1:2" ht="16" thickBot="1">
      <c r="A970" s="2"/>
      <c r="B970" s="2"/>
    </row>
    <row r="971" spans="1:2" ht="16" thickBot="1">
      <c r="A971" s="2"/>
      <c r="B971" s="2"/>
    </row>
    <row r="972" spans="1:2" ht="16" thickBot="1">
      <c r="A972" s="2"/>
      <c r="B972" s="2"/>
    </row>
    <row r="973" spans="1:2" ht="16" thickBot="1">
      <c r="A973" s="2"/>
      <c r="B973" s="2"/>
    </row>
    <row r="974" spans="1:2" ht="16" thickBot="1">
      <c r="A974" s="2"/>
      <c r="B974" s="2"/>
    </row>
    <row r="975" spans="1:2" ht="16" thickBot="1">
      <c r="A975" s="2"/>
      <c r="B975" s="2"/>
    </row>
    <row r="976" spans="1:2" ht="16" thickBot="1">
      <c r="A976" s="2"/>
      <c r="B976" s="2"/>
    </row>
    <row r="977" spans="1:2" ht="16" thickBot="1">
      <c r="A977" s="2"/>
      <c r="B977" s="2"/>
    </row>
    <row r="978" spans="1:2" ht="16" thickBot="1">
      <c r="A978" s="2"/>
      <c r="B978" s="2"/>
    </row>
    <row r="979" spans="1:2" ht="16" thickBot="1">
      <c r="A979" s="2"/>
      <c r="B979" s="2"/>
    </row>
    <row r="980" spans="1:2" ht="16" thickBot="1">
      <c r="A980" s="2"/>
      <c r="B980" s="2"/>
    </row>
    <row r="981" spans="1:2" ht="16" thickBot="1">
      <c r="A981" s="2"/>
      <c r="B981" s="2"/>
    </row>
    <row r="982" spans="1:2" ht="16" thickBot="1">
      <c r="A982" s="2"/>
      <c r="B982" s="2"/>
    </row>
    <row r="983" spans="1:2" ht="16" thickBot="1">
      <c r="A983" s="2"/>
      <c r="B983" s="2"/>
    </row>
    <row r="984" spans="1:2" ht="16" thickBot="1">
      <c r="A984" s="2"/>
      <c r="B984" s="2"/>
    </row>
    <row r="985" spans="1:2" ht="16" thickBot="1">
      <c r="A985" s="2"/>
      <c r="B985" s="2"/>
    </row>
    <row r="986" spans="1:2" ht="16" thickBot="1">
      <c r="A986" s="2"/>
      <c r="B986" s="2"/>
    </row>
    <row r="987" spans="1:2" ht="16" thickBot="1">
      <c r="A987" s="2"/>
      <c r="B987" s="2"/>
    </row>
    <row r="988" spans="1:2" ht="16" thickBot="1">
      <c r="A988" s="2"/>
      <c r="B988" s="2"/>
    </row>
    <row r="989" spans="1:2" ht="16" thickBot="1">
      <c r="A989" s="2"/>
      <c r="B989" s="2"/>
    </row>
    <row r="990" spans="1:2" ht="16" thickBot="1">
      <c r="A990" s="2"/>
      <c r="B990" s="2"/>
    </row>
    <row r="991" spans="1:2" ht="16" thickBot="1">
      <c r="A991" s="2"/>
      <c r="B991" s="2"/>
    </row>
    <row r="992" spans="1:2" ht="16" thickBot="1">
      <c r="A992" s="2"/>
      <c r="B992" s="2"/>
    </row>
    <row r="993" spans="1:2" ht="16" thickBot="1">
      <c r="A993" s="2"/>
      <c r="B993" s="2"/>
    </row>
    <row r="994" spans="1:2" ht="16" thickBot="1">
      <c r="A994" s="2"/>
      <c r="B994" s="2"/>
    </row>
    <row r="995" spans="1:2" ht="16" thickBot="1">
      <c r="A995" s="2"/>
      <c r="B995" s="2"/>
    </row>
    <row r="996" spans="1:2" ht="16" thickBot="1">
      <c r="A996" s="2"/>
      <c r="B996" s="2"/>
    </row>
    <row r="997" spans="1:2" ht="16" thickBot="1">
      <c r="A997" s="2"/>
      <c r="B997" s="2"/>
    </row>
    <row r="998" spans="1:2" ht="16" thickBot="1">
      <c r="A998" s="2"/>
      <c r="B998" s="2"/>
    </row>
    <row r="999" spans="1:2" ht="16" thickBot="1">
      <c r="B999" s="2"/>
    </row>
    <row r="1000" spans="1:2" ht="16" thickBot="1">
      <c r="B1000" s="2"/>
    </row>
  </sheetData>
  <pageMargins left="0.7" right="0.7" top="0.75" bottom="0.75" header="0.3" footer="0.3"/>
  <pageSetup paperSize="9" orientation="portrait" r:id="rId1"/>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Z43"/>
  <sheetViews>
    <sheetView zoomScaleNormal="100" workbookViewId="0">
      <pane ySplit="1" topLeftCell="A2" activePane="bottomLeft" state="frozen"/>
      <selection pane="bottomLeft" activeCell="V1" sqref="V1:Z43"/>
    </sheetView>
  </sheetViews>
  <sheetFormatPr baseColWidth="10" defaultColWidth="8.83203125" defaultRowHeight="15"/>
  <cols>
    <col min="4" max="4" width="11.6640625" customWidth="1"/>
  </cols>
  <sheetData>
    <row r="1" spans="1:2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14" t="s">
        <v>543</v>
      </c>
      <c r="W1" s="214" t="s">
        <v>544</v>
      </c>
      <c r="X1" s="214" t="s">
        <v>545</v>
      </c>
      <c r="Y1" s="214" t="s">
        <v>546</v>
      </c>
      <c r="Z1" s="214" t="s">
        <v>547</v>
      </c>
    </row>
    <row r="2" spans="1:26">
      <c r="A2" t="s">
        <v>21</v>
      </c>
      <c r="B2" t="s">
        <v>22</v>
      </c>
      <c r="C2">
        <v>57604100</v>
      </c>
      <c r="D2" t="s">
        <v>163</v>
      </c>
      <c r="E2">
        <v>12.6099996566772</v>
      </c>
      <c r="F2">
        <v>1.53999996185303</v>
      </c>
      <c r="G2">
        <v>58.9799995422363</v>
      </c>
      <c r="H2">
        <v>327</v>
      </c>
      <c r="I2">
        <v>12.199999809265099</v>
      </c>
      <c r="J2">
        <v>0.268999993801117</v>
      </c>
      <c r="K2">
        <v>29</v>
      </c>
      <c r="L2">
        <v>3.0299999713897701</v>
      </c>
      <c r="M2">
        <v>126</v>
      </c>
      <c r="N2">
        <v>345</v>
      </c>
      <c r="O2">
        <v>2</v>
      </c>
      <c r="P2">
        <v>2.6500000953674299</v>
      </c>
      <c r="Q2">
        <v>0</v>
      </c>
      <c r="S2">
        <v>1.0099999904632599</v>
      </c>
      <c r="T2">
        <v>0</v>
      </c>
      <c r="U2">
        <v>27</v>
      </c>
      <c r="V2" s="215">
        <v>0.19200000166893</v>
      </c>
      <c r="W2" s="215">
        <v>0.60000002384185802</v>
      </c>
      <c r="X2" s="215">
        <v>2.70000007003546E-2</v>
      </c>
      <c r="Y2" s="215">
        <v>0.20000000298023199</v>
      </c>
      <c r="Z2" s="215">
        <v>0.62699997425079301</v>
      </c>
    </row>
    <row r="3" spans="1:26">
      <c r="A3" t="s">
        <v>23</v>
      </c>
      <c r="B3" t="s">
        <v>24</v>
      </c>
      <c r="C3">
        <v>41105000</v>
      </c>
      <c r="D3" t="s">
        <v>25</v>
      </c>
      <c r="E3">
        <v>21.679599761962901</v>
      </c>
      <c r="F3">
        <v>1.2698999643325799</v>
      </c>
      <c r="G3">
        <v>48.380699157714801</v>
      </c>
      <c r="H3">
        <v>283.02999877929699</v>
      </c>
      <c r="I3">
        <v>20.75</v>
      </c>
      <c r="J3">
        <v>0.21082000434398701</v>
      </c>
      <c r="K3">
        <v>85.489997863769503</v>
      </c>
      <c r="L3">
        <v>5.5609998703002903</v>
      </c>
      <c r="M3">
        <v>159.36000061035199</v>
      </c>
      <c r="N3">
        <v>881.46002197265602</v>
      </c>
      <c r="O3">
        <v>10.789999961853001</v>
      </c>
      <c r="P3">
        <v>2.6061999797821001</v>
      </c>
      <c r="Q3">
        <v>2.4900000000000002</v>
      </c>
      <c r="R3">
        <v>43.990001678466797</v>
      </c>
      <c r="S3">
        <v>4.14999984204769E-2</v>
      </c>
      <c r="T3">
        <v>1.1619999408721899</v>
      </c>
      <c r="U3">
        <v>351.08999633789102</v>
      </c>
      <c r="V3" s="215">
        <v>0.246509999036789</v>
      </c>
      <c r="W3" s="215">
        <v>0.48223000764846802</v>
      </c>
      <c r="X3" s="215">
        <v>3.8180001080036198E-2</v>
      </c>
      <c r="Y3" s="215">
        <v>0.25148999691009499</v>
      </c>
      <c r="Z3" s="215">
        <v>0.62699997425079301</v>
      </c>
    </row>
    <row r="4" spans="1:26">
      <c r="A4" t="s">
        <v>26</v>
      </c>
      <c r="B4" t="s">
        <v>27</v>
      </c>
      <c r="C4">
        <v>82104000</v>
      </c>
      <c r="D4" t="s">
        <v>28</v>
      </c>
      <c r="E4">
        <v>0</v>
      </c>
      <c r="F4">
        <v>100</v>
      </c>
      <c r="G4">
        <v>0</v>
      </c>
      <c r="H4">
        <v>884</v>
      </c>
      <c r="I4">
        <v>0</v>
      </c>
      <c r="J4">
        <v>13.8079996109009</v>
      </c>
      <c r="K4">
        <v>1</v>
      </c>
      <c r="L4">
        <v>0.56000000238418601</v>
      </c>
      <c r="M4">
        <v>0</v>
      </c>
      <c r="N4">
        <v>1</v>
      </c>
      <c r="O4">
        <v>2</v>
      </c>
      <c r="P4">
        <v>0</v>
      </c>
      <c r="Q4">
        <v>0</v>
      </c>
      <c r="S4">
        <v>14.3500003814697</v>
      </c>
      <c r="T4">
        <v>0</v>
      </c>
      <c r="U4">
        <v>0</v>
      </c>
      <c r="V4" s="215">
        <v>71.268997192382798</v>
      </c>
      <c r="W4" s="215">
        <v>9.7620000839233398</v>
      </c>
      <c r="X4" s="215">
        <v>0.76099997758865401</v>
      </c>
      <c r="Y4" s="215">
        <v>72.960998535156307</v>
      </c>
      <c r="Z4" s="215">
        <v>10.5229997634888</v>
      </c>
    </row>
    <row r="5" spans="1:26">
      <c r="A5" t="s">
        <v>29</v>
      </c>
      <c r="B5" t="s">
        <v>30</v>
      </c>
      <c r="C5">
        <v>91302010</v>
      </c>
      <c r="D5" t="s">
        <v>31</v>
      </c>
      <c r="E5">
        <v>0.30000001192092901</v>
      </c>
      <c r="F5">
        <v>0</v>
      </c>
      <c r="G5">
        <v>82.199996948242202</v>
      </c>
      <c r="H5">
        <v>304</v>
      </c>
      <c r="I5">
        <v>0.20000000298023199</v>
      </c>
      <c r="J5">
        <v>0</v>
      </c>
      <c r="K5">
        <v>6</v>
      </c>
      <c r="L5">
        <v>0.41999998688697798</v>
      </c>
      <c r="M5">
        <v>2</v>
      </c>
      <c r="N5">
        <v>52</v>
      </c>
      <c r="O5">
        <v>4</v>
      </c>
      <c r="P5">
        <v>0.21999999880790699</v>
      </c>
      <c r="Q5">
        <v>0</v>
      </c>
      <c r="S5">
        <v>0</v>
      </c>
      <c r="T5">
        <v>0.5</v>
      </c>
      <c r="U5">
        <v>2</v>
      </c>
      <c r="V5" s="215">
        <v>0</v>
      </c>
      <c r="W5" s="215">
        <v>0</v>
      </c>
      <c r="X5" s="215">
        <v>0</v>
      </c>
      <c r="Y5" s="215">
        <v>0</v>
      </c>
      <c r="Z5" s="215">
        <v>0</v>
      </c>
    </row>
    <row r="6" spans="1:26">
      <c r="A6" t="s">
        <v>32</v>
      </c>
      <c r="B6" t="s">
        <v>30</v>
      </c>
      <c r="C6">
        <v>44202000</v>
      </c>
      <c r="D6" t="s">
        <v>33</v>
      </c>
      <c r="E6">
        <v>0.92000001668930098</v>
      </c>
      <c r="F6">
        <v>0.129999995231628</v>
      </c>
      <c r="G6">
        <v>56.900001525878899</v>
      </c>
      <c r="H6">
        <v>219</v>
      </c>
      <c r="I6">
        <v>8</v>
      </c>
      <c r="J6">
        <v>1.7999999225139601E-2</v>
      </c>
      <c r="K6">
        <v>70</v>
      </c>
      <c r="L6">
        <v>0.61000001430511497</v>
      </c>
      <c r="M6">
        <v>11</v>
      </c>
      <c r="N6">
        <v>166</v>
      </c>
      <c r="O6">
        <v>9</v>
      </c>
      <c r="P6">
        <v>0.20000000298023199</v>
      </c>
      <c r="Q6">
        <v>0</v>
      </c>
      <c r="S6">
        <v>0.129999995231628</v>
      </c>
      <c r="T6">
        <v>0</v>
      </c>
      <c r="U6">
        <v>6</v>
      </c>
      <c r="V6" s="215"/>
      <c r="W6" s="215"/>
      <c r="X6" s="215"/>
      <c r="Y6" s="215">
        <v>3.9000000804662698E-2</v>
      </c>
      <c r="Z6" s="215"/>
    </row>
    <row r="7" spans="1:26">
      <c r="A7" t="s">
        <v>34</v>
      </c>
      <c r="B7" t="s">
        <v>35</v>
      </c>
      <c r="C7">
        <v>75113030</v>
      </c>
      <c r="D7" t="s">
        <v>36</v>
      </c>
      <c r="E7">
        <v>0.99900001287460305</v>
      </c>
      <c r="F7">
        <v>0.16279999911785101</v>
      </c>
      <c r="G7">
        <v>1.6502000093460101</v>
      </c>
      <c r="H7">
        <v>9.6199998855590803</v>
      </c>
      <c r="I7">
        <v>0.81400001049041704</v>
      </c>
      <c r="J7">
        <v>2.1460000425577198E-2</v>
      </c>
      <c r="K7">
        <v>25.899999618530298</v>
      </c>
      <c r="L7">
        <v>0.91759997606277499</v>
      </c>
      <c r="M7">
        <v>9.6199998855590803</v>
      </c>
      <c r="N7">
        <v>176.11999511718801</v>
      </c>
      <c r="O7">
        <v>3.7000000476837198</v>
      </c>
      <c r="P7">
        <v>0.14800000190734899</v>
      </c>
      <c r="Q7">
        <v>122.84</v>
      </c>
      <c r="R7">
        <v>2450.8798828125</v>
      </c>
      <c r="S7">
        <v>0.13320000469684601</v>
      </c>
      <c r="T7">
        <v>2.7379999160766602</v>
      </c>
      <c r="U7">
        <v>54.0200004577637</v>
      </c>
      <c r="V7" s="215">
        <v>4.4399998150765896E-3</v>
      </c>
      <c r="W7" s="215">
        <v>2.5159999728202799E-2</v>
      </c>
      <c r="X7" s="215">
        <v>6.14200010895729E-2</v>
      </c>
      <c r="Y7" s="215">
        <v>5.9199999086558801E-3</v>
      </c>
      <c r="Z7" s="215"/>
    </row>
    <row r="8" spans="1:26">
      <c r="A8" t="s">
        <v>37</v>
      </c>
      <c r="B8" t="s">
        <v>35</v>
      </c>
      <c r="C8">
        <v>72201130</v>
      </c>
      <c r="D8" t="s">
        <v>38</v>
      </c>
      <c r="E8">
        <v>1.7201999425888099</v>
      </c>
      <c r="F8">
        <v>0.22570000588893899</v>
      </c>
      <c r="G8">
        <v>4.0503997802734402</v>
      </c>
      <c r="H8">
        <v>20.7399997711182</v>
      </c>
      <c r="I8">
        <v>1.5859999656677199</v>
      </c>
      <c r="J8">
        <v>2.3790000006556501E-2</v>
      </c>
      <c r="K8">
        <v>28.670000076293899</v>
      </c>
      <c r="L8">
        <v>0.44530001282692</v>
      </c>
      <c r="M8">
        <v>12.810000419616699</v>
      </c>
      <c r="N8">
        <v>192.75999450683599</v>
      </c>
      <c r="O8">
        <v>20.129999160766602</v>
      </c>
      <c r="P8">
        <v>0.250099986791611</v>
      </c>
      <c r="Q8">
        <v>18.91</v>
      </c>
      <c r="R8">
        <v>380.02999877929699</v>
      </c>
      <c r="S8">
        <v>0.47580000758171098</v>
      </c>
      <c r="T8">
        <v>54.411998748779297</v>
      </c>
      <c r="U8">
        <v>38.430000305175803</v>
      </c>
      <c r="V8" s="215">
        <v>6.09999988228083E-3</v>
      </c>
      <c r="W8" s="215">
        <v>1.0370000265538699E-2</v>
      </c>
      <c r="X8" s="215">
        <v>1.2810000218451001E-2</v>
      </c>
      <c r="Y8" s="215">
        <v>6.7099998705089101E-3</v>
      </c>
      <c r="Z8" s="215"/>
    </row>
    <row r="9" spans="1:26">
      <c r="A9" t="s">
        <v>39</v>
      </c>
      <c r="B9" t="s">
        <v>35</v>
      </c>
      <c r="C9">
        <v>75125000</v>
      </c>
      <c r="D9" t="s">
        <v>40</v>
      </c>
      <c r="E9">
        <v>0.68000000715255704</v>
      </c>
      <c r="F9">
        <v>0.10000000149011599</v>
      </c>
      <c r="G9">
        <v>1.79999995231628</v>
      </c>
      <c r="H9">
        <v>16</v>
      </c>
      <c r="I9">
        <v>1.6000000238418599</v>
      </c>
      <c r="J9">
        <v>3.20000015199184E-2</v>
      </c>
      <c r="K9">
        <v>25</v>
      </c>
      <c r="L9">
        <v>0.34000000357627902</v>
      </c>
      <c r="M9">
        <v>10</v>
      </c>
      <c r="N9">
        <v>233</v>
      </c>
      <c r="O9">
        <v>39</v>
      </c>
      <c r="P9">
        <v>0.28000000119209301</v>
      </c>
      <c r="Q9">
        <v>0</v>
      </c>
      <c r="S9">
        <v>0</v>
      </c>
      <c r="T9">
        <v>14.800000190734901</v>
      </c>
      <c r="U9">
        <v>25</v>
      </c>
      <c r="V9" s="215">
        <v>1.7000000923872001E-2</v>
      </c>
      <c r="W9" s="215">
        <v>1.7000000923872001E-2</v>
      </c>
      <c r="X9" s="215">
        <v>3.0999999493360499E-2</v>
      </c>
      <c r="Y9" s="215">
        <v>1.7000000923872001E-2</v>
      </c>
      <c r="Z9" s="215">
        <v>4.80000004172325E-2</v>
      </c>
    </row>
    <row r="10" spans="1:26">
      <c r="A10" t="s">
        <v>41</v>
      </c>
      <c r="B10" t="s">
        <v>35</v>
      </c>
      <c r="C10">
        <v>75107030</v>
      </c>
      <c r="D10" t="s">
        <v>42</v>
      </c>
      <c r="E10">
        <v>0.74879997968673695</v>
      </c>
      <c r="F10">
        <v>0.109200000762939</v>
      </c>
      <c r="G10">
        <v>1.93830001354218</v>
      </c>
      <c r="H10">
        <v>9.75</v>
      </c>
      <c r="I10">
        <v>0.77999997138977095</v>
      </c>
      <c r="J10">
        <v>2.4960000067949299E-2</v>
      </c>
      <c r="K10">
        <v>8.5799999237060494</v>
      </c>
      <c r="L10">
        <v>0.16380000114440901</v>
      </c>
      <c r="M10">
        <v>5.8499999046325701</v>
      </c>
      <c r="N10">
        <v>116.610000610352</v>
      </c>
      <c r="O10">
        <v>11.699999809265099</v>
      </c>
      <c r="P10">
        <v>0.10530000180005999</v>
      </c>
      <c r="Q10">
        <v>0</v>
      </c>
      <c r="R10">
        <v>0</v>
      </c>
      <c r="S10">
        <v>3.1199999153613999E-2</v>
      </c>
      <c r="T10">
        <v>18.798000335693398</v>
      </c>
      <c r="U10">
        <v>22.2299995422363</v>
      </c>
      <c r="V10" s="215">
        <v>5.4600001312792301E-3</v>
      </c>
      <c r="W10" s="215">
        <v>3.1200000084936601E-3</v>
      </c>
      <c r="X10" s="215">
        <v>2.7300000656396198E-3</v>
      </c>
      <c r="Y10" s="215">
        <v>6.6300001926720099E-3</v>
      </c>
      <c r="Z10" s="215"/>
    </row>
    <row r="11" spans="1:26">
      <c r="A11" t="s">
        <v>43</v>
      </c>
      <c r="B11" t="s">
        <v>35</v>
      </c>
      <c r="C11">
        <v>75143059</v>
      </c>
      <c r="D11" t="s">
        <v>44</v>
      </c>
      <c r="E11">
        <v>2.5999999046325701</v>
      </c>
      <c r="F11">
        <v>0.69999998807907104</v>
      </c>
      <c r="G11">
        <v>1.70000004768372</v>
      </c>
      <c r="H11">
        <v>28</v>
      </c>
      <c r="I11">
        <v>2</v>
      </c>
      <c r="J11">
        <v>0.10000000149011599</v>
      </c>
      <c r="K11">
        <v>160</v>
      </c>
      <c r="L11">
        <v>1.46000003814697</v>
      </c>
      <c r="M11">
        <v>47</v>
      </c>
      <c r="N11">
        <v>369</v>
      </c>
      <c r="O11">
        <v>27</v>
      </c>
      <c r="P11">
        <v>0.46999999880790699</v>
      </c>
      <c r="Q11">
        <v>119</v>
      </c>
      <c r="S11">
        <v>0.43000000715255698</v>
      </c>
      <c r="T11">
        <v>15</v>
      </c>
      <c r="U11">
        <v>97</v>
      </c>
      <c r="V11" s="215">
        <v>4.6000000089407002E-2</v>
      </c>
      <c r="W11" s="215">
        <v>0.129999995231628</v>
      </c>
      <c r="X11" s="215">
        <v>0.17000000178813901</v>
      </c>
      <c r="Y11" s="215">
        <v>4.8999998718500103E-2</v>
      </c>
      <c r="Z11" s="215">
        <v>0.31900000572204601</v>
      </c>
    </row>
    <row r="12" spans="1:26">
      <c r="A12" t="s">
        <v>45</v>
      </c>
      <c r="B12" t="s">
        <v>35</v>
      </c>
      <c r="C12">
        <v>72125100</v>
      </c>
      <c r="D12" t="s">
        <v>46</v>
      </c>
      <c r="E12">
        <v>2.8599998950958301</v>
      </c>
      <c r="F12">
        <v>0.38999998569488498</v>
      </c>
      <c r="G12">
        <v>1.4299999475479099</v>
      </c>
      <c r="H12">
        <v>23</v>
      </c>
      <c r="I12">
        <v>2.2000000476837198</v>
      </c>
      <c r="J12">
        <v>6.3000001013279003E-2</v>
      </c>
      <c r="K12">
        <v>99</v>
      </c>
      <c r="L12">
        <v>2.71000003814697</v>
      </c>
      <c r="M12">
        <v>79</v>
      </c>
      <c r="N12">
        <v>558</v>
      </c>
      <c r="O12">
        <v>79</v>
      </c>
      <c r="P12">
        <v>0.52999997138977095</v>
      </c>
      <c r="Q12">
        <v>469</v>
      </c>
      <c r="S12">
        <v>2.0299999713897701</v>
      </c>
      <c r="T12">
        <v>28.100000381469702</v>
      </c>
      <c r="U12">
        <v>194</v>
      </c>
      <c r="V12" s="215">
        <v>4.9999998882412902E-3</v>
      </c>
      <c r="W12" s="215">
        <v>2.60000005364418E-2</v>
      </c>
      <c r="X12" s="215">
        <v>0.13799999654293099</v>
      </c>
      <c r="Y12" s="215">
        <v>9.9999997764825804E-3</v>
      </c>
      <c r="Z12" s="215">
        <v>0.16500000655651101</v>
      </c>
    </row>
    <row r="13" spans="1:26">
      <c r="A13" t="s">
        <v>47</v>
      </c>
      <c r="B13" t="s">
        <v>35</v>
      </c>
      <c r="C13">
        <v>72101100</v>
      </c>
      <c r="D13" t="s">
        <v>48</v>
      </c>
      <c r="E13">
        <v>2.2000000476837198</v>
      </c>
      <c r="F13">
        <v>0.129999995231628</v>
      </c>
      <c r="G13">
        <v>0.62999999523162797</v>
      </c>
      <c r="H13">
        <v>22</v>
      </c>
      <c r="I13">
        <v>3.7000000476837198</v>
      </c>
      <c r="J13">
        <v>1.9999999552965199E-2</v>
      </c>
      <c r="K13">
        <v>117</v>
      </c>
      <c r="L13">
        <v>2.5699999332428001</v>
      </c>
      <c r="M13">
        <v>70</v>
      </c>
      <c r="N13">
        <v>762</v>
      </c>
      <c r="O13">
        <v>226</v>
      </c>
      <c r="P13">
        <v>0.37999999523162797</v>
      </c>
      <c r="Q13">
        <v>316</v>
      </c>
      <c r="S13">
        <v>1.5</v>
      </c>
      <c r="T13">
        <v>30</v>
      </c>
      <c r="U13">
        <v>15</v>
      </c>
      <c r="V13" s="215">
        <v>2.60000005364418E-2</v>
      </c>
      <c r="W13" s="215">
        <v>4.1000001132488299E-2</v>
      </c>
      <c r="X13" s="215">
        <v>4.0000001899898104E-3</v>
      </c>
      <c r="Y13" s="215">
        <v>2.60000005364418E-2</v>
      </c>
      <c r="Z13" s="215">
        <v>4.6000000089407002E-2</v>
      </c>
    </row>
    <row r="14" spans="1:26">
      <c r="A14" t="s">
        <v>49</v>
      </c>
      <c r="B14" t="s">
        <v>35</v>
      </c>
      <c r="C14">
        <v>75102500</v>
      </c>
      <c r="D14" t="s">
        <v>50</v>
      </c>
      <c r="E14">
        <v>1.6100000143051101</v>
      </c>
      <c r="F14">
        <v>0.17000000178813901</v>
      </c>
      <c r="G14">
        <v>6.7600002288818404</v>
      </c>
      <c r="H14">
        <v>43</v>
      </c>
      <c r="I14">
        <v>2.7999999523162802</v>
      </c>
      <c r="J14">
        <v>2.70000007003546E-2</v>
      </c>
      <c r="K14">
        <v>16</v>
      </c>
      <c r="L14">
        <v>0.80000001192092896</v>
      </c>
      <c r="M14">
        <v>23</v>
      </c>
      <c r="N14">
        <v>325</v>
      </c>
      <c r="O14">
        <v>78</v>
      </c>
      <c r="P14">
        <v>0.34999999403953602</v>
      </c>
      <c r="Q14">
        <v>2</v>
      </c>
      <c r="S14">
        <v>3.9999999105930301E-2</v>
      </c>
      <c r="T14">
        <v>4.9000000953674299</v>
      </c>
      <c r="U14">
        <v>109</v>
      </c>
      <c r="V14" s="215">
        <v>3.20000015199184E-2</v>
      </c>
      <c r="W14" s="215">
        <v>5.4999999701976797E-2</v>
      </c>
      <c r="X14" s="215">
        <v>4.9999998882412902E-3</v>
      </c>
      <c r="Y14" s="215">
        <v>3.20000015199184E-2</v>
      </c>
      <c r="Z14" s="215">
        <v>5.9999998658895499E-2</v>
      </c>
    </row>
    <row r="15" spans="1:26">
      <c r="A15" t="s">
        <v>51</v>
      </c>
      <c r="B15" t="s">
        <v>35</v>
      </c>
      <c r="C15">
        <v>75103000</v>
      </c>
      <c r="D15" t="s">
        <v>52</v>
      </c>
      <c r="E15">
        <v>1.2799999713897701</v>
      </c>
      <c r="F15">
        <v>0.10000000149011599</v>
      </c>
      <c r="G15">
        <v>3.2999999523162802</v>
      </c>
      <c r="H15">
        <v>25</v>
      </c>
      <c r="I15">
        <v>2.5</v>
      </c>
      <c r="J15">
        <v>3.4000001847744002E-2</v>
      </c>
      <c r="K15">
        <v>40</v>
      </c>
      <c r="L15">
        <v>0.46999999880790699</v>
      </c>
      <c r="M15">
        <v>12</v>
      </c>
      <c r="N15">
        <v>170</v>
      </c>
      <c r="O15">
        <v>18</v>
      </c>
      <c r="P15">
        <v>0.18000000715255701</v>
      </c>
      <c r="Q15">
        <v>5</v>
      </c>
      <c r="S15">
        <v>0.15000000596046401</v>
      </c>
      <c r="T15">
        <v>36.599998474121101</v>
      </c>
      <c r="U15">
        <v>43</v>
      </c>
      <c r="V15" s="215">
        <v>1.7000000923872001E-2</v>
      </c>
      <c r="W15" s="215">
        <v>1.7000000923872001E-2</v>
      </c>
      <c r="X15" s="215">
        <v>0</v>
      </c>
      <c r="Y15" s="215">
        <v>1.7000000923872001E-2</v>
      </c>
      <c r="Z15" s="215">
        <v>1.7000000923872001E-2</v>
      </c>
    </row>
    <row r="16" spans="1:26">
      <c r="A16" t="s">
        <v>53</v>
      </c>
      <c r="B16" t="s">
        <v>35</v>
      </c>
      <c r="C16">
        <v>75129000</v>
      </c>
      <c r="D16" t="s">
        <v>54</v>
      </c>
      <c r="E16">
        <v>0.89999997615814198</v>
      </c>
      <c r="F16">
        <v>0.10000000149011599</v>
      </c>
      <c r="G16">
        <v>4.6300001144409197</v>
      </c>
      <c r="H16">
        <v>28</v>
      </c>
      <c r="I16">
        <v>1.79999995231628</v>
      </c>
      <c r="J16">
        <v>1.09999999403954E-2</v>
      </c>
      <c r="K16">
        <v>30</v>
      </c>
      <c r="L16">
        <v>0.30000001192092901</v>
      </c>
      <c r="M16">
        <v>11</v>
      </c>
      <c r="N16">
        <v>191</v>
      </c>
      <c r="O16">
        <v>67</v>
      </c>
      <c r="P16">
        <v>0.270000010728836</v>
      </c>
      <c r="Q16">
        <v>0</v>
      </c>
      <c r="S16">
        <v>2.9999999329447701E-2</v>
      </c>
      <c r="T16">
        <v>21</v>
      </c>
      <c r="U16">
        <v>15</v>
      </c>
      <c r="V16" s="215">
        <v>6.0000000521540598E-3</v>
      </c>
      <c r="W16" s="215">
        <v>1.2000000104308101E-2</v>
      </c>
      <c r="X16" s="215">
        <v>3.9999999105930301E-2</v>
      </c>
      <c r="Y16" s="215">
        <v>6.0000000521540598E-3</v>
      </c>
      <c r="Z16" s="215">
        <v>5.2999999374151202E-2</v>
      </c>
    </row>
    <row r="17" spans="1:26">
      <c r="A17" t="s">
        <v>55</v>
      </c>
      <c r="B17" t="s">
        <v>35</v>
      </c>
      <c r="C17">
        <v>75112000</v>
      </c>
      <c r="D17" t="s">
        <v>56</v>
      </c>
      <c r="E17">
        <v>1.70000004768372</v>
      </c>
      <c r="F17">
        <v>0.10000000149011599</v>
      </c>
      <c r="G17">
        <v>2.5999999046325701</v>
      </c>
      <c r="H17">
        <v>27</v>
      </c>
      <c r="I17">
        <v>3.5999999046325701</v>
      </c>
      <c r="J17">
        <v>1.30000002682209E-2</v>
      </c>
      <c r="K17">
        <v>24</v>
      </c>
      <c r="L17">
        <v>0.40000000596046398</v>
      </c>
      <c r="M17">
        <v>19</v>
      </c>
      <c r="N17">
        <v>350</v>
      </c>
      <c r="O17">
        <v>20</v>
      </c>
      <c r="P17">
        <v>2.9999999329447701E-2</v>
      </c>
      <c r="Q17">
        <v>2</v>
      </c>
      <c r="S17">
        <v>0.479999989271164</v>
      </c>
      <c r="T17">
        <v>62</v>
      </c>
      <c r="U17">
        <v>16</v>
      </c>
      <c r="V17" s="215">
        <v>7.0000002160668399E-3</v>
      </c>
      <c r="W17" s="215">
        <v>1.9999999552965199E-2</v>
      </c>
      <c r="X17" s="215">
        <v>2.60000005364418E-2</v>
      </c>
      <c r="Y17" s="215">
        <v>7.0000002160668399E-3</v>
      </c>
      <c r="Z17" s="215">
        <v>4.80000004172325E-2</v>
      </c>
    </row>
    <row r="18" spans="1:26">
      <c r="A18" t="s">
        <v>57</v>
      </c>
      <c r="B18" t="s">
        <v>35</v>
      </c>
      <c r="C18">
        <v>75119030</v>
      </c>
      <c r="D18" t="s">
        <v>58</v>
      </c>
      <c r="E18">
        <v>2.8215000629425</v>
      </c>
      <c r="F18">
        <v>0.75050002336502097</v>
      </c>
      <c r="G18">
        <v>6.0135002136230504</v>
      </c>
      <c r="H18">
        <v>34.200000762939503</v>
      </c>
      <c r="I18">
        <v>3.1349999904632599</v>
      </c>
      <c r="J18">
        <v>0.12540000677108801</v>
      </c>
      <c r="K18">
        <v>131.10000610351599</v>
      </c>
      <c r="L18">
        <v>5.8899998664856001</v>
      </c>
      <c r="M18">
        <v>47.5</v>
      </c>
      <c r="N18">
        <v>526.29998779296898</v>
      </c>
      <c r="O18">
        <v>53.200000762939503</v>
      </c>
      <c r="P18">
        <v>1.0164999961853001</v>
      </c>
      <c r="Q18">
        <v>399.95</v>
      </c>
      <c r="R18">
        <v>8002.7998046875</v>
      </c>
      <c r="S18">
        <v>0.71249997615814198</v>
      </c>
      <c r="T18">
        <v>126.34999847412099</v>
      </c>
      <c r="U18">
        <v>144.39999389648401</v>
      </c>
      <c r="V18" s="215">
        <v>0.27265000343322798</v>
      </c>
      <c r="W18" s="215">
        <v>0.10925000160932501</v>
      </c>
      <c r="X18" s="215">
        <v>7.6000001281499897E-3</v>
      </c>
      <c r="Y18" s="215">
        <v>0.28025001287460299</v>
      </c>
      <c r="Z18" s="215"/>
    </row>
    <row r="19" spans="1:26">
      <c r="A19" t="s">
        <v>59</v>
      </c>
      <c r="B19" t="s">
        <v>35</v>
      </c>
      <c r="C19">
        <v>75109010</v>
      </c>
      <c r="D19" t="s">
        <v>60</v>
      </c>
      <c r="E19">
        <v>1.2400000095367401</v>
      </c>
      <c r="F19">
        <v>0.20000000298023199</v>
      </c>
      <c r="G19">
        <v>4.1999998092651403</v>
      </c>
      <c r="H19">
        <v>31</v>
      </c>
      <c r="I19">
        <v>3.0999999046325701</v>
      </c>
      <c r="J19">
        <v>9.00000035762787E-2</v>
      </c>
      <c r="K19">
        <v>49</v>
      </c>
      <c r="L19">
        <v>0.730000019073486</v>
      </c>
      <c r="M19">
        <v>17</v>
      </c>
      <c r="N19">
        <v>414</v>
      </c>
      <c r="O19">
        <v>52</v>
      </c>
      <c r="P19">
        <v>0.20000000298023199</v>
      </c>
      <c r="Q19">
        <v>22</v>
      </c>
      <c r="S19">
        <v>0.57999998331069902</v>
      </c>
      <c r="T19">
        <v>12</v>
      </c>
      <c r="U19">
        <v>27</v>
      </c>
      <c r="V19" s="215">
        <v>6.4999997615814195E-2</v>
      </c>
      <c r="W19" s="215">
        <v>0.168999999761581</v>
      </c>
      <c r="X19" s="215">
        <v>0</v>
      </c>
      <c r="Y19" s="215">
        <v>6.8000003695488004E-2</v>
      </c>
      <c r="Z19" s="215">
        <v>0.168999999761581</v>
      </c>
    </row>
    <row r="20" spans="1:26">
      <c r="A20" t="s">
        <v>61</v>
      </c>
      <c r="B20" t="s">
        <v>35</v>
      </c>
      <c r="C20">
        <v>75109030</v>
      </c>
      <c r="D20" t="s">
        <v>62</v>
      </c>
      <c r="E20">
        <v>0.61409997940063499</v>
      </c>
      <c r="F20">
        <v>0.151299998164177</v>
      </c>
      <c r="G20">
        <v>2.64330005645752</v>
      </c>
      <c r="H20">
        <v>14.2399997711182</v>
      </c>
      <c r="I20">
        <v>1.42400002479553</v>
      </c>
      <c r="J20">
        <v>3.73799987137318E-2</v>
      </c>
      <c r="K20">
        <v>35.599998474121101</v>
      </c>
      <c r="L20">
        <v>0.178000003099442</v>
      </c>
      <c r="M20">
        <v>9.7899999618530291</v>
      </c>
      <c r="N20">
        <v>231.39999389648401</v>
      </c>
      <c r="O20">
        <v>71.199996948242202</v>
      </c>
      <c r="P20">
        <v>0.115699999034405</v>
      </c>
      <c r="Q20">
        <v>19.579999999999998</v>
      </c>
      <c r="R20">
        <v>399.60998535156301</v>
      </c>
      <c r="S20">
        <v>0.24029999971389801</v>
      </c>
      <c r="T20">
        <v>2.7590000629425</v>
      </c>
      <c r="U20">
        <v>32.040000915527301</v>
      </c>
      <c r="V20" s="215">
        <v>2.7589999139308902E-2</v>
      </c>
      <c r="W20" s="215">
        <v>7.0309996604919406E-2</v>
      </c>
      <c r="X20" s="215">
        <v>0</v>
      </c>
      <c r="Y20" s="215">
        <v>2.84800007939339E-2</v>
      </c>
      <c r="Z20" s="215"/>
    </row>
    <row r="21" spans="1:26">
      <c r="A21" t="s">
        <v>63</v>
      </c>
      <c r="B21" t="s">
        <v>35</v>
      </c>
      <c r="C21">
        <v>75119010</v>
      </c>
      <c r="D21" t="s">
        <v>64</v>
      </c>
      <c r="E21">
        <v>3.5</v>
      </c>
      <c r="F21">
        <v>1.1000000238418599</v>
      </c>
      <c r="G21">
        <v>4.9000000953674299</v>
      </c>
      <c r="H21">
        <v>43</v>
      </c>
      <c r="I21">
        <v>2.0999999046325701</v>
      </c>
      <c r="J21">
        <v>0.10000000149011599</v>
      </c>
      <c r="K21">
        <v>208.49600219726599</v>
      </c>
      <c r="L21">
        <v>6.6059999465942401</v>
      </c>
      <c r="M21">
        <v>55.1310005187988</v>
      </c>
      <c r="N21">
        <v>739.760986328125</v>
      </c>
      <c r="O21">
        <v>61</v>
      </c>
      <c r="P21">
        <v>0.91200000047683705</v>
      </c>
      <c r="Q21">
        <v>386</v>
      </c>
      <c r="R21">
        <v>7580.17919921875</v>
      </c>
      <c r="T21">
        <v>85.2030029296875</v>
      </c>
      <c r="U21">
        <v>150.35800170898401</v>
      </c>
      <c r="V21" s="215">
        <v>0.78399997949600198</v>
      </c>
      <c r="W21" s="215">
        <v>8.1000000238418607E-2</v>
      </c>
      <c r="X21" s="215">
        <v>1.30000002682209E-2</v>
      </c>
      <c r="Y21" s="215">
        <v>0.787999987602234</v>
      </c>
      <c r="Z21" s="215">
        <v>9.3000002205371898E-2</v>
      </c>
    </row>
    <row r="22" spans="1:26">
      <c r="A22" t="s">
        <v>65</v>
      </c>
      <c r="B22" t="s">
        <v>35</v>
      </c>
      <c r="C22">
        <v>75109550</v>
      </c>
      <c r="D22" t="s">
        <v>66</v>
      </c>
      <c r="E22">
        <v>2.1300001144409202</v>
      </c>
      <c r="F22">
        <v>0.519999980926514</v>
      </c>
      <c r="G22">
        <v>0.87000000476837203</v>
      </c>
      <c r="H22">
        <v>23</v>
      </c>
      <c r="I22">
        <v>2.7999999523162802</v>
      </c>
      <c r="J22">
        <v>1.4000000432133701E-2</v>
      </c>
      <c r="K22">
        <v>67</v>
      </c>
      <c r="L22">
        <v>1.7699999809265099</v>
      </c>
      <c r="M22">
        <v>26</v>
      </c>
      <c r="N22">
        <v>521</v>
      </c>
      <c r="O22">
        <v>46</v>
      </c>
      <c r="P22">
        <v>0.5</v>
      </c>
      <c r="Q22">
        <v>337</v>
      </c>
      <c r="S22">
        <v>2.5</v>
      </c>
      <c r="T22">
        <v>27</v>
      </c>
      <c r="U22">
        <v>62</v>
      </c>
      <c r="V22" s="215">
        <v>0.27300000190734902</v>
      </c>
      <c r="W22" s="215">
        <v>3.9999999105930301E-2</v>
      </c>
      <c r="X22" s="215">
        <v>0</v>
      </c>
      <c r="Y22" s="215">
        <v>0.27500000596046398</v>
      </c>
      <c r="Z22" s="215">
        <v>3.9999999105930301E-2</v>
      </c>
    </row>
    <row r="23" spans="1:26">
      <c r="A23" t="s">
        <v>67</v>
      </c>
      <c r="B23" t="s">
        <v>35</v>
      </c>
      <c r="C23">
        <v>73101030</v>
      </c>
      <c r="D23" t="s">
        <v>88</v>
      </c>
      <c r="E23">
        <v>0.82770001888275102</v>
      </c>
      <c r="F23">
        <v>0.21359999477863301</v>
      </c>
      <c r="G23">
        <v>8.5262002944946307</v>
      </c>
      <c r="H23">
        <v>36.490001678466697</v>
      </c>
      <c r="I23">
        <v>2.4920001029968302</v>
      </c>
      <c r="J23">
        <v>3.2930001616478001E-2</v>
      </c>
      <c r="K23">
        <v>29.370000839233398</v>
      </c>
      <c r="L23">
        <v>0.26699998974800099</v>
      </c>
      <c r="M23">
        <v>10.680000305175801</v>
      </c>
      <c r="N23">
        <v>284.79998779296898</v>
      </c>
      <c r="O23">
        <v>61.409999847412102</v>
      </c>
      <c r="P23">
        <v>0.21359999477863301</v>
      </c>
      <c r="Q23">
        <v>743.15</v>
      </c>
      <c r="R23">
        <v>14868.33984375</v>
      </c>
      <c r="S23">
        <v>0.58740001916885398</v>
      </c>
      <c r="T23">
        <v>5.2509999275207502</v>
      </c>
      <c r="U23">
        <v>16.909999847412099</v>
      </c>
      <c r="V23" s="215">
        <v>1.0680000297725201E-2</v>
      </c>
      <c r="W23" s="215">
        <v>0.102349996566772</v>
      </c>
      <c r="X23" s="215">
        <v>1.78000004962087E-3</v>
      </c>
      <c r="Y23" s="215">
        <v>1.2459999881684799E-2</v>
      </c>
      <c r="Z23" s="215"/>
    </row>
    <row r="24" spans="1:26">
      <c r="A24" t="s">
        <v>68</v>
      </c>
      <c r="B24" t="s">
        <v>35</v>
      </c>
      <c r="C24">
        <v>75117020</v>
      </c>
      <c r="D24" t="s">
        <v>69</v>
      </c>
      <c r="E24">
        <v>1.1000000238418599</v>
      </c>
      <c r="F24">
        <v>0.10000000149011599</v>
      </c>
      <c r="G24">
        <v>7.6399998664856001</v>
      </c>
      <c r="H24">
        <v>40</v>
      </c>
      <c r="I24">
        <v>1.70000004768372</v>
      </c>
      <c r="J24">
        <v>4.1999999433755902E-2</v>
      </c>
      <c r="K24">
        <v>23</v>
      </c>
      <c r="L24">
        <v>0.20999999344348899</v>
      </c>
      <c r="M24">
        <v>10</v>
      </c>
      <c r="N24">
        <v>146</v>
      </c>
      <c r="O24">
        <v>4</v>
      </c>
      <c r="P24">
        <v>0.17000000178813901</v>
      </c>
      <c r="Q24">
        <v>0</v>
      </c>
      <c r="S24">
        <v>1.9999999552965199E-2</v>
      </c>
      <c r="T24">
        <v>7.4000000953674299</v>
      </c>
      <c r="U24">
        <v>19</v>
      </c>
      <c r="V24" s="215">
        <v>1.30000002682209E-2</v>
      </c>
      <c r="W24" s="215">
        <v>1.30000002682209E-2</v>
      </c>
      <c r="X24" s="215">
        <v>4.0000001899898104E-3</v>
      </c>
      <c r="Y24" s="215">
        <v>1.30000002682209E-2</v>
      </c>
      <c r="Z24" s="215">
        <v>1.7000000923872001E-2</v>
      </c>
    </row>
    <row r="25" spans="1:26">
      <c r="A25" t="s">
        <v>70</v>
      </c>
      <c r="B25" t="s">
        <v>35</v>
      </c>
      <c r="C25">
        <v>75112510</v>
      </c>
      <c r="D25" t="s">
        <v>71</v>
      </c>
      <c r="E25">
        <v>0.80000001192092896</v>
      </c>
      <c r="F25">
        <v>0.20000000298023199</v>
      </c>
      <c r="G25">
        <v>6.5999999046325701</v>
      </c>
      <c r="H25">
        <v>31</v>
      </c>
      <c r="I25">
        <v>1</v>
      </c>
      <c r="J25">
        <v>0</v>
      </c>
      <c r="K25">
        <v>29.878999710083001</v>
      </c>
      <c r="L25">
        <v>1.0959999561309799</v>
      </c>
      <c r="M25">
        <v>13.942999839782701</v>
      </c>
      <c r="N25">
        <v>86.649002075195298</v>
      </c>
      <c r="O25">
        <v>10</v>
      </c>
      <c r="P25">
        <v>5.9999998658895499E-2</v>
      </c>
      <c r="Q25">
        <v>2</v>
      </c>
      <c r="R25">
        <v>812</v>
      </c>
      <c r="S25">
        <v>0.5</v>
      </c>
      <c r="T25">
        <v>4.1830000877380398</v>
      </c>
      <c r="U25">
        <v>23.902999877929702</v>
      </c>
      <c r="V25" s="215">
        <v>3.0000000260770299E-3</v>
      </c>
      <c r="W25" s="215">
        <v>4.5000001788139302E-2</v>
      </c>
      <c r="X25" s="215">
        <v>6.5999999642372104E-2</v>
      </c>
      <c r="Y25" s="215">
        <v>3.0000000260770299E-3</v>
      </c>
      <c r="Z25" s="215">
        <v>0.111000001430511</v>
      </c>
    </row>
    <row r="26" spans="1:26">
      <c r="A26" t="s">
        <v>72</v>
      </c>
      <c r="B26" t="s">
        <v>35</v>
      </c>
      <c r="C26">
        <v>75117040</v>
      </c>
      <c r="D26" t="s">
        <v>73</v>
      </c>
      <c r="E26">
        <v>1.7568000555038501</v>
      </c>
      <c r="F26">
        <v>0.1824000030756</v>
      </c>
      <c r="G26">
        <v>7.0464000701904297</v>
      </c>
      <c r="H26">
        <v>30.719999313354499</v>
      </c>
      <c r="I26">
        <v>2.49600005149841</v>
      </c>
      <c r="J26">
        <v>3.0719999223947501E-2</v>
      </c>
      <c r="K26">
        <v>69.120002746582003</v>
      </c>
      <c r="L26">
        <v>1.4207999706268299</v>
      </c>
      <c r="M26">
        <v>19.200000762939499</v>
      </c>
      <c r="N26">
        <v>264.95999145507801</v>
      </c>
      <c r="O26">
        <v>15.3599996566772</v>
      </c>
      <c r="P26">
        <v>0.37439998984336897</v>
      </c>
      <c r="Q26">
        <v>48</v>
      </c>
      <c r="R26">
        <v>957.11999511718795</v>
      </c>
      <c r="S26">
        <v>0.52799999713897705</v>
      </c>
      <c r="T26">
        <v>18.048000335693398</v>
      </c>
      <c r="U26">
        <v>61.439998626708999</v>
      </c>
      <c r="V26" s="215">
        <v>2.5919999927282299E-2</v>
      </c>
      <c r="W26" s="215">
        <v>6.7199997603893294E-2</v>
      </c>
      <c r="X26" s="215">
        <v>3.8399999029934402E-3</v>
      </c>
      <c r="Y26" s="215">
        <v>2.5919999927282299E-2</v>
      </c>
      <c r="Z26" s="215"/>
    </row>
    <row r="27" spans="1:26">
      <c r="A27" t="s">
        <v>74</v>
      </c>
      <c r="B27" t="s">
        <v>35</v>
      </c>
      <c r="C27">
        <v>75111530</v>
      </c>
      <c r="D27" t="s">
        <v>75</v>
      </c>
      <c r="E27">
        <v>5.5331997871398899</v>
      </c>
      <c r="F27">
        <v>0.43500000238418601</v>
      </c>
      <c r="G27">
        <v>28.762199401855501</v>
      </c>
      <c r="H27">
        <v>129.63000488281301</v>
      </c>
      <c r="I27">
        <v>1.8270000219345099</v>
      </c>
      <c r="J27">
        <v>7.7430002391338307E-2</v>
      </c>
      <c r="K27">
        <v>157.47000122070301</v>
      </c>
      <c r="L27">
        <v>1.4789999723434399</v>
      </c>
      <c r="M27">
        <v>21.75</v>
      </c>
      <c r="N27">
        <v>348.86999511718801</v>
      </c>
      <c r="O27">
        <v>14.789999961853001</v>
      </c>
      <c r="P27">
        <v>1.00919997692108</v>
      </c>
      <c r="Q27">
        <v>0</v>
      </c>
      <c r="R27">
        <v>7.8299999237060502</v>
      </c>
      <c r="S27">
        <v>6.9600000977516202E-2</v>
      </c>
      <c r="T27">
        <v>27.143999099731399</v>
      </c>
      <c r="U27">
        <v>2.6099998950958301</v>
      </c>
      <c r="V27" s="215">
        <v>9.5699997618794407E-3</v>
      </c>
      <c r="W27" s="215">
        <v>0.19923000037670099</v>
      </c>
      <c r="X27" s="215">
        <v>1.7400000244378998E-2</v>
      </c>
      <c r="Y27" s="215">
        <v>9.5699997618794407E-3</v>
      </c>
      <c r="Z27" s="215"/>
    </row>
    <row r="28" spans="1:26">
      <c r="A28" t="s">
        <v>76</v>
      </c>
      <c r="B28" t="s">
        <v>35</v>
      </c>
      <c r="C28">
        <v>74101000</v>
      </c>
      <c r="D28" t="s">
        <v>77</v>
      </c>
      <c r="E28">
        <v>0.87999999523162797</v>
      </c>
      <c r="F28">
        <v>0.20000000298023199</v>
      </c>
      <c r="G28">
        <v>2.6900000572204599</v>
      </c>
      <c r="H28">
        <v>18</v>
      </c>
      <c r="I28">
        <v>1.20000004768372</v>
      </c>
      <c r="J28">
        <v>2.8000000864267301E-2</v>
      </c>
      <c r="K28">
        <v>10</v>
      </c>
      <c r="L28">
        <v>0.270000010728836</v>
      </c>
      <c r="M28">
        <v>11</v>
      </c>
      <c r="N28">
        <v>237</v>
      </c>
      <c r="O28">
        <v>5</v>
      </c>
      <c r="P28">
        <v>0.17000000178813901</v>
      </c>
      <c r="Q28">
        <v>42</v>
      </c>
      <c r="S28">
        <v>0.54000002145767201</v>
      </c>
      <c r="T28">
        <v>13.699999809265099</v>
      </c>
      <c r="U28">
        <v>15</v>
      </c>
      <c r="V28" s="215">
        <v>2.9999999329447701E-2</v>
      </c>
      <c r="W28" s="215">
        <v>7.9999998211860698E-2</v>
      </c>
      <c r="X28" s="215">
        <v>3.0000000260770299E-3</v>
      </c>
      <c r="Y28" s="215">
        <v>3.0999999493360499E-2</v>
      </c>
      <c r="Z28" s="215">
        <v>8.2999996840953799E-2</v>
      </c>
    </row>
    <row r="29" spans="1:26">
      <c r="A29" t="s">
        <v>78</v>
      </c>
      <c r="B29" t="s">
        <v>35</v>
      </c>
      <c r="C29">
        <v>75111200</v>
      </c>
      <c r="D29" t="s">
        <v>79</v>
      </c>
      <c r="E29">
        <v>0.980000019073486</v>
      </c>
      <c r="F29">
        <v>0.18000000715255701</v>
      </c>
      <c r="G29">
        <v>2.8800001144409202</v>
      </c>
      <c r="H29">
        <v>25</v>
      </c>
      <c r="I29">
        <v>3</v>
      </c>
      <c r="J29">
        <v>3.4000001847744002E-2</v>
      </c>
      <c r="K29">
        <v>9</v>
      </c>
      <c r="L29">
        <v>0.230000004172325</v>
      </c>
      <c r="M29">
        <v>14</v>
      </c>
      <c r="N29">
        <v>229</v>
      </c>
      <c r="O29">
        <v>2</v>
      </c>
      <c r="P29">
        <v>0.15999999642372101</v>
      </c>
      <c r="Q29">
        <v>1</v>
      </c>
      <c r="S29">
        <v>0.30000001192092901</v>
      </c>
      <c r="T29">
        <v>2.2000000476837198</v>
      </c>
      <c r="U29">
        <v>22</v>
      </c>
      <c r="V29" s="215">
        <v>1.4000000432133701E-2</v>
      </c>
      <c r="W29" s="215">
        <v>6.3000001013279003E-2</v>
      </c>
      <c r="X29" s="215">
        <v>1.30000002682209E-2</v>
      </c>
      <c r="Y29" s="215">
        <v>1.60000007599592E-2</v>
      </c>
      <c r="Z29" s="215">
        <v>7.5999997556209606E-2</v>
      </c>
    </row>
    <row r="30" spans="1:26">
      <c r="A30" t="s">
        <v>80</v>
      </c>
      <c r="B30" t="s">
        <v>35</v>
      </c>
      <c r="C30">
        <v>75124030</v>
      </c>
      <c r="D30" t="s">
        <v>81</v>
      </c>
      <c r="E30">
        <v>0.81999999284744296</v>
      </c>
      <c r="F30">
        <v>0.17219999432563801</v>
      </c>
      <c r="G30">
        <v>5.1824002265930202</v>
      </c>
      <c r="H30">
        <v>22.139999389648398</v>
      </c>
      <c r="I30">
        <v>0.73799997568130504</v>
      </c>
      <c r="J30">
        <v>2.5420000776648501E-2</v>
      </c>
      <c r="K30">
        <v>9.0200004577636701</v>
      </c>
      <c r="L30">
        <v>0.37720000743866</v>
      </c>
      <c r="M30">
        <v>9.8400001525878906</v>
      </c>
      <c r="N30">
        <v>173.83999633789099</v>
      </c>
      <c r="O30">
        <v>1.6399999856948899</v>
      </c>
      <c r="P30">
        <v>0.13940000534057601</v>
      </c>
      <c r="Q30">
        <v>8.1999999999999993</v>
      </c>
      <c r="R30">
        <v>164</v>
      </c>
      <c r="T30">
        <v>150.47000122070301</v>
      </c>
      <c r="U30">
        <v>21.319999694824201</v>
      </c>
      <c r="V30" s="215"/>
      <c r="W30" s="215"/>
      <c r="X30" s="215"/>
      <c r="Y30" s="215"/>
      <c r="Z30" s="215"/>
    </row>
    <row r="31" spans="1:26">
      <c r="A31" t="s">
        <v>82</v>
      </c>
      <c r="B31" t="s">
        <v>83</v>
      </c>
      <c r="C31">
        <v>71001030</v>
      </c>
      <c r="D31" t="s">
        <v>84</v>
      </c>
      <c r="E31">
        <v>1.2599999904632599</v>
      </c>
      <c r="F31">
        <v>7.5000002980232197E-2</v>
      </c>
      <c r="G31">
        <v>11.7825002670288</v>
      </c>
      <c r="H31">
        <v>51.75</v>
      </c>
      <c r="I31">
        <v>1.79999995231628</v>
      </c>
      <c r="J31">
        <v>1.9500000402331401E-2</v>
      </c>
      <c r="K31">
        <v>6.75</v>
      </c>
      <c r="L31">
        <v>0.38999998569488498</v>
      </c>
      <c r="M31">
        <v>15.75</v>
      </c>
      <c r="N31">
        <v>305.25</v>
      </c>
      <c r="O31">
        <v>12</v>
      </c>
      <c r="P31">
        <v>0.21750000119209301</v>
      </c>
      <c r="Q31">
        <v>0</v>
      </c>
      <c r="R31">
        <v>6</v>
      </c>
      <c r="S31">
        <v>7.49999983236194E-3</v>
      </c>
      <c r="T31">
        <v>6.8249998092651403</v>
      </c>
      <c r="U31">
        <v>13.5</v>
      </c>
      <c r="V31" s="215">
        <v>7.5000000651925802E-4</v>
      </c>
      <c r="W31" s="215">
        <v>2.4000000208616298E-2</v>
      </c>
      <c r="X31" s="215">
        <v>7.49999983236194E-3</v>
      </c>
      <c r="Y31" s="215">
        <v>1.5000000130385199E-3</v>
      </c>
      <c r="Z31" s="215"/>
    </row>
    <row r="32" spans="1:26">
      <c r="A32" t="s">
        <v>85</v>
      </c>
      <c r="B32" t="s">
        <v>35</v>
      </c>
      <c r="C32">
        <v>75119050</v>
      </c>
      <c r="D32" t="s">
        <v>86</v>
      </c>
      <c r="E32">
        <v>3.2000000476837198</v>
      </c>
      <c r="F32">
        <v>0.60000002384185802</v>
      </c>
      <c r="G32">
        <v>1</v>
      </c>
      <c r="H32">
        <v>23</v>
      </c>
      <c r="I32">
        <v>1.6000000238418599</v>
      </c>
      <c r="J32">
        <v>0</v>
      </c>
      <c r="K32">
        <v>177</v>
      </c>
      <c r="L32">
        <v>3.1700000762939502</v>
      </c>
      <c r="M32">
        <v>64</v>
      </c>
      <c r="N32">
        <v>295</v>
      </c>
      <c r="O32">
        <v>4</v>
      </c>
      <c r="P32">
        <v>0.81000000238418601</v>
      </c>
      <c r="Q32">
        <v>264</v>
      </c>
      <c r="R32">
        <v>4945.31298828125</v>
      </c>
      <c r="S32">
        <v>0.75</v>
      </c>
      <c r="T32">
        <v>18</v>
      </c>
      <c r="U32">
        <v>68</v>
      </c>
      <c r="V32" s="215">
        <v>8.2999996840953799E-2</v>
      </c>
      <c r="W32" s="215">
        <v>6.8000003695488004E-2</v>
      </c>
      <c r="X32" s="215">
        <v>0.29600000381469699</v>
      </c>
      <c r="Y32" s="215">
        <v>8.2999996840953799E-2</v>
      </c>
      <c r="Z32" s="215">
        <v>0.365000009536743</v>
      </c>
    </row>
    <row r="33" spans="1:26">
      <c r="A33" t="s">
        <v>87</v>
      </c>
      <c r="B33" t="s">
        <v>22</v>
      </c>
      <c r="C33">
        <v>75109630</v>
      </c>
      <c r="D33" t="s">
        <v>165</v>
      </c>
      <c r="E33">
        <v>1.1771999597549401</v>
      </c>
      <c r="F33">
        <v>0.48600000143051098</v>
      </c>
      <c r="G33">
        <v>6.7319998741149902</v>
      </c>
      <c r="H33">
        <v>30.959999084472699</v>
      </c>
      <c r="I33">
        <v>0.72000002861022905</v>
      </c>
      <c r="J33">
        <v>0.116999998688698</v>
      </c>
      <c r="K33">
        <v>0.72000002861022905</v>
      </c>
      <c r="L33">
        <v>0.18719999492168399</v>
      </c>
      <c r="M33">
        <v>13.319999694824199</v>
      </c>
      <c r="N33">
        <v>97.199996948242202</v>
      </c>
      <c r="O33">
        <v>5.4000000953674299</v>
      </c>
      <c r="P33">
        <v>0.16560000181198101</v>
      </c>
      <c r="Q33">
        <v>3.24</v>
      </c>
      <c r="R33">
        <v>67.319999694824205</v>
      </c>
      <c r="S33">
        <v>2.52000000327826E-2</v>
      </c>
      <c r="T33">
        <v>2.4479999542236301</v>
      </c>
      <c r="U33">
        <v>15.1199998855591</v>
      </c>
      <c r="V33" s="215">
        <v>0.150839999318123</v>
      </c>
      <c r="W33" s="215">
        <v>0.16991999745368999</v>
      </c>
      <c r="X33" s="215">
        <v>5.0400001928210302E-3</v>
      </c>
      <c r="Y33" s="215">
        <v>0.15552000701427501</v>
      </c>
      <c r="Z33" s="215">
        <v>0.36700001358985901</v>
      </c>
    </row>
    <row r="34" spans="1:26">
      <c r="A34" t="s">
        <v>89</v>
      </c>
      <c r="B34" t="s">
        <v>35</v>
      </c>
      <c r="C34">
        <v>75220040</v>
      </c>
      <c r="D34" t="s">
        <v>90</v>
      </c>
      <c r="E34">
        <v>1.9299999475479099</v>
      </c>
      <c r="F34">
        <v>0.18999999761581399</v>
      </c>
      <c r="G34">
        <v>4.25</v>
      </c>
      <c r="H34">
        <v>33</v>
      </c>
      <c r="I34">
        <v>3.2000000476837198</v>
      </c>
      <c r="J34">
        <v>2.60000005364418E-2</v>
      </c>
      <c r="K34">
        <v>82</v>
      </c>
      <c r="L34">
        <v>0.62000000476837203</v>
      </c>
      <c r="M34">
        <v>57</v>
      </c>
      <c r="N34">
        <v>299</v>
      </c>
      <c r="O34">
        <v>7</v>
      </c>
      <c r="P34">
        <v>0.57999998331069902</v>
      </c>
      <c r="Q34">
        <v>19</v>
      </c>
      <c r="R34">
        <v>716</v>
      </c>
      <c r="S34">
        <v>0.270000010728836</v>
      </c>
      <c r="T34">
        <v>23</v>
      </c>
      <c r="U34">
        <v>60</v>
      </c>
      <c r="V34" s="215">
        <v>1.60000007599592E-2</v>
      </c>
      <c r="W34" s="215">
        <v>2.60000005364418E-2</v>
      </c>
      <c r="X34" s="215">
        <v>1.00000004749745E-3</v>
      </c>
      <c r="Y34" s="215">
        <v>1.7000000923872001E-2</v>
      </c>
      <c r="Z34" s="215">
        <v>2.70000007003546E-2</v>
      </c>
    </row>
    <row r="35" spans="1:26">
      <c r="A35" t="s">
        <v>91</v>
      </c>
      <c r="B35" t="s">
        <v>83</v>
      </c>
      <c r="C35">
        <v>73402040</v>
      </c>
      <c r="D35" t="s">
        <v>92</v>
      </c>
      <c r="E35">
        <v>1.13039994239807</v>
      </c>
      <c r="F35">
        <v>3.5999998450279201E-2</v>
      </c>
      <c r="G35">
        <v>14.4863996505737</v>
      </c>
      <c r="H35">
        <v>61.919998168945298</v>
      </c>
      <c r="I35">
        <v>2.1600000858306898</v>
      </c>
      <c r="J35">
        <v>1.29599999636412E-2</v>
      </c>
      <c r="K35">
        <v>21.600000381469702</v>
      </c>
      <c r="L35">
        <v>0.43920001387596103</v>
      </c>
      <c r="M35">
        <v>18</v>
      </c>
      <c r="N35">
        <v>242.63999938964801</v>
      </c>
      <c r="O35">
        <v>39.599998474121101</v>
      </c>
      <c r="P35">
        <v>0.216000005602837</v>
      </c>
      <c r="Q35">
        <v>510.48</v>
      </c>
      <c r="R35">
        <v>10214.6396484375</v>
      </c>
      <c r="S35">
        <v>0.18719999492168399</v>
      </c>
      <c r="T35">
        <v>1.72800004482269</v>
      </c>
      <c r="U35">
        <v>7.9200000762939498</v>
      </c>
      <c r="V35" s="215">
        <v>7.2000001091510101E-4</v>
      </c>
      <c r="W35" s="215">
        <v>9.3599995598197001E-3</v>
      </c>
      <c r="X35" s="215">
        <v>7.2000001091510101E-4</v>
      </c>
      <c r="Y35" s="215">
        <v>7.2000001091510101E-4</v>
      </c>
      <c r="Z35" s="215"/>
    </row>
    <row r="36" spans="1:26">
      <c r="A36" t="s">
        <v>93</v>
      </c>
      <c r="B36" t="s">
        <v>24</v>
      </c>
      <c r="C36">
        <v>75101800</v>
      </c>
      <c r="D36" t="s">
        <v>94</v>
      </c>
      <c r="E36">
        <v>1.83000004291534</v>
      </c>
      <c r="F36">
        <v>0.21999999880790699</v>
      </c>
      <c r="G36">
        <v>4.2699999809265101</v>
      </c>
      <c r="H36">
        <v>31</v>
      </c>
      <c r="I36">
        <v>2.7000000476837198</v>
      </c>
      <c r="J36">
        <v>5.0000000745058101E-2</v>
      </c>
      <c r="K36">
        <v>37</v>
      </c>
      <c r="L36">
        <v>1.0299999713897701</v>
      </c>
      <c r="M36">
        <v>25</v>
      </c>
      <c r="N36">
        <v>211</v>
      </c>
      <c r="O36">
        <v>6</v>
      </c>
      <c r="P36">
        <v>0.239999994635582</v>
      </c>
      <c r="Q36">
        <v>35</v>
      </c>
      <c r="S36">
        <v>0.40999999642372098</v>
      </c>
      <c r="T36">
        <v>12.199999809265099</v>
      </c>
      <c r="U36">
        <v>33</v>
      </c>
      <c r="V36" s="215">
        <v>8.0000003799796104E-3</v>
      </c>
      <c r="W36" s="215">
        <v>4.39999997615814E-2</v>
      </c>
      <c r="X36" s="215">
        <v>6.8999998271465302E-2</v>
      </c>
      <c r="Y36" s="215">
        <v>9.9999997764825804E-3</v>
      </c>
      <c r="Z36" s="215">
        <v>0.112999998033047</v>
      </c>
    </row>
    <row r="37" spans="1:26">
      <c r="A37" t="s">
        <v>95</v>
      </c>
      <c r="B37" t="s">
        <v>35</v>
      </c>
      <c r="C37">
        <v>72132238</v>
      </c>
      <c r="D37" t="s">
        <v>96</v>
      </c>
      <c r="E37">
        <v>4.0427808761596697</v>
      </c>
      <c r="F37">
        <v>0.34137749671936002</v>
      </c>
      <c r="G37">
        <v>6.9056305885314897</v>
      </c>
      <c r="H37">
        <v>46.085960388183601</v>
      </c>
      <c r="I37">
        <v>2.07187080383301</v>
      </c>
      <c r="J37">
        <v>9.0228974819183405E-2</v>
      </c>
      <c r="K37">
        <v>218.71765136718801</v>
      </c>
      <c r="L37">
        <v>3.2257993221282999</v>
      </c>
      <c r="M37">
        <v>63.7994575500488</v>
      </c>
      <c r="N37">
        <v>566.63488769531295</v>
      </c>
      <c r="O37">
        <v>407.71548461914102</v>
      </c>
      <c r="P37">
        <v>0.82584297657012895</v>
      </c>
      <c r="Q37">
        <v>0</v>
      </c>
      <c r="S37">
        <v>0.71326100826263406</v>
      </c>
      <c r="T37">
        <v>34.0106391906738</v>
      </c>
      <c r="U37">
        <v>105.79070281982401</v>
      </c>
      <c r="V37" s="215">
        <v>1.13853020593524E-2</v>
      </c>
      <c r="W37" s="215">
        <v>9.9743962287902804E-2</v>
      </c>
      <c r="X37" s="215">
        <v>2.3969057947397202E-3</v>
      </c>
      <c r="Y37" s="215">
        <v>1.4435909688472699E-2</v>
      </c>
      <c r="Z37" s="215">
        <v>0.102140866219997</v>
      </c>
    </row>
    <row r="38" spans="1:26">
      <c r="A38" t="s">
        <v>97</v>
      </c>
      <c r="B38" t="s">
        <v>98</v>
      </c>
      <c r="C38">
        <v>63149030</v>
      </c>
      <c r="D38" t="s">
        <v>99</v>
      </c>
      <c r="E38">
        <v>0.31720000505447399</v>
      </c>
      <c r="F38">
        <v>7.8000001609325395E-2</v>
      </c>
      <c r="G38">
        <v>3.9260001182556201</v>
      </c>
      <c r="H38">
        <v>15.6000003814697</v>
      </c>
      <c r="I38">
        <v>0.20800000429153401</v>
      </c>
      <c r="J38">
        <v>8.3200000226497702E-3</v>
      </c>
      <c r="K38">
        <v>3.6400001049041699</v>
      </c>
      <c r="L38">
        <v>0.124799996614456</v>
      </c>
      <c r="M38">
        <v>5.1999998092651403</v>
      </c>
      <c r="N38">
        <v>58.240001678466797</v>
      </c>
      <c r="O38">
        <v>0.519999980926514</v>
      </c>
      <c r="P38">
        <v>5.2000001072883599E-2</v>
      </c>
      <c r="Q38">
        <v>14.56</v>
      </c>
      <c r="R38">
        <v>295.88000488281301</v>
      </c>
      <c r="S38">
        <v>2.60000005364418E-2</v>
      </c>
      <c r="T38">
        <v>4.2119998931884801</v>
      </c>
      <c r="U38">
        <v>1.5599999427795399</v>
      </c>
      <c r="V38" s="215">
        <v>1.9239999353885699E-2</v>
      </c>
      <c r="W38" s="215">
        <v>2.60000005364418E-2</v>
      </c>
      <c r="X38" s="215">
        <v>0</v>
      </c>
      <c r="Y38" s="215">
        <v>1.9239999353885699E-2</v>
      </c>
      <c r="Z38" s="215"/>
    </row>
    <row r="39" spans="1:26">
      <c r="A39" t="s">
        <v>100</v>
      </c>
      <c r="B39" t="s">
        <v>98</v>
      </c>
      <c r="C39">
        <v>63127030</v>
      </c>
      <c r="D39" t="s">
        <v>101</v>
      </c>
      <c r="E39">
        <v>0.42840000987052901</v>
      </c>
      <c r="F39">
        <v>9.6900001168250996E-2</v>
      </c>
      <c r="G39">
        <v>4.16160011291504</v>
      </c>
      <c r="H39">
        <v>17.340000152587901</v>
      </c>
      <c r="I39">
        <v>0.45899999141693099</v>
      </c>
      <c r="J39">
        <v>2.6009999215602899E-2</v>
      </c>
      <c r="K39">
        <v>4.5900001525878897</v>
      </c>
      <c r="L39">
        <v>0.107100002467632</v>
      </c>
      <c r="M39">
        <v>6.1199998855590803</v>
      </c>
      <c r="N39">
        <v>136.169998168945</v>
      </c>
      <c r="O39">
        <v>8.1599998474121094</v>
      </c>
      <c r="P39">
        <v>9.1799996793270097E-2</v>
      </c>
      <c r="Q39">
        <v>86.19</v>
      </c>
      <c r="R39">
        <v>1724.81994628906</v>
      </c>
      <c r="S39">
        <v>2.54999995231628E-2</v>
      </c>
      <c r="T39">
        <v>18.716999053955099</v>
      </c>
      <c r="U39">
        <v>10.710000038146999</v>
      </c>
      <c r="V39" s="215">
        <v>1.53000000864267E-3</v>
      </c>
      <c r="W39" s="215">
        <v>1.7850000411272E-2</v>
      </c>
      <c r="X39" s="215">
        <v>2.34600007534027E-2</v>
      </c>
      <c r="Y39" s="215">
        <v>1.53000000864267E-3</v>
      </c>
      <c r="Z39" s="215"/>
    </row>
    <row r="40" spans="1:26">
      <c r="A40" t="s">
        <v>102</v>
      </c>
      <c r="B40" t="s">
        <v>35</v>
      </c>
      <c r="C40">
        <v>75111030</v>
      </c>
      <c r="D40" t="s">
        <v>103</v>
      </c>
      <c r="E40">
        <v>0.60000002384185802</v>
      </c>
      <c r="F40">
        <v>0.10000000149011599</v>
      </c>
      <c r="G40">
        <v>3.0999999046325701</v>
      </c>
      <c r="H40">
        <v>15</v>
      </c>
      <c r="I40">
        <v>0.5</v>
      </c>
      <c r="J40">
        <v>3.70000004768372E-2</v>
      </c>
      <c r="K40">
        <v>15.66100025177</v>
      </c>
      <c r="L40">
        <v>0.27399998903274497</v>
      </c>
      <c r="M40">
        <v>12.7250003814697</v>
      </c>
      <c r="N40">
        <v>143.88900756835901</v>
      </c>
      <c r="O40">
        <v>2</v>
      </c>
      <c r="P40">
        <v>0.19599999487400099</v>
      </c>
      <c r="Q40">
        <v>5</v>
      </c>
      <c r="R40">
        <v>105</v>
      </c>
      <c r="S40">
        <v>2.9999999329447701E-2</v>
      </c>
      <c r="T40">
        <v>2.7999999523162802</v>
      </c>
      <c r="U40">
        <v>7</v>
      </c>
      <c r="V40" s="215">
        <v>4.9999998882412902E-3</v>
      </c>
      <c r="W40" s="215">
        <v>2.8000000864267301E-2</v>
      </c>
      <c r="X40" s="215">
        <v>4.9999998882412902E-3</v>
      </c>
      <c r="Y40" s="215">
        <v>4.9999998882412902E-3</v>
      </c>
      <c r="Z40" s="215">
        <v>3.20000015199184E-2</v>
      </c>
    </row>
    <row r="41" spans="1:26">
      <c r="A41" t="s">
        <v>104</v>
      </c>
      <c r="B41" t="s">
        <v>35</v>
      </c>
      <c r="V41" s="215"/>
      <c r="W41" s="215"/>
      <c r="X41" s="215"/>
      <c r="Y41" s="215"/>
      <c r="Z41" s="215"/>
    </row>
    <row r="42" spans="1:26">
      <c r="A42" t="s">
        <v>105</v>
      </c>
      <c r="B42" t="s">
        <v>35</v>
      </c>
      <c r="C42">
        <v>73302020</v>
      </c>
      <c r="D42" t="s">
        <v>106</v>
      </c>
      <c r="E42">
        <v>1</v>
      </c>
      <c r="F42">
        <v>0.10000000149011599</v>
      </c>
      <c r="G42">
        <v>11.689999580383301</v>
      </c>
      <c r="H42">
        <v>45</v>
      </c>
      <c r="I42">
        <v>2</v>
      </c>
      <c r="J42">
        <v>2.0999999716877899E-2</v>
      </c>
      <c r="K42">
        <v>48</v>
      </c>
      <c r="L42">
        <v>0.69999998807907104</v>
      </c>
      <c r="M42">
        <v>34</v>
      </c>
      <c r="N42">
        <v>352</v>
      </c>
      <c r="O42">
        <v>4</v>
      </c>
      <c r="P42">
        <v>0.15000000596046401</v>
      </c>
      <c r="Q42">
        <v>532</v>
      </c>
      <c r="S42">
        <v>1.4400000572204601</v>
      </c>
      <c r="T42">
        <v>21</v>
      </c>
      <c r="U42">
        <v>27</v>
      </c>
      <c r="V42" s="215">
        <v>7.0000002160668399E-3</v>
      </c>
      <c r="W42" s="215">
        <v>1.60000007599592E-2</v>
      </c>
      <c r="X42" s="215">
        <v>2.60000005364418E-2</v>
      </c>
      <c r="Y42" s="215">
        <v>7.0000002160668399E-3</v>
      </c>
      <c r="Z42" s="215">
        <v>4.1999999433755902E-2</v>
      </c>
    </row>
    <row r="43" spans="1:26">
      <c r="A43" t="s">
        <v>107</v>
      </c>
      <c r="B43" t="s">
        <v>35</v>
      </c>
      <c r="C43">
        <v>75128040</v>
      </c>
      <c r="D43" t="s">
        <v>108</v>
      </c>
      <c r="E43">
        <v>1.1495000123977701</v>
      </c>
      <c r="F43">
        <v>0.30399999022483798</v>
      </c>
      <c r="G43">
        <v>2.95449995994568</v>
      </c>
      <c r="H43">
        <v>16.149999618530298</v>
      </c>
      <c r="I43">
        <v>0.94999998807907104</v>
      </c>
      <c r="J43">
        <v>7.9800002276897403E-2</v>
      </c>
      <c r="K43">
        <v>15.199999809265099</v>
      </c>
      <c r="L43">
        <v>0.351500004529953</v>
      </c>
      <c r="M43">
        <v>17.100000381469702</v>
      </c>
      <c r="N43">
        <v>247.94999694824199</v>
      </c>
      <c r="O43">
        <v>7.5999999046325701</v>
      </c>
      <c r="P43">
        <v>0.30399999022483798</v>
      </c>
      <c r="Q43">
        <v>9.5</v>
      </c>
      <c r="R43">
        <v>190</v>
      </c>
      <c r="S43">
        <v>0.11400000005960501</v>
      </c>
      <c r="T43">
        <v>17.004999160766602</v>
      </c>
      <c r="U43">
        <v>22.799999237060501</v>
      </c>
      <c r="V43" s="215">
        <v>6.64999987930059E-3</v>
      </c>
      <c r="W43" s="215">
        <v>2.8500000014901199E-2</v>
      </c>
      <c r="X43" s="215">
        <v>5.7950001209974303E-2</v>
      </c>
      <c r="Y43" s="215">
        <v>1.04499999433756E-2</v>
      </c>
      <c r="Z43" s="215"/>
    </row>
  </sheetData>
  <pageMargins left="0.7" right="0.7" top="0.75" bottom="0.75" header="0.3" footer="0.3"/>
  <pageSetup paperSize="9" orientation="portrait" r:id="rId1"/>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02F7-E4FA-46E0-A6E7-1A70EE879A9F}">
  <sheetPr codeName="Sheet9"/>
  <dimension ref="A1:AD47"/>
  <sheetViews>
    <sheetView zoomScale="132" zoomScaleNormal="80" workbookViewId="0">
      <selection activeCell="AC38" sqref="AC38"/>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3</v>
      </c>
    </row>
    <row r="2" spans="1:26">
      <c r="B2" s="21" t="s">
        <v>109</v>
      </c>
      <c r="C2" s="22" t="s">
        <v>1</v>
      </c>
      <c r="D2" s="22" t="s">
        <v>113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5</v>
      </c>
      <c r="E9">
        <f>('nutritional values'!E8*$D9)/0.1</f>
        <v>86.009997129440492</v>
      </c>
      <c r="F9">
        <f>('nutritional values'!F8*$D9)/0.1</f>
        <v>11.285000294446949</v>
      </c>
      <c r="G9">
        <f>('nutritional values'!G8*$D9)/0.1</f>
        <v>202.51998901367202</v>
      </c>
      <c r="H9">
        <f>('nutritional values'!H8*$D9)/0.1</f>
        <v>1036.9999885559098</v>
      </c>
      <c r="I9">
        <f>('nutritional values'!I8*$D9)/0.1</f>
        <v>79.299998283385989</v>
      </c>
      <c r="J9">
        <f>('nutritional values'!J8*$D9)/0.1</f>
        <v>1.1895000003278249</v>
      </c>
      <c r="K9">
        <f>('nutritional values'!K8*$D9)/0.1</f>
        <v>1433.500003814695</v>
      </c>
      <c r="L9">
        <f>('nutritional values'!L8*$D9)/0.1</f>
        <v>22.265000641345999</v>
      </c>
      <c r="M9">
        <f>('nutritional values'!M8*$D9)/0.1</f>
        <v>640.50002098083496</v>
      </c>
      <c r="N9">
        <f>('nutritional values'!N8*$D9)/0.1</f>
        <v>9637.9997253417987</v>
      </c>
      <c r="O9">
        <f>('nutritional values'!O8*$D9)/0.1</f>
        <v>1006.4999580383301</v>
      </c>
      <c r="P9">
        <f>('nutritional values'!P8*$D9)/0.1</f>
        <v>12.504999339580548</v>
      </c>
      <c r="Q9">
        <f>('nutritional values'!Q8*$D9)/0.1</f>
        <v>945.49999999999989</v>
      </c>
      <c r="R9">
        <f>('nutritional values'!R8*$D9)/0.1</f>
        <v>19001.499938964847</v>
      </c>
      <c r="S9">
        <f>('nutritional values'!S8*$D9)/0.1</f>
        <v>23.790000379085548</v>
      </c>
      <c r="T9">
        <f>('nutritional values'!T8*$D9)/0.1</f>
        <v>2720.5999374389648</v>
      </c>
      <c r="U9">
        <f>('nutritional values'!U8*$D9)/0.1</f>
        <v>1921.5000152587902</v>
      </c>
      <c r="V9">
        <f>('nutritional values'!V8*$D9)/0.1</f>
        <v>0.30499999411404149</v>
      </c>
      <c r="W9">
        <f>('nutritional values'!W8*$D9)/0.1</f>
        <v>0.51850001327693496</v>
      </c>
      <c r="X9">
        <f>('nutritional values'!X8*$D9)/0.1</f>
        <v>0.64050001092255004</v>
      </c>
      <c r="Y9">
        <f>('nutritional values'!Y8*$D9)/0.1</f>
        <v>0.33549999352544552</v>
      </c>
      <c r="Z9">
        <f>('nutritional values'!Z8*$D9)/0.1</f>
        <v>0</v>
      </c>
    </row>
    <row r="10" spans="1:26">
      <c r="A10">
        <f t="shared" si="0"/>
        <v>9</v>
      </c>
      <c r="B10" s="28" t="s">
        <v>39</v>
      </c>
      <c r="C10" s="25" t="s">
        <v>35</v>
      </c>
      <c r="D10" s="30" cm="1">
        <f t="array" ref="D10">INDEX(harvestdata, A10, D$1)</f>
        <v>0.8</v>
      </c>
      <c r="E10">
        <f>('nutritional values'!E9*$D10)/0.1</f>
        <v>5.4400000572204563</v>
      </c>
      <c r="F10">
        <f>('nutritional values'!F9*$D10)/0.1</f>
        <v>0.80000001192092796</v>
      </c>
      <c r="G10">
        <f>('nutritional values'!G9*$D10)/0.1</f>
        <v>14.399999618530241</v>
      </c>
      <c r="H10">
        <f>('nutritional values'!H9*$D10)/0.1</f>
        <v>128</v>
      </c>
      <c r="I10">
        <f>('nutritional values'!I9*$D10)/0.1</f>
        <v>12.800000190734879</v>
      </c>
      <c r="J10">
        <f>('nutritional values'!J9*$D10)/0.1</f>
        <v>0.2560000121593472</v>
      </c>
      <c r="K10">
        <f>('nutritional values'!K9*$D10)/0.1</f>
        <v>200</v>
      </c>
      <c r="L10">
        <f>('nutritional values'!L9*$D10)/0.1</f>
        <v>2.7200000286102322</v>
      </c>
      <c r="M10">
        <f>('nutritional values'!M9*$D10)/0.1</f>
        <v>80</v>
      </c>
      <c r="N10">
        <f>('nutritional values'!N9*$D10)/0.1</f>
        <v>1864</v>
      </c>
      <c r="O10">
        <f>('nutritional values'!O9*$D10)/0.1</f>
        <v>312</v>
      </c>
      <c r="P10">
        <f>('nutritional values'!P9*$D10)/0.1</f>
        <v>2.2400000095367441</v>
      </c>
      <c r="Q10">
        <f>('nutritional values'!Q9*$D10)/0.1</f>
        <v>0</v>
      </c>
      <c r="R10">
        <f>('nutritional values'!R9*$D10)/0.1</f>
        <v>0</v>
      </c>
      <c r="S10">
        <f>('nutritional values'!S9*$D10)/0.1</f>
        <v>0</v>
      </c>
      <c r="T10">
        <f>('nutritional values'!T9*$D10)/0.1</f>
        <v>118.4000015258792</v>
      </c>
      <c r="U10">
        <f>('nutritional values'!U9*$D10)/0.1</f>
        <v>200</v>
      </c>
      <c r="V10">
        <f>('nutritional values'!V9*$D10)/0.1</f>
        <v>0.13600000739097601</v>
      </c>
      <c r="W10">
        <f>('nutritional values'!W9*$D10)/0.1</f>
        <v>0.13600000739097601</v>
      </c>
      <c r="X10">
        <f>('nutritional values'!X9*$D10)/0.1</f>
        <v>0.24799999594688399</v>
      </c>
      <c r="Y10">
        <f>('nutritional values'!Y9*$D10)/0.1</f>
        <v>0.13600000739097601</v>
      </c>
      <c r="Z10">
        <f>('nutritional values'!Z9*$D10)/0.1</f>
        <v>0.38400000333786</v>
      </c>
    </row>
    <row r="11" spans="1:26">
      <c r="A11">
        <f t="shared" si="0"/>
        <v>10</v>
      </c>
      <c r="B11" s="28" t="s">
        <v>41</v>
      </c>
      <c r="C11" s="25" t="s">
        <v>35</v>
      </c>
      <c r="D11" s="30" cm="1">
        <f t="array" ref="D11">INDEX(harvestdata, A11, D$1)</f>
        <v>4</v>
      </c>
      <c r="E11">
        <f>('nutritional values'!E10*$D11)/0.1</f>
        <v>29.951999187469475</v>
      </c>
      <c r="F11">
        <f>('nutritional values'!F10*$D11)/0.1</f>
        <v>4.3680000305175595</v>
      </c>
      <c r="G11">
        <f>('nutritional values'!G10*$D11)/0.1</f>
        <v>77.532000541687196</v>
      </c>
      <c r="H11">
        <f>('nutritional values'!H10*$D11)/0.1</f>
        <v>390</v>
      </c>
      <c r="I11">
        <f>('nutritional values'!I10*$D11)/0.1</f>
        <v>31.199998855590838</v>
      </c>
      <c r="J11">
        <f>('nutritional values'!J10*$D11)/0.1</f>
        <v>0.99840000271797191</v>
      </c>
      <c r="K11">
        <f>('nutritional values'!K10*$D11)/0.1</f>
        <v>343.19999694824196</v>
      </c>
      <c r="L11">
        <f>('nutritional values'!L10*$D11)/0.1</f>
        <v>6.5520000457763601</v>
      </c>
      <c r="M11">
        <f>('nutritional values'!M10*$D11)/0.1</f>
        <v>233.99999618530279</v>
      </c>
      <c r="N11">
        <f>('nutritional values'!N10*$D11)/0.1</f>
        <v>4664.4000244140798</v>
      </c>
      <c r="O11">
        <f>('nutritional values'!O10*$D11)/0.1</f>
        <v>467.99999237060393</v>
      </c>
      <c r="P11">
        <f>('nutritional values'!P10*$D11)/0.1</f>
        <v>4.2120000720023993</v>
      </c>
      <c r="Q11">
        <f>('nutritional values'!Q10*$D11)/0.1</f>
        <v>0</v>
      </c>
      <c r="R11">
        <f>('nutritional values'!R10*$D11)/0.1</f>
        <v>0</v>
      </c>
      <c r="S11">
        <f>('nutritional values'!S10*$D11)/0.1</f>
        <v>1.24799996614456</v>
      </c>
      <c r="T11">
        <f>('nutritional values'!T10*$D11)/0.1</f>
        <v>751.92001342773585</v>
      </c>
      <c r="U11">
        <f>('nutritional values'!U10*$D11)/0.1</f>
        <v>889.19998168945199</v>
      </c>
      <c r="V11">
        <f>('nutritional values'!V10*$D11)/0.1</f>
        <v>0.2184000052511692</v>
      </c>
      <c r="W11">
        <f>('nutritional values'!W10*$D11)/0.1</f>
        <v>0.12480000033974641</v>
      </c>
      <c r="X11">
        <f>('nutritional values'!X10*$D11)/0.1</f>
        <v>0.10920000262558478</v>
      </c>
      <c r="Y11">
        <f>('nutritional values'!Y10*$D11)/0.1</f>
        <v>0.2652000077068804</v>
      </c>
      <c r="Z11">
        <f>('nutritional values'!Z10*$D11)/0.1</f>
        <v>0</v>
      </c>
    </row>
    <row r="12" spans="1:26">
      <c r="A12">
        <f t="shared" si="0"/>
        <v>11</v>
      </c>
      <c r="B12" s="28" t="s">
        <v>43</v>
      </c>
      <c r="C12" s="25" t="s">
        <v>35</v>
      </c>
      <c r="D12" s="30" cm="1">
        <f t="array" ref="D12">INDEX(harvestdata, A12, D$1)</f>
        <v>0.7</v>
      </c>
      <c r="E12">
        <f>('nutritional values'!E11*$D12)/0.1</f>
        <v>18.199999332427989</v>
      </c>
      <c r="F12">
        <f>('nutritional values'!F11*$D12)/0.1</f>
        <v>4.8999999165534964</v>
      </c>
      <c r="G12">
        <f>('nutritional values'!G11*$D12)/0.1</f>
        <v>11.900000333786039</v>
      </c>
      <c r="H12">
        <f>('nutritional values'!H11*$D12)/0.1</f>
        <v>195.99999999999997</v>
      </c>
      <c r="I12">
        <f>('nutritional values'!I11*$D12)/0.1</f>
        <v>13.999999999999998</v>
      </c>
      <c r="J12">
        <f>('nutritional values'!J11*$D12)/0.1</f>
        <v>0.70000001043081195</v>
      </c>
      <c r="K12">
        <f>('nutritional values'!K11*$D12)/0.1</f>
        <v>1120</v>
      </c>
      <c r="L12">
        <f>('nutritional values'!L11*$D12)/0.1</f>
        <v>10.220000267028789</v>
      </c>
      <c r="M12">
        <f>('nutritional values'!M11*$D12)/0.1</f>
        <v>328.99999999999994</v>
      </c>
      <c r="N12">
        <f>('nutritional values'!N11*$D12)/0.1</f>
        <v>2583</v>
      </c>
      <c r="O12">
        <f>('nutritional values'!O11*$D12)/0.1</f>
        <v>188.99999999999997</v>
      </c>
      <c r="P12">
        <f>('nutritional values'!P11*$D12)/0.1</f>
        <v>3.2899999916553484</v>
      </c>
      <c r="Q12">
        <f>('nutritional values'!Q11*$D12)/0.1</f>
        <v>832.99999999999989</v>
      </c>
      <c r="R12">
        <f>('nutritional values'!R11*$D12)/0.1</f>
        <v>0</v>
      </c>
      <c r="S12">
        <f>('nutritional values'!S11*$D12)/0.1</f>
        <v>3.0100000500678985</v>
      </c>
      <c r="T12">
        <f>('nutritional values'!T11*$D12)/0.1</f>
        <v>105</v>
      </c>
      <c r="U12">
        <f>('nutritional values'!U11*$D12)/0.1</f>
        <v>678.99999999999989</v>
      </c>
      <c r="V12">
        <f>('nutritional values'!V11*$D12)/0.1</f>
        <v>0.32200000062584899</v>
      </c>
      <c r="W12">
        <f>('nutritional values'!W11*$D12)/0.1</f>
        <v>0.90999996662139593</v>
      </c>
      <c r="X12">
        <f>('nutritional values'!X11*$D12)/0.1</f>
        <v>1.190000012516973</v>
      </c>
      <c r="Y12">
        <f>('nutritional values'!Y11*$D12)/0.1</f>
        <v>0.34299999102950068</v>
      </c>
      <c r="Z12">
        <f>('nutritional values'!Z11*$D12)/0.1</f>
        <v>2.2330000400543217</v>
      </c>
    </row>
    <row r="13" spans="1:26">
      <c r="A13">
        <f t="shared" si="0"/>
        <v>12</v>
      </c>
      <c r="B13" s="28" t="s">
        <v>45</v>
      </c>
      <c r="C13" s="25" t="s">
        <v>35</v>
      </c>
      <c r="D13" s="30" cm="1">
        <f t="array" ref="D13">INDEX(harvestdata, A13, D$1)</f>
        <v>0.8</v>
      </c>
      <c r="E13">
        <f>('nutritional values'!E12*$D13)/0.1</f>
        <v>22.879999160766637</v>
      </c>
      <c r="F13">
        <f>('nutritional values'!F12*$D13)/0.1</f>
        <v>3.1199998855590798</v>
      </c>
      <c r="G13">
        <f>('nutritional values'!G12*$D13)/0.1</f>
        <v>11.439999580383279</v>
      </c>
      <c r="H13">
        <f>('nutritional values'!H12*$D13)/0.1</f>
        <v>184</v>
      </c>
      <c r="I13">
        <f>('nutritional values'!I12*$D13)/0.1</f>
        <v>17.600000381469759</v>
      </c>
      <c r="J13">
        <f>('nutritional values'!J12*$D13)/0.1</f>
        <v>0.50400000810623202</v>
      </c>
      <c r="K13">
        <f>('nutritional values'!K12*$D13)/0.1</f>
        <v>792</v>
      </c>
      <c r="L13">
        <f>('nutritional values'!L12*$D13)/0.1</f>
        <v>21.68000030517576</v>
      </c>
      <c r="M13">
        <f>('nutritional values'!M12*$D13)/0.1</f>
        <v>632</v>
      </c>
      <c r="N13">
        <f>('nutritional values'!N12*$D13)/0.1</f>
        <v>4464</v>
      </c>
      <c r="O13">
        <f>('nutritional values'!O12*$D13)/0.1</f>
        <v>632</v>
      </c>
      <c r="P13">
        <f>('nutritional values'!P12*$D13)/0.1</f>
        <v>4.2399997711181676</v>
      </c>
      <c r="Q13">
        <f>('nutritional values'!Q12*$D13)/0.1</f>
        <v>3752.0000000000005</v>
      </c>
      <c r="R13">
        <f>('nutritional values'!R12*$D13)/0.1</f>
        <v>0</v>
      </c>
      <c r="S13">
        <f>('nutritional values'!S12*$D13)/0.1</f>
        <v>16.239999771118161</v>
      </c>
      <c r="T13">
        <f>('nutritional values'!T12*$D13)/0.1</f>
        <v>224.80000305175764</v>
      </c>
      <c r="U13">
        <f>('nutritional values'!U12*$D13)/0.1</f>
        <v>1552</v>
      </c>
      <c r="V13">
        <f>('nutritional values'!V12*$D13)/0.1</f>
        <v>3.9999999105930321E-2</v>
      </c>
      <c r="W13">
        <f>('nutritional values'!W12*$D13)/0.1</f>
        <v>0.2080000042915344</v>
      </c>
      <c r="X13">
        <f>('nutritional values'!X12*$D13)/0.1</f>
        <v>1.1039999723434479</v>
      </c>
      <c r="Y13">
        <f>('nutritional values'!Y12*$D13)/0.1</f>
        <v>7.9999998211860643E-2</v>
      </c>
      <c r="Z13">
        <f>('nutritional values'!Z12*$D13)/0.1</f>
        <v>1.3200000524520878</v>
      </c>
    </row>
    <row r="14" spans="1:26">
      <c r="A14">
        <f t="shared" si="0"/>
        <v>13</v>
      </c>
      <c r="B14" s="28" t="s">
        <v>47</v>
      </c>
      <c r="C14" s="25" t="s">
        <v>35</v>
      </c>
      <c r="D14" s="30" cm="1">
        <f t="array" ref="D14">INDEX(harvestdata, A14, D$1)</f>
        <v>1.5</v>
      </c>
      <c r="E14">
        <f>('nutritional values'!E13*$D14)/0.1</f>
        <v>33.000000715255794</v>
      </c>
      <c r="F14">
        <f>('nutritional values'!F13*$D14)/0.1</f>
        <v>1.9499999284744201</v>
      </c>
      <c r="G14">
        <f>('nutritional values'!G13*$D14)/0.1</f>
        <v>9.4499999284744192</v>
      </c>
      <c r="H14">
        <f>('nutritional values'!H13*$D14)/0.1</f>
        <v>330</v>
      </c>
      <c r="I14">
        <f>('nutritional values'!I13*$D14)/0.1</f>
        <v>55.500000715255794</v>
      </c>
      <c r="J14">
        <f>('nutritional values'!J13*$D14)/0.1</f>
        <v>0.29999999329447796</v>
      </c>
      <c r="K14">
        <f>('nutritional values'!K13*$D14)/0.1</f>
        <v>1755</v>
      </c>
      <c r="L14">
        <f>('nutritional values'!L13*$D14)/0.1</f>
        <v>38.549998998642003</v>
      </c>
      <c r="M14">
        <f>('nutritional values'!M13*$D14)/0.1</f>
        <v>1050</v>
      </c>
      <c r="N14">
        <f>('nutritional values'!N13*$D14)/0.1</f>
        <v>11430</v>
      </c>
      <c r="O14">
        <f>('nutritional values'!O13*$D14)/0.1</f>
        <v>3390</v>
      </c>
      <c r="P14">
        <f>('nutritional values'!P13*$D14)/0.1</f>
        <v>5.6999999284744192</v>
      </c>
      <c r="Q14">
        <f>('nutritional values'!Q13*$D14)/0.1</f>
        <v>4740</v>
      </c>
      <c r="R14">
        <f>('nutritional values'!R13*$D14)/0.1</f>
        <v>0</v>
      </c>
      <c r="S14">
        <f>('nutritional values'!S13*$D14)/0.1</f>
        <v>22.5</v>
      </c>
      <c r="T14">
        <f>('nutritional values'!T13*$D14)/0.1</f>
        <v>450</v>
      </c>
      <c r="U14">
        <f>('nutritional values'!U13*$D14)/0.1</f>
        <v>225</v>
      </c>
      <c r="V14">
        <f>('nutritional values'!V13*$D14)/0.1</f>
        <v>0.39000000804662693</v>
      </c>
      <c r="W14">
        <f>('nutritional values'!W13*$D14)/0.1</f>
        <v>0.61500001698732443</v>
      </c>
      <c r="X14">
        <f>('nutritional values'!X13*$D14)/0.1</f>
        <v>6.0000002849847155E-2</v>
      </c>
      <c r="Y14">
        <f>('nutritional values'!Y13*$D14)/0.1</f>
        <v>0.39000000804662693</v>
      </c>
      <c r="Z14">
        <f>('nutritional values'!Z13*$D14)/0.1</f>
        <v>0.69000000134110506</v>
      </c>
    </row>
    <row r="15" spans="1:26">
      <c r="A15">
        <f t="shared" si="0"/>
        <v>14</v>
      </c>
      <c r="B15" s="28" t="s">
        <v>49</v>
      </c>
      <c r="C15" s="25" t="s">
        <v>35</v>
      </c>
      <c r="D15" s="30" cm="1">
        <f t="array" ref="D15">INDEX(harvestdata, A15, D$1)</f>
        <v>7</v>
      </c>
      <c r="E15">
        <f>('nutritional values'!E14*$D15)/0.1</f>
        <v>112.70000100135771</v>
      </c>
      <c r="F15">
        <f>('nutritional values'!F14*$D15)/0.1</f>
        <v>11.900000125169731</v>
      </c>
      <c r="G15">
        <f>('nutritional values'!G14*$D15)/0.1</f>
        <v>473.2000160217288</v>
      </c>
      <c r="H15">
        <f>('nutritional values'!H14*$D15)/0.1</f>
        <v>3010</v>
      </c>
      <c r="I15">
        <f>('nutritional values'!I14*$D15)/0.1</f>
        <v>195.99999666213961</v>
      </c>
      <c r="J15">
        <f>('nutritional values'!J14*$D15)/0.1</f>
        <v>1.8900000490248219</v>
      </c>
      <c r="K15">
        <f>('nutritional values'!K14*$D15)/0.1</f>
        <v>1120</v>
      </c>
      <c r="L15">
        <f>('nutritional values'!L14*$D15)/0.1</f>
        <v>56.000000834465027</v>
      </c>
      <c r="M15">
        <f>('nutritional values'!M14*$D15)/0.1</f>
        <v>1610</v>
      </c>
      <c r="N15">
        <f>('nutritional values'!N14*$D15)/0.1</f>
        <v>22750</v>
      </c>
      <c r="O15">
        <f>('nutritional values'!O14*$D15)/0.1</f>
        <v>5460</v>
      </c>
      <c r="P15">
        <f>('nutritional values'!P14*$D15)/0.1</f>
        <v>24.499999582767522</v>
      </c>
      <c r="Q15">
        <f>('nutritional values'!Q14*$D15)/0.1</f>
        <v>140</v>
      </c>
      <c r="R15">
        <f>('nutritional values'!R14*$D15)/0.1</f>
        <v>0</v>
      </c>
      <c r="S15">
        <f>('nutritional values'!S14*$D15)/0.1</f>
        <v>2.7999999374151208</v>
      </c>
      <c r="T15">
        <f>('nutritional values'!T14*$D15)/0.1</f>
        <v>343.00000667572004</v>
      </c>
      <c r="U15">
        <f>('nutritional values'!U14*$D15)/0.1</f>
        <v>7630</v>
      </c>
      <c r="V15">
        <f>('nutritional values'!V14*$D15)/0.1</f>
        <v>2.2400001063942878</v>
      </c>
      <c r="W15">
        <f>('nutritional values'!W14*$D15)/0.1</f>
        <v>3.8499999791383757</v>
      </c>
      <c r="X15">
        <f>('nutritional values'!X14*$D15)/0.1</f>
        <v>0.34999999217689026</v>
      </c>
      <c r="Y15">
        <f>('nutritional values'!Y14*$D15)/0.1</f>
        <v>2.2400001063942878</v>
      </c>
      <c r="Z15">
        <f>('nutritional values'!Z14*$D15)/0.1</f>
        <v>4.1999999061226845</v>
      </c>
    </row>
    <row r="16" spans="1:26">
      <c r="A16">
        <f t="shared" si="0"/>
        <v>15</v>
      </c>
      <c r="B16" s="28" t="s">
        <v>51</v>
      </c>
      <c r="C16" s="25" t="s">
        <v>35</v>
      </c>
      <c r="D16" s="30" cm="1">
        <f t="array" ref="D16">INDEX(harvestdata, A16, D$1)</f>
        <v>5</v>
      </c>
      <c r="E16">
        <f>('nutritional values'!E15*$D16)/0.1</f>
        <v>63.999998569488504</v>
      </c>
      <c r="F16">
        <f>('nutritional values'!F15*$D16)/0.1</f>
        <v>5.0000000745057989</v>
      </c>
      <c r="G16">
        <f>('nutritional values'!G15*$D16)/0.1</f>
        <v>164.99999761581398</v>
      </c>
      <c r="H16">
        <f>('nutritional values'!H15*$D16)/0.1</f>
        <v>1250</v>
      </c>
      <c r="I16">
        <f>('nutritional values'!I15*$D16)/0.1</f>
        <v>125</v>
      </c>
      <c r="J16">
        <f>('nutritional values'!J15*$D16)/0.1</f>
        <v>1.7000000923871998</v>
      </c>
      <c r="K16">
        <f>('nutritional values'!K15*$D16)/0.1</f>
        <v>2000</v>
      </c>
      <c r="L16">
        <f>('nutritional values'!L15*$D16)/0.1</f>
        <v>23.499999940395348</v>
      </c>
      <c r="M16">
        <f>('nutritional values'!M15*$D16)/0.1</f>
        <v>600</v>
      </c>
      <c r="N16">
        <f>('nutritional values'!N15*$D16)/0.1</f>
        <v>8500</v>
      </c>
      <c r="O16">
        <f>('nutritional values'!O15*$D16)/0.1</f>
        <v>900</v>
      </c>
      <c r="P16">
        <f>('nutritional values'!P15*$D16)/0.1</f>
        <v>9.0000003576278509</v>
      </c>
      <c r="Q16">
        <f>('nutritional values'!Q15*$D16)/0.1</f>
        <v>250</v>
      </c>
      <c r="R16">
        <f>('nutritional values'!R15*$D16)/0.1</f>
        <v>0</v>
      </c>
      <c r="S16">
        <f>('nutritional values'!S15*$D16)/0.1</f>
        <v>7.5000002980231999</v>
      </c>
      <c r="T16">
        <f>('nutritional values'!T15*$D16)/0.1</f>
        <v>1829.9999237060549</v>
      </c>
      <c r="U16">
        <f>('nutritional values'!U15*$D16)/0.1</f>
        <v>2150</v>
      </c>
      <c r="V16">
        <f>('nutritional values'!V15*$D16)/0.1</f>
        <v>0.85000004619359992</v>
      </c>
      <c r="W16">
        <f>('nutritional values'!W15*$D16)/0.1</f>
        <v>0.85000004619359992</v>
      </c>
      <c r="X16">
        <f>('nutritional values'!X15*$D16)/0.1</f>
        <v>0</v>
      </c>
      <c r="Y16">
        <f>('nutritional values'!Y15*$D16)/0.1</f>
        <v>0.85000004619359992</v>
      </c>
      <c r="Z16">
        <f>('nutritional values'!Z15*$D16)/0.1</f>
        <v>0.85000004619359992</v>
      </c>
    </row>
    <row r="17" spans="1:26">
      <c r="A17">
        <f t="shared" si="0"/>
        <v>16</v>
      </c>
      <c r="B17" s="28" t="s">
        <v>128</v>
      </c>
      <c r="C17" s="25" t="s">
        <v>35</v>
      </c>
      <c r="D17" s="30" cm="1">
        <f t="array" ref="D17">INDEX(harvestdata, A17, D$1)</f>
        <v>1</v>
      </c>
      <c r="E17">
        <f>('nutritional values'!E16*$D17)/0.1</f>
        <v>8.9999997615814191</v>
      </c>
      <c r="F17">
        <f>('nutritional values'!F16*$D17)/0.1</f>
        <v>1.0000000149011599</v>
      </c>
      <c r="G17">
        <f>('nutritional values'!G16*$D17)/0.1</f>
        <v>46.300001144409194</v>
      </c>
      <c r="H17">
        <f>('nutritional values'!H16*$D17)/0.1</f>
        <v>280</v>
      </c>
      <c r="I17">
        <f>('nutritional values'!I16*$D17)/0.1</f>
        <v>17.999999523162799</v>
      </c>
      <c r="J17">
        <f>('nutritional values'!J16*$D17)/0.1</f>
        <v>0.109999999403954</v>
      </c>
      <c r="K17">
        <f>('nutritional values'!K16*$D17)/0.1</f>
        <v>300</v>
      </c>
      <c r="L17">
        <f>('nutritional values'!L16*$D17)/0.1</f>
        <v>3.00000011920929</v>
      </c>
      <c r="M17">
        <f>('nutritional values'!M16*$D17)/0.1</f>
        <v>110</v>
      </c>
      <c r="N17">
        <f>('nutritional values'!N16*$D17)/0.1</f>
        <v>1910</v>
      </c>
      <c r="O17">
        <f>('nutritional values'!O16*$D17)/0.1</f>
        <v>670</v>
      </c>
      <c r="P17">
        <f>('nutritional values'!P16*$D17)/0.1</f>
        <v>2.7000001072883597</v>
      </c>
      <c r="Q17">
        <f>('nutritional values'!Q16*$D17)/0.1</f>
        <v>0</v>
      </c>
      <c r="R17">
        <f>('nutritional values'!R16*$D17)/0.1</f>
        <v>0</v>
      </c>
      <c r="S17">
        <f>('nutritional values'!S16*$D17)/0.1</f>
        <v>0.29999999329447702</v>
      </c>
      <c r="T17">
        <f>('nutritional values'!T16*$D17)/0.1</f>
        <v>210</v>
      </c>
      <c r="U17">
        <f>('nutritional values'!U16*$D17)/0.1</f>
        <v>150</v>
      </c>
      <c r="V17">
        <f>('nutritional values'!V16*$D17)/0.1</f>
        <v>6.0000000521540593E-2</v>
      </c>
      <c r="W17">
        <f>('nutritional values'!W16*$D17)/0.1</f>
        <v>0.12000000104308101</v>
      </c>
      <c r="X17">
        <f>('nutritional values'!X16*$D17)/0.1</f>
        <v>0.39999999105930301</v>
      </c>
      <c r="Y17">
        <f>('nutritional values'!Y16*$D17)/0.1</f>
        <v>6.0000000521540593E-2</v>
      </c>
      <c r="Z17">
        <f>('nutritional values'!Z16*$D17)/0.1</f>
        <v>0.52999999374151197</v>
      </c>
    </row>
    <row r="18" spans="1:26">
      <c r="A18">
        <f t="shared" si="0"/>
        <v>17</v>
      </c>
      <c r="B18" s="28" t="s">
        <v>55</v>
      </c>
      <c r="C18" s="25" t="s">
        <v>35</v>
      </c>
      <c r="D18" s="30" cm="1">
        <f t="array" ref="D18">INDEX(harvestdata, A18, D$1)</f>
        <v>2.5</v>
      </c>
      <c r="E18">
        <f>('nutritional values'!E17*$D18)/0.1</f>
        <v>42.500001192093002</v>
      </c>
      <c r="F18">
        <f>('nutritional values'!F17*$D18)/0.1</f>
        <v>2.5000000372528994</v>
      </c>
      <c r="G18">
        <f>('nutritional values'!G17*$D18)/0.1</f>
        <v>64.999997615814252</v>
      </c>
      <c r="H18">
        <f>('nutritional values'!H17*$D18)/0.1</f>
        <v>675</v>
      </c>
      <c r="I18">
        <f>('nutritional values'!I17*$D18)/0.1</f>
        <v>89.999997615814237</v>
      </c>
      <c r="J18">
        <f>('nutritional values'!J17*$D18)/0.1</f>
        <v>0.32500000670552243</v>
      </c>
      <c r="K18">
        <f>('nutritional values'!K17*$D18)/0.1</f>
        <v>600</v>
      </c>
      <c r="L18">
        <f>('nutritional values'!L17*$D18)/0.1</f>
        <v>10.000000149011598</v>
      </c>
      <c r="M18">
        <f>('nutritional values'!M17*$D18)/0.1</f>
        <v>475</v>
      </c>
      <c r="N18">
        <f>('nutritional values'!N17*$D18)/0.1</f>
        <v>8750</v>
      </c>
      <c r="O18">
        <f>('nutritional values'!O17*$D18)/0.1</f>
        <v>500</v>
      </c>
      <c r="P18">
        <f>('nutritional values'!P17*$D18)/0.1</f>
        <v>0.74999998323619255</v>
      </c>
      <c r="Q18">
        <f>('nutritional values'!Q17*$D18)/0.1</f>
        <v>50</v>
      </c>
      <c r="R18">
        <f>('nutritional values'!R17*$D18)/0.1</f>
        <v>0</v>
      </c>
      <c r="S18">
        <f>('nutritional values'!S17*$D18)/0.1</f>
        <v>11.9999997317791</v>
      </c>
      <c r="T18">
        <f>('nutritional values'!T17*$D18)/0.1</f>
        <v>1550</v>
      </c>
      <c r="U18">
        <f>('nutritional values'!U17*$D18)/0.1</f>
        <v>400</v>
      </c>
      <c r="V18">
        <f>('nutritional values'!V17*$D18)/0.1</f>
        <v>0.17500000540167099</v>
      </c>
      <c r="W18">
        <f>('nutritional values'!W17*$D18)/0.1</f>
        <v>0.49999998882412994</v>
      </c>
      <c r="X18">
        <f>('nutritional values'!X17*$D18)/0.1</f>
        <v>0.65000001341104485</v>
      </c>
      <c r="Y18">
        <f>('nutritional values'!Y17*$D18)/0.1</f>
        <v>0.17500000540167099</v>
      </c>
      <c r="Z18">
        <f>('nutritional values'!Z17*$D18)/0.1</f>
        <v>1.2000000104308124</v>
      </c>
    </row>
    <row r="19" spans="1:26">
      <c r="A19">
        <f t="shared" si="0"/>
        <v>18</v>
      </c>
      <c r="B19" s="28" t="s">
        <v>57</v>
      </c>
      <c r="C19" s="25" t="s">
        <v>35</v>
      </c>
      <c r="D19" s="30" cm="1">
        <f t="array" ref="D19">INDEX(harvestdata, A19, D$1)</f>
        <v>3</v>
      </c>
      <c r="E19">
        <f>('nutritional values'!E18*$D19)/0.1</f>
        <v>84.645001888275004</v>
      </c>
      <c r="F19">
        <f>('nutritional values'!F18*$D19)/0.1</f>
        <v>22.51500070095063</v>
      </c>
      <c r="G19">
        <f>('nutritional values'!G18*$D19)/0.1</f>
        <v>180.40500640869149</v>
      </c>
      <c r="H19">
        <f>('nutritional values'!H18*$D19)/0.1</f>
        <v>1026.000022888185</v>
      </c>
      <c r="I19">
        <f>('nutritional values'!I18*$D19)/0.1</f>
        <v>94.04999971389779</v>
      </c>
      <c r="J19">
        <f>('nutritional values'!J18*$D19)/0.1</f>
        <v>3.7620002031326405</v>
      </c>
      <c r="K19">
        <f>('nutritional values'!K18*$D19)/0.1</f>
        <v>3933.0001831054801</v>
      </c>
      <c r="L19">
        <f>('nutritional values'!L18*$D19)/0.1</f>
        <v>176.69999599456801</v>
      </c>
      <c r="M19">
        <f>('nutritional values'!M18*$D19)/0.1</f>
        <v>1425</v>
      </c>
      <c r="N19">
        <f>('nutritional values'!N18*$D19)/0.1</f>
        <v>15788.999633789068</v>
      </c>
      <c r="O19">
        <f>('nutritional values'!O18*$D19)/0.1</f>
        <v>1596.000022888185</v>
      </c>
      <c r="P19">
        <f>('nutritional values'!P18*$D19)/0.1</f>
        <v>30.494999885559</v>
      </c>
      <c r="Q19">
        <f>('nutritional values'!Q18*$D19)/0.1</f>
        <v>11998.499999999998</v>
      </c>
      <c r="R19">
        <f>('nutritional values'!R18*$D19)/0.1</f>
        <v>240083.994140625</v>
      </c>
      <c r="S19">
        <f>('nutritional values'!S18*$D19)/0.1</f>
        <v>21.374999284744256</v>
      </c>
      <c r="T19">
        <f>('nutritional values'!T18*$D19)/0.1</f>
        <v>3790.4999542236296</v>
      </c>
      <c r="U19">
        <f>('nutritional values'!U18*$D19)/0.1</f>
        <v>4331.9998168945194</v>
      </c>
      <c r="V19">
        <f>('nutritional values'!V18*$D19)/0.1</f>
        <v>8.1795001029968386</v>
      </c>
      <c r="W19">
        <f>('nutritional values'!W18*$D19)/0.1</f>
        <v>3.2775000482797498</v>
      </c>
      <c r="X19">
        <f>('nutritional values'!X18*$D19)/0.1</f>
        <v>0.22800000384449967</v>
      </c>
      <c r="Y19">
        <f>('nutritional values'!Y18*$D19)/0.1</f>
        <v>8.4075003862380893</v>
      </c>
      <c r="Z19">
        <f>('nutritional values'!Z18*$D19)/0.1</f>
        <v>0</v>
      </c>
    </row>
    <row r="20" spans="1:26">
      <c r="A20">
        <f t="shared" si="0"/>
        <v>19</v>
      </c>
      <c r="B20" s="28" t="s">
        <v>59</v>
      </c>
      <c r="C20" s="25" t="s">
        <v>35</v>
      </c>
      <c r="D20" s="30" cm="1">
        <f t="array" ref="D20">INDEX(harvestdata, A20, D$1)</f>
        <v>1.5</v>
      </c>
      <c r="E20">
        <f>('nutritional values'!E19*$D20)/0.1</f>
        <v>18.600000143051101</v>
      </c>
      <c r="F20">
        <f>('nutritional values'!F19*$D20)/0.1</f>
        <v>3.0000000447034796</v>
      </c>
      <c r="G20">
        <f>('nutritional values'!G19*$D20)/0.1</f>
        <v>62.999997138977101</v>
      </c>
      <c r="H20">
        <f>('nutritional values'!H19*$D20)/0.1</f>
        <v>465</v>
      </c>
      <c r="I20">
        <f>('nutritional values'!I19*$D20)/0.1</f>
        <v>46.499998569488547</v>
      </c>
      <c r="J20">
        <f>('nutritional values'!J19*$D20)/0.1</f>
        <v>1.3500000536441805</v>
      </c>
      <c r="K20">
        <f>('nutritional values'!K19*$D20)/0.1</f>
        <v>735</v>
      </c>
      <c r="L20">
        <f>('nutritional values'!L19*$D20)/0.1</f>
        <v>10.95000028610229</v>
      </c>
      <c r="M20">
        <f>('nutritional values'!M19*$D20)/0.1</f>
        <v>255</v>
      </c>
      <c r="N20">
        <f>('nutritional values'!N19*$D20)/0.1</f>
        <v>6210</v>
      </c>
      <c r="O20">
        <f>('nutritional values'!O19*$D20)/0.1</f>
        <v>780</v>
      </c>
      <c r="P20">
        <f>('nutritional values'!P19*$D20)/0.1</f>
        <v>3.0000000447034796</v>
      </c>
      <c r="Q20">
        <f>('nutritional values'!Q19*$D20)/0.1</f>
        <v>330</v>
      </c>
      <c r="R20">
        <f>('nutritional values'!R19*$D20)/0.1</f>
        <v>0</v>
      </c>
      <c r="S20">
        <f>('nutritional values'!S19*$D20)/0.1</f>
        <v>8.6999997496604848</v>
      </c>
      <c r="T20">
        <f>('nutritional values'!T19*$D20)/0.1</f>
        <v>180</v>
      </c>
      <c r="U20">
        <f>('nutritional values'!U19*$D20)/0.1</f>
        <v>405</v>
      </c>
      <c r="V20">
        <f>('nutritional values'!V19*$D20)/0.1</f>
        <v>0.9749999642372128</v>
      </c>
      <c r="W20">
        <f>('nutritional values'!W19*$D20)/0.1</f>
        <v>2.5349999964237151</v>
      </c>
      <c r="X20">
        <f>('nutritional values'!X19*$D20)/0.1</f>
        <v>0</v>
      </c>
      <c r="Y20">
        <f>('nutritional values'!Y19*$D20)/0.1</f>
        <v>1.0200000554323201</v>
      </c>
      <c r="Z20">
        <f>('nutritional values'!Z19*$D20)/0.1</f>
        <v>2.5349999964237151</v>
      </c>
    </row>
    <row r="21" spans="1:26">
      <c r="A21">
        <v>20</v>
      </c>
      <c r="B21" s="28" t="s">
        <v>206</v>
      </c>
      <c r="C21" s="25" t="s">
        <v>35</v>
      </c>
      <c r="D21" s="30" cm="1">
        <f t="array" ref="D21">INDEX(harvestdata, A21, D$1)</f>
        <v>4</v>
      </c>
      <c r="E21">
        <f>('nutritional values'!E20*$D21)/0.1</f>
        <v>24.563999176025398</v>
      </c>
      <c r="F21">
        <f>('nutritional values'!F20*$D21)/0.1</f>
        <v>6.0519999265670794</v>
      </c>
      <c r="G21">
        <f>('nutritional values'!G20*$D21)/0.1</f>
        <v>105.7320022583008</v>
      </c>
      <c r="H21">
        <f>('nutritional values'!H20*$D21)/0.1</f>
        <v>569.59999084472793</v>
      </c>
      <c r="I21">
        <f>('nutritional values'!I20*$D21)/0.1</f>
        <v>56.960000991821197</v>
      </c>
      <c r="J21">
        <f>('nutritional values'!J20*$D21)/0.1</f>
        <v>1.495199948549272</v>
      </c>
      <c r="K21">
        <f>('nutritional values'!K20*$D21)/0.1</f>
        <v>1423.999938964844</v>
      </c>
      <c r="L21">
        <f>('nutritional values'!L20*$D21)/0.1</f>
        <v>7.1200001239776798</v>
      </c>
      <c r="M21">
        <f>('nutritional values'!M20*$D21)/0.1</f>
        <v>391.59999847412115</v>
      </c>
      <c r="N21">
        <f>('nutritional values'!N20*$D21)/0.1</f>
        <v>9255.9997558593604</v>
      </c>
      <c r="O21">
        <f>('nutritional values'!O20*$D21)/0.1</f>
        <v>2847.999877929688</v>
      </c>
      <c r="P21">
        <f>('nutritional values'!P20*$D21)/0.1</f>
        <v>4.6279999613762</v>
      </c>
      <c r="Q21">
        <f>('nutritional values'!Q20*$D21)/0.1</f>
        <v>783.19999999999993</v>
      </c>
      <c r="R21">
        <f>('nutritional values'!R20*$D21)/0.1</f>
        <v>15984.39941406252</v>
      </c>
      <c r="S21">
        <f>('nutritional values'!S20*$D21)/0.1</f>
        <v>9.6119999885559206</v>
      </c>
      <c r="T21">
        <f>('nutritional values'!T20*$D21)/0.1</f>
        <v>110.3600025177</v>
      </c>
      <c r="U21">
        <f>('nutritional values'!U20*$D21)/0.1</f>
        <v>1281.6000366210919</v>
      </c>
      <c r="V21">
        <f>('nutritional values'!V20*$D21)/0.1</f>
        <v>1.1035999655723561</v>
      </c>
      <c r="W21">
        <f>('nutritional values'!W20*$D21)/0.1</f>
        <v>2.812399864196776</v>
      </c>
      <c r="X21">
        <f>('nutritional values'!X20*$D21)/0.1</f>
        <v>0</v>
      </c>
      <c r="Y21">
        <f>('nutritional values'!Y20*$D21)/0.1</f>
        <v>1.1392000317573558</v>
      </c>
      <c r="Z21">
        <f>('nutritional values'!Z20*$D21)/0.1</f>
        <v>0</v>
      </c>
    </row>
    <row r="22" spans="1:26">
      <c r="A22">
        <f t="shared" si="0"/>
        <v>21</v>
      </c>
      <c r="B22" s="28" t="s">
        <v>63</v>
      </c>
      <c r="C22" s="25" t="s">
        <v>35</v>
      </c>
      <c r="D22" s="30" cm="1">
        <f t="array" ref="D22">INDEX(harvestdata, A22, D$1)</f>
        <v>0.6</v>
      </c>
      <c r="E22">
        <f>('nutritional values'!E21*$D22)/0.1</f>
        <v>21</v>
      </c>
      <c r="F22">
        <f>('nutritional values'!F21*$D22)/0.1</f>
        <v>6.600000143051159</v>
      </c>
      <c r="G22">
        <f>('nutritional values'!G21*$D22)/0.1</f>
        <v>29.400000572204576</v>
      </c>
      <c r="H22">
        <f>('nutritional values'!H21*$D22)/0.1</f>
        <v>258</v>
      </c>
      <c r="I22">
        <f>('nutritional values'!I21*$D22)/0.1</f>
        <v>12.599999427795421</v>
      </c>
      <c r="J22">
        <f>('nutritional values'!J21*$D22)/0.1</f>
        <v>0.60000000894069594</v>
      </c>
      <c r="K22">
        <f>('nutritional values'!K21*$D22)/0.1</f>
        <v>1250.9760131835958</v>
      </c>
      <c r="L22">
        <f>('nutritional values'!L21*$D22)/0.1</f>
        <v>39.635999679565437</v>
      </c>
      <c r="M22">
        <f>('nutritional values'!M21*$D22)/0.1</f>
        <v>330.7860031127928</v>
      </c>
      <c r="N22">
        <f>('nutritional values'!N21*$D22)/0.1</f>
        <v>4438.5659179687491</v>
      </c>
      <c r="O22">
        <f>('nutritional values'!O21*$D22)/0.1</f>
        <v>366</v>
      </c>
      <c r="P22">
        <f>('nutritional values'!P21*$D22)/0.1</f>
        <v>5.4720000028610212</v>
      </c>
      <c r="Q22">
        <f>('nutritional values'!Q21*$D22)/0.1</f>
        <v>2316</v>
      </c>
      <c r="R22">
        <f>('nutritional values'!R21*$D22)/0.1</f>
        <v>45481.075195312493</v>
      </c>
      <c r="S22">
        <f>('nutritional values'!S21*$D22)/0.1</f>
        <v>0</v>
      </c>
      <c r="T22">
        <f>('nutritional values'!T21*$D22)/0.1</f>
        <v>511.21801757812494</v>
      </c>
      <c r="U22">
        <f>('nutritional values'!U21*$D22)/0.1</f>
        <v>902.14801025390398</v>
      </c>
      <c r="V22">
        <f>('nutritional values'!V21*$D22)/0.1</f>
        <v>4.7039998769760114</v>
      </c>
      <c r="W22">
        <f>('nutritional values'!W21*$D22)/0.1</f>
        <v>0.48600000143051164</v>
      </c>
      <c r="X22">
        <f>('nutritional values'!X21*$D22)/0.1</f>
        <v>7.8000001609325395E-2</v>
      </c>
      <c r="Y22">
        <f>('nutritional values'!Y21*$D22)/0.1</f>
        <v>4.7279999256134033</v>
      </c>
      <c r="Z22">
        <f>('nutritional values'!Z21*$D22)/0.1</f>
        <v>0.55800001323223136</v>
      </c>
    </row>
    <row r="23" spans="1:26">
      <c r="A23">
        <f t="shared" si="0"/>
        <v>22</v>
      </c>
      <c r="B23" s="28" t="s">
        <v>65</v>
      </c>
      <c r="C23" s="25" t="s">
        <v>35</v>
      </c>
      <c r="D23" s="30" cm="1">
        <f t="array" ref="D23">INDEX(harvestdata, A23, D$1)</f>
        <v>0.7</v>
      </c>
      <c r="E23">
        <f>('nutritional values'!E22*$D23)/0.1</f>
        <v>14.91000080108644</v>
      </c>
      <c r="F23">
        <f>('nutritional values'!F22*$D23)/0.1</f>
        <v>3.6399998664855975</v>
      </c>
      <c r="G23">
        <f>('nutritional values'!G22*$D23)/0.1</f>
        <v>6.0900000333786037</v>
      </c>
      <c r="H23">
        <f>('nutritional values'!H22*$D23)/0.1</f>
        <v>160.99999999999997</v>
      </c>
      <c r="I23">
        <f>('nutritional values'!I22*$D23)/0.1</f>
        <v>19.599999666213961</v>
      </c>
      <c r="J23">
        <f>('nutritional values'!J22*$D23)/0.1</f>
        <v>9.8000003024935903E-2</v>
      </c>
      <c r="K23">
        <f>('nutritional values'!K22*$D23)/0.1</f>
        <v>468.99999999999994</v>
      </c>
      <c r="L23">
        <f>('nutritional values'!L22*$D23)/0.1</f>
        <v>12.389999866485567</v>
      </c>
      <c r="M23">
        <f>('nutritional values'!M22*$D23)/0.1</f>
        <v>181.99999999999997</v>
      </c>
      <c r="N23">
        <f>('nutritional values'!N22*$D23)/0.1</f>
        <v>3646.9999999999995</v>
      </c>
      <c r="O23">
        <f>('nutritional values'!O22*$D23)/0.1</f>
        <v>321.99999999999994</v>
      </c>
      <c r="P23">
        <f>('nutritional values'!P22*$D23)/0.1</f>
        <v>3.4999999999999996</v>
      </c>
      <c r="Q23">
        <f>('nutritional values'!Q22*$D23)/0.1</f>
        <v>2358.9999999999995</v>
      </c>
      <c r="R23">
        <f>('nutritional values'!R22*$D23)/0.1</f>
        <v>0</v>
      </c>
      <c r="S23">
        <f>('nutritional values'!S22*$D23)/0.1</f>
        <v>17.5</v>
      </c>
      <c r="T23">
        <f>('nutritional values'!T22*$D23)/0.1</f>
        <v>188.99999999999997</v>
      </c>
      <c r="U23">
        <f>('nutritional values'!U22*$D23)/0.1</f>
        <v>433.99999999999994</v>
      </c>
      <c r="V23">
        <f>('nutritional values'!V22*$D23)/0.1</f>
        <v>1.9110000133514429</v>
      </c>
      <c r="W23">
        <f>('nutritional values'!W22*$D23)/0.1</f>
        <v>0.27999999374151208</v>
      </c>
      <c r="X23">
        <f>('nutritional values'!X22*$D23)/0.1</f>
        <v>0</v>
      </c>
      <c r="Y23">
        <f>('nutritional values'!Y22*$D23)/0.1</f>
        <v>1.9250000417232476</v>
      </c>
      <c r="Z23">
        <f>('nutritional values'!Z22*$D23)/0.1</f>
        <v>0.27999999374151208</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4</v>
      </c>
      <c r="E27">
        <f>('nutritional values'!E26*$D27)/0.1</f>
        <v>70.272002220153993</v>
      </c>
      <c r="F27">
        <f>('nutritional values'!F26*$D27)/0.1</f>
        <v>7.2960001230240001</v>
      </c>
      <c r="G27">
        <f>('nutritional values'!G26*$D27)/0.1</f>
        <v>281.85600280761719</v>
      </c>
      <c r="H27">
        <f>('nutritional values'!H26*$D27)/0.1</f>
        <v>1228.7999725341799</v>
      </c>
      <c r="I27">
        <f>('nutritional values'!I26*$D27)/0.1</f>
        <v>99.840002059936396</v>
      </c>
      <c r="J27">
        <f>('nutritional values'!J26*$D27)/0.1</f>
        <v>1.2287999689578999</v>
      </c>
      <c r="K27">
        <f>('nutritional values'!K26*$D27)/0.1</f>
        <v>2764.8001098632799</v>
      </c>
      <c r="L27">
        <f>('nutritional values'!L26*$D27)/0.1</f>
        <v>56.831998825073192</v>
      </c>
      <c r="M27">
        <f>('nutritional values'!M26*$D27)/0.1</f>
        <v>768.00003051757994</v>
      </c>
      <c r="N27">
        <f>('nutritional values'!N26*$D27)/0.1</f>
        <v>10598.39965820312</v>
      </c>
      <c r="O27">
        <f>('nutritional values'!O26*$D27)/0.1</f>
        <v>614.39998626708791</v>
      </c>
      <c r="P27">
        <f>('nutritional values'!P26*$D27)/0.1</f>
        <v>14.975999593734759</v>
      </c>
      <c r="Q27">
        <f>('nutritional values'!Q26*$D27)/0.1</f>
        <v>1920</v>
      </c>
      <c r="R27">
        <f>('nutritional values'!R26*$D27)/0.1</f>
        <v>38284.799804687515</v>
      </c>
      <c r="S27">
        <f>('nutritional values'!S26*$D27)/0.1</f>
        <v>21.119999885559082</v>
      </c>
      <c r="T27">
        <f>('nutritional values'!T26*$D27)/0.1</f>
        <v>721.92001342773585</v>
      </c>
      <c r="U27">
        <f>('nutritional values'!U26*$D27)/0.1</f>
        <v>2457.5999450683598</v>
      </c>
      <c r="V27">
        <f>('nutritional values'!V26*$D27)/0.1</f>
        <v>1.0367999970912918</v>
      </c>
      <c r="W27">
        <f>('nutritional values'!W26*$D27)/0.1</f>
        <v>2.6879999041557316</v>
      </c>
      <c r="X27">
        <f>('nutritional values'!X26*$D27)/0.1</f>
        <v>0.1535999961197376</v>
      </c>
      <c r="Y27">
        <f>('nutritional values'!Y26*$D27)/0.1</f>
        <v>1.0367999970912918</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30">
      <c r="A33">
        <f t="shared" si="0"/>
        <v>32</v>
      </c>
      <c r="B33" s="28" t="s">
        <v>85</v>
      </c>
      <c r="C33" s="25" t="s">
        <v>35</v>
      </c>
      <c r="D33" s="30" cm="1">
        <f t="array" ref="D33">INDEX(harvestdata, A33, D$1)</f>
        <v>0</v>
      </c>
      <c r="E33">
        <f>('nutritional values'!E32*$D33)/0.1</f>
        <v>0</v>
      </c>
      <c r="F33">
        <f>('nutritional values'!F32*$D33)/0.1</f>
        <v>0</v>
      </c>
      <c r="G33">
        <f>('nutritional values'!G32*$D33)/0.1</f>
        <v>0</v>
      </c>
      <c r="H33">
        <f>('nutritional values'!H32*$D33)/0.1</f>
        <v>0</v>
      </c>
      <c r="I33">
        <f>('nutritional values'!I32*$D33)/0.1</f>
        <v>0</v>
      </c>
      <c r="J33">
        <f>('nutritional values'!J32*$D33)/0.1</f>
        <v>0</v>
      </c>
      <c r="K33">
        <f>('nutritional values'!K32*$D33)/0.1</f>
        <v>0</v>
      </c>
      <c r="L33">
        <f>('nutritional values'!L32*$D33)/0.1</f>
        <v>0</v>
      </c>
      <c r="M33">
        <f>('nutritional values'!M32*$D33)/0.1</f>
        <v>0</v>
      </c>
      <c r="N33">
        <f>('nutritional values'!N32*$D33)/0.1</f>
        <v>0</v>
      </c>
      <c r="O33">
        <f>('nutritional values'!O32*$D33)/0.1</f>
        <v>0</v>
      </c>
      <c r="P33">
        <f>('nutritional values'!P32*$D33)/0.1</f>
        <v>0</v>
      </c>
      <c r="Q33">
        <f>('nutritional values'!Q32*$D33)/0.1</f>
        <v>0</v>
      </c>
      <c r="R33">
        <f>('nutritional values'!R32*$D33)/0.1</f>
        <v>0</v>
      </c>
      <c r="S33">
        <f>('nutritional values'!S32*$D33)/0.1</f>
        <v>0</v>
      </c>
      <c r="T33">
        <f>('nutritional values'!T32*$D33)/0.1</f>
        <v>0</v>
      </c>
      <c r="U33">
        <f>('nutritional values'!U32*$D33)/0.1</f>
        <v>0</v>
      </c>
      <c r="V33">
        <f>('nutritional values'!V32*$D33)/0.1</f>
        <v>0</v>
      </c>
      <c r="W33">
        <f>('nutritional values'!W32*$D33)/0.1</f>
        <v>0</v>
      </c>
      <c r="X33">
        <f>('nutritional values'!X32*$D33)/0.1</f>
        <v>0</v>
      </c>
      <c r="Y33">
        <f>('nutritional values'!Y32*$D33)/0.1</f>
        <v>0</v>
      </c>
      <c r="Z33">
        <f>('nutritional values'!Z32*$D33)/0.1</f>
        <v>0</v>
      </c>
    </row>
    <row r="34" spans="1:30">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30">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30">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30">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30">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c r="AB38" t="s">
        <v>550</v>
      </c>
      <c r="AC38" s="12">
        <f>SUM(X46,[7]Feb!X46,[7]March!X46,[7]April!X46,[7]May!X46,[7]June!X46,[7]July!X46,[7]August!X46,[7]September!X46,[7]October!X46,[7]November!X46,[7]December!X46)</f>
        <v>450.11196459780916</v>
      </c>
      <c r="AD38">
        <f>AC38/365</f>
        <v>1.2331834646515321</v>
      </c>
    </row>
    <row r="39" spans="1:30">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c r="AB39" t="s">
        <v>551</v>
      </c>
      <c r="AC39" s="12">
        <f>SUM(Y46,[7]Feb!Y46,[7]March!Y46,[7]April!Y46,[7]May!Y46,[7]June!Y46,[7]July!Y46,[7]August!Y46,[7]September!Y46,[7]October!Y46,[7]November!Y46,[7]December!Y46)</f>
        <v>26102.624059130427</v>
      </c>
      <c r="AD39">
        <f>AC39/365</f>
        <v>71.514038518165549</v>
      </c>
    </row>
    <row r="40" spans="1:30">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c r="AB40" t="s">
        <v>552</v>
      </c>
      <c r="AC40">
        <f>SUM(W46+[7]Feb!W46,[7]March!W46,[7]April!W46+[7]May!W46,[7]June!W46,[7]July!W46,[7]August!W46,[7]September!W46,[7]October!W46,[7]November!W46,[7]December!W46)</f>
        <v>4407.0438875317577</v>
      </c>
      <c r="AD40">
        <f>AC40/365</f>
        <v>12.07409284255276</v>
      </c>
    </row>
    <row r="41" spans="1:30">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c r="AC41">
        <f>AC38/AC39</f>
        <v>1.72439354594453E-2</v>
      </c>
    </row>
    <row r="42" spans="1:30">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30">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30">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30">
      <c r="B45" s="27"/>
      <c r="C45" s="26"/>
      <c r="D45" s="26"/>
    </row>
    <row r="46" spans="1:30">
      <c r="B46" s="33"/>
      <c r="C46" s="34" t="s">
        <v>131</v>
      </c>
      <c r="D46" s="38">
        <f>SUM(D3:D44)</f>
        <v>62.190000000000005</v>
      </c>
      <c r="E46" s="38">
        <f>SUM(E3:E44)</f>
        <v>2852.4909688711145</v>
      </c>
      <c r="F46" s="38">
        <f t="shared" ref="F46:Z46" si="1">SUM(F3:F44)</f>
        <v>3181.5134968116881</v>
      </c>
      <c r="G46" s="38">
        <f>SUM(G3:G44)</f>
        <v>9449.5103827714884</v>
      </c>
      <c r="H46" s="38">
        <f t="shared" si="1"/>
        <v>78000.549879264829</v>
      </c>
      <c r="I46" s="38">
        <f t="shared" si="1"/>
        <v>3092.169985119996</v>
      </c>
      <c r="J46" s="38">
        <f t="shared" si="1"/>
        <v>447.53978907875779</v>
      </c>
      <c r="K46" s="38">
        <f t="shared" si="1"/>
        <v>29128.426072311413</v>
      </c>
      <c r="L46" s="38">
        <f t="shared" si="1"/>
        <v>1099.0359842449427</v>
      </c>
      <c r="M46" s="38">
        <f t="shared" si="1"/>
        <v>26725.486091041596</v>
      </c>
      <c r="N46" s="38">
        <f t="shared" si="1"/>
        <v>214597.96619262692</v>
      </c>
      <c r="O46" s="38">
        <f t="shared" si="1"/>
        <v>21230.949836301799</v>
      </c>
      <c r="P46" s="38">
        <f t="shared" si="1"/>
        <v>446.69200114868539</v>
      </c>
      <c r="Q46" s="38">
        <f>SUM(Q3:Q44)</f>
        <v>34903.35</v>
      </c>
      <c r="R46" s="38">
        <f t="shared" si="1"/>
        <v>447915.81451797485</v>
      </c>
      <c r="S46" s="38">
        <f t="shared" si="1"/>
        <v>637.03550980687066</v>
      </c>
      <c r="T46" s="38">
        <f t="shared" si="1"/>
        <v>13998.047866201401</v>
      </c>
      <c r="U46" s="38">
        <f t="shared" si="1"/>
        <v>55010.597547149671</v>
      </c>
      <c r="V46" s="216">
        <f t="shared" si="1"/>
        <v>2130.3510681017297</v>
      </c>
      <c r="W46" s="216">
        <f t="shared" si="1"/>
        <v>367.02945384122427</v>
      </c>
      <c r="X46" s="216">
        <f t="shared" si="1"/>
        <v>33.571599489357332</v>
      </c>
      <c r="Y46" s="216">
        <f t="shared" si="1"/>
        <v>2181.1300077208334</v>
      </c>
      <c r="Z46" s="216">
        <f t="shared" si="1"/>
        <v>395.22249014601192</v>
      </c>
    </row>
    <row r="47" spans="1:30">
      <c r="C47" s="17" t="s">
        <v>132</v>
      </c>
      <c r="D47" s="37">
        <f>(D46/30)</f>
        <v>2.073</v>
      </c>
      <c r="E47" s="37">
        <f t="shared" ref="E47:Z47" si="2">(E46/30)</f>
        <v>95.083032295703816</v>
      </c>
      <c r="F47" s="37">
        <f t="shared" si="2"/>
        <v>106.05044989372294</v>
      </c>
      <c r="G47" s="37">
        <f t="shared" si="2"/>
        <v>314.98367942571628</v>
      </c>
      <c r="H47" s="37">
        <f t="shared" si="2"/>
        <v>2600.0183293088276</v>
      </c>
      <c r="I47" s="37">
        <f t="shared" si="2"/>
        <v>103.07233283733321</v>
      </c>
      <c r="J47" s="37">
        <f t="shared" si="2"/>
        <v>14.917992969291927</v>
      </c>
      <c r="K47" s="37">
        <f t="shared" si="2"/>
        <v>970.94753574371373</v>
      </c>
      <c r="L47" s="37">
        <f t="shared" si="2"/>
        <v>36.634532808164757</v>
      </c>
      <c r="M47" s="37">
        <f t="shared" si="2"/>
        <v>890.84953636805324</v>
      </c>
      <c r="N47" s="37">
        <f t="shared" si="2"/>
        <v>7153.2655397542303</v>
      </c>
      <c r="O47" s="37">
        <f t="shared" si="2"/>
        <v>707.69832787672669</v>
      </c>
      <c r="P47" s="37">
        <f t="shared" si="2"/>
        <v>14.889733371622846</v>
      </c>
      <c r="Q47" s="37">
        <f t="shared" si="2"/>
        <v>1163.4449999999999</v>
      </c>
      <c r="R47" s="37">
        <f t="shared" si="2"/>
        <v>14930.527150599162</v>
      </c>
      <c r="S47" s="37">
        <f t="shared" si="2"/>
        <v>21.234516993562355</v>
      </c>
      <c r="T47" s="37">
        <f t="shared" si="2"/>
        <v>466.60159554004673</v>
      </c>
      <c r="U47" s="37">
        <f t="shared" si="2"/>
        <v>1833.6865849049891</v>
      </c>
      <c r="V47" s="217">
        <f t="shared" si="2"/>
        <v>71.011702270057654</v>
      </c>
      <c r="W47" s="217">
        <f t="shared" si="2"/>
        <v>12.234315128040809</v>
      </c>
      <c r="X47" s="217">
        <f t="shared" si="2"/>
        <v>1.1190533163119112</v>
      </c>
      <c r="Y47" s="217">
        <f t="shared" si="2"/>
        <v>72.704333590694446</v>
      </c>
      <c r="Z47" s="217">
        <f t="shared" si="2"/>
        <v>13.174083004867065</v>
      </c>
    </row>
  </sheetData>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33FC-9D06-4F91-95E3-3B3A61BBBA91}">
  <sheetPr codeName="Sheet10"/>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4</v>
      </c>
    </row>
    <row r="2" spans="1:26">
      <c r="B2" s="21" t="s">
        <v>109</v>
      </c>
      <c r="C2" s="22" t="s">
        <v>1</v>
      </c>
      <c r="D2" s="22" t="s">
        <v>114</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6</v>
      </c>
      <c r="E9">
        <f>('nutritional values'!E8*$D9)/0.1</f>
        <v>103.2119965553286</v>
      </c>
      <c r="F9">
        <f>('nutritional values'!F8*$D9)/0.1</f>
        <v>13.542000353336338</v>
      </c>
      <c r="G9">
        <f>('nutritional values'!G8*$D9)/0.1</f>
        <v>243.02398681640639</v>
      </c>
      <c r="H9">
        <f>('nutritional values'!H8*$D9)/0.1</f>
        <v>1244.3999862670919</v>
      </c>
      <c r="I9">
        <f>('nutritional values'!I8*$D9)/0.1</f>
        <v>95.159997940063192</v>
      </c>
      <c r="J9">
        <f>('nutritional values'!J8*$D9)/0.1</f>
        <v>1.42740000039339</v>
      </c>
      <c r="K9">
        <f>('nutritional values'!K8*$D9)/0.1</f>
        <v>1720.2000045776338</v>
      </c>
      <c r="L9">
        <f>('nutritional values'!L8*$D9)/0.1</f>
        <v>26.718000769615198</v>
      </c>
      <c r="M9">
        <f>('nutritional values'!M8*$D9)/0.1</f>
        <v>768.60002517700195</v>
      </c>
      <c r="N9">
        <f>('nutritional values'!N8*$D9)/0.1</f>
        <v>11565.59967041016</v>
      </c>
      <c r="O9">
        <f>('nutritional values'!O8*$D9)/0.1</f>
        <v>1207.7999496459961</v>
      </c>
      <c r="P9">
        <f>('nutritional values'!P8*$D9)/0.1</f>
        <v>15.005999207496661</v>
      </c>
      <c r="Q9">
        <f>('nutritional values'!Q8*$D9)/0.1</f>
        <v>1134.5999999999999</v>
      </c>
      <c r="R9">
        <f>('nutritional values'!R8*$D9)/0.1</f>
        <v>22801.79992675782</v>
      </c>
      <c r="S9">
        <f>('nutritional values'!S8*$D9)/0.1</f>
        <v>28.548000454902656</v>
      </c>
      <c r="T9">
        <f>('nutritional values'!T8*$D9)/0.1</f>
        <v>3264.7199249267578</v>
      </c>
      <c r="U9">
        <f>('nutritional values'!U8*$D9)/0.1</f>
        <v>2305.8000183105478</v>
      </c>
      <c r="V9">
        <f>('nutritional values'!V8*$D9)/0.1</f>
        <v>0.36599999293684976</v>
      </c>
      <c r="W9">
        <f>('nutritional values'!W8*$D9)/0.1</f>
        <v>0.62220001593232188</v>
      </c>
      <c r="X9">
        <f>('nutritional values'!X8*$D9)/0.1</f>
        <v>0.76860001310705994</v>
      </c>
      <c r="Y9">
        <f>('nutritional values'!Y8*$D9)/0.1</f>
        <v>0.40259999223053461</v>
      </c>
      <c r="Z9">
        <f>('nutritional values'!Z8*$D9)/0.1</f>
        <v>0</v>
      </c>
    </row>
    <row r="10" spans="1:26">
      <c r="A10">
        <f t="shared" si="0"/>
        <v>9</v>
      </c>
      <c r="B10" s="28" t="s">
        <v>39</v>
      </c>
      <c r="C10" s="25" t="s">
        <v>35</v>
      </c>
      <c r="D10" s="30" cm="1">
        <f t="array" ref="D10">INDEX(harvestdata, A10, D$1)</f>
        <v>0.7</v>
      </c>
      <c r="E10">
        <f>('nutritional values'!E9*$D10)/0.1</f>
        <v>4.7600000500678989</v>
      </c>
      <c r="F10">
        <f>('nutritional values'!F9*$D10)/0.1</f>
        <v>0.70000001043081195</v>
      </c>
      <c r="G10">
        <f>('nutritional values'!G9*$D10)/0.1</f>
        <v>12.599999666213959</v>
      </c>
      <c r="H10">
        <f>('nutritional values'!H9*$D10)/0.1</f>
        <v>111.99999999999999</v>
      </c>
      <c r="I10">
        <f>('nutritional values'!I9*$D10)/0.1</f>
        <v>11.200000166893018</v>
      </c>
      <c r="J10">
        <f>('nutritional values'!J9*$D10)/0.1</f>
        <v>0.22400001063942876</v>
      </c>
      <c r="K10">
        <f>('nutritional values'!K9*$D10)/0.1</f>
        <v>175</v>
      </c>
      <c r="L10">
        <f>('nutritional values'!L9*$D10)/0.1</f>
        <v>2.3800000250339526</v>
      </c>
      <c r="M10">
        <f>('nutritional values'!M9*$D10)/0.1</f>
        <v>70</v>
      </c>
      <c r="N10">
        <f>('nutritional values'!N9*$D10)/0.1</f>
        <v>1630.9999999999998</v>
      </c>
      <c r="O10">
        <f>('nutritional values'!O9*$D10)/0.1</f>
        <v>272.99999999999994</v>
      </c>
      <c r="P10">
        <f>('nutritional values'!P9*$D10)/0.1</f>
        <v>1.9600000083446507</v>
      </c>
      <c r="Q10">
        <f>('nutritional values'!Q9*$D10)/0.1</f>
        <v>0</v>
      </c>
      <c r="R10">
        <f>('nutritional values'!R9*$D10)/0.1</f>
        <v>0</v>
      </c>
      <c r="S10">
        <f>('nutritional values'!S9*$D10)/0.1</f>
        <v>0</v>
      </c>
      <c r="T10">
        <f>('nutritional values'!T9*$D10)/0.1</f>
        <v>103.60000133514428</v>
      </c>
      <c r="U10">
        <f>('nutritional values'!U9*$D10)/0.1</f>
        <v>175</v>
      </c>
      <c r="V10">
        <f>('nutritional values'!V9*$D10)/0.1</f>
        <v>0.11900000646710399</v>
      </c>
      <c r="W10">
        <f>('nutritional values'!W9*$D10)/0.1</f>
        <v>0.11900000646710399</v>
      </c>
      <c r="X10">
        <f>('nutritional values'!X9*$D10)/0.1</f>
        <v>0.21699999645352347</v>
      </c>
      <c r="Y10">
        <f>('nutritional values'!Y9*$D10)/0.1</f>
        <v>0.11900000646710399</v>
      </c>
      <c r="Z10">
        <f>('nutritional values'!Z9*$D10)/0.1</f>
        <v>0.33600000292062743</v>
      </c>
    </row>
    <row r="11" spans="1:26">
      <c r="A11">
        <f t="shared" si="0"/>
        <v>10</v>
      </c>
      <c r="B11" s="28" t="s">
        <v>41</v>
      </c>
      <c r="C11" s="25" t="s">
        <v>35</v>
      </c>
      <c r="D11" s="30" cm="1">
        <f t="array" ref="D11">INDEX(harvestdata, A11, D$1)</f>
        <v>7</v>
      </c>
      <c r="E11">
        <f>('nutritional values'!E10*$D11)/0.1</f>
        <v>52.41599857807158</v>
      </c>
      <c r="F11">
        <f>('nutritional values'!F10*$D11)/0.1</f>
        <v>7.6440000534057289</v>
      </c>
      <c r="G11">
        <f>('nutritional values'!G10*$D11)/0.1</f>
        <v>135.68100094795258</v>
      </c>
      <c r="H11">
        <f>('nutritional values'!H10*$D11)/0.1</f>
        <v>682.5</v>
      </c>
      <c r="I11">
        <f>('nutritional values'!I10*$D11)/0.1</f>
        <v>54.599997997283971</v>
      </c>
      <c r="J11">
        <f>('nutritional values'!J10*$D11)/0.1</f>
        <v>1.7472000047564509</v>
      </c>
      <c r="K11">
        <f>('nutritional values'!K10*$D11)/0.1</f>
        <v>600.59999465942349</v>
      </c>
      <c r="L11">
        <f>('nutritional values'!L10*$D11)/0.1</f>
        <v>11.46600008010863</v>
      </c>
      <c r="M11">
        <f>('nutritional values'!M10*$D11)/0.1</f>
        <v>409.4999933242799</v>
      </c>
      <c r="N11">
        <f>('nutritional values'!N10*$D11)/0.1</f>
        <v>8162.7000427246394</v>
      </c>
      <c r="O11">
        <f>('nutritional values'!O10*$D11)/0.1</f>
        <v>818.99998664855696</v>
      </c>
      <c r="P11">
        <f>('nutritional values'!P10*$D11)/0.1</f>
        <v>7.3710001260041986</v>
      </c>
      <c r="Q11">
        <f>('nutritional values'!Q10*$D11)/0.1</f>
        <v>0</v>
      </c>
      <c r="R11">
        <f>('nutritional values'!R10*$D11)/0.1</f>
        <v>0</v>
      </c>
      <c r="S11">
        <f>('nutritional values'!S10*$D11)/0.1</f>
        <v>2.18399994075298</v>
      </c>
      <c r="T11">
        <f>('nutritional values'!T10*$D11)/0.1</f>
        <v>1315.8600234985379</v>
      </c>
      <c r="U11">
        <f>('nutritional values'!U10*$D11)/0.1</f>
        <v>1556.0999679565409</v>
      </c>
      <c r="V11">
        <f>('nutritional values'!V10*$D11)/0.1</f>
        <v>0.38220000918954611</v>
      </c>
      <c r="W11">
        <f>('nutritional values'!W10*$D11)/0.1</f>
        <v>0.21840000059455619</v>
      </c>
      <c r="X11">
        <f>('nutritional values'!X10*$D11)/0.1</f>
        <v>0.19110000459477339</v>
      </c>
      <c r="Y11">
        <f>('nutritional values'!Y10*$D11)/0.1</f>
        <v>0.46410001348704072</v>
      </c>
      <c r="Z11">
        <f>('nutritional values'!Z10*$D11)/0.1</f>
        <v>0</v>
      </c>
    </row>
    <row r="12" spans="1:26">
      <c r="A12">
        <f t="shared" si="0"/>
        <v>11</v>
      </c>
      <c r="B12" s="28" t="s">
        <v>43</v>
      </c>
      <c r="C12" s="25" t="s">
        <v>35</v>
      </c>
      <c r="D12" s="30" cm="1">
        <f t="array" ref="D12">INDEX(harvestdata, A12, D$1)</f>
        <v>0.7</v>
      </c>
      <c r="E12">
        <f>('nutritional values'!E11*$D12)/0.1</f>
        <v>18.199999332427989</v>
      </c>
      <c r="F12">
        <f>('nutritional values'!F11*$D12)/0.1</f>
        <v>4.8999999165534964</v>
      </c>
      <c r="G12">
        <f>('nutritional values'!G11*$D12)/0.1</f>
        <v>11.900000333786039</v>
      </c>
      <c r="H12">
        <f>('nutritional values'!H11*$D12)/0.1</f>
        <v>195.99999999999997</v>
      </c>
      <c r="I12">
        <f>('nutritional values'!I11*$D12)/0.1</f>
        <v>13.999999999999998</v>
      </c>
      <c r="J12">
        <f>('nutritional values'!J11*$D12)/0.1</f>
        <v>0.70000001043081195</v>
      </c>
      <c r="K12">
        <f>('nutritional values'!K11*$D12)/0.1</f>
        <v>1120</v>
      </c>
      <c r="L12">
        <f>('nutritional values'!L11*$D12)/0.1</f>
        <v>10.220000267028789</v>
      </c>
      <c r="M12">
        <f>('nutritional values'!M11*$D12)/0.1</f>
        <v>328.99999999999994</v>
      </c>
      <c r="N12">
        <f>('nutritional values'!N11*$D12)/0.1</f>
        <v>2583</v>
      </c>
      <c r="O12">
        <f>('nutritional values'!O11*$D12)/0.1</f>
        <v>188.99999999999997</v>
      </c>
      <c r="P12">
        <f>('nutritional values'!P11*$D12)/0.1</f>
        <v>3.2899999916553484</v>
      </c>
      <c r="Q12">
        <f>('nutritional values'!Q11*$D12)/0.1</f>
        <v>832.99999999999989</v>
      </c>
      <c r="R12">
        <f>('nutritional values'!R11*$D12)/0.1</f>
        <v>0</v>
      </c>
      <c r="S12">
        <f>('nutritional values'!S11*$D12)/0.1</f>
        <v>3.0100000500678985</v>
      </c>
      <c r="T12">
        <f>('nutritional values'!T11*$D12)/0.1</f>
        <v>105</v>
      </c>
      <c r="U12">
        <f>('nutritional values'!U11*$D12)/0.1</f>
        <v>678.99999999999989</v>
      </c>
      <c r="V12">
        <f>('nutritional values'!V11*$D12)/0.1</f>
        <v>0.32200000062584899</v>
      </c>
      <c r="W12">
        <f>('nutritional values'!W11*$D12)/0.1</f>
        <v>0.90999996662139593</v>
      </c>
      <c r="X12">
        <f>('nutritional values'!X11*$D12)/0.1</f>
        <v>1.190000012516973</v>
      </c>
      <c r="Y12">
        <f>('nutritional values'!Y11*$D12)/0.1</f>
        <v>0.34299999102950068</v>
      </c>
      <c r="Z12">
        <f>('nutritional values'!Z11*$D12)/0.1</f>
        <v>2.2330000400543217</v>
      </c>
    </row>
    <row r="13" spans="1:26">
      <c r="A13">
        <f t="shared" si="0"/>
        <v>12</v>
      </c>
      <c r="B13" s="28" t="s">
        <v>45</v>
      </c>
      <c r="C13" s="25" t="s">
        <v>35</v>
      </c>
      <c r="D13" s="30" cm="1">
        <f t="array" ref="D13">INDEX(harvestdata, A13, D$1)</f>
        <v>0.8</v>
      </c>
      <c r="E13">
        <f>('nutritional values'!E12*$D13)/0.1</f>
        <v>22.879999160766637</v>
      </c>
      <c r="F13">
        <f>('nutritional values'!F12*$D13)/0.1</f>
        <v>3.1199998855590798</v>
      </c>
      <c r="G13">
        <f>('nutritional values'!G12*$D13)/0.1</f>
        <v>11.439999580383279</v>
      </c>
      <c r="H13">
        <f>('nutritional values'!H12*$D13)/0.1</f>
        <v>184</v>
      </c>
      <c r="I13">
        <f>('nutritional values'!I12*$D13)/0.1</f>
        <v>17.600000381469759</v>
      </c>
      <c r="J13">
        <f>('nutritional values'!J12*$D13)/0.1</f>
        <v>0.50400000810623202</v>
      </c>
      <c r="K13">
        <f>('nutritional values'!K12*$D13)/0.1</f>
        <v>792</v>
      </c>
      <c r="L13">
        <f>('nutritional values'!L12*$D13)/0.1</f>
        <v>21.68000030517576</v>
      </c>
      <c r="M13">
        <f>('nutritional values'!M12*$D13)/0.1</f>
        <v>632</v>
      </c>
      <c r="N13">
        <f>('nutritional values'!N12*$D13)/0.1</f>
        <v>4464</v>
      </c>
      <c r="O13">
        <f>('nutritional values'!O12*$D13)/0.1</f>
        <v>632</v>
      </c>
      <c r="P13">
        <f>('nutritional values'!P12*$D13)/0.1</f>
        <v>4.2399997711181676</v>
      </c>
      <c r="Q13">
        <f>('nutritional values'!Q12*$D13)/0.1</f>
        <v>3752.0000000000005</v>
      </c>
      <c r="R13">
        <f>('nutritional values'!R12*$D13)/0.1</f>
        <v>0</v>
      </c>
      <c r="S13">
        <f>('nutritional values'!S12*$D13)/0.1</f>
        <v>16.239999771118161</v>
      </c>
      <c r="T13">
        <f>('nutritional values'!T12*$D13)/0.1</f>
        <v>224.80000305175764</v>
      </c>
      <c r="U13">
        <f>('nutritional values'!U12*$D13)/0.1</f>
        <v>1552</v>
      </c>
      <c r="V13">
        <f>('nutritional values'!V12*$D13)/0.1</f>
        <v>3.9999999105930321E-2</v>
      </c>
      <c r="W13">
        <f>('nutritional values'!W12*$D13)/0.1</f>
        <v>0.2080000042915344</v>
      </c>
      <c r="X13">
        <f>('nutritional values'!X12*$D13)/0.1</f>
        <v>1.1039999723434479</v>
      </c>
      <c r="Y13">
        <f>('nutritional values'!Y12*$D13)/0.1</f>
        <v>7.9999998211860643E-2</v>
      </c>
      <c r="Z13">
        <f>('nutritional values'!Z12*$D13)/0.1</f>
        <v>1.3200000524520878</v>
      </c>
    </row>
    <row r="14" spans="1:26">
      <c r="A14">
        <f t="shared" si="0"/>
        <v>13</v>
      </c>
      <c r="B14" s="28" t="s">
        <v>47</v>
      </c>
      <c r="C14" s="25" t="s">
        <v>35</v>
      </c>
      <c r="D14" s="30" cm="1">
        <f t="array" ref="D14">INDEX(harvestdata, A14, D$1)</f>
        <v>1.5</v>
      </c>
      <c r="E14">
        <f>('nutritional values'!E13*$D14)/0.1</f>
        <v>33.000000715255794</v>
      </c>
      <c r="F14">
        <f>('nutritional values'!F13*$D14)/0.1</f>
        <v>1.9499999284744201</v>
      </c>
      <c r="G14">
        <f>('nutritional values'!G13*$D14)/0.1</f>
        <v>9.4499999284744192</v>
      </c>
      <c r="H14">
        <f>('nutritional values'!H13*$D14)/0.1</f>
        <v>330</v>
      </c>
      <c r="I14">
        <f>('nutritional values'!I13*$D14)/0.1</f>
        <v>55.500000715255794</v>
      </c>
      <c r="J14">
        <f>('nutritional values'!J13*$D14)/0.1</f>
        <v>0.29999999329447796</v>
      </c>
      <c r="K14">
        <f>('nutritional values'!K13*$D14)/0.1</f>
        <v>1755</v>
      </c>
      <c r="L14">
        <f>('nutritional values'!L13*$D14)/0.1</f>
        <v>38.549998998642003</v>
      </c>
      <c r="M14">
        <f>('nutritional values'!M13*$D14)/0.1</f>
        <v>1050</v>
      </c>
      <c r="N14">
        <f>('nutritional values'!N13*$D14)/0.1</f>
        <v>11430</v>
      </c>
      <c r="O14">
        <f>('nutritional values'!O13*$D14)/0.1</f>
        <v>3390</v>
      </c>
      <c r="P14">
        <f>('nutritional values'!P13*$D14)/0.1</f>
        <v>5.6999999284744192</v>
      </c>
      <c r="Q14">
        <f>('nutritional values'!Q13*$D14)/0.1</f>
        <v>4740</v>
      </c>
      <c r="R14">
        <f>('nutritional values'!R13*$D14)/0.1</f>
        <v>0</v>
      </c>
      <c r="S14">
        <f>('nutritional values'!S13*$D14)/0.1</f>
        <v>22.5</v>
      </c>
      <c r="T14">
        <f>('nutritional values'!T13*$D14)/0.1</f>
        <v>450</v>
      </c>
      <c r="U14">
        <f>('nutritional values'!U13*$D14)/0.1</f>
        <v>225</v>
      </c>
      <c r="V14">
        <f>('nutritional values'!V13*$D14)/0.1</f>
        <v>0.39000000804662693</v>
      </c>
      <c r="W14">
        <f>('nutritional values'!W13*$D14)/0.1</f>
        <v>0.61500001698732443</v>
      </c>
      <c r="X14">
        <f>('nutritional values'!X13*$D14)/0.1</f>
        <v>6.0000002849847155E-2</v>
      </c>
      <c r="Y14">
        <f>('nutritional values'!Y13*$D14)/0.1</f>
        <v>0.39000000804662693</v>
      </c>
      <c r="Z14">
        <f>('nutritional values'!Z13*$D14)/0.1</f>
        <v>0.69000000134110506</v>
      </c>
    </row>
    <row r="15" spans="1:26">
      <c r="A15">
        <f t="shared" si="0"/>
        <v>14</v>
      </c>
      <c r="B15" s="28" t="s">
        <v>49</v>
      </c>
      <c r="C15" s="25" t="s">
        <v>35</v>
      </c>
      <c r="D15" s="30" cm="1">
        <f t="array" ref="D15">INDEX(harvestdata, A15, D$1)</f>
        <v>7</v>
      </c>
      <c r="E15">
        <f>('nutritional values'!E14*$D15)/0.1</f>
        <v>112.70000100135771</v>
      </c>
      <c r="F15">
        <f>('nutritional values'!F14*$D15)/0.1</f>
        <v>11.900000125169731</v>
      </c>
      <c r="G15">
        <f>('nutritional values'!G14*$D15)/0.1</f>
        <v>473.2000160217288</v>
      </c>
      <c r="H15">
        <f>('nutritional values'!H14*$D15)/0.1</f>
        <v>3010</v>
      </c>
      <c r="I15">
        <f>('nutritional values'!I14*$D15)/0.1</f>
        <v>195.99999666213961</v>
      </c>
      <c r="J15">
        <f>('nutritional values'!J14*$D15)/0.1</f>
        <v>1.8900000490248219</v>
      </c>
      <c r="K15">
        <f>('nutritional values'!K14*$D15)/0.1</f>
        <v>1120</v>
      </c>
      <c r="L15">
        <f>('nutritional values'!L14*$D15)/0.1</f>
        <v>56.000000834465027</v>
      </c>
      <c r="M15">
        <f>('nutritional values'!M14*$D15)/0.1</f>
        <v>1610</v>
      </c>
      <c r="N15">
        <f>('nutritional values'!N14*$D15)/0.1</f>
        <v>22750</v>
      </c>
      <c r="O15">
        <f>('nutritional values'!O14*$D15)/0.1</f>
        <v>5460</v>
      </c>
      <c r="P15">
        <f>('nutritional values'!P14*$D15)/0.1</f>
        <v>24.499999582767522</v>
      </c>
      <c r="Q15">
        <f>('nutritional values'!Q14*$D15)/0.1</f>
        <v>140</v>
      </c>
      <c r="R15">
        <f>('nutritional values'!R14*$D15)/0.1</f>
        <v>0</v>
      </c>
      <c r="S15">
        <f>('nutritional values'!S14*$D15)/0.1</f>
        <v>2.7999999374151208</v>
      </c>
      <c r="T15">
        <f>('nutritional values'!T14*$D15)/0.1</f>
        <v>343.00000667572004</v>
      </c>
      <c r="U15">
        <f>('nutritional values'!U14*$D15)/0.1</f>
        <v>7630</v>
      </c>
      <c r="V15">
        <f>('nutritional values'!V14*$D15)/0.1</f>
        <v>2.2400001063942878</v>
      </c>
      <c r="W15">
        <f>('nutritional values'!W14*$D15)/0.1</f>
        <v>3.8499999791383757</v>
      </c>
      <c r="X15">
        <f>('nutritional values'!X14*$D15)/0.1</f>
        <v>0.34999999217689026</v>
      </c>
      <c r="Y15">
        <f>('nutritional values'!Y14*$D15)/0.1</f>
        <v>2.2400001063942878</v>
      </c>
      <c r="Z15">
        <f>('nutritional values'!Z14*$D15)/0.1</f>
        <v>4.1999999061226845</v>
      </c>
    </row>
    <row r="16" spans="1:26">
      <c r="A16">
        <f t="shared" si="0"/>
        <v>15</v>
      </c>
      <c r="B16" s="28" t="s">
        <v>51</v>
      </c>
      <c r="C16" s="25" t="s">
        <v>35</v>
      </c>
      <c r="D16" s="30" cm="1">
        <f t="array" ref="D16">INDEX(harvestdata, A16, D$1)</f>
        <v>6</v>
      </c>
      <c r="E16">
        <f>('nutritional values'!E15*$D16)/0.1</f>
        <v>76.799998283386202</v>
      </c>
      <c r="F16">
        <f>('nutritional values'!F15*$D16)/0.1</f>
        <v>6.0000000894069592</v>
      </c>
      <c r="G16">
        <f>('nutritional values'!G15*$D16)/0.1</f>
        <v>197.99999713897679</v>
      </c>
      <c r="H16">
        <f>('nutritional values'!H15*$D16)/0.1</f>
        <v>1500</v>
      </c>
      <c r="I16">
        <f>('nutritional values'!I15*$D16)/0.1</f>
        <v>150</v>
      </c>
      <c r="J16">
        <f>('nutritional values'!J15*$D16)/0.1</f>
        <v>2.0400001108646402</v>
      </c>
      <c r="K16">
        <f>('nutritional values'!K15*$D16)/0.1</f>
        <v>2400</v>
      </c>
      <c r="L16">
        <f>('nutritional values'!L15*$D16)/0.1</f>
        <v>28.199999928474416</v>
      </c>
      <c r="M16">
        <f>('nutritional values'!M15*$D16)/0.1</f>
        <v>720</v>
      </c>
      <c r="N16">
        <f>('nutritional values'!N15*$D16)/0.1</f>
        <v>10200</v>
      </c>
      <c r="O16">
        <f>('nutritional values'!O15*$D16)/0.1</f>
        <v>1080</v>
      </c>
      <c r="P16">
        <f>('nutritional values'!P15*$D16)/0.1</f>
        <v>10.800000429153419</v>
      </c>
      <c r="Q16">
        <f>('nutritional values'!Q15*$D16)/0.1</f>
        <v>300</v>
      </c>
      <c r="R16">
        <f>('nutritional values'!R15*$D16)/0.1</f>
        <v>0</v>
      </c>
      <c r="S16">
        <f>('nutritional values'!S15*$D16)/0.1</f>
        <v>9.0000003576278385</v>
      </c>
      <c r="T16">
        <f>('nutritional values'!T15*$D16)/0.1</f>
        <v>2195.9999084472661</v>
      </c>
      <c r="U16">
        <f>('nutritional values'!U15*$D16)/0.1</f>
        <v>2580</v>
      </c>
      <c r="V16">
        <f>('nutritional values'!V15*$D16)/0.1</f>
        <v>1.0200000554323201</v>
      </c>
      <c r="W16">
        <f>('nutritional values'!W15*$D16)/0.1</f>
        <v>1.0200000554323201</v>
      </c>
      <c r="X16">
        <f>('nutritional values'!X15*$D16)/0.1</f>
        <v>0</v>
      </c>
      <c r="Y16">
        <f>('nutritional values'!Y15*$D16)/0.1</f>
        <v>1.0200000554323201</v>
      </c>
      <c r="Z16">
        <f>('nutritional values'!Z15*$D16)/0.1</f>
        <v>1.0200000554323201</v>
      </c>
    </row>
    <row r="17" spans="1:26">
      <c r="A17">
        <f t="shared" si="0"/>
        <v>16</v>
      </c>
      <c r="B17" s="28" t="s">
        <v>128</v>
      </c>
      <c r="C17" s="25" t="s">
        <v>35</v>
      </c>
      <c r="D17" s="30" cm="1">
        <f t="array" ref="D17">INDEX(harvestdata, A17, D$1)</f>
        <v>1.2</v>
      </c>
      <c r="E17">
        <f>('nutritional values'!E16*$D17)/0.1</f>
        <v>10.799999713897703</v>
      </c>
      <c r="F17">
        <f>('nutritional values'!F16*$D17)/0.1</f>
        <v>1.2000000178813919</v>
      </c>
      <c r="G17">
        <f>('nutritional values'!G16*$D17)/0.1</f>
        <v>55.560001373291037</v>
      </c>
      <c r="H17">
        <f>('nutritional values'!H16*$D17)/0.1</f>
        <v>336</v>
      </c>
      <c r="I17">
        <f>('nutritional values'!I16*$D17)/0.1</f>
        <v>21.599999427795357</v>
      </c>
      <c r="J17">
        <f>('nutritional values'!J16*$D17)/0.1</f>
        <v>0.13199999928474479</v>
      </c>
      <c r="K17">
        <f>('nutritional values'!K16*$D17)/0.1</f>
        <v>360</v>
      </c>
      <c r="L17">
        <f>('nutritional values'!L16*$D17)/0.1</f>
        <v>3.6000001430511479</v>
      </c>
      <c r="M17">
        <f>('nutritional values'!M16*$D17)/0.1</f>
        <v>131.99999999999997</v>
      </c>
      <c r="N17">
        <f>('nutritional values'!N16*$D17)/0.1</f>
        <v>2291.9999999999995</v>
      </c>
      <c r="O17">
        <f>('nutritional values'!O16*$D17)/0.1</f>
        <v>803.99999999999989</v>
      </c>
      <c r="P17">
        <f>('nutritional values'!P16*$D17)/0.1</f>
        <v>3.2400001287460314</v>
      </c>
      <c r="Q17">
        <f>('nutritional values'!Q16*$D17)/0.1</f>
        <v>0</v>
      </c>
      <c r="R17">
        <f>('nutritional values'!R16*$D17)/0.1</f>
        <v>0</v>
      </c>
      <c r="S17">
        <f>('nutritional values'!S16*$D17)/0.1</f>
        <v>0.35999999195337234</v>
      </c>
      <c r="T17">
        <f>('nutritional values'!T16*$D17)/0.1</f>
        <v>251.99999999999997</v>
      </c>
      <c r="U17">
        <f>('nutritional values'!U16*$D17)/0.1</f>
        <v>180</v>
      </c>
      <c r="V17">
        <f>('nutritional values'!V16*$D17)/0.1</f>
        <v>7.2000000625848701E-2</v>
      </c>
      <c r="W17">
        <f>('nutritional values'!W16*$D17)/0.1</f>
        <v>0.14400000125169718</v>
      </c>
      <c r="X17">
        <f>('nutritional values'!X16*$D17)/0.1</f>
        <v>0.47999998927116355</v>
      </c>
      <c r="Y17">
        <f>('nutritional values'!Y16*$D17)/0.1</f>
        <v>7.2000000625848701E-2</v>
      </c>
      <c r="Z17">
        <f>('nutritional values'!Z16*$D17)/0.1</f>
        <v>0.63599999248981431</v>
      </c>
    </row>
    <row r="18" spans="1:26">
      <c r="A18">
        <f t="shared" si="0"/>
        <v>17</v>
      </c>
      <c r="B18" s="28" t="s">
        <v>55</v>
      </c>
      <c r="C18" s="25" t="s">
        <v>35</v>
      </c>
      <c r="D18" s="30" cm="1">
        <f t="array" ref="D18">INDEX(harvestdata, A18, D$1)</f>
        <v>3</v>
      </c>
      <c r="E18">
        <f>('nutritional values'!E17*$D18)/0.1</f>
        <v>51.000001430511595</v>
      </c>
      <c r="F18">
        <f>('nutritional values'!F17*$D18)/0.1</f>
        <v>3.0000000447034796</v>
      </c>
      <c r="G18">
        <f>('nutritional values'!G17*$D18)/0.1</f>
        <v>77.999997138977093</v>
      </c>
      <c r="H18">
        <f>('nutritional values'!H17*$D18)/0.1</f>
        <v>810</v>
      </c>
      <c r="I18">
        <f>('nutritional values'!I17*$D18)/0.1</f>
        <v>107.99999713897709</v>
      </c>
      <c r="J18">
        <f>('nutritional values'!J17*$D18)/0.1</f>
        <v>0.39000000804662693</v>
      </c>
      <c r="K18">
        <f>('nutritional values'!K17*$D18)/0.1</f>
        <v>720</v>
      </c>
      <c r="L18">
        <f>('nutritional values'!L17*$D18)/0.1</f>
        <v>12.000000178813918</v>
      </c>
      <c r="M18">
        <f>('nutritional values'!M17*$D18)/0.1</f>
        <v>570</v>
      </c>
      <c r="N18">
        <f>('nutritional values'!N17*$D18)/0.1</f>
        <v>10500</v>
      </c>
      <c r="O18">
        <f>('nutritional values'!O17*$D18)/0.1</f>
        <v>600</v>
      </c>
      <c r="P18">
        <f>('nutritional values'!P17*$D18)/0.1</f>
        <v>0.89999997988343095</v>
      </c>
      <c r="Q18">
        <f>('nutritional values'!Q17*$D18)/0.1</f>
        <v>60</v>
      </c>
      <c r="R18">
        <f>('nutritional values'!R17*$D18)/0.1</f>
        <v>0</v>
      </c>
      <c r="S18">
        <f>('nutritional values'!S17*$D18)/0.1</f>
        <v>14.39999967813492</v>
      </c>
      <c r="T18">
        <f>('nutritional values'!T17*$D18)/0.1</f>
        <v>1860</v>
      </c>
      <c r="U18">
        <f>('nutritional values'!U17*$D18)/0.1</f>
        <v>480</v>
      </c>
      <c r="V18">
        <f>('nutritional values'!V17*$D18)/0.1</f>
        <v>0.21000000648200517</v>
      </c>
      <c r="W18">
        <f>('nutritional values'!W17*$D18)/0.1</f>
        <v>0.59999998658895592</v>
      </c>
      <c r="X18">
        <f>('nutritional values'!X17*$D18)/0.1</f>
        <v>0.78000001609325387</v>
      </c>
      <c r="Y18">
        <f>('nutritional values'!Y17*$D18)/0.1</f>
        <v>0.21000000648200517</v>
      </c>
      <c r="Z18">
        <f>('nutritional values'!Z17*$D18)/0.1</f>
        <v>1.4400000125169747</v>
      </c>
    </row>
    <row r="19" spans="1:26">
      <c r="A19">
        <f t="shared" si="0"/>
        <v>18</v>
      </c>
      <c r="B19" s="28" t="s">
        <v>57</v>
      </c>
      <c r="C19" s="25" t="s">
        <v>35</v>
      </c>
      <c r="D19" s="30" cm="1">
        <f t="array" ref="D19">INDEX(harvestdata, A19, D$1)</f>
        <v>4.5</v>
      </c>
      <c r="E19">
        <f>('nutritional values'!E18*$D19)/0.1</f>
        <v>126.96750283241251</v>
      </c>
      <c r="F19">
        <f>('nutritional values'!F18*$D19)/0.1</f>
        <v>33.772501051425941</v>
      </c>
      <c r="G19">
        <f>('nutritional values'!G18*$D19)/0.1</f>
        <v>270.60750961303722</v>
      </c>
      <c r="H19">
        <f>('nutritional values'!H18*$D19)/0.1</f>
        <v>1539.0000343322777</v>
      </c>
      <c r="I19">
        <f>('nutritional values'!I18*$D19)/0.1</f>
        <v>141.0749995708467</v>
      </c>
      <c r="J19">
        <f>('nutritional values'!J18*$D19)/0.1</f>
        <v>5.6430003046989601</v>
      </c>
      <c r="K19">
        <f>('nutritional values'!K18*$D19)/0.1</f>
        <v>5899.5002746582195</v>
      </c>
      <c r="L19">
        <f>('nutritional values'!L18*$D19)/0.1</f>
        <v>265.04999399185198</v>
      </c>
      <c r="M19">
        <f>('nutritional values'!M18*$D19)/0.1</f>
        <v>2137.5</v>
      </c>
      <c r="N19">
        <f>('nutritional values'!N18*$D19)/0.1</f>
        <v>23683.499450683601</v>
      </c>
      <c r="O19">
        <f>('nutritional values'!O18*$D19)/0.1</f>
        <v>2394.0000343322777</v>
      </c>
      <c r="P19">
        <f>('nutritional values'!P18*$D19)/0.1</f>
        <v>45.742499828338495</v>
      </c>
      <c r="Q19">
        <f>('nutritional values'!Q18*$D19)/0.1</f>
        <v>17997.749999999996</v>
      </c>
      <c r="R19">
        <f>('nutritional values'!R18*$D19)/0.1</f>
        <v>360125.9912109375</v>
      </c>
      <c r="S19">
        <f>('nutritional values'!S18*$D19)/0.1</f>
        <v>32.062498927116387</v>
      </c>
      <c r="T19">
        <f>('nutritional values'!T18*$D19)/0.1</f>
        <v>5685.7499313354447</v>
      </c>
      <c r="U19">
        <f>('nutritional values'!U18*$D19)/0.1</f>
        <v>6497.9997253417796</v>
      </c>
      <c r="V19">
        <f>('nutritional values'!V18*$D19)/0.1</f>
        <v>12.269250154495259</v>
      </c>
      <c r="W19">
        <f>('nutritional values'!W18*$D19)/0.1</f>
        <v>4.9162500724196248</v>
      </c>
      <c r="X19">
        <f>('nutritional values'!X18*$D19)/0.1</f>
        <v>0.34200000576674949</v>
      </c>
      <c r="Y19">
        <f>('nutritional values'!Y18*$D19)/0.1</f>
        <v>12.611250579357133</v>
      </c>
      <c r="Z19">
        <f>('nutritional values'!Z18*$D19)/0.1</f>
        <v>0</v>
      </c>
    </row>
    <row r="20" spans="1:26">
      <c r="A20">
        <f t="shared" si="0"/>
        <v>19</v>
      </c>
      <c r="B20" s="28" t="s">
        <v>59</v>
      </c>
      <c r="C20" s="25" t="s">
        <v>35</v>
      </c>
      <c r="D20" s="30" cm="1">
        <f t="array" ref="D20">INDEX(harvestdata, A20, D$1)</f>
        <v>1.5</v>
      </c>
      <c r="E20">
        <f>('nutritional values'!E19*$D20)/0.1</f>
        <v>18.600000143051101</v>
      </c>
      <c r="F20">
        <f>('nutritional values'!F19*$D20)/0.1</f>
        <v>3.0000000447034796</v>
      </c>
      <c r="G20">
        <f>('nutritional values'!G19*$D20)/0.1</f>
        <v>62.999997138977101</v>
      </c>
      <c r="H20">
        <f>('nutritional values'!H19*$D20)/0.1</f>
        <v>465</v>
      </c>
      <c r="I20">
        <f>('nutritional values'!I19*$D20)/0.1</f>
        <v>46.499998569488547</v>
      </c>
      <c r="J20">
        <f>('nutritional values'!J19*$D20)/0.1</f>
        <v>1.3500000536441805</v>
      </c>
      <c r="K20">
        <f>('nutritional values'!K19*$D20)/0.1</f>
        <v>735</v>
      </c>
      <c r="L20">
        <f>('nutritional values'!L19*$D20)/0.1</f>
        <v>10.95000028610229</v>
      </c>
      <c r="M20">
        <f>('nutritional values'!M19*$D20)/0.1</f>
        <v>255</v>
      </c>
      <c r="N20">
        <f>('nutritional values'!N19*$D20)/0.1</f>
        <v>6210</v>
      </c>
      <c r="O20">
        <f>('nutritional values'!O19*$D20)/0.1</f>
        <v>780</v>
      </c>
      <c r="P20">
        <f>('nutritional values'!P19*$D20)/0.1</f>
        <v>3.0000000447034796</v>
      </c>
      <c r="Q20">
        <f>('nutritional values'!Q19*$D20)/0.1</f>
        <v>330</v>
      </c>
      <c r="R20">
        <f>('nutritional values'!R19*$D20)/0.1</f>
        <v>0</v>
      </c>
      <c r="S20">
        <f>('nutritional values'!S19*$D20)/0.1</f>
        <v>8.6999997496604848</v>
      </c>
      <c r="T20">
        <f>('nutritional values'!T19*$D20)/0.1</f>
        <v>180</v>
      </c>
      <c r="U20">
        <f>('nutritional values'!U19*$D20)/0.1</f>
        <v>405</v>
      </c>
      <c r="V20">
        <f>('nutritional values'!V19*$D20)/0.1</f>
        <v>0.9749999642372128</v>
      </c>
      <c r="W20">
        <f>('nutritional values'!W19*$D20)/0.1</f>
        <v>2.5349999964237151</v>
      </c>
      <c r="X20">
        <f>('nutritional values'!X19*$D20)/0.1</f>
        <v>0</v>
      </c>
      <c r="Y20">
        <f>('nutritional values'!Y19*$D20)/0.1</f>
        <v>1.0200000554323201</v>
      </c>
      <c r="Z20">
        <f>('nutritional values'!Z19*$D20)/0.1</f>
        <v>2.5349999964237151</v>
      </c>
    </row>
    <row r="21" spans="1:26">
      <c r="A21">
        <v>20</v>
      </c>
      <c r="B21" s="28" t="s">
        <v>206</v>
      </c>
      <c r="C21" s="25" t="s">
        <v>35</v>
      </c>
      <c r="D21" s="30" cm="1">
        <f t="array" ref="D21">INDEX(harvestdata, A21, D$1)</f>
        <v>5</v>
      </c>
      <c r="E21">
        <f>('nutritional values'!E20*$D21)/0.1</f>
        <v>30.704998970031745</v>
      </c>
      <c r="F21">
        <f>('nutritional values'!F20*$D21)/0.1</f>
        <v>7.5649999082088488</v>
      </c>
      <c r="G21">
        <f>('nutritional values'!G20*$D21)/0.1</f>
        <v>132.16500282287598</v>
      </c>
      <c r="H21">
        <f>('nutritional values'!H20*$D21)/0.1</f>
        <v>711.99998855590991</v>
      </c>
      <c r="I21">
        <f>('nutritional values'!I20*$D21)/0.1</f>
        <v>71.200001239776498</v>
      </c>
      <c r="J21">
        <f>('nutritional values'!J20*$D21)/0.1</f>
        <v>1.8689999356865898</v>
      </c>
      <c r="K21">
        <f>('nutritional values'!K20*$D21)/0.1</f>
        <v>1779.9999237060549</v>
      </c>
      <c r="L21">
        <f>('nutritional values'!L20*$D21)/0.1</f>
        <v>8.9000001549720995</v>
      </c>
      <c r="M21">
        <f>('nutritional values'!M20*$D21)/0.1</f>
        <v>489.49999809265142</v>
      </c>
      <c r="N21">
        <f>('nutritional values'!N20*$D21)/0.1</f>
        <v>11569.999694824201</v>
      </c>
      <c r="O21">
        <f>('nutritional values'!O20*$D21)/0.1</f>
        <v>3559.9998474121098</v>
      </c>
      <c r="P21">
        <f>('nutritional values'!P20*$D21)/0.1</f>
        <v>5.7849999517202493</v>
      </c>
      <c r="Q21">
        <f>('nutritional values'!Q20*$D21)/0.1</f>
        <v>978.99999999999989</v>
      </c>
      <c r="R21">
        <f>('nutritional values'!R20*$D21)/0.1</f>
        <v>19980.49926757815</v>
      </c>
      <c r="S21">
        <f>('nutritional values'!S20*$D21)/0.1</f>
        <v>12.014999985694899</v>
      </c>
      <c r="T21">
        <f>('nutritional values'!T20*$D21)/0.1</f>
        <v>137.95000314712499</v>
      </c>
      <c r="U21">
        <f>('nutritional values'!U20*$D21)/0.1</f>
        <v>1602.0000457763649</v>
      </c>
      <c r="V21">
        <f>('nutritional values'!V20*$D21)/0.1</f>
        <v>1.3794999569654449</v>
      </c>
      <c r="W21">
        <f>('nutritional values'!W20*$D21)/0.1</f>
        <v>3.5154998302459703</v>
      </c>
      <c r="X21">
        <f>('nutritional values'!X20*$D21)/0.1</f>
        <v>0</v>
      </c>
      <c r="Y21">
        <f>('nutritional values'!Y20*$D21)/0.1</f>
        <v>1.424000039696695</v>
      </c>
      <c r="Z21">
        <f>('nutritional values'!Z20*$D21)/0.1</f>
        <v>0</v>
      </c>
    </row>
    <row r="22" spans="1:26">
      <c r="A22">
        <f t="shared" si="0"/>
        <v>21</v>
      </c>
      <c r="B22" s="28" t="s">
        <v>63</v>
      </c>
      <c r="C22" s="25" t="s">
        <v>35</v>
      </c>
      <c r="D22" s="30" cm="1">
        <f t="array" ref="D22">INDEX(harvestdata, A22, D$1)</f>
        <v>1</v>
      </c>
      <c r="E22">
        <f>('nutritional values'!E21*$D22)/0.1</f>
        <v>35</v>
      </c>
      <c r="F22">
        <f>('nutritional values'!F21*$D22)/0.1</f>
        <v>11.000000238418599</v>
      </c>
      <c r="G22">
        <f>('nutritional values'!G21*$D22)/0.1</f>
        <v>49.000000953674295</v>
      </c>
      <c r="H22">
        <f>('nutritional values'!H21*$D22)/0.1</f>
        <v>430</v>
      </c>
      <c r="I22">
        <f>('nutritional values'!I21*$D22)/0.1</f>
        <v>20.999999046325701</v>
      </c>
      <c r="J22">
        <f>('nutritional values'!J21*$D22)/0.1</f>
        <v>1.0000000149011599</v>
      </c>
      <c r="K22">
        <f>('nutritional values'!K21*$D22)/0.1</f>
        <v>2084.9600219726599</v>
      </c>
      <c r="L22">
        <f>('nutritional values'!L21*$D22)/0.1</f>
        <v>66.059999465942397</v>
      </c>
      <c r="M22">
        <f>('nutritional values'!M21*$D22)/0.1</f>
        <v>551.31000518798794</v>
      </c>
      <c r="N22">
        <f>('nutritional values'!N21*$D22)/0.1</f>
        <v>7397.60986328125</v>
      </c>
      <c r="O22">
        <f>('nutritional values'!O21*$D22)/0.1</f>
        <v>610</v>
      </c>
      <c r="P22">
        <f>('nutritional values'!P21*$D22)/0.1</f>
        <v>9.1200000047683698</v>
      </c>
      <c r="Q22">
        <f>('nutritional values'!Q21*$D22)/0.1</f>
        <v>3860</v>
      </c>
      <c r="R22">
        <f>('nutritional values'!R21*$D22)/0.1</f>
        <v>75801.7919921875</v>
      </c>
      <c r="S22">
        <f>('nutritional values'!S21*$D22)/0.1</f>
        <v>0</v>
      </c>
      <c r="T22">
        <f>('nutritional values'!T21*$D22)/0.1</f>
        <v>852.030029296875</v>
      </c>
      <c r="U22">
        <f>('nutritional values'!U21*$D22)/0.1</f>
        <v>1503.5800170898399</v>
      </c>
      <c r="V22">
        <f>('nutritional values'!V21*$D22)/0.1</f>
        <v>7.8399997949600193</v>
      </c>
      <c r="W22">
        <f>('nutritional values'!W21*$D22)/0.1</f>
        <v>0.81000000238418601</v>
      </c>
      <c r="X22">
        <f>('nutritional values'!X21*$D22)/0.1</f>
        <v>0.13000000268220899</v>
      </c>
      <c r="Y22">
        <f>('nutritional values'!Y21*$D22)/0.1</f>
        <v>7.8799998760223398</v>
      </c>
      <c r="Z22">
        <f>('nutritional values'!Z21*$D22)/0.1</f>
        <v>0.9300000220537189</v>
      </c>
    </row>
    <row r="23" spans="1:26">
      <c r="A23">
        <f t="shared" si="0"/>
        <v>22</v>
      </c>
      <c r="B23" s="28" t="s">
        <v>65</v>
      </c>
      <c r="C23" s="25" t="s">
        <v>35</v>
      </c>
      <c r="D23" s="30" cm="1">
        <f t="array" ref="D23">INDEX(harvestdata, A23, D$1)</f>
        <v>1</v>
      </c>
      <c r="E23">
        <f>('nutritional values'!E22*$D23)/0.1</f>
        <v>21.300001144409201</v>
      </c>
      <c r="F23">
        <f>('nutritional values'!F22*$D23)/0.1</f>
        <v>5.1999998092651394</v>
      </c>
      <c r="G23">
        <f>('nutritional values'!G22*$D23)/0.1</f>
        <v>8.7000000476837194</v>
      </c>
      <c r="H23">
        <f>('nutritional values'!H22*$D23)/0.1</f>
        <v>230</v>
      </c>
      <c r="I23">
        <f>('nutritional values'!I22*$D23)/0.1</f>
        <v>27.999999523162799</v>
      </c>
      <c r="J23">
        <f>('nutritional values'!J22*$D23)/0.1</f>
        <v>0.140000004321337</v>
      </c>
      <c r="K23">
        <f>('nutritional values'!K22*$D23)/0.1</f>
        <v>670</v>
      </c>
      <c r="L23">
        <f>('nutritional values'!L22*$D23)/0.1</f>
        <v>17.699999809265098</v>
      </c>
      <c r="M23">
        <f>('nutritional values'!M22*$D23)/0.1</f>
        <v>260</v>
      </c>
      <c r="N23">
        <f>('nutritional values'!N22*$D23)/0.1</f>
        <v>5210</v>
      </c>
      <c r="O23">
        <f>('nutritional values'!O22*$D23)/0.1</f>
        <v>460</v>
      </c>
      <c r="P23">
        <f>('nutritional values'!P22*$D23)/0.1</f>
        <v>5</v>
      </c>
      <c r="Q23">
        <f>('nutritional values'!Q22*$D23)/0.1</f>
        <v>3370</v>
      </c>
      <c r="R23">
        <f>('nutritional values'!R22*$D23)/0.1</f>
        <v>0</v>
      </c>
      <c r="S23">
        <f>('nutritional values'!S22*$D23)/0.1</f>
        <v>25</v>
      </c>
      <c r="T23">
        <f>('nutritional values'!T22*$D23)/0.1</f>
        <v>270</v>
      </c>
      <c r="U23">
        <f>('nutritional values'!U22*$D23)/0.1</f>
        <v>620</v>
      </c>
      <c r="V23">
        <f>('nutritional values'!V22*$D23)/0.1</f>
        <v>2.7300000190734899</v>
      </c>
      <c r="W23">
        <f>('nutritional values'!W22*$D23)/0.1</f>
        <v>0.39999999105930301</v>
      </c>
      <c r="X23">
        <f>('nutritional values'!X22*$D23)/0.1</f>
        <v>0</v>
      </c>
      <c r="Y23">
        <f>('nutritional values'!Y22*$D23)/0.1</f>
        <v>2.7500000596046394</v>
      </c>
      <c r="Z23">
        <f>('nutritional values'!Z22*$D23)/0.1</f>
        <v>0.39999999105930301</v>
      </c>
    </row>
    <row r="24" spans="1:26">
      <c r="A24">
        <f t="shared" si="0"/>
        <v>23</v>
      </c>
      <c r="B24" s="28" t="s">
        <v>67</v>
      </c>
      <c r="C24" s="25" t="s">
        <v>35</v>
      </c>
      <c r="D24" s="30" cm="1">
        <f t="array" ref="D24">INDEX(harvestdata, A24, D$1)</f>
        <v>5</v>
      </c>
      <c r="E24">
        <f>('nutritional values'!E23*$D24)/0.1</f>
        <v>41.385000944137552</v>
      </c>
      <c r="F24">
        <f>('nutritional values'!F23*$D24)/0.1</f>
        <v>10.679999738931651</v>
      </c>
      <c r="G24">
        <f>('nutritional values'!G23*$D24)/0.1</f>
        <v>426.3100147247315</v>
      </c>
      <c r="H24">
        <f>('nutritional values'!H23*$D24)/0.1</f>
        <v>1824.5000839233346</v>
      </c>
      <c r="I24">
        <f>('nutritional values'!I23*$D24)/0.1</f>
        <v>124.60000514984149</v>
      </c>
      <c r="J24">
        <f>('nutritional values'!J23*$D24)/0.1</f>
        <v>1.6465000808238999</v>
      </c>
      <c r="K24">
        <f>('nutritional values'!K23*$D24)/0.1</f>
        <v>1468.5000419616699</v>
      </c>
      <c r="L24">
        <f>('nutritional values'!L23*$D24)/0.1</f>
        <v>13.34999948740005</v>
      </c>
      <c r="M24">
        <f>('nutritional values'!M23*$D24)/0.1</f>
        <v>534.00001525878997</v>
      </c>
      <c r="N24">
        <f>('nutritional values'!N23*$D24)/0.1</f>
        <v>14239.999389648448</v>
      </c>
      <c r="O24">
        <f>('nutritional values'!O23*$D24)/0.1</f>
        <v>3070.4999923706046</v>
      </c>
      <c r="P24">
        <f>('nutritional values'!P23*$D24)/0.1</f>
        <v>10.679999738931651</v>
      </c>
      <c r="Q24">
        <f>('nutritional values'!Q23*$D24)/0.1</f>
        <v>37157.5</v>
      </c>
      <c r="R24">
        <f>('nutritional values'!R23*$D24)/0.1</f>
        <v>743416.9921875</v>
      </c>
      <c r="S24">
        <f>('nutritional values'!S23*$D24)/0.1</f>
        <v>29.370000958442695</v>
      </c>
      <c r="T24">
        <f>('nutritional values'!T23*$D24)/0.1</f>
        <v>262.54999637603748</v>
      </c>
      <c r="U24">
        <f>('nutritional values'!U23*$D24)/0.1</f>
        <v>845.4999923706049</v>
      </c>
      <c r="V24">
        <f>('nutritional values'!V23*$D24)/0.1</f>
        <v>0.53400001488626003</v>
      </c>
      <c r="W24">
        <f>('nutritional values'!W23*$D24)/0.1</f>
        <v>5.1174998283385991</v>
      </c>
      <c r="X24">
        <f>('nutritional values'!X23*$D24)/0.1</f>
        <v>8.9000002481043491E-2</v>
      </c>
      <c r="Y24">
        <f>('nutritional values'!Y23*$D24)/0.1</f>
        <v>0.62299999408423989</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6</v>
      </c>
      <c r="E26">
        <f>('nutritional values'!E25*$D26)/0.1</f>
        <v>48.000000715255737</v>
      </c>
      <c r="F26">
        <f>('nutritional values'!F25*$D26)/0.1</f>
        <v>12.000000178813918</v>
      </c>
      <c r="G26">
        <f>('nutritional values'!G25*$D26)/0.1</f>
        <v>395.99999427795422</v>
      </c>
      <c r="H26">
        <f>('nutritional values'!H25*$D26)/0.1</f>
        <v>1860</v>
      </c>
      <c r="I26">
        <f>('nutritional values'!I25*$D26)/0.1</f>
        <v>60</v>
      </c>
      <c r="J26">
        <f>('nutritional values'!J25*$D26)/0.1</f>
        <v>0</v>
      </c>
      <c r="K26">
        <f>('nutritional values'!K25*$D26)/0.1</f>
        <v>1792.7399826049798</v>
      </c>
      <c r="L26">
        <f>('nutritional values'!L25*$D26)/0.1</f>
        <v>65.759997367858787</v>
      </c>
      <c r="M26">
        <f>('nutritional values'!M25*$D26)/0.1</f>
        <v>836.57999038696198</v>
      </c>
      <c r="N26">
        <f>('nutritional values'!N25*$D26)/0.1</f>
        <v>5198.9401245117169</v>
      </c>
      <c r="O26">
        <f>('nutritional values'!O25*$D26)/0.1</f>
        <v>600</v>
      </c>
      <c r="P26">
        <f>('nutritional values'!P25*$D26)/0.1</f>
        <v>3.59999991953373</v>
      </c>
      <c r="Q26">
        <f>('nutritional values'!Q25*$D26)/0.1</f>
        <v>120</v>
      </c>
      <c r="R26">
        <f>('nutritional values'!R25*$D26)/0.1</f>
        <v>48720</v>
      </c>
      <c r="S26">
        <f>('nutritional values'!S25*$D26)/0.1</f>
        <v>30</v>
      </c>
      <c r="T26">
        <f>('nutritional values'!T25*$D26)/0.1</f>
        <v>250.98000526428237</v>
      </c>
      <c r="U26">
        <f>('nutritional values'!U25*$D26)/0.1</f>
        <v>1434.1799926757819</v>
      </c>
      <c r="V26">
        <f>('nutritional values'!V25*$D26)/0.1</f>
        <v>0.18000000156462179</v>
      </c>
      <c r="W26">
        <f>('nutritional values'!W25*$D26)/0.1</f>
        <v>2.7000001072883584</v>
      </c>
      <c r="X26">
        <f>('nutritional values'!X25*$D26)/0.1</f>
        <v>3.9599999785423261</v>
      </c>
      <c r="Y26">
        <f>('nutritional values'!Y25*$D26)/0.1</f>
        <v>0.18000000156462179</v>
      </c>
      <c r="Z26">
        <f>('nutritional values'!Z25*$D26)/0.1</f>
        <v>6.6600000858306592</v>
      </c>
    </row>
    <row r="27" spans="1:26">
      <c r="A27">
        <f t="shared" si="0"/>
        <v>26</v>
      </c>
      <c r="B27" s="28" t="s">
        <v>72</v>
      </c>
      <c r="C27" s="25" t="s">
        <v>35</v>
      </c>
      <c r="D27" s="30" cm="1">
        <f t="array" ref="D27">INDEX(harvestdata, A27, D$1)</f>
        <v>5</v>
      </c>
      <c r="E27">
        <f>('nutritional values'!E26*$D27)/0.1</f>
        <v>87.840002775192502</v>
      </c>
      <c r="F27">
        <f>('nutritional values'!F26*$D27)/0.1</f>
        <v>9.1200001537799995</v>
      </c>
      <c r="G27">
        <f>('nutritional values'!G26*$D27)/0.1</f>
        <v>352.32000350952148</v>
      </c>
      <c r="H27">
        <f>('nutritional values'!H26*$D27)/0.1</f>
        <v>1535.9999656677248</v>
      </c>
      <c r="I27">
        <f>('nutritional values'!I26*$D27)/0.1</f>
        <v>124.80000257492048</v>
      </c>
      <c r="J27">
        <f>('nutritional values'!J26*$D27)/0.1</f>
        <v>1.5359999611973751</v>
      </c>
      <c r="K27">
        <f>('nutritional values'!K26*$D27)/0.1</f>
        <v>3456.0001373291002</v>
      </c>
      <c r="L27">
        <f>('nutritional values'!L26*$D27)/0.1</f>
        <v>71.039998531341496</v>
      </c>
      <c r="M27">
        <f>('nutritional values'!M26*$D27)/0.1</f>
        <v>960.00003814697493</v>
      </c>
      <c r="N27">
        <f>('nutritional values'!N26*$D27)/0.1</f>
        <v>13247.999572753901</v>
      </c>
      <c r="O27">
        <f>('nutritional values'!O26*$D27)/0.1</f>
        <v>767.99998283386003</v>
      </c>
      <c r="P27">
        <f>('nutritional values'!P26*$D27)/0.1</f>
        <v>18.719999492168448</v>
      </c>
      <c r="Q27">
        <f>('nutritional values'!Q26*$D27)/0.1</f>
        <v>2400</v>
      </c>
      <c r="R27">
        <f>('nutritional values'!R26*$D27)/0.1</f>
        <v>47855.99975585939</v>
      </c>
      <c r="S27">
        <f>('nutritional values'!S26*$D27)/0.1</f>
        <v>26.399999856948853</v>
      </c>
      <c r="T27">
        <f>('nutritional values'!T26*$D27)/0.1</f>
        <v>902.4000167846699</v>
      </c>
      <c r="U27">
        <f>('nutritional values'!U26*$D27)/0.1</f>
        <v>3071.9999313354497</v>
      </c>
      <c r="V27">
        <f>('nutritional values'!V26*$D27)/0.1</f>
        <v>1.2959999963641149</v>
      </c>
      <c r="W27">
        <f>('nutritional values'!W26*$D27)/0.1</f>
        <v>3.3599998801946644</v>
      </c>
      <c r="X27">
        <f>('nutritional values'!X26*$D27)/0.1</f>
        <v>0.19199999514967198</v>
      </c>
      <c r="Y27">
        <f>('nutritional values'!Y26*$D27)/0.1</f>
        <v>1.2959999963641149</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v>
      </c>
      <c r="E33">
        <f>('nutritional values'!E32*$D33)/0.1</f>
        <v>0</v>
      </c>
      <c r="F33">
        <f>('nutritional values'!F32*$D33)/0.1</f>
        <v>0</v>
      </c>
      <c r="G33">
        <f>('nutritional values'!G32*$D33)/0.1</f>
        <v>0</v>
      </c>
      <c r="H33">
        <f>('nutritional values'!H32*$D33)/0.1</f>
        <v>0</v>
      </c>
      <c r="I33">
        <f>('nutritional values'!I32*$D33)/0.1</f>
        <v>0</v>
      </c>
      <c r="J33">
        <f>('nutritional values'!J32*$D33)/0.1</f>
        <v>0</v>
      </c>
      <c r="K33">
        <f>('nutritional values'!K32*$D33)/0.1</f>
        <v>0</v>
      </c>
      <c r="L33">
        <f>('nutritional values'!L32*$D33)/0.1</f>
        <v>0</v>
      </c>
      <c r="M33">
        <f>('nutritional values'!M32*$D33)/0.1</f>
        <v>0</v>
      </c>
      <c r="N33">
        <f>('nutritional values'!N32*$D33)/0.1</f>
        <v>0</v>
      </c>
      <c r="O33">
        <f>('nutritional values'!O32*$D33)/0.1</f>
        <v>0</v>
      </c>
      <c r="P33">
        <f>('nutritional values'!P32*$D33)/0.1</f>
        <v>0</v>
      </c>
      <c r="Q33">
        <f>('nutritional values'!Q32*$D33)/0.1</f>
        <v>0</v>
      </c>
      <c r="R33">
        <f>('nutritional values'!R32*$D33)/0.1</f>
        <v>0</v>
      </c>
      <c r="S33">
        <f>('nutritional values'!S32*$D33)/0.1</f>
        <v>0</v>
      </c>
      <c r="T33">
        <f>('nutritional values'!T32*$D33)/0.1</f>
        <v>0</v>
      </c>
      <c r="U33">
        <f>('nutritional values'!U32*$D33)/0.1</f>
        <v>0</v>
      </c>
      <c r="V33">
        <f>('nutritional values'!V32*$D33)/0.1</f>
        <v>0</v>
      </c>
      <c r="W33">
        <f>('nutritional values'!W32*$D33)/0.1</f>
        <v>0</v>
      </c>
      <c r="X33">
        <f>('nutritional values'!X32*$D33)/0.1</f>
        <v>0</v>
      </c>
      <c r="Y33">
        <f>('nutritional values'!Y32*$D33)/0.1</f>
        <v>0</v>
      </c>
      <c r="Z33">
        <f>('nutritional values'!Z32*$D33)/0.1</f>
        <v>0</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7"/>
      <c r="C45" s="26"/>
      <c r="D45" s="26"/>
    </row>
    <row r="46" spans="1:26">
      <c r="B46" s="33"/>
      <c r="C46" s="34" t="s">
        <v>133</v>
      </c>
      <c r="D46" s="35">
        <f>SUM(D3:D44)</f>
        <v>82.99</v>
      </c>
      <c r="E46" s="35">
        <f>SUM(E3:E44)</f>
        <v>3090.3834708809836</v>
      </c>
      <c r="F46" s="35">
        <f t="shared" ref="F46:Z46" si="1">SUM(F3:F44)</f>
        <v>3231.8809972360732</v>
      </c>
      <c r="G46" s="35">
        <f t="shared" si="1"/>
        <v>10633.242894172665</v>
      </c>
      <c r="H46" s="35">
        <f t="shared" si="1"/>
        <v>83813.549963188168</v>
      </c>
      <c r="I46" s="35">
        <f t="shared" si="1"/>
        <v>3464.0549885675287</v>
      </c>
      <c r="J46" s="35">
        <f t="shared" si="1"/>
        <v>453.57198926806512</v>
      </c>
      <c r="K46" s="35">
        <f t="shared" si="1"/>
        <v>37537.450207901013</v>
      </c>
      <c r="L46" s="35">
        <f t="shared" si="1"/>
        <v>1330.5449787646533</v>
      </c>
      <c r="M46" s="35">
        <f t="shared" si="1"/>
        <v>29927.590107345615</v>
      </c>
      <c r="N46" s="35">
        <f t="shared" si="1"/>
        <v>260441.94928588867</v>
      </c>
      <c r="O46" s="35">
        <f t="shared" si="1"/>
        <v>27874.349792051311</v>
      </c>
      <c r="P46" s="35">
        <f t="shared" si="1"/>
        <v>494.13850065097165</v>
      </c>
      <c r="Q46" s="35">
        <f t="shared" si="1"/>
        <v>81660</v>
      </c>
      <c r="R46" s="35">
        <f t="shared" si="1"/>
        <v>1407783.1203651428</v>
      </c>
      <c r="S46" s="35">
        <f t="shared" si="1"/>
        <v>731.93001043125912</v>
      </c>
      <c r="T46" s="35">
        <f t="shared" si="1"/>
        <v>18847.969842767718</v>
      </c>
      <c r="U46" s="35">
        <f t="shared" si="1"/>
        <v>62744.709432220465</v>
      </c>
      <c r="V46" s="35">
        <f t="shared" si="1"/>
        <v>2140.0697180963116</v>
      </c>
      <c r="W46" s="35">
        <f t="shared" si="1"/>
        <v>378.77910375054921</v>
      </c>
      <c r="X46" s="35">
        <f t="shared" si="1"/>
        <v>38.213999477960179</v>
      </c>
      <c r="Y46" s="35">
        <f t="shared" si="1"/>
        <v>2191.1237578990886</v>
      </c>
      <c r="Z46" s="35">
        <f t="shared" si="1"/>
        <v>402.84249024763778</v>
      </c>
    </row>
    <row r="47" spans="1:26">
      <c r="C47" s="17" t="s">
        <v>132</v>
      </c>
      <c r="D47" s="39">
        <f>(D46/30)</f>
        <v>2.7663333333333333</v>
      </c>
      <c r="E47" s="39">
        <f t="shared" ref="E47:Z47" si="2">(E46/30)</f>
        <v>103.01278236269945</v>
      </c>
      <c r="F47" s="39">
        <f t="shared" si="2"/>
        <v>107.72936657453577</v>
      </c>
      <c r="G47" s="39">
        <f t="shared" si="2"/>
        <v>354.44142980575549</v>
      </c>
      <c r="H47" s="39">
        <f t="shared" si="2"/>
        <v>2793.7849987729392</v>
      </c>
      <c r="I47" s="39">
        <f t="shared" si="2"/>
        <v>115.46849961891762</v>
      </c>
      <c r="J47" s="39">
        <f t="shared" si="2"/>
        <v>15.119066308935505</v>
      </c>
      <c r="K47" s="39">
        <f t="shared" si="2"/>
        <v>1251.248340263367</v>
      </c>
      <c r="L47" s="39">
        <f t="shared" si="2"/>
        <v>44.351499292155111</v>
      </c>
      <c r="M47" s="39">
        <f t="shared" si="2"/>
        <v>997.58633691152056</v>
      </c>
      <c r="N47" s="39">
        <f t="shared" si="2"/>
        <v>8681.3983095296226</v>
      </c>
      <c r="O47" s="39">
        <f t="shared" si="2"/>
        <v>929.14499306837706</v>
      </c>
      <c r="P47" s="39">
        <f t="shared" si="2"/>
        <v>16.471283355032387</v>
      </c>
      <c r="Q47" s="39">
        <f t="shared" si="2"/>
        <v>2722</v>
      </c>
      <c r="R47" s="39">
        <f t="shared" si="2"/>
        <v>46926.104012171425</v>
      </c>
      <c r="S47" s="39">
        <f t="shared" si="2"/>
        <v>24.397667014375305</v>
      </c>
      <c r="T47" s="39">
        <f t="shared" si="2"/>
        <v>628.26566142559057</v>
      </c>
      <c r="U47" s="39">
        <f t="shared" si="2"/>
        <v>2091.4903144073487</v>
      </c>
      <c r="V47" s="39">
        <f t="shared" si="2"/>
        <v>71.335657269877046</v>
      </c>
      <c r="W47" s="39">
        <f t="shared" si="2"/>
        <v>12.625970125018307</v>
      </c>
      <c r="X47" s="39">
        <f t="shared" si="2"/>
        <v>1.2737999825986726</v>
      </c>
      <c r="Y47" s="39">
        <f t="shared" si="2"/>
        <v>73.037458596636284</v>
      </c>
      <c r="Z47" s="39">
        <f t="shared" si="2"/>
        <v>13.428083008254593</v>
      </c>
    </row>
  </sheetData>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1F72-5BD4-4418-B244-BD64DA038111}">
  <sheetPr codeName="Sheet11"/>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5</v>
      </c>
    </row>
    <row r="2" spans="1:26">
      <c r="B2" s="21" t="s">
        <v>109</v>
      </c>
      <c r="C2" s="22" t="s">
        <v>1</v>
      </c>
      <c r="D2" s="22" t="s">
        <v>115</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5</v>
      </c>
      <c r="E9">
        <f>('nutritional values'!E8*$D9)/0.1</f>
        <v>86.009997129440492</v>
      </c>
      <c r="F9">
        <f>('nutritional values'!F8*$D9)/0.1</f>
        <v>11.285000294446949</v>
      </c>
      <c r="G9">
        <f>('nutritional values'!G8*$D9)/0.1</f>
        <v>202.51998901367202</v>
      </c>
      <c r="H9">
        <f>('nutritional values'!H8*$D9)/0.1</f>
        <v>1036.9999885559098</v>
      </c>
      <c r="I9">
        <f>('nutritional values'!I8*$D9)/0.1</f>
        <v>79.299998283385989</v>
      </c>
      <c r="J9">
        <f>('nutritional values'!J8*$D9)/0.1</f>
        <v>1.1895000003278249</v>
      </c>
      <c r="K9">
        <f>('nutritional values'!K8*$D9)/0.1</f>
        <v>1433.500003814695</v>
      </c>
      <c r="L9">
        <f>('nutritional values'!L8*$D9)/0.1</f>
        <v>22.265000641345999</v>
      </c>
      <c r="M9">
        <f>('nutritional values'!M8*$D9)/0.1</f>
        <v>640.50002098083496</v>
      </c>
      <c r="N9">
        <f>('nutritional values'!N8*$D9)/0.1</f>
        <v>9637.9997253417987</v>
      </c>
      <c r="O9">
        <f>('nutritional values'!O8*$D9)/0.1</f>
        <v>1006.4999580383301</v>
      </c>
      <c r="P9">
        <f>('nutritional values'!P8*$D9)/0.1</f>
        <v>12.504999339580548</v>
      </c>
      <c r="Q9">
        <f>('nutritional values'!Q8*$D9)/0.1</f>
        <v>945.49999999999989</v>
      </c>
      <c r="R9">
        <f>('nutritional values'!R8*$D9)/0.1</f>
        <v>19001.499938964847</v>
      </c>
      <c r="S9">
        <f>('nutritional values'!S8*$D9)/0.1</f>
        <v>23.790000379085548</v>
      </c>
      <c r="T9">
        <f>('nutritional values'!T8*$D9)/0.1</f>
        <v>2720.5999374389648</v>
      </c>
      <c r="U9">
        <f>('nutritional values'!U8*$D9)/0.1</f>
        <v>1921.5000152587902</v>
      </c>
      <c r="V9">
        <f>('nutritional values'!V8*$D9)/0.1</f>
        <v>0.30499999411404149</v>
      </c>
      <c r="W9">
        <f>('nutritional values'!W8*$D9)/0.1</f>
        <v>0.51850001327693496</v>
      </c>
      <c r="X9">
        <f>('nutritional values'!X8*$D9)/0.1</f>
        <v>0.64050001092255004</v>
      </c>
      <c r="Y9">
        <f>('nutritional values'!Y8*$D9)/0.1</f>
        <v>0.33549999352544552</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8</v>
      </c>
      <c r="E11">
        <f>('nutritional values'!E10*$D11)/0.1</f>
        <v>59.903998374938951</v>
      </c>
      <c r="F11">
        <f>('nutritional values'!F10*$D11)/0.1</f>
        <v>8.7360000610351189</v>
      </c>
      <c r="G11">
        <f>('nutritional values'!G10*$D11)/0.1</f>
        <v>155.06400108337439</v>
      </c>
      <c r="H11">
        <f>('nutritional values'!H10*$D11)/0.1</f>
        <v>780</v>
      </c>
      <c r="I11">
        <f>('nutritional values'!I10*$D11)/0.1</f>
        <v>62.399997711181676</v>
      </c>
      <c r="J11">
        <f>('nutritional values'!J10*$D11)/0.1</f>
        <v>1.9968000054359438</v>
      </c>
      <c r="K11">
        <f>('nutritional values'!K10*$D11)/0.1</f>
        <v>686.39999389648392</v>
      </c>
      <c r="L11">
        <f>('nutritional values'!L10*$D11)/0.1</f>
        <v>13.10400009155272</v>
      </c>
      <c r="M11">
        <f>('nutritional values'!M10*$D11)/0.1</f>
        <v>467.99999237060558</v>
      </c>
      <c r="N11">
        <f>('nutritional values'!N10*$D11)/0.1</f>
        <v>9328.8000488281596</v>
      </c>
      <c r="O11">
        <f>('nutritional values'!O10*$D11)/0.1</f>
        <v>935.99998474120787</v>
      </c>
      <c r="P11">
        <f>('nutritional values'!P10*$D11)/0.1</f>
        <v>8.4240001440047987</v>
      </c>
      <c r="Q11">
        <f>('nutritional values'!Q10*$D11)/0.1</f>
        <v>0</v>
      </c>
      <c r="R11">
        <f>('nutritional values'!R10*$D11)/0.1</f>
        <v>0</v>
      </c>
      <c r="S11">
        <f>('nutritional values'!S10*$D11)/0.1</f>
        <v>2.49599993228912</v>
      </c>
      <c r="T11">
        <f>('nutritional values'!T10*$D11)/0.1</f>
        <v>1503.8400268554717</v>
      </c>
      <c r="U11">
        <f>('nutritional values'!U10*$D11)/0.1</f>
        <v>1778.399963378904</v>
      </c>
      <c r="V11">
        <f>('nutritional values'!V10*$D11)/0.1</f>
        <v>0.43680001050233841</v>
      </c>
      <c r="W11">
        <f>('nutritional values'!W10*$D11)/0.1</f>
        <v>0.24960000067949281</v>
      </c>
      <c r="X11">
        <f>('nutritional values'!X10*$D11)/0.1</f>
        <v>0.21840000525116957</v>
      </c>
      <c r="Y11">
        <f>('nutritional values'!Y10*$D11)/0.1</f>
        <v>0.53040001541376081</v>
      </c>
      <c r="Z11">
        <f>('nutritional values'!Z10*$D11)/0.1</f>
        <v>0</v>
      </c>
    </row>
    <row r="12" spans="1:26">
      <c r="A12">
        <f t="shared" si="0"/>
        <v>11</v>
      </c>
      <c r="B12" s="28" t="s">
        <v>43</v>
      </c>
      <c r="C12" s="25" t="s">
        <v>35</v>
      </c>
      <c r="D12" s="30" cm="1">
        <f t="array" ref="D12">INDEX(harvestdata, A12, D$1)</f>
        <v>0.5</v>
      </c>
      <c r="E12">
        <f>('nutritional values'!E11*$D12)/0.1</f>
        <v>12.999999523162851</v>
      </c>
      <c r="F12">
        <f>('nutritional values'!F11*$D12)/0.1</f>
        <v>3.4999999403953552</v>
      </c>
      <c r="G12">
        <f>('nutritional values'!G11*$D12)/0.1</f>
        <v>8.5000002384186004</v>
      </c>
      <c r="H12">
        <f>('nutritional values'!H11*$D12)/0.1</f>
        <v>140</v>
      </c>
      <c r="I12">
        <f>('nutritional values'!I11*$D12)/0.1</f>
        <v>10</v>
      </c>
      <c r="J12">
        <f>('nutritional values'!J11*$D12)/0.1</f>
        <v>0.50000000745057993</v>
      </c>
      <c r="K12">
        <f>('nutritional values'!K11*$D12)/0.1</f>
        <v>800</v>
      </c>
      <c r="L12">
        <f>('nutritional values'!L11*$D12)/0.1</f>
        <v>7.30000019073485</v>
      </c>
      <c r="M12">
        <f>('nutritional values'!M11*$D12)/0.1</f>
        <v>235</v>
      </c>
      <c r="N12">
        <f>('nutritional values'!N11*$D12)/0.1</f>
        <v>1845</v>
      </c>
      <c r="O12">
        <f>('nutritional values'!O11*$D12)/0.1</f>
        <v>135</v>
      </c>
      <c r="P12">
        <f>('nutritional values'!P11*$D12)/0.1</f>
        <v>2.3499999940395346</v>
      </c>
      <c r="Q12">
        <f>('nutritional values'!Q11*$D12)/0.1</f>
        <v>595</v>
      </c>
      <c r="R12">
        <f>('nutritional values'!R11*$D12)/0.1</f>
        <v>0</v>
      </c>
      <c r="S12">
        <f>('nutritional values'!S11*$D12)/0.1</f>
        <v>2.1500000357627846</v>
      </c>
      <c r="T12">
        <f>('nutritional values'!T11*$D12)/0.1</f>
        <v>75</v>
      </c>
      <c r="U12">
        <f>('nutritional values'!U11*$D12)/0.1</f>
        <v>485</v>
      </c>
      <c r="V12">
        <f>('nutritional values'!V11*$D12)/0.1</f>
        <v>0.230000000447035</v>
      </c>
      <c r="W12">
        <f>('nutritional values'!W11*$D12)/0.1</f>
        <v>0.64999997615813998</v>
      </c>
      <c r="X12">
        <f>('nutritional values'!X11*$D12)/0.1</f>
        <v>0.85000000894069505</v>
      </c>
      <c r="Y12">
        <f>('nutritional values'!Y11*$D12)/0.1</f>
        <v>0.24499999359250049</v>
      </c>
      <c r="Z12">
        <f>('nutritional values'!Z11*$D12)/0.1</f>
        <v>1.5950000286102299</v>
      </c>
    </row>
    <row r="13" spans="1:26">
      <c r="A13">
        <f t="shared" si="0"/>
        <v>12</v>
      </c>
      <c r="B13" s="28" t="s">
        <v>45</v>
      </c>
      <c r="C13" s="25" t="s">
        <v>35</v>
      </c>
      <c r="D13" s="30" cm="1">
        <f t="array" ref="D13">INDEX(harvestdata, A13, D$1)</f>
        <v>0.7</v>
      </c>
      <c r="E13">
        <f>('nutritional values'!E12*$D13)/0.1</f>
        <v>20.019999265670808</v>
      </c>
      <c r="F13">
        <f>('nutritional values'!F12*$D13)/0.1</f>
        <v>2.7299998998641941</v>
      </c>
      <c r="G13">
        <f>('nutritional values'!G12*$D13)/0.1</f>
        <v>10.009999632835369</v>
      </c>
      <c r="H13">
        <f>('nutritional values'!H12*$D13)/0.1</f>
        <v>160.99999999999997</v>
      </c>
      <c r="I13">
        <f>('nutritional values'!I12*$D13)/0.1</f>
        <v>15.400000333786036</v>
      </c>
      <c r="J13">
        <f>('nutritional values'!J12*$D13)/0.1</f>
        <v>0.44100000709295295</v>
      </c>
      <c r="K13">
        <f>('nutritional values'!K12*$D13)/0.1</f>
        <v>692.99999999999989</v>
      </c>
      <c r="L13">
        <f>('nutritional values'!L12*$D13)/0.1</f>
        <v>18.970000267028787</v>
      </c>
      <c r="M13">
        <f>('nutritional values'!M12*$D13)/0.1</f>
        <v>552.99999999999989</v>
      </c>
      <c r="N13">
        <f>('nutritional values'!N12*$D13)/0.1</f>
        <v>3905.9999999999995</v>
      </c>
      <c r="O13">
        <f>('nutritional values'!O12*$D13)/0.1</f>
        <v>552.99999999999989</v>
      </c>
      <c r="P13">
        <f>('nutritional values'!P12*$D13)/0.1</f>
        <v>3.7099997997283962</v>
      </c>
      <c r="Q13">
        <f>('nutritional values'!Q12*$D13)/0.1</f>
        <v>3282.9999999999995</v>
      </c>
      <c r="R13">
        <f>('nutritional values'!R12*$D13)/0.1</f>
        <v>0</v>
      </c>
      <c r="S13">
        <f>('nutritional values'!S12*$D13)/0.1</f>
        <v>14.20999979972839</v>
      </c>
      <c r="T13">
        <f>('nutritional values'!T12*$D13)/0.1</f>
        <v>196.70000267028789</v>
      </c>
      <c r="U13">
        <f>('nutritional values'!U12*$D13)/0.1</f>
        <v>1357.9999999999998</v>
      </c>
      <c r="V13">
        <f>('nutritional values'!V12*$D13)/0.1</f>
        <v>3.4999999217689023E-2</v>
      </c>
      <c r="W13">
        <f>('nutritional values'!W12*$D13)/0.1</f>
        <v>0.18200000375509259</v>
      </c>
      <c r="X13">
        <f>('nutritional values'!X12*$D13)/0.1</f>
        <v>0.96599997580051689</v>
      </c>
      <c r="Y13">
        <f>('nutritional values'!Y12*$D13)/0.1</f>
        <v>6.9999998435378047E-2</v>
      </c>
      <c r="Z13">
        <f>('nutritional values'!Z12*$D13)/0.1</f>
        <v>1.1550000458955769</v>
      </c>
    </row>
    <row r="14" spans="1:26">
      <c r="A14">
        <f t="shared" si="0"/>
        <v>13</v>
      </c>
      <c r="B14" s="28" t="s">
        <v>47</v>
      </c>
      <c r="C14" s="25" t="s">
        <v>35</v>
      </c>
      <c r="D14" s="30" cm="1">
        <f t="array" ref="D14">INDEX(harvestdata, A14, D$1)</f>
        <v>2</v>
      </c>
      <c r="E14">
        <f>('nutritional values'!E13*$D14)/0.1</f>
        <v>44.000000953674395</v>
      </c>
      <c r="F14">
        <f>('nutritional values'!F13*$D14)/0.1</f>
        <v>2.5999999046325599</v>
      </c>
      <c r="G14">
        <f>('nutritional values'!G13*$D14)/0.1</f>
        <v>12.599999904632559</v>
      </c>
      <c r="H14">
        <f>('nutritional values'!H13*$D14)/0.1</f>
        <v>440</v>
      </c>
      <c r="I14">
        <f>('nutritional values'!I13*$D14)/0.1</f>
        <v>74.000000953674387</v>
      </c>
      <c r="J14">
        <f>('nutritional values'!J13*$D14)/0.1</f>
        <v>0.39999999105930395</v>
      </c>
      <c r="K14">
        <f>('nutritional values'!K13*$D14)/0.1</f>
        <v>2340</v>
      </c>
      <c r="L14">
        <f>('nutritional values'!L13*$D14)/0.1</f>
        <v>51.399998664856</v>
      </c>
      <c r="M14">
        <f>('nutritional values'!M13*$D14)/0.1</f>
        <v>1400</v>
      </c>
      <c r="N14">
        <f>('nutritional values'!N13*$D14)/0.1</f>
        <v>15240</v>
      </c>
      <c r="O14">
        <f>('nutritional values'!O13*$D14)/0.1</f>
        <v>4520</v>
      </c>
      <c r="P14">
        <f>('nutritional values'!P13*$D14)/0.1</f>
        <v>7.5999999046325595</v>
      </c>
      <c r="Q14">
        <f>('nutritional values'!Q13*$D14)/0.1</f>
        <v>6320</v>
      </c>
      <c r="R14">
        <f>('nutritional values'!R13*$D14)/0.1</f>
        <v>0</v>
      </c>
      <c r="S14">
        <f>('nutritional values'!S13*$D14)/0.1</f>
        <v>30</v>
      </c>
      <c r="T14">
        <f>('nutritional values'!T13*$D14)/0.1</f>
        <v>600</v>
      </c>
      <c r="U14">
        <f>('nutritional values'!U13*$D14)/0.1</f>
        <v>300</v>
      </c>
      <c r="V14">
        <f>('nutritional values'!V13*$D14)/0.1</f>
        <v>0.52000001072883595</v>
      </c>
      <c r="W14">
        <f>('nutritional values'!W13*$D14)/0.1</f>
        <v>0.8200000226497659</v>
      </c>
      <c r="X14">
        <f>('nutritional values'!X13*$D14)/0.1</f>
        <v>8.0000003799796202E-2</v>
      </c>
      <c r="Y14">
        <f>('nutritional values'!Y13*$D14)/0.1</f>
        <v>0.52000001072883595</v>
      </c>
      <c r="Z14">
        <f>('nutritional values'!Z13*$D14)/0.1</f>
        <v>0.92000000178814001</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7</v>
      </c>
      <c r="E16">
        <f>('nutritional values'!E15*$D16)/0.1</f>
        <v>89.599997997283893</v>
      </c>
      <c r="F16">
        <f>('nutritional values'!F15*$D16)/0.1</f>
        <v>7.0000001043081195</v>
      </c>
      <c r="G16">
        <f>('nutritional values'!G15*$D16)/0.1</f>
        <v>230.99999666213961</v>
      </c>
      <c r="H16">
        <f>('nutritional values'!H15*$D16)/0.1</f>
        <v>1750</v>
      </c>
      <c r="I16">
        <f>('nutritional values'!I15*$D16)/0.1</f>
        <v>175</v>
      </c>
      <c r="J16">
        <f>('nutritional values'!J15*$D16)/0.1</f>
        <v>2.3800001293420801</v>
      </c>
      <c r="K16">
        <f>('nutritional values'!K15*$D16)/0.1</f>
        <v>2800</v>
      </c>
      <c r="L16">
        <f>('nutritional values'!L15*$D16)/0.1</f>
        <v>32.899999916553483</v>
      </c>
      <c r="M16">
        <f>('nutritional values'!M15*$D16)/0.1</f>
        <v>840</v>
      </c>
      <c r="N16">
        <f>('nutritional values'!N15*$D16)/0.1</f>
        <v>11900</v>
      </c>
      <c r="O16">
        <f>('nutritional values'!O15*$D16)/0.1</f>
        <v>1260</v>
      </c>
      <c r="P16">
        <f>('nutritional values'!P15*$D16)/0.1</f>
        <v>12.600000500678991</v>
      </c>
      <c r="Q16">
        <f>('nutritional values'!Q15*$D16)/0.1</f>
        <v>350</v>
      </c>
      <c r="R16">
        <f>('nutritional values'!R15*$D16)/0.1</f>
        <v>0</v>
      </c>
      <c r="S16">
        <f>('nutritional values'!S15*$D16)/0.1</f>
        <v>10.50000041723248</v>
      </c>
      <c r="T16">
        <f>('nutritional values'!T15*$D16)/0.1</f>
        <v>2561.999893188477</v>
      </c>
      <c r="U16">
        <f>('nutritional values'!U15*$D16)/0.1</f>
        <v>3010</v>
      </c>
      <c r="V16">
        <f>('nutritional values'!V15*$D16)/0.1</f>
        <v>1.19000006467104</v>
      </c>
      <c r="W16">
        <f>('nutritional values'!W15*$D16)/0.1</f>
        <v>1.19000006467104</v>
      </c>
      <c r="X16">
        <f>('nutritional values'!X15*$D16)/0.1</f>
        <v>0</v>
      </c>
      <c r="Y16">
        <f>('nutritional values'!Y15*$D16)/0.1</f>
        <v>1.19000006467104</v>
      </c>
      <c r="Z16">
        <f>('nutritional values'!Z15*$D16)/0.1</f>
        <v>1.19000006467104</v>
      </c>
    </row>
    <row r="17" spans="1:26">
      <c r="A17">
        <f t="shared" si="0"/>
        <v>16</v>
      </c>
      <c r="B17" s="28" t="s">
        <v>128</v>
      </c>
      <c r="C17" s="25" t="s">
        <v>35</v>
      </c>
      <c r="D17" s="30" cm="1">
        <f t="array" ref="D17">INDEX(harvestdata, A17, D$1)</f>
        <v>1</v>
      </c>
      <c r="E17">
        <f>('nutritional values'!E16*$D17)/0.1</f>
        <v>8.9999997615814191</v>
      </c>
      <c r="F17">
        <f>('nutritional values'!F16*$D17)/0.1</f>
        <v>1.0000000149011599</v>
      </c>
      <c r="G17">
        <f>('nutritional values'!G16*$D17)/0.1</f>
        <v>46.300001144409194</v>
      </c>
      <c r="H17">
        <f>('nutritional values'!H16*$D17)/0.1</f>
        <v>280</v>
      </c>
      <c r="I17">
        <f>('nutritional values'!I16*$D17)/0.1</f>
        <v>17.999999523162799</v>
      </c>
      <c r="J17">
        <f>('nutritional values'!J16*$D17)/0.1</f>
        <v>0.109999999403954</v>
      </c>
      <c r="K17">
        <f>('nutritional values'!K16*$D17)/0.1</f>
        <v>300</v>
      </c>
      <c r="L17">
        <f>('nutritional values'!L16*$D17)/0.1</f>
        <v>3.00000011920929</v>
      </c>
      <c r="M17">
        <f>('nutritional values'!M16*$D17)/0.1</f>
        <v>110</v>
      </c>
      <c r="N17">
        <f>('nutritional values'!N16*$D17)/0.1</f>
        <v>1910</v>
      </c>
      <c r="O17">
        <f>('nutritional values'!O16*$D17)/0.1</f>
        <v>670</v>
      </c>
      <c r="P17">
        <f>('nutritional values'!P16*$D17)/0.1</f>
        <v>2.7000001072883597</v>
      </c>
      <c r="Q17">
        <f>('nutritional values'!Q16*$D17)/0.1</f>
        <v>0</v>
      </c>
      <c r="R17">
        <f>('nutritional values'!R16*$D17)/0.1</f>
        <v>0</v>
      </c>
      <c r="S17">
        <f>('nutritional values'!S16*$D17)/0.1</f>
        <v>0.29999999329447702</v>
      </c>
      <c r="T17">
        <f>('nutritional values'!T16*$D17)/0.1</f>
        <v>210</v>
      </c>
      <c r="U17">
        <f>('nutritional values'!U16*$D17)/0.1</f>
        <v>150</v>
      </c>
      <c r="V17">
        <f>('nutritional values'!V16*$D17)/0.1</f>
        <v>6.0000000521540593E-2</v>
      </c>
      <c r="W17">
        <f>('nutritional values'!W16*$D17)/0.1</f>
        <v>0.12000000104308101</v>
      </c>
      <c r="X17">
        <f>('nutritional values'!X16*$D17)/0.1</f>
        <v>0.39999999105930301</v>
      </c>
      <c r="Y17">
        <f>('nutritional values'!Y16*$D17)/0.1</f>
        <v>6.0000000521540593E-2</v>
      </c>
      <c r="Z17">
        <f>('nutritional values'!Z16*$D17)/0.1</f>
        <v>0.52999999374151197</v>
      </c>
    </row>
    <row r="18" spans="1:26">
      <c r="A18">
        <f t="shared" si="0"/>
        <v>17</v>
      </c>
      <c r="B18" s="28" t="s">
        <v>55</v>
      </c>
      <c r="C18" s="25" t="s">
        <v>35</v>
      </c>
      <c r="D18" s="30" cm="1">
        <f t="array" ref="D18">INDEX(harvestdata, A18, D$1)</f>
        <v>3.5</v>
      </c>
      <c r="E18">
        <f>('nutritional values'!E17*$D18)/0.1</f>
        <v>59.500001668930203</v>
      </c>
      <c r="F18">
        <f>('nutritional values'!F17*$D18)/0.1</f>
        <v>3.5000000521540597</v>
      </c>
      <c r="G18">
        <f>('nutritional values'!G17*$D18)/0.1</f>
        <v>90.999996662139964</v>
      </c>
      <c r="H18">
        <f>('nutritional values'!H17*$D18)/0.1</f>
        <v>945</v>
      </c>
      <c r="I18">
        <f>('nutritional values'!I17*$D18)/0.1</f>
        <v>125.99999666213996</v>
      </c>
      <c r="J18">
        <f>('nutritional values'!J17*$D18)/0.1</f>
        <v>0.45500000938773144</v>
      </c>
      <c r="K18">
        <f>('nutritional values'!K17*$D18)/0.1</f>
        <v>840</v>
      </c>
      <c r="L18">
        <f>('nutritional values'!L17*$D18)/0.1</f>
        <v>14.000000208616239</v>
      </c>
      <c r="M18">
        <f>('nutritional values'!M17*$D18)/0.1</f>
        <v>665</v>
      </c>
      <c r="N18">
        <f>('nutritional values'!N17*$D18)/0.1</f>
        <v>12250</v>
      </c>
      <c r="O18">
        <f>('nutritional values'!O17*$D18)/0.1</f>
        <v>700</v>
      </c>
      <c r="P18">
        <f>('nutritional values'!P17*$D18)/0.1</f>
        <v>1.0499999765306696</v>
      </c>
      <c r="Q18">
        <f>('nutritional values'!Q17*$D18)/0.1</f>
        <v>70</v>
      </c>
      <c r="R18">
        <f>('nutritional values'!R17*$D18)/0.1</f>
        <v>0</v>
      </c>
      <c r="S18">
        <f>('nutritional values'!S17*$D18)/0.1</f>
        <v>16.799999624490738</v>
      </c>
      <c r="T18">
        <f>('nutritional values'!T17*$D18)/0.1</f>
        <v>2170</v>
      </c>
      <c r="U18">
        <f>('nutritional values'!U17*$D18)/0.1</f>
        <v>560</v>
      </c>
      <c r="V18">
        <f>('nutritional values'!V17*$D18)/0.1</f>
        <v>0.24500000756233939</v>
      </c>
      <c r="W18">
        <f>('nutritional values'!W17*$D18)/0.1</f>
        <v>0.69999998435378197</v>
      </c>
      <c r="X18">
        <f>('nutritional values'!X17*$D18)/0.1</f>
        <v>0.91000001877546288</v>
      </c>
      <c r="Y18">
        <f>('nutritional values'!Y17*$D18)/0.1</f>
        <v>0.24500000756233939</v>
      </c>
      <c r="Z18">
        <f>('nutritional values'!Z17*$D18)/0.1</f>
        <v>1.6800000146031373</v>
      </c>
    </row>
    <row r="19" spans="1:26">
      <c r="A19">
        <f t="shared" si="0"/>
        <v>18</v>
      </c>
      <c r="B19" s="28" t="s">
        <v>57</v>
      </c>
      <c r="C19" s="25" t="s">
        <v>35</v>
      </c>
      <c r="D19" s="30" cm="1">
        <f t="array" ref="D19">INDEX(harvestdata, A19, D$1)</f>
        <v>5</v>
      </c>
      <c r="E19">
        <f>('nutritional values'!E18*$D19)/0.1</f>
        <v>141.07500314712499</v>
      </c>
      <c r="F19">
        <f>('nutritional values'!F18*$D19)/0.1</f>
        <v>37.525001168251045</v>
      </c>
      <c r="G19">
        <f>('nutritional values'!G18*$D19)/0.1</f>
        <v>300.67501068115251</v>
      </c>
      <c r="H19">
        <f>('nutritional values'!H18*$D19)/0.1</f>
        <v>1710.0000381469752</v>
      </c>
      <c r="I19">
        <f>('nutritional values'!I18*$D19)/0.1</f>
        <v>156.74999952316298</v>
      </c>
      <c r="J19">
        <f>('nutritional values'!J18*$D19)/0.1</f>
        <v>6.2700003385544001</v>
      </c>
      <c r="K19">
        <f>('nutritional values'!K18*$D19)/0.1</f>
        <v>6555.0003051757994</v>
      </c>
      <c r="L19">
        <f>('nutritional values'!L18*$D19)/0.1</f>
        <v>294.49999332427996</v>
      </c>
      <c r="M19">
        <f>('nutritional values'!M18*$D19)/0.1</f>
        <v>2375</v>
      </c>
      <c r="N19">
        <f>('nutritional values'!N18*$D19)/0.1</f>
        <v>26314.999389648445</v>
      </c>
      <c r="O19">
        <f>('nutritional values'!O18*$D19)/0.1</f>
        <v>2660.0000381469749</v>
      </c>
      <c r="P19">
        <f>('nutritional values'!P18*$D19)/0.1</f>
        <v>50.824999809265002</v>
      </c>
      <c r="Q19">
        <f>('nutritional values'!Q18*$D19)/0.1</f>
        <v>19997.5</v>
      </c>
      <c r="R19">
        <f>('nutritional values'!R18*$D19)/0.1</f>
        <v>400139.990234375</v>
      </c>
      <c r="S19">
        <f>('nutritional values'!S18*$D19)/0.1</f>
        <v>35.624998807907097</v>
      </c>
      <c r="T19">
        <f>('nutritional values'!T18*$D19)/0.1</f>
        <v>6317.4999237060501</v>
      </c>
      <c r="U19">
        <f>('nutritional values'!U18*$D19)/0.1</f>
        <v>7219.9996948242006</v>
      </c>
      <c r="V19">
        <f>('nutritional values'!V18*$D19)/0.1</f>
        <v>13.632500171661398</v>
      </c>
      <c r="W19">
        <f>('nutritional values'!W18*$D19)/0.1</f>
        <v>5.46250008046625</v>
      </c>
      <c r="X19">
        <f>('nutritional values'!X18*$D19)/0.1</f>
        <v>0.38000000640749942</v>
      </c>
      <c r="Y19">
        <f>('nutritional values'!Y18*$D19)/0.1</f>
        <v>14.012500643730149</v>
      </c>
      <c r="Z19">
        <f>('nutritional values'!Z18*$D19)/0.1</f>
        <v>0</v>
      </c>
    </row>
    <row r="20" spans="1:26">
      <c r="A20">
        <f t="shared" si="0"/>
        <v>19</v>
      </c>
      <c r="B20" s="28" t="s">
        <v>59</v>
      </c>
      <c r="C20" s="25" t="s">
        <v>35</v>
      </c>
      <c r="D20" s="30" cm="1">
        <f t="array" ref="D20">INDEX(harvestdata, A20, D$1)</f>
        <v>2</v>
      </c>
      <c r="E20">
        <f>('nutritional values'!E19*$D20)/0.1</f>
        <v>24.800000190734799</v>
      </c>
      <c r="F20">
        <f>('nutritional values'!F19*$D20)/0.1</f>
        <v>4.0000000596046394</v>
      </c>
      <c r="G20">
        <f>('nutritional values'!G19*$D20)/0.1</f>
        <v>83.999996185302805</v>
      </c>
      <c r="H20">
        <f>('nutritional values'!H19*$D20)/0.1</f>
        <v>620</v>
      </c>
      <c r="I20">
        <f>('nutritional values'!I19*$D20)/0.1</f>
        <v>61.999998092651403</v>
      </c>
      <c r="J20">
        <f>('nutritional values'!J19*$D20)/0.1</f>
        <v>1.800000071525574</v>
      </c>
      <c r="K20">
        <f>('nutritional values'!K19*$D20)/0.1</f>
        <v>980</v>
      </c>
      <c r="L20">
        <f>('nutritional values'!L19*$D20)/0.1</f>
        <v>14.600000381469719</v>
      </c>
      <c r="M20">
        <f>('nutritional values'!M19*$D20)/0.1</f>
        <v>340</v>
      </c>
      <c r="N20">
        <f>('nutritional values'!N19*$D20)/0.1</f>
        <v>8280</v>
      </c>
      <c r="O20">
        <f>('nutritional values'!O19*$D20)/0.1</f>
        <v>1040</v>
      </c>
      <c r="P20">
        <f>('nutritional values'!P19*$D20)/0.1</f>
        <v>4.0000000596046394</v>
      </c>
      <c r="Q20">
        <f>('nutritional values'!Q19*$D20)/0.1</f>
        <v>440</v>
      </c>
      <c r="R20">
        <f>('nutritional values'!R19*$D20)/0.1</f>
        <v>0</v>
      </c>
      <c r="S20">
        <f>('nutritional values'!S19*$D20)/0.1</f>
        <v>11.59999966621398</v>
      </c>
      <c r="T20">
        <f>('nutritional values'!T19*$D20)/0.1</f>
        <v>240</v>
      </c>
      <c r="U20">
        <f>('nutritional values'!U19*$D20)/0.1</f>
        <v>540</v>
      </c>
      <c r="V20">
        <f>('nutritional values'!V19*$D20)/0.1</f>
        <v>1.2999999523162837</v>
      </c>
      <c r="W20">
        <f>('nutritional values'!W19*$D20)/0.1</f>
        <v>3.37999999523162</v>
      </c>
      <c r="X20">
        <f>('nutritional values'!X19*$D20)/0.1</f>
        <v>0</v>
      </c>
      <c r="Y20">
        <f>('nutritional values'!Y19*$D20)/0.1</f>
        <v>1.36000007390976</v>
      </c>
      <c r="Z20">
        <f>('nutritional values'!Z19*$D20)/0.1</f>
        <v>3.37999999523162</v>
      </c>
    </row>
    <row r="21" spans="1:26">
      <c r="A21">
        <v>20</v>
      </c>
      <c r="B21" s="28" t="s">
        <v>206</v>
      </c>
      <c r="C21" s="25" t="s">
        <v>35</v>
      </c>
      <c r="D21" s="30" cm="1">
        <f t="array" ref="D21">INDEX(harvestdata, A21, D$1)</f>
        <v>6</v>
      </c>
      <c r="E21">
        <f>('nutritional values'!E20*$D21)/0.1</f>
        <v>36.8459987640381</v>
      </c>
      <c r="F21">
        <f>('nutritional values'!F20*$D21)/0.1</f>
        <v>9.07799988985062</v>
      </c>
      <c r="G21">
        <f>('nutritional values'!G20*$D21)/0.1</f>
        <v>158.5980033874512</v>
      </c>
      <c r="H21">
        <f>('nutritional values'!H20*$D21)/0.1</f>
        <v>854.39998626709189</v>
      </c>
      <c r="I21">
        <f>('nutritional values'!I20*$D21)/0.1</f>
        <v>85.440001487731791</v>
      </c>
      <c r="J21">
        <f>('nutritional values'!J20*$D21)/0.1</f>
        <v>2.2427999228239082</v>
      </c>
      <c r="K21">
        <f>('nutritional values'!K20*$D21)/0.1</f>
        <v>2135.9999084472661</v>
      </c>
      <c r="L21">
        <f>('nutritional values'!L20*$D21)/0.1</f>
        <v>10.68000018596652</v>
      </c>
      <c r="M21">
        <f>('nutritional values'!M20*$D21)/0.1</f>
        <v>587.39999771118175</v>
      </c>
      <c r="N21">
        <f>('nutritional values'!N20*$D21)/0.1</f>
        <v>13883.999633789039</v>
      </c>
      <c r="O21">
        <f>('nutritional values'!O20*$D21)/0.1</f>
        <v>4271.9998168945322</v>
      </c>
      <c r="P21">
        <f>('nutritional values'!P20*$D21)/0.1</f>
        <v>6.9419999420643004</v>
      </c>
      <c r="Q21">
        <f>('nutritional values'!Q20*$D21)/0.1</f>
        <v>1174.7999999999997</v>
      </c>
      <c r="R21">
        <f>('nutritional values'!R20*$D21)/0.1</f>
        <v>23976.599121093779</v>
      </c>
      <c r="S21">
        <f>('nutritional values'!S20*$D21)/0.1</f>
        <v>14.41799998283388</v>
      </c>
      <c r="T21">
        <f>('nutritional values'!T20*$D21)/0.1</f>
        <v>165.54000377655001</v>
      </c>
      <c r="U21">
        <f>('nutritional values'!U20*$D21)/0.1</f>
        <v>1922.4000549316379</v>
      </c>
      <c r="V21">
        <f>('nutritional values'!V20*$D21)/0.1</f>
        <v>1.655399948358534</v>
      </c>
      <c r="W21">
        <f>('nutritional values'!W20*$D21)/0.1</f>
        <v>4.2185997962951642</v>
      </c>
      <c r="X21">
        <f>('nutritional values'!X20*$D21)/0.1</f>
        <v>0</v>
      </c>
      <c r="Y21">
        <f>('nutritional values'!Y20*$D21)/0.1</f>
        <v>1.7088000476360339</v>
      </c>
      <c r="Z21">
        <f>('nutritional values'!Z20*$D21)/0.1</f>
        <v>0</v>
      </c>
    </row>
    <row r="22" spans="1:26">
      <c r="A22">
        <f t="shared" si="0"/>
        <v>21</v>
      </c>
      <c r="B22" s="28" t="s">
        <v>63</v>
      </c>
      <c r="C22" s="25" t="s">
        <v>35</v>
      </c>
      <c r="D22" s="30" cm="1">
        <f t="array" ref="D22">INDEX(harvestdata, A22, D$1)</f>
        <v>1</v>
      </c>
      <c r="E22">
        <f>('nutritional values'!E21*$D22)/0.1</f>
        <v>35</v>
      </c>
      <c r="F22">
        <f>('nutritional values'!F21*$D22)/0.1</f>
        <v>11.000000238418599</v>
      </c>
      <c r="G22">
        <f>('nutritional values'!G21*$D22)/0.1</f>
        <v>49.000000953674295</v>
      </c>
      <c r="H22">
        <f>('nutritional values'!H21*$D22)/0.1</f>
        <v>430</v>
      </c>
      <c r="I22">
        <f>('nutritional values'!I21*$D22)/0.1</f>
        <v>20.999999046325701</v>
      </c>
      <c r="J22">
        <f>('nutritional values'!J21*$D22)/0.1</f>
        <v>1.0000000149011599</v>
      </c>
      <c r="K22">
        <f>('nutritional values'!K21*$D22)/0.1</f>
        <v>2084.9600219726599</v>
      </c>
      <c r="L22">
        <f>('nutritional values'!L21*$D22)/0.1</f>
        <v>66.059999465942397</v>
      </c>
      <c r="M22">
        <f>('nutritional values'!M21*$D22)/0.1</f>
        <v>551.31000518798794</v>
      </c>
      <c r="N22">
        <f>('nutritional values'!N21*$D22)/0.1</f>
        <v>7397.60986328125</v>
      </c>
      <c r="O22">
        <f>('nutritional values'!O21*$D22)/0.1</f>
        <v>610</v>
      </c>
      <c r="P22">
        <f>('nutritional values'!P21*$D22)/0.1</f>
        <v>9.1200000047683698</v>
      </c>
      <c r="Q22">
        <f>('nutritional values'!Q21*$D22)/0.1</f>
        <v>3860</v>
      </c>
      <c r="R22">
        <f>('nutritional values'!R21*$D22)/0.1</f>
        <v>75801.7919921875</v>
      </c>
      <c r="S22">
        <f>('nutritional values'!S21*$D22)/0.1</f>
        <v>0</v>
      </c>
      <c r="T22">
        <f>('nutritional values'!T21*$D22)/0.1</f>
        <v>852.030029296875</v>
      </c>
      <c r="U22">
        <f>('nutritional values'!U21*$D22)/0.1</f>
        <v>1503.5800170898399</v>
      </c>
      <c r="V22">
        <f>('nutritional values'!V21*$D22)/0.1</f>
        <v>7.8399997949600193</v>
      </c>
      <c r="W22">
        <f>('nutritional values'!W21*$D22)/0.1</f>
        <v>0.81000000238418601</v>
      </c>
      <c r="X22">
        <f>('nutritional values'!X21*$D22)/0.1</f>
        <v>0.13000000268220899</v>
      </c>
      <c r="Y22">
        <f>('nutritional values'!Y21*$D22)/0.1</f>
        <v>7.8799998760223398</v>
      </c>
      <c r="Z22">
        <f>('nutritional values'!Z21*$D22)/0.1</f>
        <v>0.9300000220537189</v>
      </c>
    </row>
    <row r="23" spans="1:26">
      <c r="A23">
        <f t="shared" si="0"/>
        <v>22</v>
      </c>
      <c r="B23" s="28" t="s">
        <v>65</v>
      </c>
      <c r="C23" s="25" t="s">
        <v>35</v>
      </c>
      <c r="D23" s="30" cm="1">
        <f t="array" ref="D23">INDEX(harvestdata, A23, D$1)</f>
        <v>0.9</v>
      </c>
      <c r="E23">
        <f>('nutritional values'!E22*$D23)/0.1</f>
        <v>19.170001029968279</v>
      </c>
      <c r="F23">
        <f>('nutritional values'!F22*$D23)/0.1</f>
        <v>4.6799998283386257</v>
      </c>
      <c r="G23">
        <f>('nutritional values'!G22*$D23)/0.1</f>
        <v>7.8300000429153478</v>
      </c>
      <c r="H23">
        <f>('nutritional values'!H22*$D23)/0.1</f>
        <v>206.99999999999997</v>
      </c>
      <c r="I23">
        <f>('nutritional values'!I22*$D23)/0.1</f>
        <v>25.199999570846522</v>
      </c>
      <c r="J23">
        <f>('nutritional values'!J22*$D23)/0.1</f>
        <v>0.12600000388920329</v>
      </c>
      <c r="K23">
        <f>('nutritional values'!K22*$D23)/0.1</f>
        <v>603</v>
      </c>
      <c r="L23">
        <f>('nutritional values'!L22*$D23)/0.1</f>
        <v>15.929999828338589</v>
      </c>
      <c r="M23">
        <f>('nutritional values'!M22*$D23)/0.1</f>
        <v>234</v>
      </c>
      <c r="N23">
        <f>('nutritional values'!N22*$D23)/0.1</f>
        <v>4689</v>
      </c>
      <c r="O23">
        <f>('nutritional values'!O22*$D23)/0.1</f>
        <v>413.99999999999994</v>
      </c>
      <c r="P23">
        <f>('nutritional values'!P22*$D23)/0.1</f>
        <v>4.5</v>
      </c>
      <c r="Q23">
        <f>('nutritional values'!Q22*$D23)/0.1</f>
        <v>3033</v>
      </c>
      <c r="R23">
        <f>('nutritional values'!R22*$D23)/0.1</f>
        <v>0</v>
      </c>
      <c r="S23">
        <f>('nutritional values'!S22*$D23)/0.1</f>
        <v>22.5</v>
      </c>
      <c r="T23">
        <f>('nutritional values'!T22*$D23)/0.1</f>
        <v>243</v>
      </c>
      <c r="U23">
        <f>('nutritional values'!U22*$D23)/0.1</f>
        <v>558</v>
      </c>
      <c r="V23">
        <f>('nutritional values'!V22*$D23)/0.1</f>
        <v>2.4570000171661412</v>
      </c>
      <c r="W23">
        <f>('nutritional values'!W22*$D23)/0.1</f>
        <v>0.35999999195337268</v>
      </c>
      <c r="X23">
        <f>('nutritional values'!X22*$D23)/0.1</f>
        <v>0</v>
      </c>
      <c r="Y23">
        <f>('nutritional values'!Y22*$D23)/0.1</f>
        <v>2.4750000536441754</v>
      </c>
      <c r="Z23">
        <f>('nutritional values'!Z22*$D23)/0.1</f>
        <v>0.35999999195337268</v>
      </c>
    </row>
    <row r="24" spans="1:26">
      <c r="A24">
        <f t="shared" si="0"/>
        <v>23</v>
      </c>
      <c r="B24" s="28" t="s">
        <v>67</v>
      </c>
      <c r="C24" s="25" t="s">
        <v>35</v>
      </c>
      <c r="D24" s="30" cm="1">
        <f t="array" ref="D24">INDEX(harvestdata, A24, D$1)</f>
        <v>8</v>
      </c>
      <c r="E24">
        <f>('nutritional values'!E23*$D24)/0.1</f>
        <v>66.216001510620075</v>
      </c>
      <c r="F24">
        <f>('nutritional values'!F23*$D24)/0.1</f>
        <v>17.087999582290639</v>
      </c>
      <c r="G24">
        <f>('nutritional values'!G23*$D24)/0.1</f>
        <v>682.09602355957043</v>
      </c>
      <c r="H24">
        <f>('nutritional values'!H23*$D24)/0.1</f>
        <v>2919.2001342773356</v>
      </c>
      <c r="I24">
        <f>('nutritional values'!I23*$D24)/0.1</f>
        <v>199.36000823974641</v>
      </c>
      <c r="J24">
        <f>('nutritional values'!J23*$D24)/0.1</f>
        <v>2.63440012931824</v>
      </c>
      <c r="K24">
        <f>('nutritional values'!K23*$D24)/0.1</f>
        <v>2349.6000671386719</v>
      </c>
      <c r="L24">
        <f>('nutritional values'!L23*$D24)/0.1</f>
        <v>21.359999179840077</v>
      </c>
      <c r="M24">
        <f>('nutritional values'!M23*$D24)/0.1</f>
        <v>854.40002441406398</v>
      </c>
      <c r="N24">
        <f>('nutritional values'!N23*$D24)/0.1</f>
        <v>22783.999023437518</v>
      </c>
      <c r="O24">
        <f>('nutritional values'!O23*$D24)/0.1</f>
        <v>4912.7999877929678</v>
      </c>
      <c r="P24">
        <f>('nutritional values'!P23*$D24)/0.1</f>
        <v>17.087999582290639</v>
      </c>
      <c r="Q24">
        <f>('nutritional values'!Q23*$D24)/0.1</f>
        <v>59451.999999999993</v>
      </c>
      <c r="R24">
        <f>('nutritional values'!R23*$D24)/0.1</f>
        <v>1189467.1875</v>
      </c>
      <c r="S24">
        <f>('nutritional values'!S23*$D24)/0.1</f>
        <v>46.992001533508315</v>
      </c>
      <c r="T24">
        <f>('nutritional values'!T23*$D24)/0.1</f>
        <v>420.07999420165999</v>
      </c>
      <c r="U24">
        <f>('nutritional values'!U23*$D24)/0.1</f>
        <v>1352.7999877929678</v>
      </c>
      <c r="V24">
        <f>('nutritional values'!V23*$D24)/0.1</f>
        <v>0.85440002381801605</v>
      </c>
      <c r="W24">
        <f>('nutritional values'!W23*$D24)/0.1</f>
        <v>8.1879997253417596</v>
      </c>
      <c r="X24">
        <f>('nutritional values'!X23*$D24)/0.1</f>
        <v>0.14240000396966959</v>
      </c>
      <c r="Y24">
        <f>('nutritional values'!Y23*$D24)/0.1</f>
        <v>0.99679999053478385</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8</v>
      </c>
      <c r="E26">
        <f>('nutritional values'!E25*$D26)/0.1</f>
        <v>64.000000953674316</v>
      </c>
      <c r="F26">
        <f>('nutritional values'!F25*$D26)/0.1</f>
        <v>16.000000238418558</v>
      </c>
      <c r="G26">
        <f>('nutritional values'!G25*$D26)/0.1</f>
        <v>527.99999237060558</v>
      </c>
      <c r="H26">
        <f>('nutritional values'!H25*$D26)/0.1</f>
        <v>2480</v>
      </c>
      <c r="I26">
        <f>('nutritional values'!I25*$D26)/0.1</f>
        <v>80</v>
      </c>
      <c r="J26">
        <f>('nutritional values'!J25*$D26)/0.1</f>
        <v>0</v>
      </c>
      <c r="K26">
        <f>('nutritional values'!K25*$D26)/0.1</f>
        <v>2390.3199768066397</v>
      </c>
      <c r="L26">
        <f>('nutritional values'!L25*$D26)/0.1</f>
        <v>87.679996490478388</v>
      </c>
      <c r="M26">
        <f>('nutritional values'!M25*$D26)/0.1</f>
        <v>1115.4399871826161</v>
      </c>
      <c r="N26">
        <f>('nutritional values'!N25*$D26)/0.1</f>
        <v>6931.9201660156232</v>
      </c>
      <c r="O26">
        <f>('nutritional values'!O25*$D26)/0.1</f>
        <v>800</v>
      </c>
      <c r="P26">
        <f>('nutritional values'!P25*$D26)/0.1</f>
        <v>4.7999998927116394</v>
      </c>
      <c r="Q26">
        <f>('nutritional values'!Q25*$D26)/0.1</f>
        <v>160</v>
      </c>
      <c r="R26">
        <f>('nutritional values'!R25*$D26)/0.1</f>
        <v>64960</v>
      </c>
      <c r="S26">
        <f>('nutritional values'!S25*$D26)/0.1</f>
        <v>40</v>
      </c>
      <c r="T26">
        <f>('nutritional values'!T25*$D26)/0.1</f>
        <v>334.64000701904314</v>
      </c>
      <c r="U26">
        <f>('nutritional values'!U25*$D26)/0.1</f>
        <v>1912.2399902343761</v>
      </c>
      <c r="V26">
        <f>('nutritional values'!V25*$D26)/0.1</f>
        <v>0.24000000208616237</v>
      </c>
      <c r="W26">
        <f>('nutritional values'!W25*$D26)/0.1</f>
        <v>3.6000001430511439</v>
      </c>
      <c r="X26">
        <f>('nutritional values'!X25*$D26)/0.1</f>
        <v>5.2799999713897678</v>
      </c>
      <c r="Y26">
        <f>('nutritional values'!Y25*$D26)/0.1</f>
        <v>0.24000000208616237</v>
      </c>
      <c r="Z26">
        <f>('nutritional values'!Z25*$D26)/0.1</f>
        <v>8.8800001144408789</v>
      </c>
    </row>
    <row r="27" spans="1:26">
      <c r="A27">
        <f t="shared" si="0"/>
        <v>26</v>
      </c>
      <c r="B27" s="28" t="s">
        <v>72</v>
      </c>
      <c r="C27" s="25" t="s">
        <v>35</v>
      </c>
      <c r="D27" s="30" cm="1">
        <f t="array" ref="D27">INDEX(harvestdata, A27, D$1)</f>
        <v>5</v>
      </c>
      <c r="E27">
        <f>('nutritional values'!E26*$D27)/0.1</f>
        <v>87.840002775192502</v>
      </c>
      <c r="F27">
        <f>('nutritional values'!F26*$D27)/0.1</f>
        <v>9.1200001537799995</v>
      </c>
      <c r="G27">
        <f>('nutritional values'!G26*$D27)/0.1</f>
        <v>352.32000350952148</v>
      </c>
      <c r="H27">
        <f>('nutritional values'!H26*$D27)/0.1</f>
        <v>1535.9999656677248</v>
      </c>
      <c r="I27">
        <f>('nutritional values'!I26*$D27)/0.1</f>
        <v>124.80000257492048</v>
      </c>
      <c r="J27">
        <f>('nutritional values'!J26*$D27)/0.1</f>
        <v>1.5359999611973751</v>
      </c>
      <c r="K27">
        <f>('nutritional values'!K26*$D27)/0.1</f>
        <v>3456.0001373291002</v>
      </c>
      <c r="L27">
        <f>('nutritional values'!L26*$D27)/0.1</f>
        <v>71.039998531341496</v>
      </c>
      <c r="M27">
        <f>('nutritional values'!M26*$D27)/0.1</f>
        <v>960.00003814697493</v>
      </c>
      <c r="N27">
        <f>('nutritional values'!N26*$D27)/0.1</f>
        <v>13247.999572753901</v>
      </c>
      <c r="O27">
        <f>('nutritional values'!O26*$D27)/0.1</f>
        <v>767.99998283386003</v>
      </c>
      <c r="P27">
        <f>('nutritional values'!P26*$D27)/0.1</f>
        <v>18.719999492168448</v>
      </c>
      <c r="Q27">
        <f>('nutritional values'!Q26*$D27)/0.1</f>
        <v>2400</v>
      </c>
      <c r="R27">
        <f>('nutritional values'!R26*$D27)/0.1</f>
        <v>47855.99975585939</v>
      </c>
      <c r="S27">
        <f>('nutritional values'!S26*$D27)/0.1</f>
        <v>26.399999856948853</v>
      </c>
      <c r="T27">
        <f>('nutritional values'!T26*$D27)/0.1</f>
        <v>902.4000167846699</v>
      </c>
      <c r="U27">
        <f>('nutritional values'!U26*$D27)/0.1</f>
        <v>3071.9999313354497</v>
      </c>
      <c r="V27">
        <f>('nutritional values'!V26*$D27)/0.1</f>
        <v>1.2959999963641149</v>
      </c>
      <c r="W27">
        <f>('nutritional values'!W26*$D27)/0.1</f>
        <v>3.3599998801946644</v>
      </c>
      <c r="X27">
        <f>('nutritional values'!X26*$D27)/0.1</f>
        <v>0.19199999514967198</v>
      </c>
      <c r="Y27">
        <f>('nutritional values'!Y26*$D27)/0.1</f>
        <v>1.2959999963641149</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v>
      </c>
      <c r="E33">
        <f>('nutritional values'!E32*$D33)/0.1</f>
        <v>0</v>
      </c>
      <c r="F33">
        <f>('nutritional values'!F32*$D33)/0.1</f>
        <v>0</v>
      </c>
      <c r="G33">
        <f>('nutritional values'!G32*$D33)/0.1</f>
        <v>0</v>
      </c>
      <c r="H33">
        <f>('nutritional values'!H32*$D33)/0.1</f>
        <v>0</v>
      </c>
      <c r="I33">
        <f>('nutritional values'!I32*$D33)/0.1</f>
        <v>0</v>
      </c>
      <c r="J33">
        <f>('nutritional values'!J32*$D33)/0.1</f>
        <v>0</v>
      </c>
      <c r="K33">
        <f>('nutritional values'!K32*$D33)/0.1</f>
        <v>0</v>
      </c>
      <c r="L33">
        <f>('nutritional values'!L32*$D33)/0.1</f>
        <v>0</v>
      </c>
      <c r="M33">
        <f>('nutritional values'!M32*$D33)/0.1</f>
        <v>0</v>
      </c>
      <c r="N33">
        <f>('nutritional values'!N32*$D33)/0.1</f>
        <v>0</v>
      </c>
      <c r="O33">
        <f>('nutritional values'!O32*$D33)/0.1</f>
        <v>0</v>
      </c>
      <c r="P33">
        <f>('nutritional values'!P32*$D33)/0.1</f>
        <v>0</v>
      </c>
      <c r="Q33">
        <f>('nutritional values'!Q32*$D33)/0.1</f>
        <v>0</v>
      </c>
      <c r="R33">
        <f>('nutritional values'!R32*$D33)/0.1</f>
        <v>0</v>
      </c>
      <c r="S33">
        <f>('nutritional values'!S32*$D33)/0.1</f>
        <v>0</v>
      </c>
      <c r="T33">
        <f>('nutritional values'!T32*$D33)/0.1</f>
        <v>0</v>
      </c>
      <c r="U33">
        <f>('nutritional values'!U32*$D33)/0.1</f>
        <v>0</v>
      </c>
      <c r="V33">
        <f>('nutritional values'!V32*$D33)/0.1</f>
        <v>0</v>
      </c>
      <c r="W33">
        <f>('nutritional values'!W32*$D33)/0.1</f>
        <v>0</v>
      </c>
      <c r="X33">
        <f>('nutritional values'!X32*$D33)/0.1</f>
        <v>0</v>
      </c>
      <c r="Y33">
        <f>('nutritional values'!Y32*$D33)/0.1</f>
        <v>0</v>
      </c>
      <c r="Z33">
        <f>('nutritional values'!Z32*$D33)/0.1</f>
        <v>0</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5"/>
      <c r="C45" s="25"/>
      <c r="D45" s="30"/>
    </row>
    <row r="46" spans="1:26">
      <c r="B46" s="27"/>
      <c r="C46" s="26" t="s">
        <v>133</v>
      </c>
      <c r="D46" s="27">
        <f>SUM(D2:D44)</f>
        <v>83.69</v>
      </c>
      <c r="E46" s="27">
        <f t="shared" ref="E46:Z46" si="1">SUM(E2:E44)</f>
        <v>3050.7989715814574</v>
      </c>
      <c r="F46" s="27">
        <f t="shared" si="1"/>
        <v>3234.4294971182944</v>
      </c>
      <c r="G46" s="27">
        <f t="shared" si="1"/>
        <v>10625.798387169832</v>
      </c>
      <c r="H46" s="27">
        <f t="shared" si="1"/>
        <v>83101.750017356855</v>
      </c>
      <c r="I46" s="27">
        <f t="shared" si="1"/>
        <v>3437.8699944660052</v>
      </c>
      <c r="J46" s="27">
        <f t="shared" si="1"/>
        <v>454.11438930966023</v>
      </c>
      <c r="K46" s="27">
        <f t="shared" si="1"/>
        <v>39335.730241012592</v>
      </c>
      <c r="L46" s="27">
        <f t="shared" si="1"/>
        <v>1345.7099756270645</v>
      </c>
      <c r="M46" s="27">
        <f t="shared" si="1"/>
        <v>29541.650107765232</v>
      </c>
      <c r="N46" s="27">
        <f t="shared" si="1"/>
        <v>257652.92890014651</v>
      </c>
      <c r="O46" s="27">
        <f t="shared" si="1"/>
        <v>26434.349767255779</v>
      </c>
      <c r="P46" s="27">
        <f t="shared" si="1"/>
        <v>482.41800106652028</v>
      </c>
      <c r="Q46" s="27">
        <f t="shared" si="1"/>
        <v>106566.95</v>
      </c>
      <c r="R46" s="27">
        <f t="shared" si="1"/>
        <v>1910283.114566803</v>
      </c>
      <c r="S46" s="27">
        <f t="shared" si="1"/>
        <v>767.12151080071862</v>
      </c>
      <c r="T46" s="27">
        <f t="shared" si="1"/>
        <v>19704.659827566149</v>
      </c>
      <c r="U46" s="27">
        <f t="shared" si="1"/>
        <v>57045.469396209715</v>
      </c>
      <c r="V46" s="27">
        <f t="shared" si="1"/>
        <v>2140.0018680029543</v>
      </c>
      <c r="W46" s="27">
        <f t="shared" si="1"/>
        <v>380.92745369039466</v>
      </c>
      <c r="X46" s="27">
        <f t="shared" si="1"/>
        <v>38.549599488079565</v>
      </c>
      <c r="Y46" s="27">
        <f t="shared" si="1"/>
        <v>2191.1638078869337</v>
      </c>
      <c r="Z46" s="27">
        <f t="shared" si="1"/>
        <v>401.06249036192969</v>
      </c>
    </row>
    <row r="47" spans="1:26">
      <c r="B47" s="33"/>
      <c r="C47" s="34" t="s">
        <v>132</v>
      </c>
      <c r="D47" s="35">
        <f>(D46/30)</f>
        <v>2.7896666666666667</v>
      </c>
      <c r="E47" s="35">
        <f t="shared" ref="E47:Z47" si="2">(E46/30)</f>
        <v>101.69329905271525</v>
      </c>
      <c r="F47" s="35">
        <f t="shared" si="2"/>
        <v>107.81431657060982</v>
      </c>
      <c r="G47" s="35">
        <f t="shared" si="2"/>
        <v>354.19327957232775</v>
      </c>
      <c r="H47" s="35">
        <f t="shared" si="2"/>
        <v>2770.0583339118953</v>
      </c>
      <c r="I47" s="35">
        <f t="shared" si="2"/>
        <v>114.59566648220017</v>
      </c>
      <c r="J47" s="35">
        <f t="shared" si="2"/>
        <v>15.137146310322008</v>
      </c>
      <c r="K47" s="35">
        <f t="shared" si="2"/>
        <v>1311.1910080337532</v>
      </c>
      <c r="L47" s="35">
        <f t="shared" si="2"/>
        <v>44.856999187568817</v>
      </c>
      <c r="M47" s="35">
        <f t="shared" si="2"/>
        <v>984.72167025884107</v>
      </c>
      <c r="N47" s="35">
        <f t="shared" si="2"/>
        <v>8588.4309633382163</v>
      </c>
      <c r="O47" s="35">
        <f t="shared" si="2"/>
        <v>881.14499224185931</v>
      </c>
      <c r="P47" s="35">
        <f t="shared" si="2"/>
        <v>16.080600035550678</v>
      </c>
      <c r="Q47" s="35">
        <f t="shared" si="2"/>
        <v>3552.2316666666666</v>
      </c>
      <c r="R47" s="35">
        <f t="shared" si="2"/>
        <v>63676.103818893433</v>
      </c>
      <c r="S47" s="35">
        <f t="shared" si="2"/>
        <v>25.57071702669062</v>
      </c>
      <c r="T47" s="35">
        <f t="shared" si="2"/>
        <v>656.82199425220495</v>
      </c>
      <c r="U47" s="35">
        <f t="shared" si="2"/>
        <v>1901.5156465403238</v>
      </c>
      <c r="V47" s="35">
        <f t="shared" si="2"/>
        <v>71.333395600098484</v>
      </c>
      <c r="W47" s="35">
        <f t="shared" si="2"/>
        <v>12.697581789679822</v>
      </c>
      <c r="X47" s="35">
        <f t="shared" si="2"/>
        <v>1.2849866496026521</v>
      </c>
      <c r="Y47" s="35">
        <f t="shared" si="2"/>
        <v>73.038793596231116</v>
      </c>
      <c r="Z47" s="35">
        <f t="shared" si="2"/>
        <v>13.368749678730989</v>
      </c>
    </row>
  </sheetData>
  <pageMargins left="0.7" right="0.7" top="0.75" bottom="0.75" header="0.3" footer="0.3"/>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79E8E-ED69-40DD-A166-78D06D6D94B3}">
  <sheetPr codeName="Sheet12"/>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6</v>
      </c>
    </row>
    <row r="2" spans="1:26">
      <c r="B2" s="21" t="s">
        <v>109</v>
      </c>
      <c r="C2" s="22" t="s">
        <v>1</v>
      </c>
      <c r="D2" s="22" t="s">
        <v>116</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6</v>
      </c>
      <c r="E11">
        <f>('nutritional values'!E10*$D11)/0.1</f>
        <v>44.927998781204209</v>
      </c>
      <c r="F11">
        <f>('nutritional values'!F10*$D11)/0.1</f>
        <v>6.5520000457763388</v>
      </c>
      <c r="G11">
        <f>('nutritional values'!G10*$D11)/0.1</f>
        <v>116.2980008125308</v>
      </c>
      <c r="H11">
        <f>('nutritional values'!H10*$D11)/0.1</f>
        <v>585</v>
      </c>
      <c r="I11">
        <f>('nutritional values'!I10*$D11)/0.1</f>
        <v>46.799998283386252</v>
      </c>
      <c r="J11">
        <f>('nutritional values'!J10*$D11)/0.1</f>
        <v>1.4976000040769579</v>
      </c>
      <c r="K11">
        <f>('nutritional values'!K10*$D11)/0.1</f>
        <v>514.79999542236294</v>
      </c>
      <c r="L11">
        <f>('nutritional values'!L10*$D11)/0.1</f>
        <v>9.8280000686645401</v>
      </c>
      <c r="M11">
        <f>('nutritional values'!M10*$D11)/0.1</f>
        <v>350.99999427795422</v>
      </c>
      <c r="N11">
        <f>('nutritional values'!N10*$D11)/0.1</f>
        <v>6996.6000366211192</v>
      </c>
      <c r="O11">
        <f>('nutritional values'!O10*$D11)/0.1</f>
        <v>701.99998855590593</v>
      </c>
      <c r="P11">
        <f>('nutritional values'!P10*$D11)/0.1</f>
        <v>6.3180001080035995</v>
      </c>
      <c r="Q11">
        <f>('nutritional values'!Q10*$D11)/0.1</f>
        <v>0</v>
      </c>
      <c r="R11">
        <f>('nutritional values'!R10*$D11)/0.1</f>
        <v>0</v>
      </c>
      <c r="S11">
        <f>('nutritional values'!S10*$D11)/0.1</f>
        <v>1.8719999492168398</v>
      </c>
      <c r="T11">
        <f>('nutritional values'!T10*$D11)/0.1</f>
        <v>1127.8800201416038</v>
      </c>
      <c r="U11">
        <f>('nutritional values'!U10*$D11)/0.1</f>
        <v>1333.7999725341779</v>
      </c>
      <c r="V11">
        <f>('nutritional values'!V10*$D11)/0.1</f>
        <v>0.32760000787675381</v>
      </c>
      <c r="W11">
        <f>('nutritional values'!W10*$D11)/0.1</f>
        <v>0.1872000005096196</v>
      </c>
      <c r="X11">
        <f>('nutritional values'!X10*$D11)/0.1</f>
        <v>0.16380000393837718</v>
      </c>
      <c r="Y11">
        <f>('nutritional values'!Y10*$D11)/0.1</f>
        <v>0.39780001156032058</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0.6</v>
      </c>
      <c r="E13">
        <f>('nutritional values'!E12*$D13)/0.1</f>
        <v>17.15999937057498</v>
      </c>
      <c r="F13">
        <f>('nutritional values'!F12*$D13)/0.1</f>
        <v>2.3399999141693097</v>
      </c>
      <c r="G13">
        <f>('nutritional values'!G12*$D13)/0.1</f>
        <v>8.5799996852874596</v>
      </c>
      <c r="H13">
        <f>('nutritional values'!H12*$D13)/0.1</f>
        <v>137.99999999999997</v>
      </c>
      <c r="I13">
        <f>('nutritional values'!I12*$D13)/0.1</f>
        <v>13.200000286102318</v>
      </c>
      <c r="J13">
        <f>('nutritional values'!J12*$D13)/0.1</f>
        <v>0.37800000607967399</v>
      </c>
      <c r="K13">
        <f>('nutritional values'!K12*$D13)/0.1</f>
        <v>594</v>
      </c>
      <c r="L13">
        <f>('nutritional values'!L12*$D13)/0.1</f>
        <v>16.260000228881818</v>
      </c>
      <c r="M13">
        <f>('nutritional values'!M12*$D13)/0.1</f>
        <v>473.99999999999994</v>
      </c>
      <c r="N13">
        <f>('nutritional values'!N12*$D13)/0.1</f>
        <v>3348</v>
      </c>
      <c r="O13">
        <f>('nutritional values'!O12*$D13)/0.1</f>
        <v>473.99999999999994</v>
      </c>
      <c r="P13">
        <f>('nutritional values'!P12*$D13)/0.1</f>
        <v>3.1799998283386253</v>
      </c>
      <c r="Q13">
        <f>('nutritional values'!Q12*$D13)/0.1</f>
        <v>2813.9999999999995</v>
      </c>
      <c r="R13">
        <f>('nutritional values'!R12*$D13)/0.1</f>
        <v>0</v>
      </c>
      <c r="S13">
        <f>('nutritional values'!S12*$D13)/0.1</f>
        <v>12.179999828338618</v>
      </c>
      <c r="T13">
        <f>('nutritional values'!T12*$D13)/0.1</f>
        <v>168.60000228881819</v>
      </c>
      <c r="U13">
        <f>('nutritional values'!U12*$D13)/0.1</f>
        <v>1163.9999999999998</v>
      </c>
      <c r="V13">
        <f>('nutritional values'!V12*$D13)/0.1</f>
        <v>2.9999999329447739E-2</v>
      </c>
      <c r="W13">
        <f>('nutritional values'!W12*$D13)/0.1</f>
        <v>0.15600000321865079</v>
      </c>
      <c r="X13">
        <f>('nutritional values'!X12*$D13)/0.1</f>
        <v>0.82799997925758595</v>
      </c>
      <c r="Y13">
        <f>('nutritional values'!Y12*$D13)/0.1</f>
        <v>5.9999998658895479E-2</v>
      </c>
      <c r="Z13">
        <f>('nutritional values'!Z12*$D13)/0.1</f>
        <v>0.990000039339066</v>
      </c>
    </row>
    <row r="14" spans="1:26">
      <c r="A14">
        <f t="shared" si="0"/>
        <v>13</v>
      </c>
      <c r="B14" s="28" t="s">
        <v>47</v>
      </c>
      <c r="C14" s="25" t="s">
        <v>35</v>
      </c>
      <c r="D14" s="30" cm="1">
        <f t="array" ref="D14">INDEX(harvestdata, A14, D$1)</f>
        <v>1.5</v>
      </c>
      <c r="E14">
        <f>('nutritional values'!E13*$D14)/0.1</f>
        <v>33.000000715255794</v>
      </c>
      <c r="F14">
        <f>('nutritional values'!F13*$D14)/0.1</f>
        <v>1.9499999284744201</v>
      </c>
      <c r="G14">
        <f>('nutritional values'!G13*$D14)/0.1</f>
        <v>9.4499999284744192</v>
      </c>
      <c r="H14">
        <f>('nutritional values'!H13*$D14)/0.1</f>
        <v>330</v>
      </c>
      <c r="I14">
        <f>('nutritional values'!I13*$D14)/0.1</f>
        <v>55.500000715255794</v>
      </c>
      <c r="J14">
        <f>('nutritional values'!J13*$D14)/0.1</f>
        <v>0.29999999329447796</v>
      </c>
      <c r="K14">
        <f>('nutritional values'!K13*$D14)/0.1</f>
        <v>1755</v>
      </c>
      <c r="L14">
        <f>('nutritional values'!L13*$D14)/0.1</f>
        <v>38.549998998642003</v>
      </c>
      <c r="M14">
        <f>('nutritional values'!M13*$D14)/0.1</f>
        <v>1050</v>
      </c>
      <c r="N14">
        <f>('nutritional values'!N13*$D14)/0.1</f>
        <v>11430</v>
      </c>
      <c r="O14">
        <f>('nutritional values'!O13*$D14)/0.1</f>
        <v>3390</v>
      </c>
      <c r="P14">
        <f>('nutritional values'!P13*$D14)/0.1</f>
        <v>5.6999999284744192</v>
      </c>
      <c r="Q14">
        <f>('nutritional values'!Q13*$D14)/0.1</f>
        <v>4740</v>
      </c>
      <c r="R14">
        <f>('nutritional values'!R13*$D14)/0.1</f>
        <v>0</v>
      </c>
      <c r="S14">
        <f>('nutritional values'!S13*$D14)/0.1</f>
        <v>22.5</v>
      </c>
      <c r="T14">
        <f>('nutritional values'!T13*$D14)/0.1</f>
        <v>450</v>
      </c>
      <c r="U14">
        <f>('nutritional values'!U13*$D14)/0.1</f>
        <v>225</v>
      </c>
      <c r="V14">
        <f>('nutritional values'!V13*$D14)/0.1</f>
        <v>0.39000000804662693</v>
      </c>
      <c r="W14">
        <f>('nutritional values'!W13*$D14)/0.1</f>
        <v>0.61500001698732443</v>
      </c>
      <c r="X14">
        <f>('nutritional values'!X13*$D14)/0.1</f>
        <v>6.0000002849847155E-2</v>
      </c>
      <c r="Y14">
        <f>('nutritional values'!Y13*$D14)/0.1</f>
        <v>0.39000000804662693</v>
      </c>
      <c r="Z14">
        <f>('nutritional values'!Z13*$D14)/0.1</f>
        <v>0.69000000134110506</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6</v>
      </c>
      <c r="E16">
        <f>('nutritional values'!E15*$D16)/0.1</f>
        <v>76.799998283386202</v>
      </c>
      <c r="F16">
        <f>('nutritional values'!F15*$D16)/0.1</f>
        <v>6.0000000894069592</v>
      </c>
      <c r="G16">
        <f>('nutritional values'!G15*$D16)/0.1</f>
        <v>197.99999713897679</v>
      </c>
      <c r="H16">
        <f>('nutritional values'!H15*$D16)/0.1</f>
        <v>1500</v>
      </c>
      <c r="I16">
        <f>('nutritional values'!I15*$D16)/0.1</f>
        <v>150</v>
      </c>
      <c r="J16">
        <f>('nutritional values'!J15*$D16)/0.1</f>
        <v>2.0400001108646402</v>
      </c>
      <c r="K16">
        <f>('nutritional values'!K15*$D16)/0.1</f>
        <v>2400</v>
      </c>
      <c r="L16">
        <f>('nutritional values'!L15*$D16)/0.1</f>
        <v>28.199999928474416</v>
      </c>
      <c r="M16">
        <f>('nutritional values'!M15*$D16)/0.1</f>
        <v>720</v>
      </c>
      <c r="N16">
        <f>('nutritional values'!N15*$D16)/0.1</f>
        <v>10200</v>
      </c>
      <c r="O16">
        <f>('nutritional values'!O15*$D16)/0.1</f>
        <v>1080</v>
      </c>
      <c r="P16">
        <f>('nutritional values'!P15*$D16)/0.1</f>
        <v>10.800000429153419</v>
      </c>
      <c r="Q16">
        <f>('nutritional values'!Q15*$D16)/0.1</f>
        <v>300</v>
      </c>
      <c r="R16">
        <f>('nutritional values'!R15*$D16)/0.1</f>
        <v>0</v>
      </c>
      <c r="S16">
        <f>('nutritional values'!S15*$D16)/0.1</f>
        <v>9.0000003576278385</v>
      </c>
      <c r="T16">
        <f>('nutritional values'!T15*$D16)/0.1</f>
        <v>2195.9999084472661</v>
      </c>
      <c r="U16">
        <f>('nutritional values'!U15*$D16)/0.1</f>
        <v>2580</v>
      </c>
      <c r="V16">
        <f>('nutritional values'!V15*$D16)/0.1</f>
        <v>1.0200000554323201</v>
      </c>
      <c r="W16">
        <f>('nutritional values'!W15*$D16)/0.1</f>
        <v>1.0200000554323201</v>
      </c>
      <c r="X16">
        <f>('nutritional values'!X15*$D16)/0.1</f>
        <v>0</v>
      </c>
      <c r="Y16">
        <f>('nutritional values'!Y15*$D16)/0.1</f>
        <v>1.0200000554323201</v>
      </c>
      <c r="Z16">
        <f>('nutritional values'!Z15*$D16)/0.1</f>
        <v>1.0200000554323201</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0</v>
      </c>
      <c r="E18">
        <f>('nutritional values'!E17*$D18)/0.1</f>
        <v>0</v>
      </c>
      <c r="F18">
        <f>('nutritional values'!F17*$D18)/0.1</f>
        <v>0</v>
      </c>
      <c r="G18">
        <f>('nutritional values'!G17*$D18)/0.1</f>
        <v>0</v>
      </c>
      <c r="H18">
        <f>('nutritional values'!H17*$D18)/0.1</f>
        <v>0</v>
      </c>
      <c r="I18">
        <f>('nutritional values'!I17*$D18)/0.1</f>
        <v>0</v>
      </c>
      <c r="J18">
        <f>('nutritional values'!J17*$D18)/0.1</f>
        <v>0</v>
      </c>
      <c r="K18">
        <f>('nutritional values'!K17*$D18)/0.1</f>
        <v>0</v>
      </c>
      <c r="L18">
        <f>('nutritional values'!L17*$D18)/0.1</f>
        <v>0</v>
      </c>
      <c r="M18">
        <f>('nutritional values'!M17*$D18)/0.1</f>
        <v>0</v>
      </c>
      <c r="N18">
        <f>('nutritional values'!N17*$D18)/0.1</f>
        <v>0</v>
      </c>
      <c r="O18">
        <f>('nutritional values'!O17*$D18)/0.1</f>
        <v>0</v>
      </c>
      <c r="P18">
        <f>('nutritional values'!P17*$D18)/0.1</f>
        <v>0</v>
      </c>
      <c r="Q18">
        <f>('nutritional values'!Q17*$D18)/0.1</f>
        <v>0</v>
      </c>
      <c r="R18">
        <f>('nutritional values'!R17*$D18)/0.1</f>
        <v>0</v>
      </c>
      <c r="S18">
        <f>('nutritional values'!S17*$D18)/0.1</f>
        <v>0</v>
      </c>
      <c r="T18">
        <f>('nutritional values'!T17*$D18)/0.1</f>
        <v>0</v>
      </c>
      <c r="U18">
        <f>('nutritional values'!U17*$D18)/0.1</f>
        <v>0</v>
      </c>
      <c r="V18">
        <f>('nutritional values'!V17*$D18)/0.1</f>
        <v>0</v>
      </c>
      <c r="W18">
        <f>('nutritional values'!W17*$D18)/0.1</f>
        <v>0</v>
      </c>
      <c r="X18">
        <f>('nutritional values'!X17*$D18)/0.1</f>
        <v>0</v>
      </c>
      <c r="Y18">
        <f>('nutritional values'!Y17*$D18)/0.1</f>
        <v>0</v>
      </c>
      <c r="Z18">
        <f>('nutritional values'!Z17*$D18)/0.1</f>
        <v>0</v>
      </c>
    </row>
    <row r="19" spans="1:26">
      <c r="A19">
        <f t="shared" si="0"/>
        <v>18</v>
      </c>
      <c r="B19" s="28" t="s">
        <v>57</v>
      </c>
      <c r="C19" s="25" t="s">
        <v>35</v>
      </c>
      <c r="D19" s="30" cm="1">
        <f t="array" ref="D19">INDEX(harvestdata, A19, D$1)</f>
        <v>3</v>
      </c>
      <c r="E19">
        <f>('nutritional values'!E18*$D19)/0.1</f>
        <v>84.645001888275004</v>
      </c>
      <c r="F19">
        <f>('nutritional values'!F18*$D19)/0.1</f>
        <v>22.51500070095063</v>
      </c>
      <c r="G19">
        <f>('nutritional values'!G18*$D19)/0.1</f>
        <v>180.40500640869149</v>
      </c>
      <c r="H19">
        <f>('nutritional values'!H18*$D19)/0.1</f>
        <v>1026.000022888185</v>
      </c>
      <c r="I19">
        <f>('nutritional values'!I18*$D19)/0.1</f>
        <v>94.04999971389779</v>
      </c>
      <c r="J19">
        <f>('nutritional values'!J18*$D19)/0.1</f>
        <v>3.7620002031326405</v>
      </c>
      <c r="K19">
        <f>('nutritional values'!K18*$D19)/0.1</f>
        <v>3933.0001831054801</v>
      </c>
      <c r="L19">
        <f>('nutritional values'!L18*$D19)/0.1</f>
        <v>176.69999599456801</v>
      </c>
      <c r="M19">
        <f>('nutritional values'!M18*$D19)/0.1</f>
        <v>1425</v>
      </c>
      <c r="N19">
        <f>('nutritional values'!N18*$D19)/0.1</f>
        <v>15788.999633789068</v>
      </c>
      <c r="O19">
        <f>('nutritional values'!O18*$D19)/0.1</f>
        <v>1596.000022888185</v>
      </c>
      <c r="P19">
        <f>('nutritional values'!P18*$D19)/0.1</f>
        <v>30.494999885559</v>
      </c>
      <c r="Q19">
        <f>('nutritional values'!Q18*$D19)/0.1</f>
        <v>11998.499999999998</v>
      </c>
      <c r="R19">
        <f>('nutritional values'!R18*$D19)/0.1</f>
        <v>240083.994140625</v>
      </c>
      <c r="S19">
        <f>('nutritional values'!S18*$D19)/0.1</f>
        <v>21.374999284744256</v>
      </c>
      <c r="T19">
        <f>('nutritional values'!T18*$D19)/0.1</f>
        <v>3790.4999542236296</v>
      </c>
      <c r="U19">
        <f>('nutritional values'!U18*$D19)/0.1</f>
        <v>4331.9998168945194</v>
      </c>
      <c r="V19">
        <f>('nutritional values'!V18*$D19)/0.1</f>
        <v>8.1795001029968386</v>
      </c>
      <c r="W19">
        <f>('nutritional values'!W18*$D19)/0.1</f>
        <v>3.2775000482797498</v>
      </c>
      <c r="X19">
        <f>('nutritional values'!X18*$D19)/0.1</f>
        <v>0.22800000384449967</v>
      </c>
      <c r="Y19">
        <f>('nutritional values'!Y18*$D19)/0.1</f>
        <v>8.4075003862380893</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4</v>
      </c>
      <c r="E21">
        <f>('nutritional values'!E20*$D21)/0.1</f>
        <v>24.563999176025398</v>
      </c>
      <c r="F21">
        <f>('nutritional values'!F20*$D21)/0.1</f>
        <v>6.0519999265670794</v>
      </c>
      <c r="G21">
        <f>('nutritional values'!G20*$D21)/0.1</f>
        <v>105.7320022583008</v>
      </c>
      <c r="H21">
        <f>('nutritional values'!H20*$D21)/0.1</f>
        <v>569.59999084472793</v>
      </c>
      <c r="I21">
        <f>('nutritional values'!I20*$D21)/0.1</f>
        <v>56.960000991821197</v>
      </c>
      <c r="J21">
        <f>('nutritional values'!J20*$D21)/0.1</f>
        <v>1.495199948549272</v>
      </c>
      <c r="K21">
        <f>('nutritional values'!K20*$D21)/0.1</f>
        <v>1423.999938964844</v>
      </c>
      <c r="L21">
        <f>('nutritional values'!L20*$D21)/0.1</f>
        <v>7.1200001239776798</v>
      </c>
      <c r="M21">
        <f>('nutritional values'!M20*$D21)/0.1</f>
        <v>391.59999847412115</v>
      </c>
      <c r="N21">
        <f>('nutritional values'!N20*$D21)/0.1</f>
        <v>9255.9997558593604</v>
      </c>
      <c r="O21">
        <f>('nutritional values'!O20*$D21)/0.1</f>
        <v>2847.999877929688</v>
      </c>
      <c r="P21">
        <f>('nutritional values'!P20*$D21)/0.1</f>
        <v>4.6279999613762</v>
      </c>
      <c r="Q21">
        <f>('nutritional values'!Q20*$D21)/0.1</f>
        <v>783.19999999999993</v>
      </c>
      <c r="R21">
        <f>('nutritional values'!R20*$D21)/0.1</f>
        <v>15984.39941406252</v>
      </c>
      <c r="S21">
        <f>('nutritional values'!S20*$D21)/0.1</f>
        <v>9.6119999885559206</v>
      </c>
      <c r="T21">
        <f>('nutritional values'!T20*$D21)/0.1</f>
        <v>110.3600025177</v>
      </c>
      <c r="U21">
        <f>('nutritional values'!U20*$D21)/0.1</f>
        <v>1281.6000366210919</v>
      </c>
      <c r="V21">
        <f>('nutritional values'!V20*$D21)/0.1</f>
        <v>1.1035999655723561</v>
      </c>
      <c r="W21">
        <f>('nutritional values'!W20*$D21)/0.1</f>
        <v>2.812399864196776</v>
      </c>
      <c r="X21">
        <f>('nutritional values'!X20*$D21)/0.1</f>
        <v>0</v>
      </c>
      <c r="Y21">
        <f>('nutritional values'!Y20*$D21)/0.1</f>
        <v>1.1392000317573558</v>
      </c>
      <c r="Z21">
        <f>('nutritional values'!Z20*$D21)/0.1</f>
        <v>0</v>
      </c>
    </row>
    <row r="22" spans="1:26">
      <c r="A22">
        <f t="shared" si="0"/>
        <v>21</v>
      </c>
      <c r="B22" s="28" t="s">
        <v>63</v>
      </c>
      <c r="C22" s="25" t="s">
        <v>35</v>
      </c>
      <c r="D22" s="30" cm="1">
        <f t="array" ref="D22">INDEX(harvestdata, A22, D$1)</f>
        <v>0.5</v>
      </c>
      <c r="E22">
        <f>('nutritional values'!E21*$D22)/0.1</f>
        <v>17.5</v>
      </c>
      <c r="F22">
        <f>('nutritional values'!F21*$D22)/0.1</f>
        <v>5.5000001192092993</v>
      </c>
      <c r="G22">
        <f>('nutritional values'!G21*$D22)/0.1</f>
        <v>24.500000476837148</v>
      </c>
      <c r="H22">
        <f>('nutritional values'!H21*$D22)/0.1</f>
        <v>215</v>
      </c>
      <c r="I22">
        <f>('nutritional values'!I21*$D22)/0.1</f>
        <v>10.499999523162851</v>
      </c>
      <c r="J22">
        <f>('nutritional values'!J21*$D22)/0.1</f>
        <v>0.50000000745057993</v>
      </c>
      <c r="K22">
        <f>('nutritional values'!K21*$D22)/0.1</f>
        <v>1042.4800109863299</v>
      </c>
      <c r="L22">
        <f>('nutritional values'!L21*$D22)/0.1</f>
        <v>33.029999732971199</v>
      </c>
      <c r="M22">
        <f>('nutritional values'!M21*$D22)/0.1</f>
        <v>275.65500259399397</v>
      </c>
      <c r="N22">
        <f>('nutritional values'!N21*$D22)/0.1</f>
        <v>3698.804931640625</v>
      </c>
      <c r="O22">
        <f>('nutritional values'!O21*$D22)/0.1</f>
        <v>305</v>
      </c>
      <c r="P22">
        <f>('nutritional values'!P21*$D22)/0.1</f>
        <v>4.5600000023841849</v>
      </c>
      <c r="Q22">
        <f>('nutritional values'!Q21*$D22)/0.1</f>
        <v>1930</v>
      </c>
      <c r="R22">
        <f>('nutritional values'!R21*$D22)/0.1</f>
        <v>37900.89599609375</v>
      </c>
      <c r="S22">
        <f>('nutritional values'!S21*$D22)/0.1</f>
        <v>0</v>
      </c>
      <c r="T22">
        <f>('nutritional values'!T21*$D22)/0.1</f>
        <v>426.0150146484375</v>
      </c>
      <c r="U22">
        <f>('nutritional values'!U21*$D22)/0.1</f>
        <v>751.79000854491994</v>
      </c>
      <c r="V22">
        <f>('nutritional values'!V21*$D22)/0.1</f>
        <v>3.9199998974800097</v>
      </c>
      <c r="W22">
        <f>('nutritional values'!W21*$D22)/0.1</f>
        <v>0.40500000119209301</v>
      </c>
      <c r="X22">
        <f>('nutritional values'!X21*$D22)/0.1</f>
        <v>6.5000001341104494E-2</v>
      </c>
      <c r="Y22">
        <f>('nutritional values'!Y21*$D22)/0.1</f>
        <v>3.9399999380111699</v>
      </c>
      <c r="Z22">
        <f>('nutritional values'!Z21*$D22)/0.1</f>
        <v>0.46500001102685945</v>
      </c>
    </row>
    <row r="23" spans="1:26">
      <c r="A23">
        <f t="shared" si="0"/>
        <v>22</v>
      </c>
      <c r="B23" s="28" t="s">
        <v>65</v>
      </c>
      <c r="C23" s="25" t="s">
        <v>35</v>
      </c>
      <c r="D23" s="30" cm="1">
        <f t="array" ref="D23">INDEX(harvestdata, A23, D$1)</f>
        <v>0.5</v>
      </c>
      <c r="E23">
        <f>('nutritional values'!E22*$D23)/0.1</f>
        <v>10.650000572204601</v>
      </c>
      <c r="F23">
        <f>('nutritional values'!F22*$D23)/0.1</f>
        <v>2.5999999046325697</v>
      </c>
      <c r="G23">
        <f>('nutritional values'!G22*$D23)/0.1</f>
        <v>4.3500000238418597</v>
      </c>
      <c r="H23">
        <f>('nutritional values'!H22*$D23)/0.1</f>
        <v>115</v>
      </c>
      <c r="I23">
        <f>('nutritional values'!I22*$D23)/0.1</f>
        <v>13.9999997615814</v>
      </c>
      <c r="J23">
        <f>('nutritional values'!J22*$D23)/0.1</f>
        <v>7.0000002160668498E-2</v>
      </c>
      <c r="K23">
        <f>('nutritional values'!K22*$D23)/0.1</f>
        <v>335</v>
      </c>
      <c r="L23">
        <f>('nutritional values'!L22*$D23)/0.1</f>
        <v>8.8499999046325488</v>
      </c>
      <c r="M23">
        <f>('nutritional values'!M22*$D23)/0.1</f>
        <v>130</v>
      </c>
      <c r="N23">
        <f>('nutritional values'!N22*$D23)/0.1</f>
        <v>2605</v>
      </c>
      <c r="O23">
        <f>('nutritional values'!O22*$D23)/0.1</f>
        <v>230</v>
      </c>
      <c r="P23">
        <f>('nutritional values'!P22*$D23)/0.1</f>
        <v>2.5</v>
      </c>
      <c r="Q23">
        <f>('nutritional values'!Q22*$D23)/0.1</f>
        <v>1685</v>
      </c>
      <c r="R23">
        <f>('nutritional values'!R22*$D23)/0.1</f>
        <v>0</v>
      </c>
      <c r="S23">
        <f>('nutritional values'!S22*$D23)/0.1</f>
        <v>12.5</v>
      </c>
      <c r="T23">
        <f>('nutritional values'!T22*$D23)/0.1</f>
        <v>135</v>
      </c>
      <c r="U23">
        <f>('nutritional values'!U22*$D23)/0.1</f>
        <v>310</v>
      </c>
      <c r="V23">
        <f>('nutritional values'!V22*$D23)/0.1</f>
        <v>1.3650000095367449</v>
      </c>
      <c r="W23">
        <f>('nutritional values'!W22*$D23)/0.1</f>
        <v>0.1999999955296515</v>
      </c>
      <c r="X23">
        <f>('nutritional values'!X22*$D23)/0.1</f>
        <v>0</v>
      </c>
      <c r="Y23">
        <f>('nutritional values'!Y22*$D23)/0.1</f>
        <v>1.3750000298023197</v>
      </c>
      <c r="Z23">
        <f>('nutritional values'!Z22*$D23)/0.1</f>
        <v>0.1999999955296515</v>
      </c>
    </row>
    <row r="24" spans="1:26">
      <c r="A24">
        <f t="shared" si="0"/>
        <v>23</v>
      </c>
      <c r="B24" s="28" t="s">
        <v>67</v>
      </c>
      <c r="C24" s="25" t="s">
        <v>35</v>
      </c>
      <c r="D24" s="30" cm="1">
        <f t="array" ref="D24">INDEX(harvestdata, A24, D$1)</f>
        <v>7</v>
      </c>
      <c r="E24">
        <f>('nutritional values'!E23*$D24)/0.1</f>
        <v>57.939001321792567</v>
      </c>
      <c r="F24">
        <f>('nutritional values'!F23*$D24)/0.1</f>
        <v>14.951999634504309</v>
      </c>
      <c r="G24">
        <f>('nutritional values'!G23*$D24)/0.1</f>
        <v>596.83402061462414</v>
      </c>
      <c r="H24">
        <f>('nutritional values'!H23*$D24)/0.1</f>
        <v>2554.300117492669</v>
      </c>
      <c r="I24">
        <f>('nutritional values'!I23*$D24)/0.1</f>
        <v>174.44000720977812</v>
      </c>
      <c r="J24">
        <f>('nutritional values'!J23*$D24)/0.1</f>
        <v>2.3051001131534599</v>
      </c>
      <c r="K24">
        <f>('nutritional values'!K23*$D24)/0.1</f>
        <v>2055.9000587463379</v>
      </c>
      <c r="L24">
        <f>('nutritional values'!L23*$D24)/0.1</f>
        <v>18.689999282360066</v>
      </c>
      <c r="M24">
        <f>('nutritional values'!M23*$D24)/0.1</f>
        <v>747.60002136230605</v>
      </c>
      <c r="N24">
        <f>('nutritional values'!N23*$D24)/0.1</f>
        <v>19935.999145507827</v>
      </c>
      <c r="O24">
        <f>('nutritional values'!O23*$D24)/0.1</f>
        <v>4298.6999893188467</v>
      </c>
      <c r="P24">
        <f>('nutritional values'!P23*$D24)/0.1</f>
        <v>14.951999634504309</v>
      </c>
      <c r="Q24">
        <f>('nutritional values'!Q23*$D24)/0.1</f>
        <v>52020.5</v>
      </c>
      <c r="R24">
        <f>('nutritional values'!R23*$D24)/0.1</f>
        <v>1040783.7890625</v>
      </c>
      <c r="S24">
        <f>('nutritional values'!S23*$D24)/0.1</f>
        <v>41.118001341819777</v>
      </c>
      <c r="T24">
        <f>('nutritional values'!T23*$D24)/0.1</f>
        <v>367.56999492645247</v>
      </c>
      <c r="U24">
        <f>('nutritional values'!U23*$D24)/0.1</f>
        <v>1183.699989318847</v>
      </c>
      <c r="V24">
        <f>('nutritional values'!V23*$D24)/0.1</f>
        <v>0.74760002084076405</v>
      </c>
      <c r="W24">
        <f>('nutritional values'!W23*$D24)/0.1</f>
        <v>7.1644997596740394</v>
      </c>
      <c r="X24">
        <f>('nutritional values'!X23*$D24)/0.1</f>
        <v>0.1246000034734609</v>
      </c>
      <c r="Y24">
        <f>('nutritional values'!Y23*$D24)/0.1</f>
        <v>0.87219999171793594</v>
      </c>
      <c r="Z24">
        <f>('nutritional values'!Z23*$D24)/0.1</f>
        <v>0</v>
      </c>
    </row>
    <row r="25" spans="1:26">
      <c r="A25">
        <f t="shared" si="0"/>
        <v>24</v>
      </c>
      <c r="B25" s="28" t="s">
        <v>68</v>
      </c>
      <c r="C25" s="25" t="s">
        <v>35</v>
      </c>
      <c r="D25" s="30" cm="1">
        <f t="array" ref="D25">INDEX(harvestdata, A25, D$1)</f>
        <v>1</v>
      </c>
      <c r="E25">
        <f>('nutritional values'!E24*$D25)/0.1</f>
        <v>11.000000238418599</v>
      </c>
      <c r="F25">
        <f>('nutritional values'!F24*$D25)/0.1</f>
        <v>1.0000000149011599</v>
      </c>
      <c r="G25">
        <f>('nutritional values'!G24*$D25)/0.1</f>
        <v>76.399998664856</v>
      </c>
      <c r="H25">
        <f>('nutritional values'!H24*$D25)/0.1</f>
        <v>400</v>
      </c>
      <c r="I25">
        <f>('nutritional values'!I24*$D25)/0.1</f>
        <v>17.000000476837201</v>
      </c>
      <c r="J25">
        <f>('nutritional values'!J24*$D25)/0.1</f>
        <v>0.41999999433755902</v>
      </c>
      <c r="K25">
        <f>('nutritional values'!K24*$D25)/0.1</f>
        <v>230</v>
      </c>
      <c r="L25">
        <f>('nutritional values'!L24*$D25)/0.1</f>
        <v>2.0999999344348899</v>
      </c>
      <c r="M25">
        <f>('nutritional values'!M24*$D25)/0.1</f>
        <v>100</v>
      </c>
      <c r="N25">
        <f>('nutritional values'!N24*$D25)/0.1</f>
        <v>1460</v>
      </c>
      <c r="O25">
        <f>('nutritional values'!O24*$D25)/0.1</f>
        <v>40</v>
      </c>
      <c r="P25">
        <f>('nutritional values'!P24*$D25)/0.1</f>
        <v>1.7000000178813901</v>
      </c>
      <c r="Q25">
        <f>('nutritional values'!Q24*$D25)/0.1</f>
        <v>0</v>
      </c>
      <c r="R25">
        <f>('nutritional values'!R24*$D25)/0.1</f>
        <v>0</v>
      </c>
      <c r="S25">
        <f>('nutritional values'!S24*$D25)/0.1</f>
        <v>0.19999999552965197</v>
      </c>
      <c r="T25">
        <f>('nutritional values'!T24*$D25)/0.1</f>
        <v>74.000000953674288</v>
      </c>
      <c r="U25">
        <f>('nutritional values'!U24*$D25)/0.1</f>
        <v>190</v>
      </c>
      <c r="V25">
        <f>('nutritional values'!V24*$D25)/0.1</f>
        <v>0.13000000268220899</v>
      </c>
      <c r="W25">
        <f>('nutritional values'!W24*$D25)/0.1</f>
        <v>0.13000000268220899</v>
      </c>
      <c r="X25">
        <f>('nutritional values'!X24*$D25)/0.1</f>
        <v>4.0000001899898101E-2</v>
      </c>
      <c r="Y25">
        <f>('nutritional values'!Y24*$D25)/0.1</f>
        <v>0.13000000268220899</v>
      </c>
      <c r="Z25">
        <f>('nutritional values'!Z24*$D25)/0.1</f>
        <v>0.17000000923872</v>
      </c>
    </row>
    <row r="26" spans="1:26">
      <c r="A26">
        <f t="shared" si="0"/>
        <v>25</v>
      </c>
      <c r="B26" s="31" t="s">
        <v>70</v>
      </c>
      <c r="C26" s="25" t="s">
        <v>35</v>
      </c>
      <c r="D26" s="30" cm="1">
        <f t="array" ref="D26">INDEX(harvestdata, A26, D$1)</f>
        <v>10</v>
      </c>
      <c r="E26">
        <f>('nutritional values'!E25*$D26)/0.1</f>
        <v>80.000001192092896</v>
      </c>
      <c r="F26">
        <f>('nutritional values'!F25*$D26)/0.1</f>
        <v>20.000000298023195</v>
      </c>
      <c r="G26">
        <f>('nutritional values'!G25*$D26)/0.1</f>
        <v>659.99999046325695</v>
      </c>
      <c r="H26">
        <f>('nutritional values'!H25*$D26)/0.1</f>
        <v>3100</v>
      </c>
      <c r="I26">
        <f>('nutritional values'!I25*$D26)/0.1</f>
        <v>100</v>
      </c>
      <c r="J26">
        <f>('nutritional values'!J25*$D26)/0.1</f>
        <v>0</v>
      </c>
      <c r="K26">
        <f>('nutritional values'!K25*$D26)/0.1</f>
        <v>2987.8999710082999</v>
      </c>
      <c r="L26">
        <f>('nutritional values'!L25*$D26)/0.1</f>
        <v>109.59999561309797</v>
      </c>
      <c r="M26">
        <f>('nutritional values'!M25*$D26)/0.1</f>
        <v>1394.2999839782699</v>
      </c>
      <c r="N26">
        <f>('nutritional values'!N25*$D26)/0.1</f>
        <v>8664.9002075195294</v>
      </c>
      <c r="O26">
        <f>('nutritional values'!O25*$D26)/0.1</f>
        <v>1000</v>
      </c>
      <c r="P26">
        <f>('nutritional values'!P25*$D26)/0.1</f>
        <v>5.9999998658895501</v>
      </c>
      <c r="Q26">
        <f>('nutritional values'!Q25*$D26)/0.1</f>
        <v>200</v>
      </c>
      <c r="R26">
        <f>('nutritional values'!R25*$D26)/0.1</f>
        <v>81200</v>
      </c>
      <c r="S26">
        <f>('nutritional values'!S25*$D26)/0.1</f>
        <v>50</v>
      </c>
      <c r="T26">
        <f>('nutritional values'!T25*$D26)/0.1</f>
        <v>418.300008773804</v>
      </c>
      <c r="U26">
        <f>('nutritional values'!U25*$D26)/0.1</f>
        <v>2390.2999877929701</v>
      </c>
      <c r="V26">
        <f>('nutritional values'!V25*$D26)/0.1</f>
        <v>0.30000000260770299</v>
      </c>
      <c r="W26">
        <f>('nutritional values'!W25*$D26)/0.1</f>
        <v>4.5000001788139299</v>
      </c>
      <c r="X26">
        <f>('nutritional values'!X25*$D26)/0.1</f>
        <v>6.5999999642372105</v>
      </c>
      <c r="Y26">
        <f>('nutritional values'!Y25*$D26)/0.1</f>
        <v>0.30000000260770299</v>
      </c>
      <c r="Z26">
        <f>('nutritional values'!Z25*$D26)/0.1</f>
        <v>11.100000143051099</v>
      </c>
    </row>
    <row r="27" spans="1:26">
      <c r="A27">
        <f t="shared" si="0"/>
        <v>26</v>
      </c>
      <c r="B27" s="28" t="s">
        <v>72</v>
      </c>
      <c r="C27" s="25" t="s">
        <v>35</v>
      </c>
      <c r="D27" s="30" cm="1">
        <f t="array" ref="D27">INDEX(harvestdata, A27, D$1)</f>
        <v>4</v>
      </c>
      <c r="E27">
        <f>('nutritional values'!E26*$D27)/0.1</f>
        <v>70.272002220153993</v>
      </c>
      <c r="F27">
        <f>('nutritional values'!F26*$D27)/0.1</f>
        <v>7.2960001230240001</v>
      </c>
      <c r="G27">
        <f>('nutritional values'!G26*$D27)/0.1</f>
        <v>281.85600280761719</v>
      </c>
      <c r="H27">
        <f>('nutritional values'!H26*$D27)/0.1</f>
        <v>1228.7999725341799</v>
      </c>
      <c r="I27">
        <f>('nutritional values'!I26*$D27)/0.1</f>
        <v>99.840002059936396</v>
      </c>
      <c r="J27">
        <f>('nutritional values'!J26*$D27)/0.1</f>
        <v>1.2287999689578999</v>
      </c>
      <c r="K27">
        <f>('nutritional values'!K26*$D27)/0.1</f>
        <v>2764.8001098632799</v>
      </c>
      <c r="L27">
        <f>('nutritional values'!L26*$D27)/0.1</f>
        <v>56.831998825073192</v>
      </c>
      <c r="M27">
        <f>('nutritional values'!M26*$D27)/0.1</f>
        <v>768.00003051757994</v>
      </c>
      <c r="N27">
        <f>('nutritional values'!N26*$D27)/0.1</f>
        <v>10598.39965820312</v>
      </c>
      <c r="O27">
        <f>('nutritional values'!O26*$D27)/0.1</f>
        <v>614.39998626708791</v>
      </c>
      <c r="P27">
        <f>('nutritional values'!P26*$D27)/0.1</f>
        <v>14.975999593734759</v>
      </c>
      <c r="Q27">
        <f>('nutritional values'!Q26*$D27)/0.1</f>
        <v>1920</v>
      </c>
      <c r="R27">
        <f>('nutritional values'!R26*$D27)/0.1</f>
        <v>38284.799804687515</v>
      </c>
      <c r="S27">
        <f>('nutritional values'!S26*$D27)/0.1</f>
        <v>21.119999885559082</v>
      </c>
      <c r="T27">
        <f>('nutritional values'!T26*$D27)/0.1</f>
        <v>721.92001342773585</v>
      </c>
      <c r="U27">
        <f>('nutritional values'!U26*$D27)/0.1</f>
        <v>2457.5999450683598</v>
      </c>
      <c r="V27">
        <f>('nutritional values'!V26*$D27)/0.1</f>
        <v>1.0367999970912918</v>
      </c>
      <c r="W27">
        <f>('nutritional values'!W26*$D27)/0.1</f>
        <v>2.6879999041557316</v>
      </c>
      <c r="X27">
        <f>('nutritional values'!X26*$D27)/0.1</f>
        <v>0.1535999961197376</v>
      </c>
      <c r="Y27">
        <f>('nutritional values'!Y26*$D27)/0.1</f>
        <v>1.0367999970912918</v>
      </c>
      <c r="Z27">
        <f>('nutritional values'!Z26*$D27)/0.1</f>
        <v>0</v>
      </c>
    </row>
    <row r="28" spans="1:26">
      <c r="A28">
        <f t="shared" si="0"/>
        <v>27</v>
      </c>
      <c r="B28" s="28" t="s">
        <v>74</v>
      </c>
      <c r="C28" s="25" t="s">
        <v>35</v>
      </c>
      <c r="D28" s="30" cm="1">
        <f t="array" ref="D28">INDEX(harvestdata, A28, D$1)</f>
        <v>1</v>
      </c>
      <c r="E28">
        <f>('nutritional values'!E27*$D28)/0.1</f>
        <v>55.331997871398897</v>
      </c>
      <c r="F28">
        <f>('nutritional values'!F27*$D28)/0.1</f>
        <v>4.3500000238418597</v>
      </c>
      <c r="G28">
        <f>('nutritional values'!G27*$D28)/0.1</f>
        <v>287.62199401855497</v>
      </c>
      <c r="H28">
        <f>('nutritional values'!H27*$D28)/0.1</f>
        <v>1296.30004882813</v>
      </c>
      <c r="I28">
        <f>('nutritional values'!I27*$D28)/0.1</f>
        <v>18.2700002193451</v>
      </c>
      <c r="J28">
        <f>('nutritional values'!J27*$D28)/0.1</f>
        <v>0.77430002391338304</v>
      </c>
      <c r="K28">
        <f>('nutritional values'!K27*$D28)/0.1</f>
        <v>1574.7000122070301</v>
      </c>
      <c r="L28">
        <f>('nutritional values'!L27*$D28)/0.1</f>
        <v>14.789999723434399</v>
      </c>
      <c r="M28">
        <f>('nutritional values'!M27*$D28)/0.1</f>
        <v>217.5</v>
      </c>
      <c r="N28">
        <f>('nutritional values'!N27*$D28)/0.1</f>
        <v>3488.69995117188</v>
      </c>
      <c r="O28">
        <f>('nutritional values'!O27*$D28)/0.1</f>
        <v>147.89999961852999</v>
      </c>
      <c r="P28">
        <f>('nutritional values'!P27*$D28)/0.1</f>
        <v>10.091999769210799</v>
      </c>
      <c r="Q28">
        <f>('nutritional values'!Q27*$D28)/0.1</f>
        <v>0</v>
      </c>
      <c r="R28">
        <f>('nutritional values'!R27*$D28)/0.1</f>
        <v>78.299999237060504</v>
      </c>
      <c r="S28">
        <f>('nutritional values'!S27*$D28)/0.1</f>
        <v>0.69600000977516197</v>
      </c>
      <c r="T28">
        <f>('nutritional values'!T27*$D28)/0.1</f>
        <v>271.439990997314</v>
      </c>
      <c r="U28">
        <f>('nutritional values'!U27*$D28)/0.1</f>
        <v>26.099998950958298</v>
      </c>
      <c r="V28">
        <f>('nutritional values'!V27*$D28)/0.1</f>
        <v>9.56999976187944E-2</v>
      </c>
      <c r="W28">
        <f>('nutritional values'!W27*$D28)/0.1</f>
        <v>1.9923000037670098</v>
      </c>
      <c r="X28">
        <f>('nutritional values'!X27*$D28)/0.1</f>
        <v>0.17400000244378996</v>
      </c>
      <c r="Y28">
        <f>('nutritional values'!Y27*$D28)/0.1</f>
        <v>9.56999976187944E-2</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v>
      </c>
      <c r="E33">
        <f>('nutritional values'!E32*$D33)/0.1</f>
        <v>0</v>
      </c>
      <c r="F33">
        <f>('nutritional values'!F32*$D33)/0.1</f>
        <v>0</v>
      </c>
      <c r="G33">
        <f>('nutritional values'!G32*$D33)/0.1</f>
        <v>0</v>
      </c>
      <c r="H33">
        <f>('nutritional values'!H32*$D33)/0.1</f>
        <v>0</v>
      </c>
      <c r="I33">
        <f>('nutritional values'!I32*$D33)/0.1</f>
        <v>0</v>
      </c>
      <c r="J33">
        <f>('nutritional values'!J32*$D33)/0.1</f>
        <v>0</v>
      </c>
      <c r="K33">
        <f>('nutritional values'!K32*$D33)/0.1</f>
        <v>0</v>
      </c>
      <c r="L33">
        <f>('nutritional values'!L32*$D33)/0.1</f>
        <v>0</v>
      </c>
      <c r="M33">
        <f>('nutritional values'!M32*$D33)/0.1</f>
        <v>0</v>
      </c>
      <c r="N33">
        <f>('nutritional values'!N32*$D33)/0.1</f>
        <v>0</v>
      </c>
      <c r="O33">
        <f>('nutritional values'!O32*$D33)/0.1</f>
        <v>0</v>
      </c>
      <c r="P33">
        <f>('nutritional values'!P32*$D33)/0.1</f>
        <v>0</v>
      </c>
      <c r="Q33">
        <f>('nutritional values'!Q32*$D33)/0.1</f>
        <v>0</v>
      </c>
      <c r="R33">
        <f>('nutritional values'!R32*$D33)/0.1</f>
        <v>0</v>
      </c>
      <c r="S33">
        <f>('nutritional values'!S32*$D33)/0.1</f>
        <v>0</v>
      </c>
      <c r="T33">
        <f>('nutritional values'!T32*$D33)/0.1</f>
        <v>0</v>
      </c>
      <c r="U33">
        <f>('nutritional values'!U32*$D33)/0.1</f>
        <v>0</v>
      </c>
      <c r="V33">
        <f>('nutritional values'!V32*$D33)/0.1</f>
        <v>0</v>
      </c>
      <c r="W33">
        <f>('nutritional values'!W32*$D33)/0.1</f>
        <v>0</v>
      </c>
      <c r="X33">
        <f>('nutritional values'!X32*$D33)/0.1</f>
        <v>0</v>
      </c>
      <c r="Y33">
        <f>('nutritional values'!Y32*$D33)/0.1</f>
        <v>0</v>
      </c>
      <c r="Z33">
        <f>('nutritional values'!Z32*$D33)/0.1</f>
        <v>0</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7"/>
      <c r="C45" s="26"/>
      <c r="D45" s="26"/>
    </row>
    <row r="46" spans="1:26">
      <c r="B46" s="33"/>
      <c r="C46" s="34" t="s">
        <v>133</v>
      </c>
      <c r="D46" s="35">
        <f>SUM(D2:D44)</f>
        <v>65.19</v>
      </c>
      <c r="E46" s="35">
        <f t="shared" ref="E46:Z46" si="1">SUM(E2:E44)</f>
        <v>2778.6079701662047</v>
      </c>
      <c r="F46" s="35">
        <f t="shared" si="1"/>
        <v>3186.6944964110853</v>
      </c>
      <c r="G46" s="35">
        <f t="shared" si="1"/>
        <v>10256.312385439869</v>
      </c>
      <c r="H46" s="35">
        <f t="shared" si="1"/>
        <v>79870.150057029721</v>
      </c>
      <c r="I46" s="35">
        <f t="shared" si="1"/>
        <v>2973.7800017043937</v>
      </c>
      <c r="J46" s="35">
        <f t="shared" si="1"/>
        <v>445.80388909392121</v>
      </c>
      <c r="K46" s="35">
        <f t="shared" si="1"/>
        <v>30499.530106735241</v>
      </c>
      <c r="L46" s="35">
        <f t="shared" si="1"/>
        <v>1121.4709764987228</v>
      </c>
      <c r="M46" s="35">
        <f t="shared" si="1"/>
        <v>25657.255072975189</v>
      </c>
      <c r="N46" s="35">
        <f t="shared" si="1"/>
        <v>195577.0047973633</v>
      </c>
      <c r="O46" s="35">
        <f t="shared" si="1"/>
        <v>17903.049863386146</v>
      </c>
      <c r="P46" s="35">
        <f t="shared" si="1"/>
        <v>431.38500154167366</v>
      </c>
      <c r="Q46" s="35">
        <f t="shared" si="1"/>
        <v>82877.350000000006</v>
      </c>
      <c r="R46" s="35">
        <f t="shared" si="1"/>
        <v>1543396.2244415283</v>
      </c>
      <c r="S46" s="35">
        <f t="shared" si="1"/>
        <v>671.51351141258999</v>
      </c>
      <c r="T46" s="35">
        <f t="shared" si="1"/>
        <v>10448.914903974533</v>
      </c>
      <c r="U46" s="35">
        <f t="shared" si="1"/>
        <v>47627.439497089399</v>
      </c>
      <c r="V46" s="35">
        <f t="shared" si="1"/>
        <v>2126.3505680755707</v>
      </c>
      <c r="W46" s="35">
        <f t="shared" si="1"/>
        <v>372.26615384332825</v>
      </c>
      <c r="X46" s="35">
        <f t="shared" si="1"/>
        <v>36.797299453336763</v>
      </c>
      <c r="Y46" s="35">
        <f t="shared" si="1"/>
        <v>2177.1630075697803</v>
      </c>
      <c r="Z46" s="35">
        <f t="shared" si="1"/>
        <v>395.07749034389929</v>
      </c>
    </row>
    <row r="47" spans="1:26">
      <c r="C47" s="17" t="s">
        <v>132</v>
      </c>
      <c r="D47" s="47">
        <f>(D46/30)</f>
        <v>2.173</v>
      </c>
      <c r="E47" s="47">
        <f t="shared" ref="E47:Z47" si="2">(E46/30)</f>
        <v>92.620265672206827</v>
      </c>
      <c r="F47" s="47">
        <f t="shared" si="2"/>
        <v>106.2231498803695</v>
      </c>
      <c r="G47" s="47">
        <f t="shared" si="2"/>
        <v>341.87707951466228</v>
      </c>
      <c r="H47" s="47">
        <f t="shared" si="2"/>
        <v>2662.3383352343239</v>
      </c>
      <c r="I47" s="47">
        <f t="shared" si="2"/>
        <v>99.126000056813126</v>
      </c>
      <c r="J47" s="47">
        <f t="shared" si="2"/>
        <v>14.860129636464041</v>
      </c>
      <c r="K47" s="47">
        <f t="shared" si="2"/>
        <v>1016.6510035578414</v>
      </c>
      <c r="L47" s="47">
        <f t="shared" si="2"/>
        <v>37.38236588329076</v>
      </c>
      <c r="M47" s="47">
        <f t="shared" si="2"/>
        <v>855.2418357658396</v>
      </c>
      <c r="N47" s="47">
        <f t="shared" si="2"/>
        <v>6519.2334932454432</v>
      </c>
      <c r="O47" s="47">
        <f t="shared" si="2"/>
        <v>596.76832877953825</v>
      </c>
      <c r="P47" s="47">
        <f t="shared" si="2"/>
        <v>14.379500051389122</v>
      </c>
      <c r="Q47" s="47">
        <f t="shared" si="2"/>
        <v>2762.5783333333334</v>
      </c>
      <c r="R47" s="47">
        <f t="shared" si="2"/>
        <v>51446.540814717613</v>
      </c>
      <c r="S47" s="47">
        <f t="shared" si="2"/>
        <v>22.383783713753001</v>
      </c>
      <c r="T47" s="47">
        <f t="shared" si="2"/>
        <v>348.29716346581779</v>
      </c>
      <c r="U47" s="47">
        <f t="shared" si="2"/>
        <v>1587.5813165696466</v>
      </c>
      <c r="V47" s="47">
        <f t="shared" si="2"/>
        <v>70.878352269185683</v>
      </c>
      <c r="W47" s="47">
        <f t="shared" si="2"/>
        <v>12.408871794777609</v>
      </c>
      <c r="X47" s="47">
        <f t="shared" si="2"/>
        <v>1.2265766484445588</v>
      </c>
      <c r="Y47" s="47">
        <f t="shared" si="2"/>
        <v>72.57210025232601</v>
      </c>
      <c r="Z47" s="47">
        <f t="shared" si="2"/>
        <v>13.169249678129976</v>
      </c>
    </row>
  </sheetData>
  <pageMargins left="0.7" right="0.7" top="0.75" bottom="0.75" header="0.3" footer="0.3"/>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D95B-3F05-4C28-898A-4291BDEAA9C4}">
  <sheetPr codeName="Sheet13"/>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7</v>
      </c>
    </row>
    <row r="2" spans="1:26">
      <c r="B2" s="21" t="s">
        <v>109</v>
      </c>
      <c r="C2" s="22" t="s">
        <v>1</v>
      </c>
      <c r="D2" s="22" t="s">
        <v>117</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0.6</v>
      </c>
      <c r="E10">
        <f>('nutritional values'!E9*$D10)/0.1</f>
        <v>4.0800000429153416</v>
      </c>
      <c r="F10">
        <f>('nutritional values'!F9*$D10)/0.1</f>
        <v>0.60000000894069594</v>
      </c>
      <c r="G10">
        <f>('nutritional values'!G9*$D10)/0.1</f>
        <v>10.799999713897678</v>
      </c>
      <c r="H10">
        <f>('nutritional values'!H9*$D10)/0.1</f>
        <v>95.999999999999986</v>
      </c>
      <c r="I10">
        <f>('nutritional values'!I9*$D10)/0.1</f>
        <v>9.6000001430511581</v>
      </c>
      <c r="J10">
        <f>('nutritional values'!J9*$D10)/0.1</f>
        <v>0.1920000091195104</v>
      </c>
      <c r="K10">
        <f>('nutritional values'!K9*$D10)/0.1</f>
        <v>150</v>
      </c>
      <c r="L10">
        <f>('nutritional values'!L9*$D10)/0.1</f>
        <v>2.0400000214576739</v>
      </c>
      <c r="M10">
        <f>('nutritional values'!M9*$D10)/0.1</f>
        <v>60</v>
      </c>
      <c r="N10">
        <f>('nutritional values'!N9*$D10)/0.1</f>
        <v>1397.9999999999998</v>
      </c>
      <c r="O10">
        <f>('nutritional values'!O9*$D10)/0.1</f>
        <v>233.99999999999997</v>
      </c>
      <c r="P10">
        <f>('nutritional values'!P9*$D10)/0.1</f>
        <v>1.680000007152558</v>
      </c>
      <c r="Q10">
        <f>('nutritional values'!Q9*$D10)/0.1</f>
        <v>0</v>
      </c>
      <c r="R10">
        <f>('nutritional values'!R9*$D10)/0.1</f>
        <v>0</v>
      </c>
      <c r="S10">
        <f>('nutritional values'!S9*$D10)/0.1</f>
        <v>0</v>
      </c>
      <c r="T10">
        <f>('nutritional values'!T9*$D10)/0.1</f>
        <v>88.800001144409393</v>
      </c>
      <c r="U10">
        <f>('nutritional values'!U9*$D10)/0.1</f>
        <v>150</v>
      </c>
      <c r="V10">
        <f>('nutritional values'!V9*$D10)/0.1</f>
        <v>0.10200000554323201</v>
      </c>
      <c r="W10">
        <f>('nutritional values'!W9*$D10)/0.1</f>
        <v>0.10200000554323201</v>
      </c>
      <c r="X10">
        <f>('nutritional values'!X9*$D10)/0.1</f>
        <v>0.18599999696016298</v>
      </c>
      <c r="Y10">
        <f>('nutritional values'!Y9*$D10)/0.1</f>
        <v>0.10200000554323201</v>
      </c>
      <c r="Z10">
        <f>('nutritional values'!Z9*$D10)/0.1</f>
        <v>0.28800000250339497</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1.3</v>
      </c>
      <c r="E14">
        <f>('nutritional values'!E13*$D14)/0.1</f>
        <v>28.600000619888355</v>
      </c>
      <c r="F14">
        <f>('nutritional values'!F13*$D14)/0.1</f>
        <v>1.6899999380111641</v>
      </c>
      <c r="G14">
        <f>('nutritional values'!G13*$D14)/0.1</f>
        <v>8.1899999380111641</v>
      </c>
      <c r="H14">
        <f>('nutritional values'!H13*$D14)/0.1</f>
        <v>286</v>
      </c>
      <c r="I14">
        <f>('nutritional values'!I13*$D14)/0.1</f>
        <v>48.100000619888355</v>
      </c>
      <c r="J14">
        <f>('nutritional values'!J13*$D14)/0.1</f>
        <v>0.25999999418854758</v>
      </c>
      <c r="K14">
        <f>('nutritional values'!K13*$D14)/0.1</f>
        <v>1520.9999999999998</v>
      </c>
      <c r="L14">
        <f>('nutritional values'!L13*$D14)/0.1</f>
        <v>33.4099991321564</v>
      </c>
      <c r="M14">
        <f>('nutritional values'!M13*$D14)/0.1</f>
        <v>910</v>
      </c>
      <c r="N14">
        <f>('nutritional values'!N13*$D14)/0.1</f>
        <v>9906</v>
      </c>
      <c r="O14">
        <f>('nutritional values'!O13*$D14)/0.1</f>
        <v>2938</v>
      </c>
      <c r="P14">
        <f>('nutritional values'!P13*$D14)/0.1</f>
        <v>4.9399999380111632</v>
      </c>
      <c r="Q14">
        <f>('nutritional values'!Q13*$D14)/0.1</f>
        <v>4108</v>
      </c>
      <c r="R14">
        <f>('nutritional values'!R13*$D14)/0.1</f>
        <v>0</v>
      </c>
      <c r="S14">
        <f>('nutritional values'!S13*$D14)/0.1</f>
        <v>19.5</v>
      </c>
      <c r="T14">
        <f>('nutritional values'!T13*$D14)/0.1</f>
        <v>390</v>
      </c>
      <c r="U14">
        <f>('nutritional values'!U13*$D14)/0.1</f>
        <v>195</v>
      </c>
      <c r="V14">
        <f>('nutritional values'!V13*$D14)/0.1</f>
        <v>0.33800000697374338</v>
      </c>
      <c r="W14">
        <f>('nutritional values'!W13*$D14)/0.1</f>
        <v>0.53300001472234793</v>
      </c>
      <c r="X14">
        <f>('nutritional values'!X13*$D14)/0.1</f>
        <v>5.2000002469867537E-2</v>
      </c>
      <c r="Y14">
        <f>('nutritional values'!Y13*$D14)/0.1</f>
        <v>0.33800000697374338</v>
      </c>
      <c r="Z14">
        <f>('nutritional values'!Z13*$D14)/0.1</f>
        <v>0.59800000116229102</v>
      </c>
    </row>
    <row r="15" spans="1:26">
      <c r="A15">
        <f t="shared" si="0"/>
        <v>14</v>
      </c>
      <c r="B15" s="28" t="s">
        <v>49</v>
      </c>
      <c r="C15" s="25" t="s">
        <v>35</v>
      </c>
      <c r="D15" s="30" cm="1">
        <f t="array" ref="D15">INDEX(harvestdata, A15, D$1)</f>
        <v>4</v>
      </c>
      <c r="E15">
        <f>('nutritional values'!E14*$D15)/0.1</f>
        <v>64.400000572204405</v>
      </c>
      <c r="F15">
        <f>('nutritional values'!F14*$D15)/0.1</f>
        <v>6.8000000715255604</v>
      </c>
      <c r="G15">
        <f>('nutritional values'!G14*$D15)/0.1</f>
        <v>270.40000915527361</v>
      </c>
      <c r="H15">
        <f>('nutritional values'!H14*$D15)/0.1</f>
        <v>1720</v>
      </c>
      <c r="I15">
        <f>('nutritional values'!I14*$D15)/0.1</f>
        <v>111.9999980926512</v>
      </c>
      <c r="J15">
        <f>('nutritional values'!J14*$D15)/0.1</f>
        <v>1.0800000280141839</v>
      </c>
      <c r="K15">
        <f>('nutritional values'!K14*$D15)/0.1</f>
        <v>640</v>
      </c>
      <c r="L15">
        <f>('nutritional values'!L14*$D15)/0.1</f>
        <v>32.000000476837158</v>
      </c>
      <c r="M15">
        <f>('nutritional values'!M14*$D15)/0.1</f>
        <v>920</v>
      </c>
      <c r="N15">
        <f>('nutritional values'!N14*$D15)/0.1</f>
        <v>13000</v>
      </c>
      <c r="O15">
        <f>('nutritional values'!O14*$D15)/0.1</f>
        <v>3120</v>
      </c>
      <c r="P15">
        <f>('nutritional values'!P14*$D15)/0.1</f>
        <v>13.99999976158144</v>
      </c>
      <c r="Q15">
        <f>('nutritional values'!Q14*$D15)/0.1</f>
        <v>80</v>
      </c>
      <c r="R15">
        <f>('nutritional values'!R14*$D15)/0.1</f>
        <v>0</v>
      </c>
      <c r="S15">
        <f>('nutritional values'!S14*$D15)/0.1</f>
        <v>1.599999964237212</v>
      </c>
      <c r="T15">
        <f>('nutritional values'!T14*$D15)/0.1</f>
        <v>196.00000381469718</v>
      </c>
      <c r="U15">
        <f>('nutritional values'!U14*$D15)/0.1</f>
        <v>4360</v>
      </c>
      <c r="V15">
        <f>('nutritional values'!V14*$D15)/0.1</f>
        <v>1.2800000607967359</v>
      </c>
      <c r="W15">
        <f>('nutritional values'!W14*$D15)/0.1</f>
        <v>2.1999999880790719</v>
      </c>
      <c r="X15">
        <f>('nutritional values'!X14*$D15)/0.1</f>
        <v>0.19999999552965159</v>
      </c>
      <c r="Y15">
        <f>('nutritional values'!Y14*$D15)/0.1</f>
        <v>1.2800000607967359</v>
      </c>
      <c r="Z15">
        <f>('nutritional values'!Z14*$D15)/0.1</f>
        <v>2.3999999463558197</v>
      </c>
    </row>
    <row r="16" spans="1:26">
      <c r="A16">
        <f t="shared" si="0"/>
        <v>15</v>
      </c>
      <c r="B16" s="28" t="s">
        <v>51</v>
      </c>
      <c r="C16" s="25" t="s">
        <v>35</v>
      </c>
      <c r="D16" s="30" cm="1">
        <f t="array" ref="D16">INDEX(harvestdata, A16, D$1)</f>
        <v>6</v>
      </c>
      <c r="E16">
        <f>('nutritional values'!E15*$D16)/0.1</f>
        <v>76.799998283386202</v>
      </c>
      <c r="F16">
        <f>('nutritional values'!F15*$D16)/0.1</f>
        <v>6.0000000894069592</v>
      </c>
      <c r="G16">
        <f>('nutritional values'!G15*$D16)/0.1</f>
        <v>197.99999713897679</v>
      </c>
      <c r="H16">
        <f>('nutritional values'!H15*$D16)/0.1</f>
        <v>1500</v>
      </c>
      <c r="I16">
        <f>('nutritional values'!I15*$D16)/0.1</f>
        <v>150</v>
      </c>
      <c r="J16">
        <f>('nutritional values'!J15*$D16)/0.1</f>
        <v>2.0400001108646402</v>
      </c>
      <c r="K16">
        <f>('nutritional values'!K15*$D16)/0.1</f>
        <v>2400</v>
      </c>
      <c r="L16">
        <f>('nutritional values'!L15*$D16)/0.1</f>
        <v>28.199999928474416</v>
      </c>
      <c r="M16">
        <f>('nutritional values'!M15*$D16)/0.1</f>
        <v>720</v>
      </c>
      <c r="N16">
        <f>('nutritional values'!N15*$D16)/0.1</f>
        <v>10200</v>
      </c>
      <c r="O16">
        <f>('nutritional values'!O15*$D16)/0.1</f>
        <v>1080</v>
      </c>
      <c r="P16">
        <f>('nutritional values'!P15*$D16)/0.1</f>
        <v>10.800000429153419</v>
      </c>
      <c r="Q16">
        <f>('nutritional values'!Q15*$D16)/0.1</f>
        <v>300</v>
      </c>
      <c r="R16">
        <f>('nutritional values'!R15*$D16)/0.1</f>
        <v>0</v>
      </c>
      <c r="S16">
        <f>('nutritional values'!S15*$D16)/0.1</f>
        <v>9.0000003576278385</v>
      </c>
      <c r="T16">
        <f>('nutritional values'!T15*$D16)/0.1</f>
        <v>2195.9999084472661</v>
      </c>
      <c r="U16">
        <f>('nutritional values'!U15*$D16)/0.1</f>
        <v>2580</v>
      </c>
      <c r="V16">
        <f>('nutritional values'!V15*$D16)/0.1</f>
        <v>1.0200000554323201</v>
      </c>
      <c r="W16">
        <f>('nutritional values'!W15*$D16)/0.1</f>
        <v>1.0200000554323201</v>
      </c>
      <c r="X16">
        <f>('nutritional values'!X15*$D16)/0.1</f>
        <v>0</v>
      </c>
      <c r="Y16">
        <f>('nutritional values'!Y15*$D16)/0.1</f>
        <v>1.0200000554323201</v>
      </c>
      <c r="Z16">
        <f>('nutritional values'!Z15*$D16)/0.1</f>
        <v>1.0200000554323201</v>
      </c>
    </row>
    <row r="17" spans="1:26">
      <c r="A17">
        <f t="shared" si="0"/>
        <v>16</v>
      </c>
      <c r="B17" s="28" t="s">
        <v>128</v>
      </c>
      <c r="C17" s="25" t="s">
        <v>35</v>
      </c>
      <c r="D17" s="30" cm="1">
        <f t="array" ref="D17">INDEX(harvestdata, A17, D$1)</f>
        <v>1</v>
      </c>
      <c r="E17">
        <f>('nutritional values'!E16*$D17)/0.1</f>
        <v>8.9999997615814191</v>
      </c>
      <c r="F17">
        <f>('nutritional values'!F16*$D17)/0.1</f>
        <v>1.0000000149011599</v>
      </c>
      <c r="G17">
        <f>('nutritional values'!G16*$D17)/0.1</f>
        <v>46.300001144409194</v>
      </c>
      <c r="H17">
        <f>('nutritional values'!H16*$D17)/0.1</f>
        <v>280</v>
      </c>
      <c r="I17">
        <f>('nutritional values'!I16*$D17)/0.1</f>
        <v>17.999999523162799</v>
      </c>
      <c r="J17">
        <f>('nutritional values'!J16*$D17)/0.1</f>
        <v>0.109999999403954</v>
      </c>
      <c r="K17">
        <f>('nutritional values'!K16*$D17)/0.1</f>
        <v>300</v>
      </c>
      <c r="L17">
        <f>('nutritional values'!L16*$D17)/0.1</f>
        <v>3.00000011920929</v>
      </c>
      <c r="M17">
        <f>('nutritional values'!M16*$D17)/0.1</f>
        <v>110</v>
      </c>
      <c r="N17">
        <f>('nutritional values'!N16*$D17)/0.1</f>
        <v>1910</v>
      </c>
      <c r="O17">
        <f>('nutritional values'!O16*$D17)/0.1</f>
        <v>670</v>
      </c>
      <c r="P17">
        <f>('nutritional values'!P16*$D17)/0.1</f>
        <v>2.7000001072883597</v>
      </c>
      <c r="Q17">
        <f>('nutritional values'!Q16*$D17)/0.1</f>
        <v>0</v>
      </c>
      <c r="R17">
        <f>('nutritional values'!R16*$D17)/0.1</f>
        <v>0</v>
      </c>
      <c r="S17">
        <f>('nutritional values'!S16*$D17)/0.1</f>
        <v>0.29999999329447702</v>
      </c>
      <c r="T17">
        <f>('nutritional values'!T16*$D17)/0.1</f>
        <v>210</v>
      </c>
      <c r="U17">
        <f>('nutritional values'!U16*$D17)/0.1</f>
        <v>150</v>
      </c>
      <c r="V17">
        <f>('nutritional values'!V16*$D17)/0.1</f>
        <v>6.0000000521540593E-2</v>
      </c>
      <c r="W17">
        <f>('nutritional values'!W16*$D17)/0.1</f>
        <v>0.12000000104308101</v>
      </c>
      <c r="X17">
        <f>('nutritional values'!X16*$D17)/0.1</f>
        <v>0.39999999105930301</v>
      </c>
      <c r="Y17">
        <f>('nutritional values'!Y16*$D17)/0.1</f>
        <v>6.0000000521540593E-2</v>
      </c>
      <c r="Z17">
        <f>('nutritional values'!Z16*$D17)/0.1</f>
        <v>0.52999999374151197</v>
      </c>
    </row>
    <row r="18" spans="1:26">
      <c r="A18">
        <f t="shared" si="0"/>
        <v>17</v>
      </c>
      <c r="B18" s="28" t="s">
        <v>55</v>
      </c>
      <c r="C18" s="25" t="s">
        <v>35</v>
      </c>
      <c r="D18" s="30" cm="1">
        <f t="array" ref="D18">INDEX(harvestdata, A18, D$1)</f>
        <v>2.5</v>
      </c>
      <c r="E18">
        <f>('nutritional values'!E17*$D18)/0.1</f>
        <v>42.500001192093002</v>
      </c>
      <c r="F18">
        <f>('nutritional values'!F17*$D18)/0.1</f>
        <v>2.5000000372528994</v>
      </c>
      <c r="G18">
        <f>('nutritional values'!G17*$D18)/0.1</f>
        <v>64.999997615814252</v>
      </c>
      <c r="H18">
        <f>('nutritional values'!H17*$D18)/0.1</f>
        <v>675</v>
      </c>
      <c r="I18">
        <f>('nutritional values'!I17*$D18)/0.1</f>
        <v>89.999997615814237</v>
      </c>
      <c r="J18">
        <f>('nutritional values'!J17*$D18)/0.1</f>
        <v>0.32500000670552243</v>
      </c>
      <c r="K18">
        <f>('nutritional values'!K17*$D18)/0.1</f>
        <v>600</v>
      </c>
      <c r="L18">
        <f>('nutritional values'!L17*$D18)/0.1</f>
        <v>10.000000149011598</v>
      </c>
      <c r="M18">
        <f>('nutritional values'!M17*$D18)/0.1</f>
        <v>475</v>
      </c>
      <c r="N18">
        <f>('nutritional values'!N17*$D18)/0.1</f>
        <v>8750</v>
      </c>
      <c r="O18">
        <f>('nutritional values'!O17*$D18)/0.1</f>
        <v>500</v>
      </c>
      <c r="P18">
        <f>('nutritional values'!P17*$D18)/0.1</f>
        <v>0.74999998323619255</v>
      </c>
      <c r="Q18">
        <f>('nutritional values'!Q17*$D18)/0.1</f>
        <v>50</v>
      </c>
      <c r="R18">
        <f>('nutritional values'!R17*$D18)/0.1</f>
        <v>0</v>
      </c>
      <c r="S18">
        <f>('nutritional values'!S17*$D18)/0.1</f>
        <v>11.9999997317791</v>
      </c>
      <c r="T18">
        <f>('nutritional values'!T17*$D18)/0.1</f>
        <v>1550</v>
      </c>
      <c r="U18">
        <f>('nutritional values'!U17*$D18)/0.1</f>
        <v>400</v>
      </c>
      <c r="V18">
        <f>('nutritional values'!V17*$D18)/0.1</f>
        <v>0.17500000540167099</v>
      </c>
      <c r="W18">
        <f>('nutritional values'!W17*$D18)/0.1</f>
        <v>0.49999998882412994</v>
      </c>
      <c r="X18">
        <f>('nutritional values'!X17*$D18)/0.1</f>
        <v>0.65000001341104485</v>
      </c>
      <c r="Y18">
        <f>('nutritional values'!Y17*$D18)/0.1</f>
        <v>0.17500000540167099</v>
      </c>
      <c r="Z18">
        <f>('nutritional values'!Z17*$D18)/0.1</f>
        <v>1.2000000104308124</v>
      </c>
    </row>
    <row r="19" spans="1:26">
      <c r="A19">
        <f t="shared" si="0"/>
        <v>18</v>
      </c>
      <c r="B19" s="28" t="s">
        <v>57</v>
      </c>
      <c r="C19" s="25" t="s">
        <v>35</v>
      </c>
      <c r="D19" s="30" cm="1">
        <f t="array" ref="D19">INDEX(harvestdata, A19, D$1)</f>
        <v>2</v>
      </c>
      <c r="E19">
        <f>('nutritional values'!E18*$D19)/0.1</f>
        <v>56.430001258849998</v>
      </c>
      <c r="F19">
        <f>('nutritional values'!F18*$D19)/0.1</f>
        <v>15.010000467300419</v>
      </c>
      <c r="G19">
        <f>('nutritional values'!G18*$D19)/0.1</f>
        <v>120.27000427246101</v>
      </c>
      <c r="H19">
        <f>('nutritional values'!H18*$D19)/0.1</f>
        <v>684.00001525878997</v>
      </c>
      <c r="I19">
        <f>('nutritional values'!I18*$D19)/0.1</f>
        <v>62.699999809265194</v>
      </c>
      <c r="J19">
        <f>('nutritional values'!J18*$D19)/0.1</f>
        <v>2.50800013542176</v>
      </c>
      <c r="K19">
        <f>('nutritional values'!K18*$D19)/0.1</f>
        <v>2622.0001220703198</v>
      </c>
      <c r="L19">
        <f>('nutritional values'!L18*$D19)/0.1</f>
        <v>117.799997329712</v>
      </c>
      <c r="M19">
        <f>('nutritional values'!M18*$D19)/0.1</f>
        <v>950</v>
      </c>
      <c r="N19">
        <f>('nutritional values'!N18*$D19)/0.1</f>
        <v>10525.999755859379</v>
      </c>
      <c r="O19">
        <f>('nutritional values'!O18*$D19)/0.1</f>
        <v>1064.00001525879</v>
      </c>
      <c r="P19">
        <f>('nutritional values'!P18*$D19)/0.1</f>
        <v>20.329999923706001</v>
      </c>
      <c r="Q19">
        <f>('nutritional values'!Q18*$D19)/0.1</f>
        <v>7998.9999999999991</v>
      </c>
      <c r="R19">
        <f>('nutritional values'!R18*$D19)/0.1</f>
        <v>160055.99609375</v>
      </c>
      <c r="S19">
        <f>('nutritional values'!S18*$D19)/0.1</f>
        <v>14.249999523162838</v>
      </c>
      <c r="T19">
        <f>('nutritional values'!T18*$D19)/0.1</f>
        <v>2526.9999694824196</v>
      </c>
      <c r="U19">
        <f>('nutritional values'!U18*$D19)/0.1</f>
        <v>2887.9998779296798</v>
      </c>
      <c r="V19">
        <f>('nutritional values'!V18*$D19)/0.1</f>
        <v>5.4530000686645597</v>
      </c>
      <c r="W19">
        <f>('nutritional values'!W18*$D19)/0.1</f>
        <v>2.1850000321865002</v>
      </c>
      <c r="X19">
        <f>('nutritional values'!X18*$D19)/0.1</f>
        <v>0.15200000256299978</v>
      </c>
      <c r="Y19">
        <f>('nutritional values'!Y18*$D19)/0.1</f>
        <v>5.6050002574920592</v>
      </c>
      <c r="Z19">
        <f>('nutritional values'!Z18*$D19)/0.1</f>
        <v>0</v>
      </c>
    </row>
    <row r="20" spans="1:26">
      <c r="A20">
        <f t="shared" si="0"/>
        <v>19</v>
      </c>
      <c r="B20" s="28" t="s">
        <v>59</v>
      </c>
      <c r="C20" s="25" t="s">
        <v>35</v>
      </c>
      <c r="D20" s="30" cm="1">
        <f t="array" ref="D20">INDEX(harvestdata, A20, D$1)</f>
        <v>1.5</v>
      </c>
      <c r="E20">
        <f>('nutritional values'!E19*$D20)/0.1</f>
        <v>18.600000143051101</v>
      </c>
      <c r="F20">
        <f>('nutritional values'!F19*$D20)/0.1</f>
        <v>3.0000000447034796</v>
      </c>
      <c r="G20">
        <f>('nutritional values'!G19*$D20)/0.1</f>
        <v>62.999997138977101</v>
      </c>
      <c r="H20">
        <f>('nutritional values'!H19*$D20)/0.1</f>
        <v>465</v>
      </c>
      <c r="I20">
        <f>('nutritional values'!I19*$D20)/0.1</f>
        <v>46.499998569488547</v>
      </c>
      <c r="J20">
        <f>('nutritional values'!J19*$D20)/0.1</f>
        <v>1.3500000536441805</v>
      </c>
      <c r="K20">
        <f>('nutritional values'!K19*$D20)/0.1</f>
        <v>735</v>
      </c>
      <c r="L20">
        <f>('nutritional values'!L19*$D20)/0.1</f>
        <v>10.95000028610229</v>
      </c>
      <c r="M20">
        <f>('nutritional values'!M19*$D20)/0.1</f>
        <v>255</v>
      </c>
      <c r="N20">
        <f>('nutritional values'!N19*$D20)/0.1</f>
        <v>6210</v>
      </c>
      <c r="O20">
        <f>('nutritional values'!O19*$D20)/0.1</f>
        <v>780</v>
      </c>
      <c r="P20">
        <f>('nutritional values'!P19*$D20)/0.1</f>
        <v>3.0000000447034796</v>
      </c>
      <c r="Q20">
        <f>('nutritional values'!Q19*$D20)/0.1</f>
        <v>330</v>
      </c>
      <c r="R20">
        <f>('nutritional values'!R19*$D20)/0.1</f>
        <v>0</v>
      </c>
      <c r="S20">
        <f>('nutritional values'!S19*$D20)/0.1</f>
        <v>8.6999997496604848</v>
      </c>
      <c r="T20">
        <f>('nutritional values'!T19*$D20)/0.1</f>
        <v>180</v>
      </c>
      <c r="U20">
        <f>('nutritional values'!U19*$D20)/0.1</f>
        <v>405</v>
      </c>
      <c r="V20">
        <f>('nutritional values'!V19*$D20)/0.1</f>
        <v>0.9749999642372128</v>
      </c>
      <c r="W20">
        <f>('nutritional values'!W19*$D20)/0.1</f>
        <v>2.5349999964237151</v>
      </c>
      <c r="X20">
        <f>('nutritional values'!X19*$D20)/0.1</f>
        <v>0</v>
      </c>
      <c r="Y20">
        <f>('nutritional values'!Y19*$D20)/0.1</f>
        <v>1.0200000554323201</v>
      </c>
      <c r="Z20">
        <f>('nutritional values'!Z19*$D20)/0.1</f>
        <v>2.5349999964237151</v>
      </c>
    </row>
    <row r="21" spans="1:26">
      <c r="A21">
        <v>20</v>
      </c>
      <c r="B21" s="28" t="s">
        <v>206</v>
      </c>
      <c r="C21" s="25" t="s">
        <v>35</v>
      </c>
      <c r="D21" s="30" cm="1">
        <f t="array" ref="D21">INDEX(harvestdata, A21, D$1)</f>
        <v>3</v>
      </c>
      <c r="E21">
        <f>('nutritional values'!E20*$D21)/0.1</f>
        <v>18.42299938201905</v>
      </c>
      <c r="F21">
        <f>('nutritional values'!F20*$D21)/0.1</f>
        <v>4.53899994492531</v>
      </c>
      <c r="G21">
        <f>('nutritional values'!G20*$D21)/0.1</f>
        <v>79.2990016937256</v>
      </c>
      <c r="H21">
        <f>('nutritional values'!H20*$D21)/0.1</f>
        <v>427.19999313354595</v>
      </c>
      <c r="I21">
        <f>('nutritional values'!I20*$D21)/0.1</f>
        <v>42.720000743865896</v>
      </c>
      <c r="J21">
        <f>('nutritional values'!J20*$D21)/0.1</f>
        <v>1.1213999614119541</v>
      </c>
      <c r="K21">
        <f>('nutritional values'!K20*$D21)/0.1</f>
        <v>1067.999954223633</v>
      </c>
      <c r="L21">
        <f>('nutritional values'!L20*$D21)/0.1</f>
        <v>5.3400000929832601</v>
      </c>
      <c r="M21">
        <f>('nutritional values'!M20*$D21)/0.1</f>
        <v>293.69999885559088</v>
      </c>
      <c r="N21">
        <f>('nutritional values'!N20*$D21)/0.1</f>
        <v>6941.9998168945194</v>
      </c>
      <c r="O21">
        <f>('nutritional values'!O20*$D21)/0.1</f>
        <v>2135.9999084472661</v>
      </c>
      <c r="P21">
        <f>('nutritional values'!P20*$D21)/0.1</f>
        <v>3.4709999710321502</v>
      </c>
      <c r="Q21">
        <f>('nutritional values'!Q20*$D21)/0.1</f>
        <v>587.39999999999986</v>
      </c>
      <c r="R21">
        <f>('nutritional values'!R20*$D21)/0.1</f>
        <v>11988.29956054689</v>
      </c>
      <c r="S21">
        <f>('nutritional values'!S20*$D21)/0.1</f>
        <v>7.20899999141694</v>
      </c>
      <c r="T21">
        <f>('nutritional values'!T20*$D21)/0.1</f>
        <v>82.770001888275004</v>
      </c>
      <c r="U21">
        <f>('nutritional values'!U20*$D21)/0.1</f>
        <v>961.20002746581895</v>
      </c>
      <c r="V21">
        <f>('nutritional values'!V20*$D21)/0.1</f>
        <v>0.827699974179267</v>
      </c>
      <c r="W21">
        <f>('nutritional values'!W20*$D21)/0.1</f>
        <v>2.1092998981475821</v>
      </c>
      <c r="X21">
        <f>('nutritional values'!X20*$D21)/0.1</f>
        <v>0</v>
      </c>
      <c r="Y21">
        <f>('nutritional values'!Y20*$D21)/0.1</f>
        <v>0.85440002381801694</v>
      </c>
      <c r="Z21">
        <f>('nutritional values'!Z20*$D21)/0.1</f>
        <v>0</v>
      </c>
    </row>
    <row r="22" spans="1:26">
      <c r="A22">
        <f t="shared" si="0"/>
        <v>21</v>
      </c>
      <c r="B22" s="28" t="s">
        <v>63</v>
      </c>
      <c r="C22" s="25" t="s">
        <v>35</v>
      </c>
      <c r="D22" s="30" cm="1">
        <f t="array" ref="D22">INDEX(harvestdata, A22, D$1)</f>
        <v>1</v>
      </c>
      <c r="E22">
        <f>('nutritional values'!E21*$D22)/0.1</f>
        <v>35</v>
      </c>
      <c r="F22">
        <f>('nutritional values'!F21*$D22)/0.1</f>
        <v>11.000000238418599</v>
      </c>
      <c r="G22">
        <f>('nutritional values'!G21*$D22)/0.1</f>
        <v>49.000000953674295</v>
      </c>
      <c r="H22">
        <f>('nutritional values'!H21*$D22)/0.1</f>
        <v>430</v>
      </c>
      <c r="I22">
        <f>('nutritional values'!I21*$D22)/0.1</f>
        <v>20.999999046325701</v>
      </c>
      <c r="J22">
        <f>('nutritional values'!J21*$D22)/0.1</f>
        <v>1.0000000149011599</v>
      </c>
      <c r="K22">
        <f>('nutritional values'!K21*$D22)/0.1</f>
        <v>2084.9600219726599</v>
      </c>
      <c r="L22">
        <f>('nutritional values'!L21*$D22)/0.1</f>
        <v>66.059999465942397</v>
      </c>
      <c r="M22">
        <f>('nutritional values'!M21*$D22)/0.1</f>
        <v>551.31000518798794</v>
      </c>
      <c r="N22">
        <f>('nutritional values'!N21*$D22)/0.1</f>
        <v>7397.60986328125</v>
      </c>
      <c r="O22">
        <f>('nutritional values'!O21*$D22)/0.1</f>
        <v>610</v>
      </c>
      <c r="P22">
        <f>('nutritional values'!P21*$D22)/0.1</f>
        <v>9.1200000047683698</v>
      </c>
      <c r="Q22">
        <f>('nutritional values'!Q21*$D22)/0.1</f>
        <v>3860</v>
      </c>
      <c r="R22">
        <f>('nutritional values'!R21*$D22)/0.1</f>
        <v>75801.7919921875</v>
      </c>
      <c r="S22">
        <f>('nutritional values'!S21*$D22)/0.1</f>
        <v>0</v>
      </c>
      <c r="T22">
        <f>('nutritional values'!T21*$D22)/0.1</f>
        <v>852.030029296875</v>
      </c>
      <c r="U22">
        <f>('nutritional values'!U21*$D22)/0.1</f>
        <v>1503.5800170898399</v>
      </c>
      <c r="V22">
        <f>('nutritional values'!V21*$D22)/0.1</f>
        <v>7.8399997949600193</v>
      </c>
      <c r="W22">
        <f>('nutritional values'!W21*$D22)/0.1</f>
        <v>0.81000000238418601</v>
      </c>
      <c r="X22">
        <f>('nutritional values'!X21*$D22)/0.1</f>
        <v>0.13000000268220899</v>
      </c>
      <c r="Y22">
        <f>('nutritional values'!Y21*$D22)/0.1</f>
        <v>7.8799998760223398</v>
      </c>
      <c r="Z22">
        <f>('nutritional values'!Z21*$D22)/0.1</f>
        <v>0.9300000220537189</v>
      </c>
    </row>
    <row r="23" spans="1:26">
      <c r="A23">
        <f t="shared" si="0"/>
        <v>22</v>
      </c>
      <c r="B23" s="28" t="s">
        <v>65</v>
      </c>
      <c r="C23" s="25" t="s">
        <v>35</v>
      </c>
      <c r="D23" s="30" cm="1">
        <f t="array" ref="D23">INDEX(harvestdata, A23, D$1)</f>
        <v>1</v>
      </c>
      <c r="E23">
        <f>('nutritional values'!E22*$D23)/0.1</f>
        <v>21.300001144409201</v>
      </c>
      <c r="F23">
        <f>('nutritional values'!F22*$D23)/0.1</f>
        <v>5.1999998092651394</v>
      </c>
      <c r="G23">
        <f>('nutritional values'!G22*$D23)/0.1</f>
        <v>8.7000000476837194</v>
      </c>
      <c r="H23">
        <f>('nutritional values'!H22*$D23)/0.1</f>
        <v>230</v>
      </c>
      <c r="I23">
        <f>('nutritional values'!I22*$D23)/0.1</f>
        <v>27.999999523162799</v>
      </c>
      <c r="J23">
        <f>('nutritional values'!J22*$D23)/0.1</f>
        <v>0.140000004321337</v>
      </c>
      <c r="K23">
        <f>('nutritional values'!K22*$D23)/0.1</f>
        <v>670</v>
      </c>
      <c r="L23">
        <f>('nutritional values'!L22*$D23)/0.1</f>
        <v>17.699999809265098</v>
      </c>
      <c r="M23">
        <f>('nutritional values'!M22*$D23)/0.1</f>
        <v>260</v>
      </c>
      <c r="N23">
        <f>('nutritional values'!N22*$D23)/0.1</f>
        <v>5210</v>
      </c>
      <c r="O23">
        <f>('nutritional values'!O22*$D23)/0.1</f>
        <v>460</v>
      </c>
      <c r="P23">
        <f>('nutritional values'!P22*$D23)/0.1</f>
        <v>5</v>
      </c>
      <c r="Q23">
        <f>('nutritional values'!Q22*$D23)/0.1</f>
        <v>3370</v>
      </c>
      <c r="R23">
        <f>('nutritional values'!R22*$D23)/0.1</f>
        <v>0</v>
      </c>
      <c r="S23">
        <f>('nutritional values'!S22*$D23)/0.1</f>
        <v>25</v>
      </c>
      <c r="T23">
        <f>('nutritional values'!T22*$D23)/0.1</f>
        <v>270</v>
      </c>
      <c r="U23">
        <f>('nutritional values'!U22*$D23)/0.1</f>
        <v>620</v>
      </c>
      <c r="V23">
        <f>('nutritional values'!V22*$D23)/0.1</f>
        <v>2.7300000190734899</v>
      </c>
      <c r="W23">
        <f>('nutritional values'!W22*$D23)/0.1</f>
        <v>0.39999999105930301</v>
      </c>
      <c r="X23">
        <f>('nutritional values'!X22*$D23)/0.1</f>
        <v>0</v>
      </c>
      <c r="Y23">
        <f>('nutritional values'!Y22*$D23)/0.1</f>
        <v>2.7500000596046394</v>
      </c>
      <c r="Z23">
        <f>('nutritional values'!Z22*$D23)/0.1</f>
        <v>0.39999999105930301</v>
      </c>
    </row>
    <row r="24" spans="1:26">
      <c r="A24">
        <f t="shared" si="0"/>
        <v>23</v>
      </c>
      <c r="B24" s="28" t="s">
        <v>67</v>
      </c>
      <c r="C24" s="25" t="s">
        <v>35</v>
      </c>
      <c r="D24" s="30" cm="1">
        <f t="array" ref="D24">INDEX(harvestdata, A24, D$1)</f>
        <v>5</v>
      </c>
      <c r="E24">
        <f>('nutritional values'!E23*$D24)/0.1</f>
        <v>41.385000944137552</v>
      </c>
      <c r="F24">
        <f>('nutritional values'!F23*$D24)/0.1</f>
        <v>10.679999738931651</v>
      </c>
      <c r="G24">
        <f>('nutritional values'!G23*$D24)/0.1</f>
        <v>426.3100147247315</v>
      </c>
      <c r="H24">
        <f>('nutritional values'!H23*$D24)/0.1</f>
        <v>1824.5000839233346</v>
      </c>
      <c r="I24">
        <f>('nutritional values'!I23*$D24)/0.1</f>
        <v>124.60000514984149</v>
      </c>
      <c r="J24">
        <f>('nutritional values'!J23*$D24)/0.1</f>
        <v>1.6465000808238999</v>
      </c>
      <c r="K24">
        <f>('nutritional values'!K23*$D24)/0.1</f>
        <v>1468.5000419616699</v>
      </c>
      <c r="L24">
        <f>('nutritional values'!L23*$D24)/0.1</f>
        <v>13.34999948740005</v>
      </c>
      <c r="M24">
        <f>('nutritional values'!M23*$D24)/0.1</f>
        <v>534.00001525878997</v>
      </c>
      <c r="N24">
        <f>('nutritional values'!N23*$D24)/0.1</f>
        <v>14239.999389648448</v>
      </c>
      <c r="O24">
        <f>('nutritional values'!O23*$D24)/0.1</f>
        <v>3070.4999923706046</v>
      </c>
      <c r="P24">
        <f>('nutritional values'!P23*$D24)/0.1</f>
        <v>10.679999738931651</v>
      </c>
      <c r="Q24">
        <f>('nutritional values'!Q23*$D24)/0.1</f>
        <v>37157.5</v>
      </c>
      <c r="R24">
        <f>('nutritional values'!R23*$D24)/0.1</f>
        <v>743416.9921875</v>
      </c>
      <c r="S24">
        <f>('nutritional values'!S23*$D24)/0.1</f>
        <v>29.370000958442695</v>
      </c>
      <c r="T24">
        <f>('nutritional values'!T23*$D24)/0.1</f>
        <v>262.54999637603748</v>
      </c>
      <c r="U24">
        <f>('nutritional values'!U23*$D24)/0.1</f>
        <v>845.4999923706049</v>
      </c>
      <c r="V24">
        <f>('nutritional values'!V23*$D24)/0.1</f>
        <v>0.53400001488626003</v>
      </c>
      <c r="W24">
        <f>('nutritional values'!W23*$D24)/0.1</f>
        <v>5.1174998283385991</v>
      </c>
      <c r="X24">
        <f>('nutritional values'!X23*$D24)/0.1</f>
        <v>8.9000002481043491E-2</v>
      </c>
      <c r="Y24">
        <f>('nutritional values'!Y23*$D24)/0.1</f>
        <v>0.62299999408423989</v>
      </c>
      <c r="Z24">
        <f>('nutritional values'!Z23*$D24)/0.1</f>
        <v>0</v>
      </c>
    </row>
    <row r="25" spans="1:26">
      <c r="A25">
        <f t="shared" si="0"/>
        <v>24</v>
      </c>
      <c r="B25" s="28" t="s">
        <v>68</v>
      </c>
      <c r="C25" s="25" t="s">
        <v>35</v>
      </c>
      <c r="D25" s="30" cm="1">
        <f t="array" ref="D25">INDEX(harvestdata, A25, D$1)</f>
        <v>3</v>
      </c>
      <c r="E25">
        <f>('nutritional values'!E24*$D25)/0.1</f>
        <v>33.000000715255794</v>
      </c>
      <c r="F25">
        <f>('nutritional values'!F24*$D25)/0.1</f>
        <v>3.0000000447034796</v>
      </c>
      <c r="G25">
        <f>('nutritional values'!G24*$D25)/0.1</f>
        <v>229.19999599456801</v>
      </c>
      <c r="H25">
        <f>('nutritional values'!H24*$D25)/0.1</f>
        <v>1200</v>
      </c>
      <c r="I25">
        <f>('nutritional values'!I24*$D25)/0.1</f>
        <v>51.000001430511595</v>
      </c>
      <c r="J25">
        <f>('nutritional values'!J24*$D25)/0.1</f>
        <v>1.2599999830126769</v>
      </c>
      <c r="K25">
        <f>('nutritional values'!K24*$D25)/0.1</f>
        <v>690</v>
      </c>
      <c r="L25">
        <f>('nutritional values'!L24*$D25)/0.1</f>
        <v>6.2999998033046696</v>
      </c>
      <c r="M25">
        <f>('nutritional values'!M24*$D25)/0.1</f>
        <v>300</v>
      </c>
      <c r="N25">
        <f>('nutritional values'!N24*$D25)/0.1</f>
        <v>4380</v>
      </c>
      <c r="O25">
        <f>('nutritional values'!O24*$D25)/0.1</f>
        <v>120</v>
      </c>
      <c r="P25">
        <f>('nutritional values'!P24*$D25)/0.1</f>
        <v>5.1000000536441696</v>
      </c>
      <c r="Q25">
        <f>('nutritional values'!Q24*$D25)/0.1</f>
        <v>0</v>
      </c>
      <c r="R25">
        <f>('nutritional values'!R24*$D25)/0.1</f>
        <v>0</v>
      </c>
      <c r="S25">
        <f>('nutritional values'!S24*$D25)/0.1</f>
        <v>0.59999998658895592</v>
      </c>
      <c r="T25">
        <f>('nutritional values'!T24*$D25)/0.1</f>
        <v>222.00000286102286</v>
      </c>
      <c r="U25">
        <f>('nutritional values'!U24*$D25)/0.1</f>
        <v>570</v>
      </c>
      <c r="V25">
        <f>('nutritional values'!V24*$D25)/0.1</f>
        <v>0.39000000804662693</v>
      </c>
      <c r="W25">
        <f>('nutritional values'!W24*$D25)/0.1</f>
        <v>0.39000000804662693</v>
      </c>
      <c r="X25">
        <f>('nutritional values'!X24*$D25)/0.1</f>
        <v>0.12000000569969431</v>
      </c>
      <c r="Y25">
        <f>('nutritional values'!Y24*$D25)/0.1</f>
        <v>0.39000000804662693</v>
      </c>
      <c r="Z25">
        <f>('nutritional values'!Z24*$D25)/0.1</f>
        <v>0.51000002771616004</v>
      </c>
    </row>
    <row r="26" spans="1:26">
      <c r="A26">
        <f t="shared" si="0"/>
        <v>25</v>
      </c>
      <c r="B26" s="31" t="s">
        <v>70</v>
      </c>
      <c r="C26" s="25" t="s">
        <v>35</v>
      </c>
      <c r="D26" s="30" cm="1">
        <f t="array" ref="D26">INDEX(harvestdata, A26, D$1)</f>
        <v>6</v>
      </c>
      <c r="E26">
        <f>('nutritional values'!E25*$D26)/0.1</f>
        <v>48.000000715255737</v>
      </c>
      <c r="F26">
        <f>('nutritional values'!F25*$D26)/0.1</f>
        <v>12.000000178813918</v>
      </c>
      <c r="G26">
        <f>('nutritional values'!G25*$D26)/0.1</f>
        <v>395.99999427795422</v>
      </c>
      <c r="H26">
        <f>('nutritional values'!H25*$D26)/0.1</f>
        <v>1860</v>
      </c>
      <c r="I26">
        <f>('nutritional values'!I25*$D26)/0.1</f>
        <v>60</v>
      </c>
      <c r="J26">
        <f>('nutritional values'!J25*$D26)/0.1</f>
        <v>0</v>
      </c>
      <c r="K26">
        <f>('nutritional values'!K25*$D26)/0.1</f>
        <v>1792.7399826049798</v>
      </c>
      <c r="L26">
        <f>('nutritional values'!L25*$D26)/0.1</f>
        <v>65.759997367858787</v>
      </c>
      <c r="M26">
        <f>('nutritional values'!M25*$D26)/0.1</f>
        <v>836.57999038696198</v>
      </c>
      <c r="N26">
        <f>('nutritional values'!N25*$D26)/0.1</f>
        <v>5198.9401245117169</v>
      </c>
      <c r="O26">
        <f>('nutritional values'!O25*$D26)/0.1</f>
        <v>600</v>
      </c>
      <c r="P26">
        <f>('nutritional values'!P25*$D26)/0.1</f>
        <v>3.59999991953373</v>
      </c>
      <c r="Q26">
        <f>('nutritional values'!Q25*$D26)/0.1</f>
        <v>120</v>
      </c>
      <c r="R26">
        <f>('nutritional values'!R25*$D26)/0.1</f>
        <v>48720</v>
      </c>
      <c r="S26">
        <f>('nutritional values'!S25*$D26)/0.1</f>
        <v>30</v>
      </c>
      <c r="T26">
        <f>('nutritional values'!T25*$D26)/0.1</f>
        <v>250.98000526428237</v>
      </c>
      <c r="U26">
        <f>('nutritional values'!U25*$D26)/0.1</f>
        <v>1434.1799926757819</v>
      </c>
      <c r="V26">
        <f>('nutritional values'!V25*$D26)/0.1</f>
        <v>0.18000000156462179</v>
      </c>
      <c r="W26">
        <f>('nutritional values'!W25*$D26)/0.1</f>
        <v>2.7000001072883584</v>
      </c>
      <c r="X26">
        <f>('nutritional values'!X25*$D26)/0.1</f>
        <v>3.9599999785423261</v>
      </c>
      <c r="Y26">
        <f>('nutritional values'!Y25*$D26)/0.1</f>
        <v>0.18000000156462179</v>
      </c>
      <c r="Z26">
        <f>('nutritional values'!Z25*$D26)/0.1</f>
        <v>6.6600000858306592</v>
      </c>
    </row>
    <row r="27" spans="1:26">
      <c r="A27">
        <f t="shared" si="0"/>
        <v>26</v>
      </c>
      <c r="B27" s="28" t="s">
        <v>72</v>
      </c>
      <c r="C27" s="25" t="s">
        <v>35</v>
      </c>
      <c r="D27" s="30" cm="1">
        <f t="array" ref="D27">INDEX(harvestdata, A27, D$1)</f>
        <v>3</v>
      </c>
      <c r="E27">
        <f>('nutritional values'!E26*$D27)/0.1</f>
        <v>52.704001665115499</v>
      </c>
      <c r="F27">
        <f>('nutritional values'!F26*$D27)/0.1</f>
        <v>5.4720000922679999</v>
      </c>
      <c r="G27">
        <f>('nutritional values'!G26*$D27)/0.1</f>
        <v>211.39200210571289</v>
      </c>
      <c r="H27">
        <f>('nutritional values'!H26*$D27)/0.1</f>
        <v>921.59997940063499</v>
      </c>
      <c r="I27">
        <f>('nutritional values'!I26*$D27)/0.1</f>
        <v>74.880001544952293</v>
      </c>
      <c r="J27">
        <f>('nutritional values'!J26*$D27)/0.1</f>
        <v>0.92159997671842497</v>
      </c>
      <c r="K27">
        <f>('nutritional values'!K26*$D27)/0.1</f>
        <v>2073.60008239746</v>
      </c>
      <c r="L27">
        <f>('nutritional values'!L26*$D27)/0.1</f>
        <v>42.623999118804896</v>
      </c>
      <c r="M27">
        <f>('nutritional values'!M26*$D27)/0.1</f>
        <v>576.00002288818496</v>
      </c>
      <c r="N27">
        <f>('nutritional values'!N26*$D27)/0.1</f>
        <v>7948.7997436523401</v>
      </c>
      <c r="O27">
        <f>('nutritional values'!O26*$D27)/0.1</f>
        <v>460.79998970031596</v>
      </c>
      <c r="P27">
        <f>('nutritional values'!P26*$D27)/0.1</f>
        <v>11.231999695301068</v>
      </c>
      <c r="Q27">
        <f>('nutritional values'!Q26*$D27)/0.1</f>
        <v>1440</v>
      </c>
      <c r="R27">
        <f>('nutritional values'!R26*$D27)/0.1</f>
        <v>28713.599853515636</v>
      </c>
      <c r="S27">
        <f>('nutritional values'!S26*$D27)/0.1</f>
        <v>15.839999914169312</v>
      </c>
      <c r="T27">
        <f>('nutritional values'!T26*$D27)/0.1</f>
        <v>541.44001007080192</v>
      </c>
      <c r="U27">
        <f>('nutritional values'!U26*$D27)/0.1</f>
        <v>1843.19995880127</v>
      </c>
      <c r="V27">
        <f>('nutritional values'!V26*$D27)/0.1</f>
        <v>0.77759999781846889</v>
      </c>
      <c r="W27">
        <f>('nutritional values'!W26*$D27)/0.1</f>
        <v>2.0159999281167988</v>
      </c>
      <c r="X27">
        <f>('nutritional values'!X26*$D27)/0.1</f>
        <v>0.11519999708980319</v>
      </c>
      <c r="Y27">
        <f>('nutritional values'!Y26*$D27)/0.1</f>
        <v>0.77759999781846889</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0.2</v>
      </c>
      <c r="E33">
        <f>('nutritional values'!E32*$D33)/0.1</f>
        <v>6.4000000953674396</v>
      </c>
      <c r="F33">
        <f>('nutritional values'!F32*$D33)/0.1</f>
        <v>1.200000047683716</v>
      </c>
      <c r="G33">
        <f>('nutritional values'!G32*$D33)/0.1</f>
        <v>2</v>
      </c>
      <c r="H33">
        <f>('nutritional values'!H32*$D33)/0.1</f>
        <v>46</v>
      </c>
      <c r="I33">
        <f>('nutritional values'!I32*$D33)/0.1</f>
        <v>3.2000000476837198</v>
      </c>
      <c r="J33">
        <f>('nutritional values'!J32*$D33)/0.1</f>
        <v>0</v>
      </c>
      <c r="K33">
        <f>('nutritional values'!K32*$D33)/0.1</f>
        <v>353.99999999999994</v>
      </c>
      <c r="L33">
        <f>('nutritional values'!L32*$D33)/0.1</f>
        <v>6.3400001525879013</v>
      </c>
      <c r="M33">
        <f>('nutritional values'!M32*$D33)/0.1</f>
        <v>128</v>
      </c>
      <c r="N33">
        <f>('nutritional values'!N32*$D33)/0.1</f>
        <v>590</v>
      </c>
      <c r="O33">
        <f>('nutritional values'!O32*$D33)/0.1</f>
        <v>8</v>
      </c>
      <c r="P33">
        <f>('nutritional values'!P32*$D33)/0.1</f>
        <v>1.620000004768372</v>
      </c>
      <c r="Q33">
        <f>('nutritional values'!Q32*$D33)/0.1</f>
        <v>528</v>
      </c>
      <c r="R33">
        <f>('nutritional values'!R32*$D33)/0.1</f>
        <v>9890.6259765625</v>
      </c>
      <c r="S33">
        <f>('nutritional values'!S32*$D33)/0.1</f>
        <v>1.5000000000000002</v>
      </c>
      <c r="T33">
        <f>('nutritional values'!T32*$D33)/0.1</f>
        <v>36</v>
      </c>
      <c r="U33">
        <f>('nutritional values'!U32*$D33)/0.1</f>
        <v>136</v>
      </c>
      <c r="V33">
        <f>('nutritional values'!V32*$D33)/0.1</f>
        <v>0.1659999936819076</v>
      </c>
      <c r="W33">
        <f>('nutritional values'!W32*$D33)/0.1</f>
        <v>0.13600000739097601</v>
      </c>
      <c r="X33">
        <f>('nutritional values'!X32*$D33)/0.1</f>
        <v>0.59200000762939398</v>
      </c>
      <c r="Y33">
        <f>('nutritional values'!Y32*$D33)/0.1</f>
        <v>0.1659999936819076</v>
      </c>
      <c r="Z33">
        <f>('nutritional values'!Z32*$D33)/0.1</f>
        <v>0.730000019073486</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0.9</v>
      </c>
      <c r="E37">
        <f>('nutritional values'!E36*$D37)/0.1</f>
        <v>16.470000386238059</v>
      </c>
      <c r="F37">
        <f>('nutritional values'!F36*$D37)/0.1</f>
        <v>1.9799999892711631</v>
      </c>
      <c r="G37">
        <f>('nutritional values'!G36*$D37)/0.1</f>
        <v>38.429999828338588</v>
      </c>
      <c r="H37">
        <f>('nutritional values'!H36*$D37)/0.1</f>
        <v>279</v>
      </c>
      <c r="I37">
        <f>('nutritional values'!I36*$D37)/0.1</f>
        <v>24.300000429153478</v>
      </c>
      <c r="J37">
        <f>('nutritional values'!J36*$D37)/0.1</f>
        <v>0.45000000670552293</v>
      </c>
      <c r="K37">
        <f>('nutritional values'!K36*$D37)/0.1</f>
        <v>333</v>
      </c>
      <c r="L37">
        <f>('nutritional values'!L36*$D37)/0.1</f>
        <v>9.2699997425079292</v>
      </c>
      <c r="M37">
        <f>('nutritional values'!M36*$D37)/0.1</f>
        <v>225</v>
      </c>
      <c r="N37">
        <f>('nutritional values'!N36*$D37)/0.1</f>
        <v>1899</v>
      </c>
      <c r="O37">
        <f>('nutritional values'!O36*$D37)/0.1</f>
        <v>54</v>
      </c>
      <c r="P37">
        <f>('nutritional values'!P36*$D37)/0.1</f>
        <v>2.1599999517202382</v>
      </c>
      <c r="Q37">
        <f>('nutritional values'!Q36*$D37)/0.1</f>
        <v>315</v>
      </c>
      <c r="R37">
        <f>('nutritional values'!R36*$D37)/0.1</f>
        <v>0</v>
      </c>
      <c r="S37">
        <f>('nutritional values'!S36*$D37)/0.1</f>
        <v>3.6899999678134887</v>
      </c>
      <c r="T37">
        <f>('nutritional values'!T36*$D37)/0.1</f>
        <v>109.79999828338589</v>
      </c>
      <c r="U37">
        <f>('nutritional values'!U36*$D37)/0.1</f>
        <v>297</v>
      </c>
      <c r="V37">
        <f>('nutritional values'!V36*$D37)/0.1</f>
        <v>7.2000003419816494E-2</v>
      </c>
      <c r="W37">
        <f>('nutritional values'!W36*$D37)/0.1</f>
        <v>0.39599999785423257</v>
      </c>
      <c r="X37">
        <f>('nutritional values'!X36*$D37)/0.1</f>
        <v>0.62099998444318771</v>
      </c>
      <c r="Y37">
        <f>('nutritional values'!Y36*$D37)/0.1</f>
        <v>8.9999997988343225E-2</v>
      </c>
      <c r="Z37">
        <f>('nutritional values'!Z36*$D37)/0.1</f>
        <v>1.0169999822974229</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4</v>
      </c>
      <c r="E41">
        <f>('nutritional values'!E40*$D41)/0.1</f>
        <v>24.00000095367432</v>
      </c>
      <c r="F41">
        <f>('nutritional values'!F40*$D41)/0.1</f>
        <v>4.0000000596046394</v>
      </c>
      <c r="G41">
        <f>('nutritional values'!G40*$D41)/0.1</f>
        <v>123.99999618530281</v>
      </c>
      <c r="H41">
        <f>('nutritional values'!H40*$D41)/0.1</f>
        <v>600</v>
      </c>
      <c r="I41">
        <f>('nutritional values'!I40*$D41)/0.1</f>
        <v>20</v>
      </c>
      <c r="J41">
        <f>('nutritional values'!J40*$D41)/0.1</f>
        <v>1.4800000190734879</v>
      </c>
      <c r="K41">
        <f>('nutritional values'!K40*$D41)/0.1</f>
        <v>626.44001007079999</v>
      </c>
      <c r="L41">
        <f>('nutritional values'!L40*$D41)/0.1</f>
        <v>10.959999561309798</v>
      </c>
      <c r="M41">
        <f>('nutritional values'!M40*$D41)/0.1</f>
        <v>509.00001525878798</v>
      </c>
      <c r="N41">
        <f>('nutritional values'!N40*$D41)/0.1</f>
        <v>5755.5603027343595</v>
      </c>
      <c r="O41">
        <f>('nutritional values'!O40*$D41)/0.1</f>
        <v>80</v>
      </c>
      <c r="P41">
        <f>('nutritional values'!P40*$D41)/0.1</f>
        <v>7.8399997949600397</v>
      </c>
      <c r="Q41">
        <f>('nutritional values'!Q40*$D41)/0.1</f>
        <v>200</v>
      </c>
      <c r="R41">
        <f>('nutritional values'!R40*$D41)/0.1</f>
        <v>4200</v>
      </c>
      <c r="S41">
        <f>('nutritional values'!S40*$D41)/0.1</f>
        <v>1.1999999731779081</v>
      </c>
      <c r="T41">
        <f>('nutritional values'!T40*$D41)/0.1</f>
        <v>111.9999980926512</v>
      </c>
      <c r="U41">
        <f>('nutritional values'!U40*$D41)/0.1</f>
        <v>280</v>
      </c>
      <c r="V41">
        <f>('nutritional values'!V40*$D41)/0.1</f>
        <v>0.19999999552965159</v>
      </c>
      <c r="W41">
        <f>('nutritional values'!W40*$D41)/0.1</f>
        <v>1.120000034570692</v>
      </c>
      <c r="X41">
        <f>('nutritional values'!X40*$D41)/0.1</f>
        <v>0.19999999552965159</v>
      </c>
      <c r="Y41">
        <f>('nutritional values'!Y40*$D41)/0.1</f>
        <v>0.19999999552965159</v>
      </c>
      <c r="Z41">
        <f>('nutritional values'!Z40*$D41)/0.1</f>
        <v>1.2800000607967359</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1</v>
      </c>
      <c r="E43">
        <f>('nutritional values'!E42*$D43)/0.1</f>
        <v>10</v>
      </c>
      <c r="F43">
        <f>('nutritional values'!F42*$D43)/0.1</f>
        <v>1.0000000149011599</v>
      </c>
      <c r="G43">
        <f>('nutritional values'!G42*$D43)/0.1</f>
        <v>116.89999580383301</v>
      </c>
      <c r="H43">
        <f>('nutritional values'!H42*$D43)/0.1</f>
        <v>450</v>
      </c>
      <c r="I43">
        <f>('nutritional values'!I42*$D43)/0.1</f>
        <v>20</v>
      </c>
      <c r="J43">
        <f>('nutritional values'!J42*$D43)/0.1</f>
        <v>0.20999999716877898</v>
      </c>
      <c r="K43">
        <f>('nutritional values'!K42*$D43)/0.1</f>
        <v>480</v>
      </c>
      <c r="L43">
        <f>('nutritional values'!L42*$D43)/0.1</f>
        <v>6.9999998807907104</v>
      </c>
      <c r="M43">
        <f>('nutritional values'!M42*$D43)/0.1</f>
        <v>340</v>
      </c>
      <c r="N43">
        <f>('nutritional values'!N42*$D43)/0.1</f>
        <v>3520</v>
      </c>
      <c r="O43">
        <f>('nutritional values'!O42*$D43)/0.1</f>
        <v>40</v>
      </c>
      <c r="P43">
        <f>('nutritional values'!P42*$D43)/0.1</f>
        <v>1.5000000596046399</v>
      </c>
      <c r="Q43">
        <f>('nutritional values'!Q42*$D43)/0.1</f>
        <v>5320</v>
      </c>
      <c r="R43">
        <f>('nutritional values'!R42*$D43)/0.1</f>
        <v>0</v>
      </c>
      <c r="S43">
        <f>('nutritional values'!S42*$D43)/0.1</f>
        <v>14.400000572204601</v>
      </c>
      <c r="T43">
        <f>('nutritional values'!T42*$D43)/0.1</f>
        <v>210</v>
      </c>
      <c r="U43">
        <f>('nutritional values'!U42*$D43)/0.1</f>
        <v>270</v>
      </c>
      <c r="V43">
        <f>('nutritional values'!V42*$D43)/0.1</f>
        <v>7.0000002160668401E-2</v>
      </c>
      <c r="W43">
        <f>('nutritional values'!W42*$D43)/0.1</f>
        <v>0.16000000759959199</v>
      </c>
      <c r="X43">
        <f>('nutritional values'!X42*$D43)/0.1</f>
        <v>0.26000000536441797</v>
      </c>
      <c r="Y43">
        <f>('nutritional values'!Y42*$D43)/0.1</f>
        <v>7.0000002160668401E-2</v>
      </c>
      <c r="Z43">
        <f>('nutritional values'!Z42*$D43)/0.1</f>
        <v>0.41999999433755902</v>
      </c>
    </row>
    <row r="44" spans="1:26">
      <c r="A44">
        <f t="shared" si="0"/>
        <v>43</v>
      </c>
      <c r="B44" s="25" t="s">
        <v>107</v>
      </c>
      <c r="C44" s="25" t="s">
        <v>35</v>
      </c>
      <c r="D44" s="30" cm="1">
        <f t="array" ref="D44">INDEX(harvestdata, A44, D$1)</f>
        <v>8.5</v>
      </c>
      <c r="E44">
        <f>('nutritional values'!E43*$D44)/0.1</f>
        <v>97.707501053810446</v>
      </c>
      <c r="F44">
        <f>('nutritional values'!F43*$D44)/0.1</f>
        <v>25.839999169111227</v>
      </c>
      <c r="G44">
        <f>('nutritional values'!G43*$D44)/0.1</f>
        <v>251.13249659538278</v>
      </c>
      <c r="H44">
        <f>('nutritional values'!H43*$D44)/0.1</f>
        <v>1372.7499675750751</v>
      </c>
      <c r="I44">
        <f>('nutritional values'!I43*$D44)/0.1</f>
        <v>80.749998986721039</v>
      </c>
      <c r="J44">
        <f>('nutritional values'!J43*$D44)/0.1</f>
        <v>6.7830001935362789</v>
      </c>
      <c r="K44">
        <f>('nutritional values'!K43*$D44)/0.1</f>
        <v>1291.9999837875334</v>
      </c>
      <c r="L44">
        <f>('nutritional values'!L43*$D44)/0.1</f>
        <v>29.877500385046005</v>
      </c>
      <c r="M44">
        <f>('nutritional values'!M43*$D44)/0.1</f>
        <v>1453.5000324249247</v>
      </c>
      <c r="N44">
        <f>('nutritional values'!N43*$D44)/0.1</f>
        <v>21075.749740600568</v>
      </c>
      <c r="O44">
        <f>('nutritional values'!O43*$D44)/0.1</f>
        <v>645.99999189376842</v>
      </c>
      <c r="P44">
        <f>('nutritional values'!P43*$D44)/0.1</f>
        <v>25.839999169111227</v>
      </c>
      <c r="Q44">
        <f>('nutritional values'!Q43*$D44)/0.1</f>
        <v>807.5</v>
      </c>
      <c r="R44">
        <f>('nutritional values'!R43*$D44)/0.1</f>
        <v>16150</v>
      </c>
      <c r="S44">
        <f>('nutritional values'!S43*$D44)/0.1</f>
        <v>9.690000005066425</v>
      </c>
      <c r="T44">
        <f>('nutritional values'!T43*$D44)/0.1</f>
        <v>1445.4249286651611</v>
      </c>
      <c r="U44">
        <f>('nutritional values'!U43*$D44)/0.1</f>
        <v>1937.9999351501424</v>
      </c>
      <c r="V44">
        <f>('nutritional values'!V43*$D44)/0.1</f>
        <v>0.56524998974055018</v>
      </c>
      <c r="W44">
        <f>('nutritional values'!W43*$D44)/0.1</f>
        <v>2.4225000012666018</v>
      </c>
      <c r="X44">
        <f>('nutritional values'!X43*$D44)/0.1</f>
        <v>4.9257501028478154</v>
      </c>
      <c r="Y44">
        <f>('nutritional values'!Y43*$D44)/0.1</f>
        <v>0.88824999518692582</v>
      </c>
      <c r="Z44">
        <f>('nutritional values'!Z43*$D44)/0.1</f>
        <v>0</v>
      </c>
    </row>
    <row r="45" spans="1:26">
      <c r="B45" s="27"/>
      <c r="C45" s="26"/>
      <c r="D45" s="26"/>
    </row>
    <row r="46" spans="1:26">
      <c r="B46" s="33"/>
      <c r="C46" s="34" t="s">
        <v>133</v>
      </c>
      <c r="D46" s="35">
        <f t="shared" ref="D46:Z46" si="1">SUM(D2:D44)</f>
        <v>75.59</v>
      </c>
      <c r="E46" s="35">
        <f t="shared" si="1"/>
        <v>2899.6174774646747</v>
      </c>
      <c r="F46" s="35">
        <f t="shared" si="1"/>
        <v>3208.0984956875445</v>
      </c>
      <c r="G46" s="35">
        <f t="shared" si="1"/>
        <v>10420.608876466746</v>
      </c>
      <c r="H46" s="35">
        <f t="shared" si="1"/>
        <v>82159.199943733212</v>
      </c>
      <c r="I46" s="35">
        <f t="shared" si="1"/>
        <v>3210.5699937388285</v>
      </c>
      <c r="J46" s="35">
        <f t="shared" si="1"/>
        <v>453.91038929298583</v>
      </c>
      <c r="K46" s="35">
        <f t="shared" si="1"/>
        <v>30789.190025520329</v>
      </c>
      <c r="L46" s="35">
        <f t="shared" si="1"/>
        <v>1118.9024804502724</v>
      </c>
      <c r="M46" s="35">
        <f t="shared" si="1"/>
        <v>28019.690122032192</v>
      </c>
      <c r="N46" s="35">
        <f t="shared" si="1"/>
        <v>234163.26021423331</v>
      </c>
      <c r="O46" s="35">
        <f t="shared" si="1"/>
        <v>19848.349896478652</v>
      </c>
      <c r="P46" s="35">
        <f t="shared" si="1"/>
        <v>460.84700107537162</v>
      </c>
      <c r="Q46" s="35">
        <f t="shared" si="1"/>
        <v>71058.55</v>
      </c>
      <c r="R46" s="35">
        <f t="shared" si="1"/>
        <v>1188017.351688385</v>
      </c>
      <c r="S46" s="35">
        <f t="shared" si="1"/>
        <v>673.18951146006509</v>
      </c>
      <c r="T46" s="35">
        <f t="shared" si="1"/>
        <v>11924.124846315384</v>
      </c>
      <c r="U46" s="35">
        <f t="shared" si="1"/>
        <v>51228.209542846693</v>
      </c>
      <c r="V46" s="35">
        <f t="shared" si="1"/>
        <v>2131.4603179710912</v>
      </c>
      <c r="W46" s="35">
        <f t="shared" si="1"/>
        <v>374.09055390320714</v>
      </c>
      <c r="X46" s="35">
        <f t="shared" si="1"/>
        <v>41.013249578233818</v>
      </c>
      <c r="Y46" s="35">
        <f t="shared" si="1"/>
        <v>2182.4680575116554</v>
      </c>
      <c r="Z46" s="35">
        <f t="shared" si="1"/>
        <v>400.96049027815536</v>
      </c>
    </row>
    <row r="47" spans="1:26">
      <c r="C47" s="17" t="s">
        <v>132</v>
      </c>
      <c r="D47" s="47">
        <f>(D46/30)</f>
        <v>2.5196666666666667</v>
      </c>
      <c r="E47" s="47">
        <f t="shared" ref="E47:Z47" si="2">(E46/30)</f>
        <v>96.653915915489151</v>
      </c>
      <c r="F47" s="47">
        <f t="shared" si="2"/>
        <v>106.93661652291816</v>
      </c>
      <c r="G47" s="47">
        <f t="shared" si="2"/>
        <v>347.35362921555821</v>
      </c>
      <c r="H47" s="47">
        <f t="shared" si="2"/>
        <v>2738.6399981244404</v>
      </c>
      <c r="I47" s="47">
        <f t="shared" si="2"/>
        <v>107.01899979129429</v>
      </c>
      <c r="J47" s="47">
        <f t="shared" si="2"/>
        <v>15.130346309766194</v>
      </c>
      <c r="K47" s="47">
        <f t="shared" si="2"/>
        <v>1026.3063341840109</v>
      </c>
      <c r="L47" s="47">
        <f t="shared" si="2"/>
        <v>37.296749348342409</v>
      </c>
      <c r="M47" s="47">
        <f t="shared" si="2"/>
        <v>933.98967073440645</v>
      </c>
      <c r="N47" s="47">
        <f t="shared" si="2"/>
        <v>7805.4420071411105</v>
      </c>
      <c r="O47" s="47">
        <f t="shared" si="2"/>
        <v>661.6116632159551</v>
      </c>
      <c r="P47" s="47">
        <f t="shared" si="2"/>
        <v>15.361566702512388</v>
      </c>
      <c r="Q47" s="47">
        <f t="shared" si="2"/>
        <v>2368.6183333333333</v>
      </c>
      <c r="R47" s="47">
        <f t="shared" si="2"/>
        <v>39600.578389612834</v>
      </c>
      <c r="S47" s="47">
        <f t="shared" si="2"/>
        <v>22.439650382002171</v>
      </c>
      <c r="T47" s="47">
        <f t="shared" si="2"/>
        <v>397.47082821051282</v>
      </c>
      <c r="U47" s="47">
        <f t="shared" si="2"/>
        <v>1707.6069847615565</v>
      </c>
      <c r="V47" s="47">
        <f t="shared" si="2"/>
        <v>71.048677265703034</v>
      </c>
      <c r="W47" s="47">
        <f t="shared" si="2"/>
        <v>12.469685130106905</v>
      </c>
      <c r="X47" s="47">
        <f t="shared" si="2"/>
        <v>1.3671083192744606</v>
      </c>
      <c r="Y47" s="47">
        <f t="shared" si="2"/>
        <v>72.748935250388513</v>
      </c>
      <c r="Z47" s="47">
        <f t="shared" si="2"/>
        <v>13.365349675938512</v>
      </c>
    </row>
  </sheetData>
  <pageMargins left="0.7" right="0.7" top="0.75" bottom="0.75" header="0.3" footer="0.3"/>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A479-8068-4F73-B57D-C5666B6BFBB0}">
  <sheetPr codeName="Sheet14"/>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8</v>
      </c>
    </row>
    <row r="2" spans="1:26">
      <c r="B2" s="21" t="s">
        <v>109</v>
      </c>
      <c r="C2" s="22" t="s">
        <v>1</v>
      </c>
      <c r="D2" s="22" t="s">
        <v>118</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0</v>
      </c>
      <c r="E14">
        <f>('nutritional values'!E13*$D14)/0.1</f>
        <v>0</v>
      </c>
      <c r="F14">
        <f>('nutritional values'!F13*$D14)/0.1</f>
        <v>0</v>
      </c>
      <c r="G14">
        <f>('nutritional values'!G13*$D14)/0.1</f>
        <v>0</v>
      </c>
      <c r="H14">
        <f>('nutritional values'!H13*$D14)/0.1</f>
        <v>0</v>
      </c>
      <c r="I14">
        <f>('nutritional values'!I13*$D14)/0.1</f>
        <v>0</v>
      </c>
      <c r="J14">
        <f>('nutritional values'!J13*$D14)/0.1</f>
        <v>0</v>
      </c>
      <c r="K14">
        <f>('nutritional values'!K13*$D14)/0.1</f>
        <v>0</v>
      </c>
      <c r="L14">
        <f>('nutritional values'!L13*$D14)/0.1</f>
        <v>0</v>
      </c>
      <c r="M14">
        <f>('nutritional values'!M13*$D14)/0.1</f>
        <v>0</v>
      </c>
      <c r="N14">
        <f>('nutritional values'!N13*$D14)/0.1</f>
        <v>0</v>
      </c>
      <c r="O14">
        <f>('nutritional values'!O13*$D14)/0.1</f>
        <v>0</v>
      </c>
      <c r="P14">
        <f>('nutritional values'!P13*$D14)/0.1</f>
        <v>0</v>
      </c>
      <c r="Q14">
        <f>('nutritional values'!Q13*$D14)/0.1</f>
        <v>0</v>
      </c>
      <c r="R14">
        <f>('nutritional values'!R13*$D14)/0.1</f>
        <v>0</v>
      </c>
      <c r="S14">
        <f>('nutritional values'!S13*$D14)/0.1</f>
        <v>0</v>
      </c>
      <c r="T14">
        <f>('nutritional values'!T13*$D14)/0.1</f>
        <v>0</v>
      </c>
      <c r="U14">
        <f>('nutritional values'!U13*$D14)/0.1</f>
        <v>0</v>
      </c>
      <c r="V14">
        <f>('nutritional values'!V13*$D14)/0.1</f>
        <v>0</v>
      </c>
      <c r="W14">
        <f>('nutritional values'!W13*$D14)/0.1</f>
        <v>0</v>
      </c>
      <c r="X14">
        <f>('nutritional values'!X13*$D14)/0.1</f>
        <v>0</v>
      </c>
      <c r="Y14">
        <f>('nutritional values'!Y13*$D14)/0.1</f>
        <v>0</v>
      </c>
      <c r="Z14">
        <f>('nutritional values'!Z13*$D14)/0.1</f>
        <v>0</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0</v>
      </c>
      <c r="E18">
        <f>('nutritional values'!E17*$D18)/0.1</f>
        <v>0</v>
      </c>
      <c r="F18">
        <f>('nutritional values'!F17*$D18)/0.1</f>
        <v>0</v>
      </c>
      <c r="G18">
        <f>('nutritional values'!G17*$D18)/0.1</f>
        <v>0</v>
      </c>
      <c r="H18">
        <f>('nutritional values'!H17*$D18)/0.1</f>
        <v>0</v>
      </c>
      <c r="I18">
        <f>('nutritional values'!I17*$D18)/0.1</f>
        <v>0</v>
      </c>
      <c r="J18">
        <f>('nutritional values'!J17*$D18)/0.1</f>
        <v>0</v>
      </c>
      <c r="K18">
        <f>('nutritional values'!K17*$D18)/0.1</f>
        <v>0</v>
      </c>
      <c r="L18">
        <f>('nutritional values'!L17*$D18)/0.1</f>
        <v>0</v>
      </c>
      <c r="M18">
        <f>('nutritional values'!M17*$D18)/0.1</f>
        <v>0</v>
      </c>
      <c r="N18">
        <f>('nutritional values'!N17*$D18)/0.1</f>
        <v>0</v>
      </c>
      <c r="O18">
        <f>('nutritional values'!O17*$D18)/0.1</f>
        <v>0</v>
      </c>
      <c r="P18">
        <f>('nutritional values'!P17*$D18)/0.1</f>
        <v>0</v>
      </c>
      <c r="Q18">
        <f>('nutritional values'!Q17*$D18)/0.1</f>
        <v>0</v>
      </c>
      <c r="R18">
        <f>('nutritional values'!R17*$D18)/0.1</f>
        <v>0</v>
      </c>
      <c r="S18">
        <f>('nutritional values'!S17*$D18)/0.1</f>
        <v>0</v>
      </c>
      <c r="T18">
        <f>('nutritional values'!T17*$D18)/0.1</f>
        <v>0</v>
      </c>
      <c r="U18">
        <f>('nutritional values'!U17*$D18)/0.1</f>
        <v>0</v>
      </c>
      <c r="V18">
        <f>('nutritional values'!V17*$D18)/0.1</f>
        <v>0</v>
      </c>
      <c r="W18">
        <f>('nutritional values'!W17*$D18)/0.1</f>
        <v>0</v>
      </c>
      <c r="X18">
        <f>('nutritional values'!X17*$D18)/0.1</f>
        <v>0</v>
      </c>
      <c r="Y18">
        <f>('nutritional values'!Y17*$D18)/0.1</f>
        <v>0</v>
      </c>
      <c r="Z18">
        <f>('nutritional values'!Z17*$D18)/0.1</f>
        <v>0</v>
      </c>
    </row>
    <row r="19" spans="1:26">
      <c r="A19">
        <f t="shared" si="0"/>
        <v>18</v>
      </c>
      <c r="B19" s="28" t="s">
        <v>57</v>
      </c>
      <c r="C19" s="25" t="s">
        <v>35</v>
      </c>
      <c r="D19" s="30" cm="1">
        <f t="array" ref="D19">INDEX(harvestdata, A19, D$1)</f>
        <v>0</v>
      </c>
      <c r="E19">
        <f>('nutritional values'!E18*$D19)/0.1</f>
        <v>0</v>
      </c>
      <c r="F19">
        <f>('nutritional values'!F18*$D19)/0.1</f>
        <v>0</v>
      </c>
      <c r="G19">
        <f>('nutritional values'!G18*$D19)/0.1</f>
        <v>0</v>
      </c>
      <c r="H19">
        <f>('nutritional values'!H18*$D19)/0.1</f>
        <v>0</v>
      </c>
      <c r="I19">
        <f>('nutritional values'!I18*$D19)/0.1</f>
        <v>0</v>
      </c>
      <c r="J19">
        <f>('nutritional values'!J18*$D19)/0.1</f>
        <v>0</v>
      </c>
      <c r="K19">
        <f>('nutritional values'!K18*$D19)/0.1</f>
        <v>0</v>
      </c>
      <c r="L19">
        <f>('nutritional values'!L18*$D19)/0.1</f>
        <v>0</v>
      </c>
      <c r="M19">
        <f>('nutritional values'!M18*$D19)/0.1</f>
        <v>0</v>
      </c>
      <c r="N19">
        <f>('nutritional values'!N18*$D19)/0.1</f>
        <v>0</v>
      </c>
      <c r="O19">
        <f>('nutritional values'!O18*$D19)/0.1</f>
        <v>0</v>
      </c>
      <c r="P19">
        <f>('nutritional values'!P18*$D19)/0.1</f>
        <v>0</v>
      </c>
      <c r="Q19">
        <f>('nutritional values'!Q18*$D19)/0.1</f>
        <v>0</v>
      </c>
      <c r="R19">
        <f>('nutritional values'!R18*$D19)/0.1</f>
        <v>0</v>
      </c>
      <c r="S19">
        <f>('nutritional values'!S18*$D19)/0.1</f>
        <v>0</v>
      </c>
      <c r="T19">
        <f>('nutritional values'!T18*$D19)/0.1</f>
        <v>0</v>
      </c>
      <c r="U19">
        <f>('nutritional values'!U18*$D19)/0.1</f>
        <v>0</v>
      </c>
      <c r="V19">
        <f>('nutritional values'!V18*$D19)/0.1</f>
        <v>0</v>
      </c>
      <c r="W19">
        <f>('nutritional values'!W18*$D19)/0.1</f>
        <v>0</v>
      </c>
      <c r="X19">
        <f>('nutritional values'!X18*$D19)/0.1</f>
        <v>0</v>
      </c>
      <c r="Y19">
        <f>('nutritional values'!Y18*$D19)/0.1</f>
        <v>0</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0</v>
      </c>
      <c r="E21">
        <f>('nutritional values'!E20*$D21)/0.1</f>
        <v>0</v>
      </c>
      <c r="F21">
        <f>('nutritional values'!F20*$D21)/0.1</f>
        <v>0</v>
      </c>
      <c r="G21">
        <f>('nutritional values'!G20*$D21)/0.1</f>
        <v>0</v>
      </c>
      <c r="H21">
        <f>('nutritional values'!H20*$D21)/0.1</f>
        <v>0</v>
      </c>
      <c r="I21">
        <f>('nutritional values'!I20*$D21)/0.1</f>
        <v>0</v>
      </c>
      <c r="J21">
        <f>('nutritional values'!J20*$D21)/0.1</f>
        <v>0</v>
      </c>
      <c r="K21">
        <f>('nutritional values'!K20*$D21)/0.1</f>
        <v>0</v>
      </c>
      <c r="L21">
        <f>('nutritional values'!L20*$D21)/0.1</f>
        <v>0</v>
      </c>
      <c r="M21">
        <f>('nutritional values'!M20*$D21)/0.1</f>
        <v>0</v>
      </c>
      <c r="N21">
        <f>('nutritional values'!N20*$D21)/0.1</f>
        <v>0</v>
      </c>
      <c r="O21">
        <f>('nutritional values'!O20*$D21)/0.1</f>
        <v>0</v>
      </c>
      <c r="P21">
        <f>('nutritional values'!P20*$D21)/0.1</f>
        <v>0</v>
      </c>
      <c r="Q21">
        <f>('nutritional values'!Q20*$D21)/0.1</f>
        <v>0</v>
      </c>
      <c r="R21">
        <f>('nutritional values'!R20*$D21)/0.1</f>
        <v>0</v>
      </c>
      <c r="S21">
        <f>('nutritional values'!S20*$D21)/0.1</f>
        <v>0</v>
      </c>
      <c r="T21">
        <f>('nutritional values'!T20*$D21)/0.1</f>
        <v>0</v>
      </c>
      <c r="U21">
        <f>('nutritional values'!U20*$D21)/0.1</f>
        <v>0</v>
      </c>
      <c r="V21">
        <f>('nutritional values'!V20*$D21)/0.1</f>
        <v>0</v>
      </c>
      <c r="W21">
        <f>('nutritional values'!W20*$D21)/0.1</f>
        <v>0</v>
      </c>
      <c r="X21">
        <f>('nutritional values'!X20*$D21)/0.1</f>
        <v>0</v>
      </c>
      <c r="Y21">
        <f>('nutritional values'!Y20*$D21)/0.1</f>
        <v>0</v>
      </c>
      <c r="Z21">
        <f>('nutritional values'!Z20*$D21)/0.1</f>
        <v>0</v>
      </c>
    </row>
    <row r="22" spans="1:26">
      <c r="A22">
        <f t="shared" si="0"/>
        <v>21</v>
      </c>
      <c r="B22" s="28" t="s">
        <v>63</v>
      </c>
      <c r="C22" s="25" t="s">
        <v>35</v>
      </c>
      <c r="D22" s="30" cm="1">
        <f t="array" ref="D22">INDEX(harvestdata, A22, D$1)</f>
        <v>0</v>
      </c>
      <c r="E22">
        <f>('nutritional values'!E21*$D22)/0.1</f>
        <v>0</v>
      </c>
      <c r="F22">
        <f>('nutritional values'!F21*$D22)/0.1</f>
        <v>0</v>
      </c>
      <c r="G22">
        <f>('nutritional values'!G21*$D22)/0.1</f>
        <v>0</v>
      </c>
      <c r="H22">
        <f>('nutritional values'!H21*$D22)/0.1</f>
        <v>0</v>
      </c>
      <c r="I22">
        <f>('nutritional values'!I21*$D22)/0.1</f>
        <v>0</v>
      </c>
      <c r="J22">
        <f>('nutritional values'!J21*$D22)/0.1</f>
        <v>0</v>
      </c>
      <c r="K22">
        <f>('nutritional values'!K21*$D22)/0.1</f>
        <v>0</v>
      </c>
      <c r="L22">
        <f>('nutritional values'!L21*$D22)/0.1</f>
        <v>0</v>
      </c>
      <c r="M22">
        <f>('nutritional values'!M21*$D22)/0.1</f>
        <v>0</v>
      </c>
      <c r="N22">
        <f>('nutritional values'!N21*$D22)/0.1</f>
        <v>0</v>
      </c>
      <c r="O22">
        <f>('nutritional values'!O21*$D22)/0.1</f>
        <v>0</v>
      </c>
      <c r="P22">
        <f>('nutritional values'!P21*$D22)/0.1</f>
        <v>0</v>
      </c>
      <c r="Q22">
        <f>('nutritional values'!Q21*$D22)/0.1</f>
        <v>0</v>
      </c>
      <c r="R22">
        <f>('nutritional values'!R21*$D22)/0.1</f>
        <v>0</v>
      </c>
      <c r="S22">
        <f>('nutritional values'!S21*$D22)/0.1</f>
        <v>0</v>
      </c>
      <c r="T22">
        <f>('nutritional values'!T21*$D22)/0.1</f>
        <v>0</v>
      </c>
      <c r="U22">
        <f>('nutritional values'!U21*$D22)/0.1</f>
        <v>0</v>
      </c>
      <c r="V22">
        <f>('nutritional values'!V21*$D22)/0.1</f>
        <v>0</v>
      </c>
      <c r="W22">
        <f>('nutritional values'!W21*$D22)/0.1</f>
        <v>0</v>
      </c>
      <c r="X22">
        <f>('nutritional values'!X21*$D22)/0.1</f>
        <v>0</v>
      </c>
      <c r="Y22">
        <f>('nutritional values'!Y21*$D22)/0.1</f>
        <v>0</v>
      </c>
      <c r="Z22">
        <f>('nutritional values'!Z21*$D22)/0.1</f>
        <v>0</v>
      </c>
    </row>
    <row r="23" spans="1:26">
      <c r="A23">
        <f t="shared" si="0"/>
        <v>22</v>
      </c>
      <c r="B23" s="28" t="s">
        <v>65</v>
      </c>
      <c r="C23" s="25" t="s">
        <v>35</v>
      </c>
      <c r="D23" s="30" cm="1">
        <f t="array" ref="D23">INDEX(harvestdata, A23, D$1)</f>
        <v>0</v>
      </c>
      <c r="E23">
        <f>('nutritional values'!E22*$D23)/0.1</f>
        <v>0</v>
      </c>
      <c r="F23">
        <f>('nutritional values'!F22*$D23)/0.1</f>
        <v>0</v>
      </c>
      <c r="G23">
        <f>('nutritional values'!G22*$D23)/0.1</f>
        <v>0</v>
      </c>
      <c r="H23">
        <f>('nutritional values'!H22*$D23)/0.1</f>
        <v>0</v>
      </c>
      <c r="I23">
        <f>('nutritional values'!I22*$D23)/0.1</f>
        <v>0</v>
      </c>
      <c r="J23">
        <f>('nutritional values'!J22*$D23)/0.1</f>
        <v>0</v>
      </c>
      <c r="K23">
        <f>('nutritional values'!K22*$D23)/0.1</f>
        <v>0</v>
      </c>
      <c r="L23">
        <f>('nutritional values'!L22*$D23)/0.1</f>
        <v>0</v>
      </c>
      <c r="M23">
        <f>('nutritional values'!M22*$D23)/0.1</f>
        <v>0</v>
      </c>
      <c r="N23">
        <f>('nutritional values'!N22*$D23)/0.1</f>
        <v>0</v>
      </c>
      <c r="O23">
        <f>('nutritional values'!O22*$D23)/0.1</f>
        <v>0</v>
      </c>
      <c r="P23">
        <f>('nutritional values'!P22*$D23)/0.1</f>
        <v>0</v>
      </c>
      <c r="Q23">
        <f>('nutritional values'!Q22*$D23)/0.1</f>
        <v>0</v>
      </c>
      <c r="R23">
        <f>('nutritional values'!R22*$D23)/0.1</f>
        <v>0</v>
      </c>
      <c r="S23">
        <f>('nutritional values'!S22*$D23)/0.1</f>
        <v>0</v>
      </c>
      <c r="T23">
        <f>('nutritional values'!T22*$D23)/0.1</f>
        <v>0</v>
      </c>
      <c r="U23">
        <f>('nutritional values'!U22*$D23)/0.1</f>
        <v>0</v>
      </c>
      <c r="V23">
        <f>('nutritional values'!V22*$D23)/0.1</f>
        <v>0</v>
      </c>
      <c r="W23">
        <f>('nutritional values'!W22*$D23)/0.1</f>
        <v>0</v>
      </c>
      <c r="X23">
        <f>('nutritional values'!X22*$D23)/0.1</f>
        <v>0</v>
      </c>
      <c r="Y23">
        <f>('nutritional values'!Y22*$D23)/0.1</f>
        <v>0</v>
      </c>
      <c r="Z23">
        <f>('nutritional values'!Z22*$D23)/0.1</f>
        <v>0</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7.2</v>
      </c>
      <c r="E29">
        <f>('nutritional values'!E28*$D29)/0.1</f>
        <v>63.359999656677218</v>
      </c>
      <c r="F29">
        <f>('nutritional values'!F28*$D29)/0.1</f>
        <v>14.400000214576702</v>
      </c>
      <c r="G29">
        <f>('nutritional values'!G28*$D29)/0.1</f>
        <v>193.6800041198731</v>
      </c>
      <c r="H29">
        <f>('nutritional values'!H28*$D29)/0.1</f>
        <v>1295.9999999999998</v>
      </c>
      <c r="I29">
        <f>('nutritional values'!I28*$D29)/0.1</f>
        <v>86.400003433227837</v>
      </c>
      <c r="J29">
        <f>('nutritional values'!J28*$D29)/0.1</f>
        <v>2.0160000622272456</v>
      </c>
      <c r="K29">
        <f>('nutritional values'!K28*$D29)/0.1</f>
        <v>720</v>
      </c>
      <c r="L29">
        <f>('nutritional values'!L28*$D29)/0.1</f>
        <v>19.440000772476193</v>
      </c>
      <c r="M29">
        <f>('nutritional values'!M28*$D29)/0.1</f>
        <v>792</v>
      </c>
      <c r="N29">
        <f>('nutritional values'!N28*$D29)/0.1</f>
        <v>17064</v>
      </c>
      <c r="O29">
        <f>('nutritional values'!O28*$D29)/0.1</f>
        <v>360</v>
      </c>
      <c r="P29">
        <f>('nutritional values'!P28*$D29)/0.1</f>
        <v>12.240000128746008</v>
      </c>
      <c r="Q29">
        <f>('nutritional values'!Q28*$D29)/0.1</f>
        <v>3024</v>
      </c>
      <c r="R29">
        <f>('nutritional values'!R28*$D29)/0.1</f>
        <v>0</v>
      </c>
      <c r="S29">
        <f>('nutritional values'!S28*$D29)/0.1</f>
        <v>38.880001544952385</v>
      </c>
      <c r="T29">
        <f>('nutritional values'!T28*$D29)/0.1</f>
        <v>986.39998626708712</v>
      </c>
      <c r="U29">
        <f>('nutritional values'!U28*$D29)/0.1</f>
        <v>1080</v>
      </c>
      <c r="V29">
        <f>('nutritional values'!V28*$D29)/0.1</f>
        <v>2.1599999517202342</v>
      </c>
      <c r="W29">
        <f>('nutritional values'!W28*$D29)/0.1</f>
        <v>5.7599998712539699</v>
      </c>
      <c r="X29">
        <f>('nutritional values'!X28*$D29)/0.1</f>
        <v>0.21600000187754614</v>
      </c>
      <c r="Y29">
        <f>('nutritional values'!Y28*$D29)/0.1</f>
        <v>2.2319999635219556</v>
      </c>
      <c r="Z29">
        <f>('nutritional values'!Z28*$D29)/0.1</f>
        <v>5.9759997725486729</v>
      </c>
    </row>
    <row r="30" spans="1:26">
      <c r="A30">
        <f t="shared" si="0"/>
        <v>29</v>
      </c>
      <c r="B30" s="28" t="s">
        <v>129</v>
      </c>
      <c r="C30" s="25" t="s">
        <v>35</v>
      </c>
      <c r="D30" s="30" cm="1">
        <f t="array" ref="D30">INDEX(harvestdata, A30, D$1)</f>
        <v>1.2</v>
      </c>
      <c r="E30">
        <f>('nutritional values'!E29*$D30)/0.1</f>
        <v>11.760000228881831</v>
      </c>
      <c r="F30">
        <f>('nutritional values'!F29*$D30)/0.1</f>
        <v>2.160000085830684</v>
      </c>
      <c r="G30">
        <f>('nutritional values'!G29*$D30)/0.1</f>
        <v>34.560001373291037</v>
      </c>
      <c r="H30">
        <f>('nutritional values'!H29*$D30)/0.1</f>
        <v>300</v>
      </c>
      <c r="I30">
        <f>('nutritional values'!I29*$D30)/0.1</f>
        <v>35.999999999999993</v>
      </c>
      <c r="J30">
        <f>('nutritional values'!J29*$D30)/0.1</f>
        <v>0.40800002217292802</v>
      </c>
      <c r="K30">
        <f>('nutritional values'!K29*$D30)/0.1</f>
        <v>107.99999999999999</v>
      </c>
      <c r="L30">
        <f>('nutritional values'!L29*$D30)/0.1</f>
        <v>2.7600000500678998</v>
      </c>
      <c r="M30">
        <f>('nutritional values'!M29*$D30)/0.1</f>
        <v>168</v>
      </c>
      <c r="N30">
        <f>('nutritional values'!N29*$D30)/0.1</f>
        <v>2748</v>
      </c>
      <c r="O30">
        <f>('nutritional values'!O29*$D30)/0.1</f>
        <v>23.999999999999996</v>
      </c>
      <c r="P30">
        <f>('nutritional values'!P29*$D30)/0.1</f>
        <v>1.919999957084652</v>
      </c>
      <c r="Q30">
        <f>('nutritional values'!Q29*$D30)/0.1</f>
        <v>11.999999999999998</v>
      </c>
      <c r="R30">
        <f>('nutritional values'!R29*$D30)/0.1</f>
        <v>0</v>
      </c>
      <c r="S30">
        <f>('nutritional values'!S29*$D30)/0.1</f>
        <v>3.6000001430511479</v>
      </c>
      <c r="T30">
        <f>('nutritional values'!T29*$D30)/0.1</f>
        <v>26.400000572204636</v>
      </c>
      <c r="U30">
        <f>('nutritional values'!U29*$D30)/0.1</f>
        <v>263.99999999999994</v>
      </c>
      <c r="V30">
        <f>('nutritional values'!V29*$D30)/0.1</f>
        <v>0.1680000051856044</v>
      </c>
      <c r="W30">
        <f>('nutritional values'!W29*$D30)/0.1</f>
        <v>0.75600001215934798</v>
      </c>
      <c r="X30">
        <f>('nutritional values'!X29*$D30)/0.1</f>
        <v>0.15600000321865079</v>
      </c>
      <c r="Y30">
        <f>('nutritional values'!Y29*$D30)/0.1</f>
        <v>0.1920000091195104</v>
      </c>
      <c r="Z30">
        <f>('nutritional values'!Z29*$D30)/0.1</f>
        <v>0.91199997067451521</v>
      </c>
    </row>
    <row r="31" spans="1:26">
      <c r="A31">
        <f t="shared" si="0"/>
        <v>30</v>
      </c>
      <c r="B31" s="28" t="s">
        <v>80</v>
      </c>
      <c r="C31" s="25" t="s">
        <v>35</v>
      </c>
      <c r="D31" s="30" cm="1">
        <f t="array" ref="D31">INDEX(harvestdata, A31, D$1)</f>
        <v>2.1</v>
      </c>
      <c r="E31">
        <f>('nutritional values'!E30*$D31)/0.1</f>
        <v>17.219999849796302</v>
      </c>
      <c r="F31">
        <f>('nutritional values'!F30*$D31)/0.1</f>
        <v>3.6161998808383982</v>
      </c>
      <c r="G31">
        <f>('nutritional values'!G30*$D31)/0.1</f>
        <v>108.83040475845343</v>
      </c>
      <c r="H31">
        <f>('nutritional values'!H30*$D31)/0.1</f>
        <v>464.93998718261633</v>
      </c>
      <c r="I31">
        <f>('nutritional values'!I30*$D31)/0.1</f>
        <v>15.497999489307405</v>
      </c>
      <c r="J31">
        <f>('nutritional values'!J30*$D31)/0.1</f>
        <v>0.53382001630961851</v>
      </c>
      <c r="K31">
        <f>('nutritional values'!K30*$D31)/0.1</f>
        <v>189.42000961303708</v>
      </c>
      <c r="L31">
        <f>('nutritional values'!L30*$D31)/0.1</f>
        <v>7.9212001562118601</v>
      </c>
      <c r="M31">
        <f>('nutritional values'!M30*$D31)/0.1</f>
        <v>206.6400032043457</v>
      </c>
      <c r="N31">
        <f>('nutritional values'!N30*$D31)/0.1</f>
        <v>3650.6399230957109</v>
      </c>
      <c r="O31">
        <f>('nutritional values'!O30*$D31)/0.1</f>
        <v>34.43999969959269</v>
      </c>
      <c r="P31">
        <f>('nutritional values'!P30*$D31)/0.1</f>
        <v>2.9274001121520965</v>
      </c>
      <c r="Q31">
        <f>('nutritional values'!Q30*$D31)/0.1</f>
        <v>172.2</v>
      </c>
      <c r="R31">
        <f>('nutritional values'!R30*$D31)/0.1</f>
        <v>3444</v>
      </c>
      <c r="S31">
        <f>('nutritional values'!S30*$D31)/0.1</f>
        <v>0</v>
      </c>
      <c r="T31">
        <f>('nutritional values'!T30*$D31)/0.1</f>
        <v>3159.8700256347629</v>
      </c>
      <c r="U31">
        <f>('nutritional values'!U30*$D31)/0.1</f>
        <v>447.7199935913082</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1.6</v>
      </c>
      <c r="E33">
        <f>('nutritional values'!E32*$D33)/0.1</f>
        <v>51.200000762939517</v>
      </c>
      <c r="F33">
        <f>('nutritional values'!F32*$D33)/0.1</f>
        <v>9.6000003814697283</v>
      </c>
      <c r="G33">
        <f>('nutritional values'!G32*$D33)/0.1</f>
        <v>16</v>
      </c>
      <c r="H33">
        <f>('nutritional values'!H32*$D33)/0.1</f>
        <v>368</v>
      </c>
      <c r="I33">
        <f>('nutritional values'!I32*$D33)/0.1</f>
        <v>25.600000381469759</v>
      </c>
      <c r="J33">
        <f>('nutritional values'!J32*$D33)/0.1</f>
        <v>0</v>
      </c>
      <c r="K33">
        <f>('nutritional values'!K32*$D33)/0.1</f>
        <v>2831.9999999999995</v>
      </c>
      <c r="L33">
        <f>('nutritional values'!L32*$D33)/0.1</f>
        <v>50.72000122070321</v>
      </c>
      <c r="M33">
        <f>('nutritional values'!M32*$D33)/0.1</f>
        <v>1024</v>
      </c>
      <c r="N33">
        <f>('nutritional values'!N32*$D33)/0.1</f>
        <v>4720</v>
      </c>
      <c r="O33">
        <f>('nutritional values'!O32*$D33)/0.1</f>
        <v>64</v>
      </c>
      <c r="P33">
        <f>('nutritional values'!P32*$D33)/0.1</f>
        <v>12.960000038146976</v>
      </c>
      <c r="Q33">
        <f>('nutritional values'!Q32*$D33)/0.1</f>
        <v>4224</v>
      </c>
      <c r="R33">
        <f>('nutritional values'!R32*$D33)/0.1</f>
        <v>79125.0078125</v>
      </c>
      <c r="S33">
        <f>('nutritional values'!S32*$D33)/0.1</f>
        <v>12.000000000000002</v>
      </c>
      <c r="T33">
        <f>('nutritional values'!T32*$D33)/0.1</f>
        <v>288</v>
      </c>
      <c r="U33">
        <f>('nutritional values'!U32*$D33)/0.1</f>
        <v>1088</v>
      </c>
      <c r="V33">
        <f>('nutritional values'!V32*$D33)/0.1</f>
        <v>1.3279999494552608</v>
      </c>
      <c r="W33">
        <f>('nutritional values'!W32*$D33)/0.1</f>
        <v>1.0880000591278081</v>
      </c>
      <c r="X33">
        <f>('nutritional values'!X32*$D33)/0.1</f>
        <v>4.7360000610351518</v>
      </c>
      <c r="Y33">
        <f>('nutritional values'!Y32*$D33)/0.1</f>
        <v>1.3279999494552608</v>
      </c>
      <c r="Z33">
        <f>('nutritional values'!Z32*$D33)/0.1</f>
        <v>5.840000152587888</v>
      </c>
    </row>
    <row r="34" spans="1:26">
      <c r="A34">
        <f t="shared" si="0"/>
        <v>33</v>
      </c>
      <c r="B34" s="28" t="s">
        <v>87</v>
      </c>
      <c r="C34" s="25" t="s">
        <v>22</v>
      </c>
      <c r="D34" s="30" cm="1">
        <f t="array" ref="D34">INDEX(harvestdata, A34, D$1)</f>
        <v>0.6</v>
      </c>
      <c r="E34">
        <f>('nutritional values'!E33*$D34)/0.1</f>
        <v>7.06319975852964</v>
      </c>
      <c r="F34">
        <f>('nutritional values'!F33*$D34)/0.1</f>
        <v>2.9160000085830653</v>
      </c>
      <c r="G34">
        <f>('nutritional values'!G33*$D34)/0.1</f>
        <v>40.391999244689934</v>
      </c>
      <c r="H34">
        <f>('nutritional values'!H33*$D34)/0.1</f>
        <v>185.75999450683616</v>
      </c>
      <c r="I34">
        <f>('nutritional values'!I33*$D34)/0.1</f>
        <v>4.3200001716613734</v>
      </c>
      <c r="J34">
        <f>('nutritional values'!J33*$D34)/0.1</f>
        <v>0.70199999213218789</v>
      </c>
      <c r="K34">
        <f>('nutritional values'!K33*$D34)/0.1</f>
        <v>4.3200001716613734</v>
      </c>
      <c r="L34">
        <f>('nutritional values'!L33*$D34)/0.1</f>
        <v>1.1231999695301038</v>
      </c>
      <c r="M34">
        <f>('nutritional values'!M33*$D34)/0.1</f>
        <v>79.919998168945185</v>
      </c>
      <c r="N34">
        <f>('nutritional values'!N33*$D34)/0.1</f>
        <v>583.19998168945312</v>
      </c>
      <c r="O34">
        <f>('nutritional values'!O33*$D34)/0.1</f>
        <v>32.400000572204576</v>
      </c>
      <c r="P34">
        <f>('nutritional values'!P33*$D34)/0.1</f>
        <v>0.99360001087188599</v>
      </c>
      <c r="Q34">
        <f>('nutritional values'!Q33*$D34)/0.1</f>
        <v>19.439999999999998</v>
      </c>
      <c r="R34">
        <f>('nutritional values'!R33*$D34)/0.1</f>
        <v>403.91999816894514</v>
      </c>
      <c r="S34">
        <f>('nutritional values'!S33*$D34)/0.1</f>
        <v>0.15120000019669558</v>
      </c>
      <c r="T34">
        <f>('nutritional values'!T33*$D34)/0.1</f>
        <v>14.687999725341779</v>
      </c>
      <c r="U34">
        <f>('nutritional values'!U33*$D34)/0.1</f>
        <v>90.719999313354592</v>
      </c>
      <c r="V34">
        <f>('nutritional values'!V33*$D34)/0.1</f>
        <v>0.90503999590873796</v>
      </c>
      <c r="W34">
        <f>('nutritional values'!W33*$D34)/0.1</f>
        <v>1.0195199847221399</v>
      </c>
      <c r="X34">
        <f>('nutritional values'!X33*$D34)/0.1</f>
        <v>3.0240001156926179E-2</v>
      </c>
      <c r="Y34">
        <f>('nutritional values'!Y33*$D34)/0.1</f>
        <v>0.93312004208565003</v>
      </c>
      <c r="Z34">
        <f>('nutritional values'!Z33*$D34)/0.1</f>
        <v>2.2020000815391541</v>
      </c>
    </row>
    <row r="35" spans="1:26">
      <c r="A35">
        <f t="shared" si="0"/>
        <v>34</v>
      </c>
      <c r="B35" s="28" t="s">
        <v>89</v>
      </c>
      <c r="C35" s="25" t="s">
        <v>35</v>
      </c>
      <c r="D35" s="30" cm="1">
        <f t="array" ref="D35">INDEX(harvestdata, A35, D$1)</f>
        <v>0.1</v>
      </c>
      <c r="E35">
        <f>('nutritional values'!E34*$D35)/0.1</f>
        <v>1.9299999475479102</v>
      </c>
      <c r="F35">
        <f>('nutritional values'!F34*$D35)/0.1</f>
        <v>0.18999999761581399</v>
      </c>
      <c r="G35">
        <f>('nutritional values'!G34*$D35)/0.1</f>
        <v>4.25</v>
      </c>
      <c r="H35">
        <f>('nutritional values'!H34*$D35)/0.1</f>
        <v>33</v>
      </c>
      <c r="I35">
        <f>('nutritional values'!I34*$D35)/0.1</f>
        <v>3.2000000476837198</v>
      </c>
      <c r="J35">
        <f>('nutritional values'!J34*$D35)/0.1</f>
        <v>2.60000005364418E-2</v>
      </c>
      <c r="K35">
        <f>('nutritional values'!K34*$D35)/0.1</f>
        <v>82</v>
      </c>
      <c r="L35">
        <f>('nutritional values'!L34*$D35)/0.1</f>
        <v>0.62000000476837203</v>
      </c>
      <c r="M35">
        <f>('nutritional values'!M34*$D35)/0.1</f>
        <v>57</v>
      </c>
      <c r="N35">
        <f>('nutritional values'!N34*$D35)/0.1</f>
        <v>299</v>
      </c>
      <c r="O35">
        <f>('nutritional values'!O34*$D35)/0.1</f>
        <v>7</v>
      </c>
      <c r="P35">
        <f>('nutritional values'!P34*$D35)/0.1</f>
        <v>0.57999998331069902</v>
      </c>
      <c r="Q35">
        <f>('nutritional values'!Q34*$D35)/0.1</f>
        <v>19</v>
      </c>
      <c r="R35">
        <f>('nutritional values'!R34*$D35)/0.1</f>
        <v>716</v>
      </c>
      <c r="S35">
        <f>('nutritional values'!S34*$D35)/0.1</f>
        <v>0.270000010728836</v>
      </c>
      <c r="T35">
        <f>('nutritional values'!T34*$D35)/0.1</f>
        <v>23</v>
      </c>
      <c r="U35">
        <f>('nutritional values'!U34*$D35)/0.1</f>
        <v>60</v>
      </c>
      <c r="V35">
        <f>('nutritional values'!V34*$D35)/0.1</f>
        <v>1.60000007599592E-2</v>
      </c>
      <c r="W35">
        <f>('nutritional values'!W34*$D35)/0.1</f>
        <v>2.60000005364418E-2</v>
      </c>
      <c r="X35">
        <f>('nutritional values'!X34*$D35)/0.1</f>
        <v>1.00000004749745E-3</v>
      </c>
      <c r="Y35">
        <f>('nutritional values'!Y34*$D35)/0.1</f>
        <v>1.7000000923872001E-2</v>
      </c>
      <c r="Z35">
        <f>('nutritional values'!Z34*$D35)/0.1</f>
        <v>2.70000007003546E-2</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0.2</v>
      </c>
      <c r="E37">
        <f>('nutritional values'!E36*$D37)/0.1</f>
        <v>3.66000008583068</v>
      </c>
      <c r="F37">
        <f>('nutritional values'!F36*$D37)/0.1</f>
        <v>0.43999999761581399</v>
      </c>
      <c r="G37">
        <f>('nutritional values'!G36*$D37)/0.1</f>
        <v>8.5399999618530202</v>
      </c>
      <c r="H37">
        <f>('nutritional values'!H36*$D37)/0.1</f>
        <v>62</v>
      </c>
      <c r="I37">
        <f>('nutritional values'!I36*$D37)/0.1</f>
        <v>5.4000000953674396</v>
      </c>
      <c r="J37">
        <f>('nutritional values'!J36*$D37)/0.1</f>
        <v>0.1000000014901162</v>
      </c>
      <c r="K37">
        <f>('nutritional values'!K36*$D37)/0.1</f>
        <v>74</v>
      </c>
      <c r="L37">
        <f>('nutritional values'!L36*$D37)/0.1</f>
        <v>2.0599999427795401</v>
      </c>
      <c r="M37">
        <f>('nutritional values'!M36*$D37)/0.1</f>
        <v>50</v>
      </c>
      <c r="N37">
        <f>('nutritional values'!N36*$D37)/0.1</f>
        <v>422</v>
      </c>
      <c r="O37">
        <f>('nutritional values'!O36*$D37)/0.1</f>
        <v>12.000000000000002</v>
      </c>
      <c r="P37">
        <f>('nutritional values'!P36*$D37)/0.1</f>
        <v>0.479999989271164</v>
      </c>
      <c r="Q37">
        <f>('nutritional values'!Q36*$D37)/0.1</f>
        <v>70</v>
      </c>
      <c r="R37">
        <f>('nutritional values'!R36*$D37)/0.1</f>
        <v>0</v>
      </c>
      <c r="S37">
        <f>('nutritional values'!S36*$D37)/0.1</f>
        <v>0.81999999284744196</v>
      </c>
      <c r="T37">
        <f>('nutritional values'!T36*$D37)/0.1</f>
        <v>24.399999618530199</v>
      </c>
      <c r="U37">
        <f>('nutritional values'!U36*$D37)/0.1</f>
        <v>66</v>
      </c>
      <c r="V37">
        <f>('nutritional values'!V36*$D37)/0.1</f>
        <v>1.6000000759959221E-2</v>
      </c>
      <c r="W37">
        <f>('nutritional values'!W36*$D37)/0.1</f>
        <v>8.79999995231628E-2</v>
      </c>
      <c r="X37">
        <f>('nutritional values'!X36*$D37)/0.1</f>
        <v>0.1379999965429306</v>
      </c>
      <c r="Y37">
        <f>('nutritional values'!Y36*$D37)/0.1</f>
        <v>1.9999999552965161E-2</v>
      </c>
      <c r="Z37">
        <f>('nutritional values'!Z36*$D37)/0.1</f>
        <v>0.225999996066094</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8.6</v>
      </c>
      <c r="E39">
        <f>('nutritional values'!E38*$D39)/0.1</f>
        <v>27.279200434684761</v>
      </c>
      <c r="F39">
        <f>('nutritional values'!F38*$D39)/0.1</f>
        <v>6.7080001384019834</v>
      </c>
      <c r="G39">
        <f>('nutritional values'!G38*$D39)/0.1</f>
        <v>337.63601016998325</v>
      </c>
      <c r="H39">
        <f>('nutritional values'!H38*$D39)/0.1</f>
        <v>1341.600032806394</v>
      </c>
      <c r="I39">
        <f>('nutritional values'!I38*$D39)/0.1</f>
        <v>17.888000369071921</v>
      </c>
      <c r="J39">
        <f>('nutritional values'!J38*$D39)/0.1</f>
        <v>0.71552000194788024</v>
      </c>
      <c r="K39">
        <f>('nutritional values'!K38*$D39)/0.1</f>
        <v>313.04000902175858</v>
      </c>
      <c r="L39">
        <f>('nutritional values'!L38*$D39)/0.1</f>
        <v>10.732799708843213</v>
      </c>
      <c r="M39">
        <f>('nutritional values'!M38*$D39)/0.1</f>
        <v>447.19998359680204</v>
      </c>
      <c r="N39">
        <f>('nutritional values'!N38*$D39)/0.1</f>
        <v>5008.6401443481436</v>
      </c>
      <c r="O39">
        <f>('nutritional values'!O38*$D39)/0.1</f>
        <v>44.719998359680204</v>
      </c>
      <c r="P39">
        <f>('nutritional values'!P38*$D39)/0.1</f>
        <v>4.4720000922679892</v>
      </c>
      <c r="Q39">
        <f>('nutritional values'!Q38*$D39)/0.1</f>
        <v>1252.1599999999999</v>
      </c>
      <c r="R39">
        <f>('nutritional values'!R38*$D39)/0.1</f>
        <v>25445.680419921919</v>
      </c>
      <c r="S39">
        <f>('nutritional values'!S38*$D39)/0.1</f>
        <v>2.2360000461339946</v>
      </c>
      <c r="T39">
        <f>('nutritional values'!T38*$D39)/0.1</f>
        <v>362.23199081420927</v>
      </c>
      <c r="U39">
        <f>('nutritional values'!U38*$D39)/0.1</f>
        <v>134.15999507904041</v>
      </c>
      <c r="V39">
        <f>('nutritional values'!V38*$D39)/0.1</f>
        <v>1.65463994443417</v>
      </c>
      <c r="W39">
        <f>('nutritional values'!W38*$D39)/0.1</f>
        <v>2.2360000461339946</v>
      </c>
      <c r="X39">
        <f>('nutritional values'!X38*$D39)/0.1</f>
        <v>0</v>
      </c>
      <c r="Y39">
        <f>('nutritional values'!Y38*$D39)/0.1</f>
        <v>1.65463994443417</v>
      </c>
      <c r="Z39">
        <f>('nutritional values'!Z38*$D39)/0.1</f>
        <v>0</v>
      </c>
    </row>
    <row r="40" spans="1:26">
      <c r="A40">
        <f t="shared" si="0"/>
        <v>39</v>
      </c>
      <c r="B40" s="28" t="s">
        <v>100</v>
      </c>
      <c r="C40" s="25" t="s">
        <v>98</v>
      </c>
      <c r="D40" s="30" cm="1">
        <f t="array" ref="D40">INDEX(harvestdata, A40, D$1)</f>
        <v>4.4000000000000004</v>
      </c>
      <c r="E40">
        <f>('nutritional values'!E39*$D40)/0.1</f>
        <v>18.849600434303277</v>
      </c>
      <c r="F40">
        <f>('nutritional values'!F39*$D40)/0.1</f>
        <v>4.2636000514030439</v>
      </c>
      <c r="G40">
        <f>('nutritional values'!G39*$D40)/0.1</f>
        <v>183.11040496826175</v>
      </c>
      <c r="H40">
        <f>('nutritional values'!H39*$D40)/0.1</f>
        <v>762.96000671386776</v>
      </c>
      <c r="I40">
        <f>('nutritional values'!I39*$D40)/0.1</f>
        <v>20.195999622344964</v>
      </c>
      <c r="J40">
        <f>('nutritional values'!J39*$D40)/0.1</f>
        <v>1.1444399654865276</v>
      </c>
      <c r="K40">
        <f>('nutritional values'!K39*$D40)/0.1</f>
        <v>201.96000671386716</v>
      </c>
      <c r="L40">
        <f>('nutritional values'!L39*$D40)/0.1</f>
        <v>4.7124001085758076</v>
      </c>
      <c r="M40">
        <f>('nutritional values'!M39*$D40)/0.1</f>
        <v>269.2799949645995</v>
      </c>
      <c r="N40">
        <f>('nutritional values'!N39*$D40)/0.1</f>
        <v>5991.4799194335801</v>
      </c>
      <c r="O40">
        <f>('nutritional values'!O39*$D40)/0.1</f>
        <v>359.03999328613281</v>
      </c>
      <c r="P40">
        <f>('nutritional values'!P39*$D40)/0.1</f>
        <v>4.039199858903884</v>
      </c>
      <c r="Q40">
        <f>('nutritional values'!Q39*$D40)/0.1</f>
        <v>3792.36</v>
      </c>
      <c r="R40">
        <f>('nutritional values'!R39*$D40)/0.1</f>
        <v>75892.077636718648</v>
      </c>
      <c r="S40">
        <f>('nutritional values'!S39*$D40)/0.1</f>
        <v>1.1219999790191633</v>
      </c>
      <c r="T40">
        <f>('nutritional values'!T39*$D40)/0.1</f>
        <v>823.54795837402446</v>
      </c>
      <c r="U40">
        <f>('nutritional values'!U39*$D40)/0.1</f>
        <v>471.24000167846799</v>
      </c>
      <c r="V40">
        <f>('nutritional values'!V39*$D40)/0.1</f>
        <v>6.7320000380277481E-2</v>
      </c>
      <c r="W40">
        <f>('nutritional values'!W39*$D40)/0.1</f>
        <v>0.78540001809596804</v>
      </c>
      <c r="X40">
        <f>('nutritional values'!X39*$D40)/0.1</f>
        <v>1.0322400331497188</v>
      </c>
      <c r="Y40">
        <f>('nutritional values'!Y39*$D40)/0.1</f>
        <v>6.7320000380277481E-2</v>
      </c>
      <c r="Z40">
        <f>('nutritional values'!Z39*$D40)/0.1</f>
        <v>0</v>
      </c>
    </row>
    <row r="41" spans="1:26">
      <c r="A41">
        <f t="shared" si="0"/>
        <v>40</v>
      </c>
      <c r="B41" s="28" t="s">
        <v>102</v>
      </c>
      <c r="C41" s="25" t="s">
        <v>35</v>
      </c>
      <c r="D41" s="30" cm="1">
        <f t="array" ref="D41">INDEX(harvestdata, A41, D$1)</f>
        <v>6.2</v>
      </c>
      <c r="E41">
        <f>('nutritional values'!E40*$D41)/0.1</f>
        <v>37.200001478195198</v>
      </c>
      <c r="F41">
        <f>('nutritional values'!F40*$D41)/0.1</f>
        <v>6.2000000923871923</v>
      </c>
      <c r="G41">
        <f>('nutritional values'!G40*$D41)/0.1</f>
        <v>192.19999408721935</v>
      </c>
      <c r="H41">
        <f>('nutritional values'!H40*$D41)/0.1</f>
        <v>930</v>
      </c>
      <c r="I41">
        <f>('nutritional values'!I40*$D41)/0.1</f>
        <v>31</v>
      </c>
      <c r="J41">
        <f>('nutritional values'!J40*$D41)/0.1</f>
        <v>2.2940000295639065</v>
      </c>
      <c r="K41">
        <f>('nutritional values'!K40*$D41)/0.1</f>
        <v>970.98201560973996</v>
      </c>
      <c r="L41">
        <f>('nutritional values'!L40*$D41)/0.1</f>
        <v>16.987999320030188</v>
      </c>
      <c r="M41">
        <f>('nutritional values'!M40*$D41)/0.1</f>
        <v>788.95002365112146</v>
      </c>
      <c r="N41">
        <f>('nutritional values'!N40*$D41)/0.1</f>
        <v>8921.1184692382576</v>
      </c>
      <c r="O41">
        <f>('nutritional values'!O40*$D41)/0.1</f>
        <v>124</v>
      </c>
      <c r="P41">
        <f>('nutritional values'!P40*$D41)/0.1</f>
        <v>12.151999682188061</v>
      </c>
      <c r="Q41">
        <f>('nutritional values'!Q40*$D41)/0.1</f>
        <v>310</v>
      </c>
      <c r="R41">
        <f>('nutritional values'!R40*$D41)/0.1</f>
        <v>6510</v>
      </c>
      <c r="S41">
        <f>('nutritional values'!S40*$D41)/0.1</f>
        <v>1.8599999584257576</v>
      </c>
      <c r="T41">
        <f>('nutritional values'!T40*$D41)/0.1</f>
        <v>173.59999704360936</v>
      </c>
      <c r="U41">
        <f>('nutritional values'!U40*$D41)/0.1</f>
        <v>433.99999999999994</v>
      </c>
      <c r="V41">
        <f>('nutritional values'!V40*$D41)/0.1</f>
        <v>0.30999999307095999</v>
      </c>
      <c r="W41">
        <f>('nutritional values'!W40*$D41)/0.1</f>
        <v>1.7360000535845725</v>
      </c>
      <c r="X41">
        <f>('nutritional values'!X40*$D41)/0.1</f>
        <v>0.30999999307095999</v>
      </c>
      <c r="Y41">
        <f>('nutritional values'!Y40*$D41)/0.1</f>
        <v>0.30999999307095999</v>
      </c>
      <c r="Z41">
        <f>('nutritional values'!Z40*$D41)/0.1</f>
        <v>1.9840000942349407</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2.1</v>
      </c>
      <c r="E43">
        <f>('nutritional values'!E42*$D43)/0.1</f>
        <v>21</v>
      </c>
      <c r="F43">
        <f>('nutritional values'!F42*$D43)/0.1</f>
        <v>2.1000000312924358</v>
      </c>
      <c r="G43">
        <f>('nutritional values'!G42*$D43)/0.1</f>
        <v>245.48999118804932</v>
      </c>
      <c r="H43">
        <f>('nutritional values'!H42*$D43)/0.1</f>
        <v>945</v>
      </c>
      <c r="I43">
        <f>('nutritional values'!I42*$D43)/0.1</f>
        <v>42</v>
      </c>
      <c r="J43">
        <f>('nutritional values'!J42*$D43)/0.1</f>
        <v>0.44099999405443585</v>
      </c>
      <c r="K43">
        <f>('nutritional values'!K42*$D43)/0.1</f>
        <v>1008.0000000000001</v>
      </c>
      <c r="L43">
        <f>('nutritional values'!L42*$D43)/0.1</f>
        <v>14.699999749660492</v>
      </c>
      <c r="M43">
        <f>('nutritional values'!M42*$D43)/0.1</f>
        <v>714</v>
      </c>
      <c r="N43">
        <f>('nutritional values'!N42*$D43)/0.1</f>
        <v>7392</v>
      </c>
      <c r="O43">
        <f>('nutritional values'!O42*$D43)/0.1</f>
        <v>84</v>
      </c>
      <c r="P43">
        <f>('nutritional values'!P42*$D43)/0.1</f>
        <v>3.1500001251697438</v>
      </c>
      <c r="Q43">
        <f>('nutritional values'!Q42*$D43)/0.1</f>
        <v>11172</v>
      </c>
      <c r="R43">
        <f>('nutritional values'!R42*$D43)/0.1</f>
        <v>0</v>
      </c>
      <c r="S43">
        <f>('nutritional values'!S42*$D43)/0.1</f>
        <v>30.24000120162966</v>
      </c>
      <c r="T43">
        <f>('nutritional values'!T42*$D43)/0.1</f>
        <v>441</v>
      </c>
      <c r="U43">
        <f>('nutritional values'!U42*$D43)/0.1</f>
        <v>567</v>
      </c>
      <c r="V43">
        <f>('nutritional values'!V42*$D43)/0.1</f>
        <v>0.14700000453740364</v>
      </c>
      <c r="W43">
        <f>('nutritional values'!W42*$D43)/0.1</f>
        <v>0.33600001595914319</v>
      </c>
      <c r="X43">
        <f>('nutritional values'!X42*$D43)/0.1</f>
        <v>0.54600001126527775</v>
      </c>
      <c r="Y43">
        <f>('nutritional values'!Y42*$D43)/0.1</f>
        <v>0.14700000453740364</v>
      </c>
      <c r="Z43">
        <f>('nutritional values'!Z42*$D43)/0.1</f>
        <v>0.88199998810887392</v>
      </c>
    </row>
    <row r="44" spans="1:26">
      <c r="A44">
        <f t="shared" si="0"/>
        <v>43</v>
      </c>
      <c r="B44" s="25" t="s">
        <v>107</v>
      </c>
      <c r="C44" s="25" t="s">
        <v>35</v>
      </c>
      <c r="D44" s="30" cm="1">
        <f t="array" ref="D44">INDEX(harvestdata, A44, D$1)</f>
        <v>13.3</v>
      </c>
      <c r="E44">
        <f>('nutritional values'!E43*$D44)/0.1</f>
        <v>152.8835016489034</v>
      </c>
      <c r="F44">
        <f>('nutritional values'!F43*$D44)/0.1</f>
        <v>40.431998699903446</v>
      </c>
      <c r="G44">
        <f>('nutritional values'!G43*$D44)/0.1</f>
        <v>392.94849467277544</v>
      </c>
      <c r="H44">
        <f>('nutritional values'!H43*$D44)/0.1</f>
        <v>2147.9499492645296</v>
      </c>
      <c r="I44">
        <f>('nutritional values'!I43*$D44)/0.1</f>
        <v>126.34999841451645</v>
      </c>
      <c r="J44">
        <f>('nutritional values'!J43*$D44)/0.1</f>
        <v>10.613400302827355</v>
      </c>
      <c r="K44">
        <f>('nutritional values'!K43*$D44)/0.1</f>
        <v>2021.5999746322582</v>
      </c>
      <c r="L44">
        <f>('nutritional values'!L43*$D44)/0.1</f>
        <v>46.749500602483749</v>
      </c>
      <c r="M44">
        <f>('nutritional values'!M43*$D44)/0.1</f>
        <v>2274.3000507354704</v>
      </c>
      <c r="N44">
        <f>('nutritional values'!N43*$D44)/0.1</f>
        <v>32977.349594116182</v>
      </c>
      <c r="O44">
        <f>('nutritional values'!O43*$D44)/0.1</f>
        <v>1010.7999873161318</v>
      </c>
      <c r="P44">
        <f>('nutritional values'!P43*$D44)/0.1</f>
        <v>40.431998699903446</v>
      </c>
      <c r="Q44">
        <f>('nutritional values'!Q43*$D44)/0.1</f>
        <v>1263.5</v>
      </c>
      <c r="R44">
        <f>('nutritional values'!R43*$D44)/0.1</f>
        <v>25270</v>
      </c>
      <c r="S44">
        <f>('nutritional values'!S43*$D44)/0.1</f>
        <v>15.162000007927467</v>
      </c>
      <c r="T44">
        <f>('nutritional values'!T43*$D44)/0.1</f>
        <v>2261.664888381958</v>
      </c>
      <c r="U44">
        <f>('nutritional values'!U43*$D44)/0.1</f>
        <v>3032.3998985290464</v>
      </c>
      <c r="V44">
        <f>('nutritional values'!V43*$D44)/0.1</f>
        <v>0.88444998394697849</v>
      </c>
      <c r="W44">
        <f>('nutritional values'!W43*$D44)/0.1</f>
        <v>3.7905000019818593</v>
      </c>
      <c r="X44">
        <f>('nutritional values'!X43*$D44)/0.1</f>
        <v>7.7073501609265822</v>
      </c>
      <c r="Y44">
        <f>('nutritional values'!Y43*$D44)/0.1</f>
        <v>1.3898499924689547</v>
      </c>
      <c r="Z44">
        <f>('nutritional values'!Z43*$D44)/0.1</f>
        <v>0</v>
      </c>
    </row>
    <row r="45" spans="1:26">
      <c r="B45" s="27"/>
      <c r="C45" s="26"/>
      <c r="D45" s="26"/>
    </row>
    <row r="46" spans="1:26">
      <c r="B46" s="33"/>
      <c r="C46" s="34" t="s">
        <v>133</v>
      </c>
      <c r="D46" s="35">
        <f>SUM(D2:D44)</f>
        <v>67.690000000000012</v>
      </c>
      <c r="E46" s="35">
        <f t="shared" ref="E46:Z46" si="1">SUM(E2:E44)</f>
        <v>2608.2234728217113</v>
      </c>
      <c r="F46" s="35">
        <f t="shared" si="1"/>
        <v>3178.6132952675225</v>
      </c>
      <c r="G46" s="35">
        <f t="shared" si="1"/>
        <v>9463.9226766824686</v>
      </c>
      <c r="H46" s="35">
        <f t="shared" si="1"/>
        <v>75649.359874916074</v>
      </c>
      <c r="I46" s="35">
        <f t="shared" si="1"/>
        <v>2537.0719944879402</v>
      </c>
      <c r="J46" s="35">
        <f t="shared" si="1"/>
        <v>450.02706910669866</v>
      </c>
      <c r="K46" s="35">
        <f t="shared" si="1"/>
        <v>17413.271842193593</v>
      </c>
      <c r="L46" s="35">
        <f t="shared" si="1"/>
        <v>779.44808974564069</v>
      </c>
      <c r="M46" s="35">
        <f t="shared" si="1"/>
        <v>24483.890096092251</v>
      </c>
      <c r="N46" s="35">
        <f t="shared" si="1"/>
        <v>177883.0295089721</v>
      </c>
      <c r="O46" s="35">
        <f t="shared" si="1"/>
        <v>3333.4499780416472</v>
      </c>
      <c r="P46" s="35">
        <f t="shared" si="1"/>
        <v>411.83020119517994</v>
      </c>
      <c r="Q46" s="35">
        <f t="shared" si="1"/>
        <v>29816.809999999998</v>
      </c>
      <c r="R46" s="35">
        <f t="shared" si="1"/>
        <v>305886.73189163202</v>
      </c>
      <c r="S46" s="35">
        <f t="shared" si="1"/>
        <v>575.68171365633543</v>
      </c>
      <c r="T46" s="35">
        <f t="shared" si="1"/>
        <v>8776.1328390598246</v>
      </c>
      <c r="U46" s="35">
        <f t="shared" si="1"/>
        <v>37136.789629554776</v>
      </c>
      <c r="V46" s="35">
        <f t="shared" si="1"/>
        <v>2115.3612178386184</v>
      </c>
      <c r="W46" s="35">
        <f t="shared" si="1"/>
        <v>364.73967407196756</v>
      </c>
      <c r="X46" s="35">
        <f t="shared" si="1"/>
        <v>43.233129756222489</v>
      </c>
      <c r="Y46" s="35">
        <f t="shared" si="1"/>
        <v>2166.2897370181063</v>
      </c>
      <c r="Z46" s="35">
        <f t="shared" si="1"/>
        <v>398.49149014540097</v>
      </c>
    </row>
    <row r="47" spans="1:26">
      <c r="C47" s="17" t="s">
        <v>132</v>
      </c>
      <c r="D47" s="47">
        <f>(D46/30)</f>
        <v>2.2563333333333335</v>
      </c>
      <c r="E47" s="47">
        <f t="shared" ref="E47:Z47" si="2">(E46/30)</f>
        <v>86.940782427390374</v>
      </c>
      <c r="F47" s="47">
        <f t="shared" si="2"/>
        <v>105.95377650891741</v>
      </c>
      <c r="G47" s="47">
        <f t="shared" si="2"/>
        <v>315.46408922274895</v>
      </c>
      <c r="H47" s="47">
        <f t="shared" si="2"/>
        <v>2521.6453291638691</v>
      </c>
      <c r="I47" s="47">
        <f t="shared" si="2"/>
        <v>84.569066482931333</v>
      </c>
      <c r="J47" s="47">
        <f t="shared" si="2"/>
        <v>15.000902303556622</v>
      </c>
      <c r="K47" s="47">
        <f t="shared" si="2"/>
        <v>580.44239473978644</v>
      </c>
      <c r="L47" s="47">
        <f t="shared" si="2"/>
        <v>25.981602991521356</v>
      </c>
      <c r="M47" s="47">
        <f t="shared" si="2"/>
        <v>816.12966986974175</v>
      </c>
      <c r="N47" s="47">
        <f t="shared" si="2"/>
        <v>5929.4343169657368</v>
      </c>
      <c r="O47" s="47">
        <f t="shared" si="2"/>
        <v>111.1149992680549</v>
      </c>
      <c r="P47" s="47">
        <f t="shared" si="2"/>
        <v>13.727673373172665</v>
      </c>
      <c r="Q47" s="47">
        <f t="shared" si="2"/>
        <v>993.8936666666666</v>
      </c>
      <c r="R47" s="47">
        <f t="shared" si="2"/>
        <v>10196.224396387734</v>
      </c>
      <c r="S47" s="47">
        <f t="shared" si="2"/>
        <v>19.189390455211182</v>
      </c>
      <c r="T47" s="47">
        <f t="shared" si="2"/>
        <v>292.53776130199418</v>
      </c>
      <c r="U47" s="47">
        <f t="shared" si="2"/>
        <v>1237.8929876518259</v>
      </c>
      <c r="V47" s="47">
        <f t="shared" si="2"/>
        <v>70.512040594620615</v>
      </c>
      <c r="W47" s="47">
        <f t="shared" si="2"/>
        <v>12.157989135732253</v>
      </c>
      <c r="X47" s="47">
        <f t="shared" si="2"/>
        <v>1.4411043252074163</v>
      </c>
      <c r="Y47" s="47">
        <f t="shared" si="2"/>
        <v>72.209657900603545</v>
      </c>
      <c r="Z47" s="47">
        <f t="shared" si="2"/>
        <v>13.283049671513366</v>
      </c>
    </row>
  </sheetData>
  <pageMargins left="0.7" right="0.7" top="0.75" bottom="0.75" header="0.3" footer="0.3"/>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0C3C2-3938-40FA-80E4-5F393E9F7AFC}">
  <sheetPr codeName="Sheet15"/>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9</v>
      </c>
    </row>
    <row r="2" spans="1:26">
      <c r="B2" s="21" t="s">
        <v>109</v>
      </c>
      <c r="C2" s="22" t="s">
        <v>1</v>
      </c>
      <c r="D2" s="22" t="s">
        <v>119</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0</v>
      </c>
      <c r="E8">
        <f>('nutritional values'!E7*$D8)/0.1</f>
        <v>0</v>
      </c>
      <c r="F8">
        <f>('nutritional values'!F7*$D8)/0.1</f>
        <v>0</v>
      </c>
      <c r="G8">
        <f>('nutritional values'!G7*$D8)/0.1</f>
        <v>0</v>
      </c>
      <c r="H8">
        <f>('nutritional values'!H7*$D8)/0.1</f>
        <v>0</v>
      </c>
      <c r="I8">
        <f>('nutritional values'!I7*$D8)/0.1</f>
        <v>0</v>
      </c>
      <c r="J8">
        <f>('nutritional values'!J7*$D8)/0.1</f>
        <v>0</v>
      </c>
      <c r="K8">
        <f>('nutritional values'!K7*$D8)/0.1</f>
        <v>0</v>
      </c>
      <c r="L8">
        <f>('nutritional values'!L7*$D8)/0.1</f>
        <v>0</v>
      </c>
      <c r="M8">
        <f>('nutritional values'!M7*$D8)/0.1</f>
        <v>0</v>
      </c>
      <c r="N8">
        <f>('nutritional values'!N7*$D8)/0.1</f>
        <v>0</v>
      </c>
      <c r="O8">
        <f>('nutritional values'!O7*$D8)/0.1</f>
        <v>0</v>
      </c>
      <c r="P8">
        <f>('nutritional values'!P7*$D8)/0.1</f>
        <v>0</v>
      </c>
      <c r="Q8">
        <f>('nutritional values'!Q7*$D8)/0.1</f>
        <v>0</v>
      </c>
      <c r="R8">
        <f>('nutritional values'!R7*$D8)/0.1</f>
        <v>0</v>
      </c>
      <c r="S8">
        <f>('nutritional values'!S7*$D8)/0.1</f>
        <v>0</v>
      </c>
      <c r="T8">
        <f>('nutritional values'!T7*$D8)/0.1</f>
        <v>0</v>
      </c>
      <c r="U8">
        <f>('nutritional values'!U7*$D8)/0.1</f>
        <v>0</v>
      </c>
      <c r="V8">
        <f>('nutritional values'!V7*$D8)/0.1</f>
        <v>0</v>
      </c>
      <c r="W8">
        <f>('nutritional values'!W7*$D8)/0.1</f>
        <v>0</v>
      </c>
      <c r="X8">
        <f>('nutritional values'!X7*$D8)/0.1</f>
        <v>0</v>
      </c>
      <c r="Y8">
        <f>('nutritional values'!Y7*$D8)/0.1</f>
        <v>0</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0</v>
      </c>
      <c r="E14">
        <f>('nutritional values'!E13*$D14)/0.1</f>
        <v>0</v>
      </c>
      <c r="F14">
        <f>('nutritional values'!F13*$D14)/0.1</f>
        <v>0</v>
      </c>
      <c r="G14">
        <f>('nutritional values'!G13*$D14)/0.1</f>
        <v>0</v>
      </c>
      <c r="H14">
        <f>('nutritional values'!H13*$D14)/0.1</f>
        <v>0</v>
      </c>
      <c r="I14">
        <f>('nutritional values'!I13*$D14)/0.1</f>
        <v>0</v>
      </c>
      <c r="J14">
        <f>('nutritional values'!J13*$D14)/0.1</f>
        <v>0</v>
      </c>
      <c r="K14">
        <f>('nutritional values'!K13*$D14)/0.1</f>
        <v>0</v>
      </c>
      <c r="L14">
        <f>('nutritional values'!L13*$D14)/0.1</f>
        <v>0</v>
      </c>
      <c r="M14">
        <f>('nutritional values'!M13*$D14)/0.1</f>
        <v>0</v>
      </c>
      <c r="N14">
        <f>('nutritional values'!N13*$D14)/0.1</f>
        <v>0</v>
      </c>
      <c r="O14">
        <f>('nutritional values'!O13*$D14)/0.1</f>
        <v>0</v>
      </c>
      <c r="P14">
        <f>('nutritional values'!P13*$D14)/0.1</f>
        <v>0</v>
      </c>
      <c r="Q14">
        <f>('nutritional values'!Q13*$D14)/0.1</f>
        <v>0</v>
      </c>
      <c r="R14">
        <f>('nutritional values'!R13*$D14)/0.1</f>
        <v>0</v>
      </c>
      <c r="S14">
        <f>('nutritional values'!S13*$D14)/0.1</f>
        <v>0</v>
      </c>
      <c r="T14">
        <f>('nutritional values'!T13*$D14)/0.1</f>
        <v>0</v>
      </c>
      <c r="U14">
        <f>('nutritional values'!U13*$D14)/0.1</f>
        <v>0</v>
      </c>
      <c r="V14">
        <f>('nutritional values'!V13*$D14)/0.1</f>
        <v>0</v>
      </c>
      <c r="W14">
        <f>('nutritional values'!W13*$D14)/0.1</f>
        <v>0</v>
      </c>
      <c r="X14">
        <f>('nutritional values'!X13*$D14)/0.1</f>
        <v>0</v>
      </c>
      <c r="Y14">
        <f>('nutritional values'!Y13*$D14)/0.1</f>
        <v>0</v>
      </c>
      <c r="Z14">
        <f>('nutritional values'!Z13*$D14)/0.1</f>
        <v>0</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0</v>
      </c>
      <c r="E18">
        <f>('nutritional values'!E17*$D18)/0.1</f>
        <v>0</v>
      </c>
      <c r="F18">
        <f>('nutritional values'!F17*$D18)/0.1</f>
        <v>0</v>
      </c>
      <c r="G18">
        <f>('nutritional values'!G17*$D18)/0.1</f>
        <v>0</v>
      </c>
      <c r="H18">
        <f>('nutritional values'!H17*$D18)/0.1</f>
        <v>0</v>
      </c>
      <c r="I18">
        <f>('nutritional values'!I17*$D18)/0.1</f>
        <v>0</v>
      </c>
      <c r="J18">
        <f>('nutritional values'!J17*$D18)/0.1</f>
        <v>0</v>
      </c>
      <c r="K18">
        <f>('nutritional values'!K17*$D18)/0.1</f>
        <v>0</v>
      </c>
      <c r="L18">
        <f>('nutritional values'!L17*$D18)/0.1</f>
        <v>0</v>
      </c>
      <c r="M18">
        <f>('nutritional values'!M17*$D18)/0.1</f>
        <v>0</v>
      </c>
      <c r="N18">
        <f>('nutritional values'!N17*$D18)/0.1</f>
        <v>0</v>
      </c>
      <c r="O18">
        <f>('nutritional values'!O17*$D18)/0.1</f>
        <v>0</v>
      </c>
      <c r="P18">
        <f>('nutritional values'!P17*$D18)/0.1</f>
        <v>0</v>
      </c>
      <c r="Q18">
        <f>('nutritional values'!Q17*$D18)/0.1</f>
        <v>0</v>
      </c>
      <c r="R18">
        <f>('nutritional values'!R17*$D18)/0.1</f>
        <v>0</v>
      </c>
      <c r="S18">
        <f>('nutritional values'!S17*$D18)/0.1</f>
        <v>0</v>
      </c>
      <c r="T18">
        <f>('nutritional values'!T17*$D18)/0.1</f>
        <v>0</v>
      </c>
      <c r="U18">
        <f>('nutritional values'!U17*$D18)/0.1</f>
        <v>0</v>
      </c>
      <c r="V18">
        <f>('nutritional values'!V17*$D18)/0.1</f>
        <v>0</v>
      </c>
      <c r="W18">
        <f>('nutritional values'!W17*$D18)/0.1</f>
        <v>0</v>
      </c>
      <c r="X18">
        <f>('nutritional values'!X17*$D18)/0.1</f>
        <v>0</v>
      </c>
      <c r="Y18">
        <f>('nutritional values'!Y17*$D18)/0.1</f>
        <v>0</v>
      </c>
      <c r="Z18">
        <f>('nutritional values'!Z17*$D18)/0.1</f>
        <v>0</v>
      </c>
    </row>
    <row r="19" spans="1:26">
      <c r="A19">
        <f t="shared" si="0"/>
        <v>18</v>
      </c>
      <c r="B19" s="28" t="s">
        <v>57</v>
      </c>
      <c r="C19" s="25" t="s">
        <v>35</v>
      </c>
      <c r="D19" s="30" cm="1">
        <f t="array" ref="D19">INDEX(harvestdata, A19, D$1)</f>
        <v>0</v>
      </c>
      <c r="E19">
        <f>('nutritional values'!E18*$D19)/0.1</f>
        <v>0</v>
      </c>
      <c r="F19">
        <f>('nutritional values'!F18*$D19)/0.1</f>
        <v>0</v>
      </c>
      <c r="G19">
        <f>('nutritional values'!G18*$D19)/0.1</f>
        <v>0</v>
      </c>
      <c r="H19">
        <f>('nutritional values'!H18*$D19)/0.1</f>
        <v>0</v>
      </c>
      <c r="I19">
        <f>('nutritional values'!I18*$D19)/0.1</f>
        <v>0</v>
      </c>
      <c r="J19">
        <f>('nutritional values'!J18*$D19)/0.1</f>
        <v>0</v>
      </c>
      <c r="K19">
        <f>('nutritional values'!K18*$D19)/0.1</f>
        <v>0</v>
      </c>
      <c r="L19">
        <f>('nutritional values'!L18*$D19)/0.1</f>
        <v>0</v>
      </c>
      <c r="M19">
        <f>('nutritional values'!M18*$D19)/0.1</f>
        <v>0</v>
      </c>
      <c r="N19">
        <f>('nutritional values'!N18*$D19)/0.1</f>
        <v>0</v>
      </c>
      <c r="O19">
        <f>('nutritional values'!O18*$D19)/0.1</f>
        <v>0</v>
      </c>
      <c r="P19">
        <f>('nutritional values'!P18*$D19)/0.1</f>
        <v>0</v>
      </c>
      <c r="Q19">
        <f>('nutritional values'!Q18*$D19)/0.1</f>
        <v>0</v>
      </c>
      <c r="R19">
        <f>('nutritional values'!R18*$D19)/0.1</f>
        <v>0</v>
      </c>
      <c r="S19">
        <f>('nutritional values'!S18*$D19)/0.1</f>
        <v>0</v>
      </c>
      <c r="T19">
        <f>('nutritional values'!T18*$D19)/0.1</f>
        <v>0</v>
      </c>
      <c r="U19">
        <f>('nutritional values'!U18*$D19)/0.1</f>
        <v>0</v>
      </c>
      <c r="V19">
        <f>('nutritional values'!V18*$D19)/0.1</f>
        <v>0</v>
      </c>
      <c r="W19">
        <f>('nutritional values'!W18*$D19)/0.1</f>
        <v>0</v>
      </c>
      <c r="X19">
        <f>('nutritional values'!X18*$D19)/0.1</f>
        <v>0</v>
      </c>
      <c r="Y19">
        <f>('nutritional values'!Y18*$D19)/0.1</f>
        <v>0</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0</v>
      </c>
      <c r="E21">
        <f>('nutritional values'!E20*$D21)/0.1</f>
        <v>0</v>
      </c>
      <c r="F21">
        <f>('nutritional values'!F20*$D21)/0.1</f>
        <v>0</v>
      </c>
      <c r="G21">
        <f>('nutritional values'!G20*$D21)/0.1</f>
        <v>0</v>
      </c>
      <c r="H21">
        <f>('nutritional values'!H20*$D21)/0.1</f>
        <v>0</v>
      </c>
      <c r="I21">
        <f>('nutritional values'!I20*$D21)/0.1</f>
        <v>0</v>
      </c>
      <c r="J21">
        <f>('nutritional values'!J20*$D21)/0.1</f>
        <v>0</v>
      </c>
      <c r="K21">
        <f>('nutritional values'!K20*$D21)/0.1</f>
        <v>0</v>
      </c>
      <c r="L21">
        <f>('nutritional values'!L20*$D21)/0.1</f>
        <v>0</v>
      </c>
      <c r="M21">
        <f>('nutritional values'!M20*$D21)/0.1</f>
        <v>0</v>
      </c>
      <c r="N21">
        <f>('nutritional values'!N20*$D21)/0.1</f>
        <v>0</v>
      </c>
      <c r="O21">
        <f>('nutritional values'!O20*$D21)/0.1</f>
        <v>0</v>
      </c>
      <c r="P21">
        <f>('nutritional values'!P20*$D21)/0.1</f>
        <v>0</v>
      </c>
      <c r="Q21">
        <f>('nutritional values'!Q20*$D21)/0.1</f>
        <v>0</v>
      </c>
      <c r="R21">
        <f>('nutritional values'!R20*$D21)/0.1</f>
        <v>0</v>
      </c>
      <c r="S21">
        <f>('nutritional values'!S20*$D21)/0.1</f>
        <v>0</v>
      </c>
      <c r="T21">
        <f>('nutritional values'!T20*$D21)/0.1</f>
        <v>0</v>
      </c>
      <c r="U21">
        <f>('nutritional values'!U20*$D21)/0.1</f>
        <v>0</v>
      </c>
      <c r="V21">
        <f>('nutritional values'!V20*$D21)/0.1</f>
        <v>0</v>
      </c>
      <c r="W21">
        <f>('nutritional values'!W20*$D21)/0.1</f>
        <v>0</v>
      </c>
      <c r="X21">
        <f>('nutritional values'!X20*$D21)/0.1</f>
        <v>0</v>
      </c>
      <c r="Y21">
        <f>('nutritional values'!Y20*$D21)/0.1</f>
        <v>0</v>
      </c>
      <c r="Z21">
        <f>('nutritional values'!Z20*$D21)/0.1</f>
        <v>0</v>
      </c>
    </row>
    <row r="22" spans="1:26">
      <c r="A22">
        <f t="shared" si="0"/>
        <v>21</v>
      </c>
      <c r="B22" s="28" t="s">
        <v>63</v>
      </c>
      <c r="C22" s="25" t="s">
        <v>35</v>
      </c>
      <c r="D22" s="30" cm="1">
        <f t="array" ref="D22">INDEX(harvestdata, A22, D$1)</f>
        <v>0</v>
      </c>
      <c r="E22">
        <f>('nutritional values'!E21*$D22)/0.1</f>
        <v>0</v>
      </c>
      <c r="F22">
        <f>('nutritional values'!F21*$D22)/0.1</f>
        <v>0</v>
      </c>
      <c r="G22">
        <f>('nutritional values'!G21*$D22)/0.1</f>
        <v>0</v>
      </c>
      <c r="H22">
        <f>('nutritional values'!H21*$D22)/0.1</f>
        <v>0</v>
      </c>
      <c r="I22">
        <f>('nutritional values'!I21*$D22)/0.1</f>
        <v>0</v>
      </c>
      <c r="J22">
        <f>('nutritional values'!J21*$D22)/0.1</f>
        <v>0</v>
      </c>
      <c r="K22">
        <f>('nutritional values'!K21*$D22)/0.1</f>
        <v>0</v>
      </c>
      <c r="L22">
        <f>('nutritional values'!L21*$D22)/0.1</f>
        <v>0</v>
      </c>
      <c r="M22">
        <f>('nutritional values'!M21*$D22)/0.1</f>
        <v>0</v>
      </c>
      <c r="N22">
        <f>('nutritional values'!N21*$D22)/0.1</f>
        <v>0</v>
      </c>
      <c r="O22">
        <f>('nutritional values'!O21*$D22)/0.1</f>
        <v>0</v>
      </c>
      <c r="P22">
        <f>('nutritional values'!P21*$D22)/0.1</f>
        <v>0</v>
      </c>
      <c r="Q22">
        <f>('nutritional values'!Q21*$D22)/0.1</f>
        <v>0</v>
      </c>
      <c r="R22">
        <f>('nutritional values'!R21*$D22)/0.1</f>
        <v>0</v>
      </c>
      <c r="S22">
        <f>('nutritional values'!S21*$D22)/0.1</f>
        <v>0</v>
      </c>
      <c r="T22">
        <f>('nutritional values'!T21*$D22)/0.1</f>
        <v>0</v>
      </c>
      <c r="U22">
        <f>('nutritional values'!U21*$D22)/0.1</f>
        <v>0</v>
      </c>
      <c r="V22">
        <f>('nutritional values'!V21*$D22)/0.1</f>
        <v>0</v>
      </c>
      <c r="W22">
        <f>('nutritional values'!W21*$D22)/0.1</f>
        <v>0</v>
      </c>
      <c r="X22">
        <f>('nutritional values'!X21*$D22)/0.1</f>
        <v>0</v>
      </c>
      <c r="Y22">
        <f>('nutritional values'!Y21*$D22)/0.1</f>
        <v>0</v>
      </c>
      <c r="Z22">
        <f>('nutritional values'!Z21*$D22)/0.1</f>
        <v>0</v>
      </c>
    </row>
    <row r="23" spans="1:26">
      <c r="A23">
        <f t="shared" si="0"/>
        <v>22</v>
      </c>
      <c r="B23" s="28" t="s">
        <v>65</v>
      </c>
      <c r="C23" s="25" t="s">
        <v>35</v>
      </c>
      <c r="D23" s="30" cm="1">
        <f t="array" ref="D23">INDEX(harvestdata, A23, D$1)</f>
        <v>0</v>
      </c>
      <c r="E23">
        <f>('nutritional values'!E22*$D23)/0.1</f>
        <v>0</v>
      </c>
      <c r="F23">
        <f>('nutritional values'!F22*$D23)/0.1</f>
        <v>0</v>
      </c>
      <c r="G23">
        <f>('nutritional values'!G22*$D23)/0.1</f>
        <v>0</v>
      </c>
      <c r="H23">
        <f>('nutritional values'!H22*$D23)/0.1</f>
        <v>0</v>
      </c>
      <c r="I23">
        <f>('nutritional values'!I22*$D23)/0.1</f>
        <v>0</v>
      </c>
      <c r="J23">
        <f>('nutritional values'!J22*$D23)/0.1</f>
        <v>0</v>
      </c>
      <c r="K23">
        <f>('nutritional values'!K22*$D23)/0.1</f>
        <v>0</v>
      </c>
      <c r="L23">
        <f>('nutritional values'!L22*$D23)/0.1</f>
        <v>0</v>
      </c>
      <c r="M23">
        <f>('nutritional values'!M22*$D23)/0.1</f>
        <v>0</v>
      </c>
      <c r="N23">
        <f>('nutritional values'!N22*$D23)/0.1</f>
        <v>0</v>
      </c>
      <c r="O23">
        <f>('nutritional values'!O22*$D23)/0.1</f>
        <v>0</v>
      </c>
      <c r="P23">
        <f>('nutritional values'!P22*$D23)/0.1</f>
        <v>0</v>
      </c>
      <c r="Q23">
        <f>('nutritional values'!Q22*$D23)/0.1</f>
        <v>0</v>
      </c>
      <c r="R23">
        <f>('nutritional values'!R22*$D23)/0.1</f>
        <v>0</v>
      </c>
      <c r="S23">
        <f>('nutritional values'!S22*$D23)/0.1</f>
        <v>0</v>
      </c>
      <c r="T23">
        <f>('nutritional values'!T22*$D23)/0.1</f>
        <v>0</v>
      </c>
      <c r="U23">
        <f>('nutritional values'!U22*$D23)/0.1</f>
        <v>0</v>
      </c>
      <c r="V23">
        <f>('nutritional values'!V22*$D23)/0.1</f>
        <v>0</v>
      </c>
      <c r="W23">
        <f>('nutritional values'!W22*$D23)/0.1</f>
        <v>0</v>
      </c>
      <c r="X23">
        <f>('nutritional values'!X22*$D23)/0.1</f>
        <v>0</v>
      </c>
      <c r="Y23">
        <f>('nutritional values'!Y22*$D23)/0.1</f>
        <v>0</v>
      </c>
      <c r="Z23">
        <f>('nutritional values'!Z22*$D23)/0.1</f>
        <v>0</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10.9</v>
      </c>
      <c r="E29">
        <f>('nutritional values'!E28*$D29)/0.1</f>
        <v>95.919999480247441</v>
      </c>
      <c r="F29">
        <f>('nutritional values'!F28*$D29)/0.1</f>
        <v>21.800000324845286</v>
      </c>
      <c r="G29">
        <f>('nutritional values'!G28*$D29)/0.1</f>
        <v>293.21000623703014</v>
      </c>
      <c r="H29">
        <f>('nutritional values'!H28*$D29)/0.1</f>
        <v>1962</v>
      </c>
      <c r="I29">
        <f>('nutritional values'!I28*$D29)/0.1</f>
        <v>130.80000519752548</v>
      </c>
      <c r="J29">
        <f>('nutritional values'!J28*$D29)/0.1</f>
        <v>3.0520000942051353</v>
      </c>
      <c r="K29">
        <f>('nutritional values'!K28*$D29)/0.1</f>
        <v>1090</v>
      </c>
      <c r="L29">
        <f>('nutritional values'!L28*$D29)/0.1</f>
        <v>29.430001169443123</v>
      </c>
      <c r="M29">
        <f>('nutritional values'!M28*$D29)/0.1</f>
        <v>1199</v>
      </c>
      <c r="N29">
        <f>('nutritional values'!N28*$D29)/0.1</f>
        <v>25833</v>
      </c>
      <c r="O29">
        <f>('nutritional values'!O28*$D29)/0.1</f>
        <v>545</v>
      </c>
      <c r="P29">
        <f>('nutritional values'!P28*$D29)/0.1</f>
        <v>18.530000194907153</v>
      </c>
      <c r="Q29">
        <f>('nutritional values'!Q28*$D29)/0.1</f>
        <v>4578</v>
      </c>
      <c r="R29">
        <f>('nutritional values'!R28*$D29)/0.1</f>
        <v>0</v>
      </c>
      <c r="S29">
        <f>('nutritional values'!S28*$D29)/0.1</f>
        <v>58.860002338886247</v>
      </c>
      <c r="T29">
        <f>('nutritional values'!T28*$D29)/0.1</f>
        <v>1493.2999792098958</v>
      </c>
      <c r="U29">
        <f>('nutritional values'!U28*$D29)/0.1</f>
        <v>1635</v>
      </c>
      <c r="V29">
        <f>('nutritional values'!V28*$D29)/0.1</f>
        <v>3.2699999269097995</v>
      </c>
      <c r="W29">
        <f>('nutritional values'!W28*$D29)/0.1</f>
        <v>8.7199998050928151</v>
      </c>
      <c r="X29">
        <f>('nutritional values'!X28*$D29)/0.1</f>
        <v>0.32700000284239622</v>
      </c>
      <c r="Y29">
        <f>('nutritional values'!Y28*$D29)/0.1</f>
        <v>3.3789999447762944</v>
      </c>
      <c r="Z29">
        <f>('nutritional values'!Z28*$D29)/0.1</f>
        <v>9.0469996556639636</v>
      </c>
    </row>
    <row r="30" spans="1:26">
      <c r="A30">
        <f t="shared" si="0"/>
        <v>29</v>
      </c>
      <c r="B30" s="28" t="s">
        <v>129</v>
      </c>
      <c r="C30" s="25" t="s">
        <v>35</v>
      </c>
      <c r="D30" s="30" cm="1">
        <f t="array" ref="D30">INDEX(harvestdata, A30, D$1)</f>
        <v>4.4000000000000004</v>
      </c>
      <c r="E30">
        <f>('nutritional values'!E29*$D30)/0.1</f>
        <v>43.120000839233384</v>
      </c>
      <c r="F30">
        <f>('nutritional values'!F29*$D30)/0.1</f>
        <v>7.9200003147125084</v>
      </c>
      <c r="G30">
        <f>('nutritional values'!G29*$D30)/0.1</f>
        <v>126.72000503540049</v>
      </c>
      <c r="H30">
        <f>('nutritional values'!H29*$D30)/0.1</f>
        <v>1100</v>
      </c>
      <c r="I30">
        <f>('nutritional values'!I29*$D30)/0.1</f>
        <v>132</v>
      </c>
      <c r="J30">
        <f>('nutritional values'!J29*$D30)/0.1</f>
        <v>1.4960000813007361</v>
      </c>
      <c r="K30">
        <f>('nutritional values'!K29*$D30)/0.1</f>
        <v>396</v>
      </c>
      <c r="L30">
        <f>('nutritional values'!L29*$D30)/0.1</f>
        <v>10.120000183582301</v>
      </c>
      <c r="M30">
        <f>('nutritional values'!M29*$D30)/0.1</f>
        <v>616</v>
      </c>
      <c r="N30">
        <f>('nutritional values'!N29*$D30)/0.1</f>
        <v>10076</v>
      </c>
      <c r="O30">
        <f>('nutritional values'!O29*$D30)/0.1</f>
        <v>88</v>
      </c>
      <c r="P30">
        <f>('nutritional values'!P29*$D30)/0.1</f>
        <v>7.0399998426437245</v>
      </c>
      <c r="Q30">
        <f>('nutritional values'!Q29*$D30)/0.1</f>
        <v>44</v>
      </c>
      <c r="R30">
        <f>('nutritional values'!R29*$D30)/0.1</f>
        <v>0</v>
      </c>
      <c r="S30">
        <f>('nutritional values'!S29*$D30)/0.1</f>
        <v>13.200000524520878</v>
      </c>
      <c r="T30">
        <f>('nutritional values'!T29*$D30)/0.1</f>
        <v>96.800002098083667</v>
      </c>
      <c r="U30">
        <f>('nutritional values'!U29*$D30)/0.1</f>
        <v>968.00000000000011</v>
      </c>
      <c r="V30">
        <f>('nutritional values'!V29*$D30)/0.1</f>
        <v>0.61600001901388279</v>
      </c>
      <c r="W30">
        <f>('nutritional values'!W29*$D30)/0.1</f>
        <v>2.7720000445842761</v>
      </c>
      <c r="X30">
        <f>('nutritional values'!X29*$D30)/0.1</f>
        <v>0.57200001180171955</v>
      </c>
      <c r="Y30">
        <f>('nutritional values'!Y29*$D30)/0.1</f>
        <v>0.70400003343820483</v>
      </c>
      <c r="Z30">
        <f>('nutritional values'!Z29*$D30)/0.1</f>
        <v>3.3439998924732226</v>
      </c>
    </row>
    <row r="31" spans="1:26">
      <c r="A31">
        <f t="shared" si="0"/>
        <v>30</v>
      </c>
      <c r="B31" s="28" t="s">
        <v>80</v>
      </c>
      <c r="C31" s="25" t="s">
        <v>35</v>
      </c>
      <c r="D31" s="30" cm="1">
        <f t="array" ref="D31">INDEX(harvestdata, A31, D$1)</f>
        <v>3.9</v>
      </c>
      <c r="E31">
        <f>('nutritional values'!E30*$D31)/0.1</f>
        <v>31.979999721050273</v>
      </c>
      <c r="F31">
        <f>('nutritional values'!F30*$D31)/0.1</f>
        <v>6.715799778699882</v>
      </c>
      <c r="G31">
        <f>('nutritional values'!G30*$D31)/0.1</f>
        <v>202.11360883712777</v>
      </c>
      <c r="H31">
        <f>('nutritional values'!H30*$D31)/0.1</f>
        <v>863.45997619628747</v>
      </c>
      <c r="I31">
        <f>('nutritional values'!I30*$D31)/0.1</f>
        <v>28.781999051570896</v>
      </c>
      <c r="J31">
        <f>('nutritional values'!J30*$D31)/0.1</f>
        <v>0.99138003028929145</v>
      </c>
      <c r="K31">
        <f>('nutritional values'!K30*$D31)/0.1</f>
        <v>351.78001785278309</v>
      </c>
      <c r="L31">
        <f>('nutritional values'!L30*$D31)/0.1</f>
        <v>14.710800290107739</v>
      </c>
      <c r="M31">
        <f>('nutritional values'!M30*$D31)/0.1</f>
        <v>383.76000595092768</v>
      </c>
      <c r="N31">
        <f>('nutritional values'!N30*$D31)/0.1</f>
        <v>6779.759857177748</v>
      </c>
      <c r="O31">
        <f>('nutritional values'!O30*$D31)/0.1</f>
        <v>63.959999442100703</v>
      </c>
      <c r="P31">
        <f>('nutritional values'!P30*$D31)/0.1</f>
        <v>5.4366002082824636</v>
      </c>
      <c r="Q31">
        <f>('nutritional values'!Q30*$D31)/0.1</f>
        <v>319.79999999999995</v>
      </c>
      <c r="R31">
        <f>('nutritional values'!R30*$D31)/0.1</f>
        <v>6396</v>
      </c>
      <c r="S31">
        <f>('nutritional values'!S30*$D31)/0.1</f>
        <v>0</v>
      </c>
      <c r="T31">
        <f>('nutritional values'!T30*$D31)/0.1</f>
        <v>5868.3300476074164</v>
      </c>
      <c r="U31">
        <f>('nutritional values'!U30*$D31)/0.1</f>
        <v>831.47998809814374</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1.8</v>
      </c>
      <c r="E33">
        <f>('nutritional values'!E32*$D33)/0.1</f>
        <v>57.600000858306956</v>
      </c>
      <c r="F33">
        <f>('nutritional values'!F32*$D33)/0.1</f>
        <v>10.800000429153444</v>
      </c>
      <c r="G33">
        <f>('nutritional values'!G32*$D33)/0.1</f>
        <v>18</v>
      </c>
      <c r="H33">
        <f>('nutritional values'!H32*$D33)/0.1</f>
        <v>413.99999999999994</v>
      </c>
      <c r="I33">
        <f>('nutritional values'!I32*$D33)/0.1</f>
        <v>28.800000429153478</v>
      </c>
      <c r="J33">
        <f>('nutritional values'!J32*$D33)/0.1</f>
        <v>0</v>
      </c>
      <c r="K33">
        <f>('nutritional values'!K32*$D33)/0.1</f>
        <v>3186</v>
      </c>
      <c r="L33">
        <f>('nutritional values'!L32*$D33)/0.1</f>
        <v>57.060001373291101</v>
      </c>
      <c r="M33">
        <f>('nutritional values'!M32*$D33)/0.1</f>
        <v>1152</v>
      </c>
      <c r="N33">
        <f>('nutritional values'!N32*$D33)/0.1</f>
        <v>5310</v>
      </c>
      <c r="O33">
        <f>('nutritional values'!O32*$D33)/0.1</f>
        <v>72</v>
      </c>
      <c r="P33">
        <f>('nutritional values'!P32*$D33)/0.1</f>
        <v>14.580000042915348</v>
      </c>
      <c r="Q33">
        <f>('nutritional values'!Q32*$D33)/0.1</f>
        <v>4752</v>
      </c>
      <c r="R33">
        <f>('nutritional values'!R32*$D33)/0.1</f>
        <v>89015.6337890625</v>
      </c>
      <c r="S33">
        <f>('nutritional values'!S32*$D33)/0.1</f>
        <v>13.5</v>
      </c>
      <c r="T33">
        <f>('nutritional values'!T32*$D33)/0.1</f>
        <v>323.99999999999994</v>
      </c>
      <c r="U33">
        <f>('nutritional values'!U32*$D33)/0.1</f>
        <v>1224</v>
      </c>
      <c r="V33">
        <f>('nutritional values'!V32*$D33)/0.1</f>
        <v>1.4939999431371682</v>
      </c>
      <c r="W33">
        <f>('nutritional values'!W32*$D33)/0.1</f>
        <v>1.224000066518784</v>
      </c>
      <c r="X33">
        <f>('nutritional values'!X32*$D33)/0.1</f>
        <v>5.3280000686645455</v>
      </c>
      <c r="Y33">
        <f>('nutritional values'!Y32*$D33)/0.1</f>
        <v>1.4939999431371682</v>
      </c>
      <c r="Z33">
        <f>('nutritional values'!Z32*$D33)/0.1</f>
        <v>6.5700001716613743</v>
      </c>
    </row>
    <row r="34" spans="1:26">
      <c r="A34">
        <f t="shared" si="0"/>
        <v>33</v>
      </c>
      <c r="B34" s="28" t="s">
        <v>87</v>
      </c>
      <c r="C34" s="25" t="s">
        <v>22</v>
      </c>
      <c r="D34" s="30" cm="1">
        <f t="array" ref="D34">INDEX(harvestdata, A34, D$1)</f>
        <v>0.8</v>
      </c>
      <c r="E34">
        <f>('nutritional values'!E33*$D34)/0.1</f>
        <v>9.4175996780395206</v>
      </c>
      <c r="F34">
        <f>('nutritional values'!F33*$D34)/0.1</f>
        <v>3.8880000114440882</v>
      </c>
      <c r="G34">
        <f>('nutritional values'!G33*$D34)/0.1</f>
        <v>53.855998992919929</v>
      </c>
      <c r="H34">
        <f>('nutritional values'!H33*$D34)/0.1</f>
        <v>247.67999267578162</v>
      </c>
      <c r="I34">
        <f>('nutritional values'!I33*$D34)/0.1</f>
        <v>5.7600002288818324</v>
      </c>
      <c r="J34">
        <f>('nutritional values'!J33*$D34)/0.1</f>
        <v>0.93599998950958396</v>
      </c>
      <c r="K34">
        <f>('nutritional values'!K33*$D34)/0.1</f>
        <v>5.7600002288818324</v>
      </c>
      <c r="L34">
        <f>('nutritional values'!L33*$D34)/0.1</f>
        <v>1.4975999593734719</v>
      </c>
      <c r="M34">
        <f>('nutritional values'!M33*$D34)/0.1</f>
        <v>106.55999755859359</v>
      </c>
      <c r="N34">
        <f>('nutritional values'!N33*$D34)/0.1</f>
        <v>777.59997558593761</v>
      </c>
      <c r="O34">
        <f>('nutritional values'!O33*$D34)/0.1</f>
        <v>43.200000762939439</v>
      </c>
      <c r="P34">
        <f>('nutritional values'!P33*$D34)/0.1</f>
        <v>1.3248000144958478</v>
      </c>
      <c r="Q34">
        <f>('nutritional values'!Q33*$D34)/0.1</f>
        <v>25.920000000000005</v>
      </c>
      <c r="R34">
        <f>('nutritional values'!R33*$D34)/0.1</f>
        <v>538.55999755859364</v>
      </c>
      <c r="S34">
        <f>('nutritional values'!S33*$D34)/0.1</f>
        <v>0.2016000002622608</v>
      </c>
      <c r="T34">
        <f>('nutritional values'!T33*$D34)/0.1</f>
        <v>19.583999633789041</v>
      </c>
      <c r="U34">
        <f>('nutritional values'!U33*$D34)/0.1</f>
        <v>120.9599990844728</v>
      </c>
      <c r="V34">
        <f>('nutritional values'!V33*$D34)/0.1</f>
        <v>1.206719994544984</v>
      </c>
      <c r="W34">
        <f>('nutritional values'!W33*$D34)/0.1</f>
        <v>1.3593599796295199</v>
      </c>
      <c r="X34">
        <f>('nutritional values'!X33*$D34)/0.1</f>
        <v>4.0320001542568241E-2</v>
      </c>
      <c r="Y34">
        <f>('nutritional values'!Y33*$D34)/0.1</f>
        <v>1.2441600561142001</v>
      </c>
      <c r="Z34">
        <f>('nutritional values'!Z33*$D34)/0.1</f>
        <v>2.9360001087188716</v>
      </c>
    </row>
    <row r="35" spans="1:26">
      <c r="A35">
        <f t="shared" si="0"/>
        <v>34</v>
      </c>
      <c r="B35" s="28" t="s">
        <v>89</v>
      </c>
      <c r="C35" s="25" t="s">
        <v>35</v>
      </c>
      <c r="D35" s="30" cm="1">
        <f t="array" ref="D35">INDEX(harvestdata, A35, D$1)</f>
        <v>0.2</v>
      </c>
      <c r="E35">
        <f>('nutritional values'!E34*$D35)/0.1</f>
        <v>3.8599998950958203</v>
      </c>
      <c r="F35">
        <f>('nutritional values'!F34*$D35)/0.1</f>
        <v>0.37999999523162797</v>
      </c>
      <c r="G35">
        <f>('nutritional values'!G34*$D35)/0.1</f>
        <v>8.5</v>
      </c>
      <c r="H35">
        <f>('nutritional values'!H34*$D35)/0.1</f>
        <v>66</v>
      </c>
      <c r="I35">
        <f>('nutritional values'!I34*$D35)/0.1</f>
        <v>6.4000000953674396</v>
      </c>
      <c r="J35">
        <f>('nutritional values'!J34*$D35)/0.1</f>
        <v>5.2000001072883599E-2</v>
      </c>
      <c r="K35">
        <f>('nutritional values'!K34*$D35)/0.1</f>
        <v>164</v>
      </c>
      <c r="L35">
        <f>('nutritional values'!L34*$D35)/0.1</f>
        <v>1.2400000095367441</v>
      </c>
      <c r="M35">
        <f>('nutritional values'!M34*$D35)/0.1</f>
        <v>114</v>
      </c>
      <c r="N35">
        <f>('nutritional values'!N34*$D35)/0.1</f>
        <v>598</v>
      </c>
      <c r="O35">
        <f>('nutritional values'!O34*$D35)/0.1</f>
        <v>14</v>
      </c>
      <c r="P35">
        <f>('nutritional values'!P34*$D35)/0.1</f>
        <v>1.159999966621398</v>
      </c>
      <c r="Q35">
        <f>('nutritional values'!Q34*$D35)/0.1</f>
        <v>38</v>
      </c>
      <c r="R35">
        <f>('nutritional values'!R34*$D35)/0.1</f>
        <v>1432</v>
      </c>
      <c r="S35">
        <f>('nutritional values'!S34*$D35)/0.1</f>
        <v>0.54000002145767201</v>
      </c>
      <c r="T35">
        <f>('nutritional values'!T34*$D35)/0.1</f>
        <v>46</v>
      </c>
      <c r="U35">
        <f>('nutritional values'!U34*$D35)/0.1</f>
        <v>120</v>
      </c>
      <c r="V35">
        <f>('nutritional values'!V34*$D35)/0.1</f>
        <v>3.20000015199184E-2</v>
      </c>
      <c r="W35">
        <f>('nutritional values'!W34*$D35)/0.1</f>
        <v>5.2000001072883599E-2</v>
      </c>
      <c r="X35">
        <f>('nutritional values'!X34*$D35)/0.1</f>
        <v>2.0000000949949E-3</v>
      </c>
      <c r="Y35">
        <f>('nutritional values'!Y34*$D35)/0.1</f>
        <v>3.4000001847744002E-2</v>
      </c>
      <c r="Z35">
        <f>('nutritional values'!Z34*$D35)/0.1</f>
        <v>5.4000001400709201E-2</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0.6</v>
      </c>
      <c r="E37">
        <f>('nutritional values'!E36*$D37)/0.1</f>
        <v>10.980000257492039</v>
      </c>
      <c r="F37">
        <f>('nutritional values'!F36*$D37)/0.1</f>
        <v>1.3199999928474417</v>
      </c>
      <c r="G37">
        <f>('nutritional values'!G36*$D37)/0.1</f>
        <v>25.619999885559061</v>
      </c>
      <c r="H37">
        <f>('nutritional values'!H36*$D37)/0.1</f>
        <v>185.99999999999997</v>
      </c>
      <c r="I37">
        <f>('nutritional values'!I36*$D37)/0.1</f>
        <v>16.200000286102316</v>
      </c>
      <c r="J37">
        <f>('nutritional values'!J36*$D37)/0.1</f>
        <v>0.30000000447034858</v>
      </c>
      <c r="K37">
        <f>('nutritional values'!K36*$D37)/0.1</f>
        <v>221.99999999999997</v>
      </c>
      <c r="L37">
        <f>('nutritional values'!L36*$D37)/0.1</f>
        <v>6.1799998283386204</v>
      </c>
      <c r="M37">
        <f>('nutritional values'!M36*$D37)/0.1</f>
        <v>150</v>
      </c>
      <c r="N37">
        <f>('nutritional values'!N36*$D37)/0.1</f>
        <v>1265.9999999999998</v>
      </c>
      <c r="O37">
        <f>('nutritional values'!O36*$D37)/0.1</f>
        <v>35.999999999999993</v>
      </c>
      <c r="P37">
        <f>('nutritional values'!P36*$D37)/0.1</f>
        <v>1.4399999678134918</v>
      </c>
      <c r="Q37">
        <f>('nutritional values'!Q36*$D37)/0.1</f>
        <v>210</v>
      </c>
      <c r="R37">
        <f>('nutritional values'!R36*$D37)/0.1</f>
        <v>0</v>
      </c>
      <c r="S37">
        <f>('nutritional values'!S36*$D37)/0.1</f>
        <v>2.4599999785423257</v>
      </c>
      <c r="T37">
        <f>('nutritional values'!T36*$D37)/0.1</f>
        <v>73.199998855590593</v>
      </c>
      <c r="U37">
        <f>('nutritional values'!U36*$D37)/0.1</f>
        <v>198</v>
      </c>
      <c r="V37">
        <f>('nutritional values'!V36*$D37)/0.1</f>
        <v>4.8000002279877663E-2</v>
      </c>
      <c r="W37">
        <f>('nutritional values'!W36*$D37)/0.1</f>
        <v>0.26399999856948836</v>
      </c>
      <c r="X37">
        <f>('nutritional values'!X36*$D37)/0.1</f>
        <v>0.41399998962879175</v>
      </c>
      <c r="Y37">
        <f>('nutritional values'!Y36*$D37)/0.1</f>
        <v>5.9999998658895479E-2</v>
      </c>
      <c r="Z37">
        <f>('nutritional values'!Z36*$D37)/0.1</f>
        <v>0.67799998819828189</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15.2</v>
      </c>
      <c r="E39">
        <f>('nutritional values'!E38*$D39)/0.1</f>
        <v>48.214400768280044</v>
      </c>
      <c r="F39">
        <f>('nutritional values'!F38*$D39)/0.1</f>
        <v>11.856000244617459</v>
      </c>
      <c r="G39">
        <f>('nutritional values'!G38*$D39)/0.1</f>
        <v>596.7520179748542</v>
      </c>
      <c r="H39">
        <f>('nutritional values'!H38*$D39)/0.1</f>
        <v>2371.2000579833943</v>
      </c>
      <c r="I39">
        <f>('nutritional values'!I38*$D39)/0.1</f>
        <v>31.616000652313165</v>
      </c>
      <c r="J39">
        <f>('nutritional values'!J38*$D39)/0.1</f>
        <v>1.2646400034427647</v>
      </c>
      <c r="K39">
        <f>('nutritional values'!K38*$D39)/0.1</f>
        <v>553.28001594543377</v>
      </c>
      <c r="L39">
        <f>('nutritional values'!L38*$D39)/0.1</f>
        <v>18.96959948539731</v>
      </c>
      <c r="M39">
        <f>('nutritional values'!M38*$D39)/0.1</f>
        <v>790.39997100830135</v>
      </c>
      <c r="N39">
        <f>('nutritional values'!N38*$D39)/0.1</f>
        <v>8852.4802551269513</v>
      </c>
      <c r="O39">
        <f>('nutritional values'!O38*$D39)/0.1</f>
        <v>79.039997100830121</v>
      </c>
      <c r="P39">
        <f>('nutritional values'!P38*$D39)/0.1</f>
        <v>7.9040001630783063</v>
      </c>
      <c r="Q39">
        <f>('nutritional values'!Q38*$D39)/0.1</f>
        <v>2213.12</v>
      </c>
      <c r="R39">
        <f>('nutritional values'!R38*$D39)/0.1</f>
        <v>44973.760742187573</v>
      </c>
      <c r="S39">
        <f>('nutritional values'!S38*$D39)/0.1</f>
        <v>3.9520000815391532</v>
      </c>
      <c r="T39">
        <f>('nutritional values'!T38*$D39)/0.1</f>
        <v>640.22398376464889</v>
      </c>
      <c r="U39">
        <f>('nutritional values'!U38*$D39)/0.1</f>
        <v>237.11999130249004</v>
      </c>
      <c r="V39">
        <f>('nutritional values'!V38*$D39)/0.1</f>
        <v>2.9244799017906256</v>
      </c>
      <c r="W39">
        <f>('nutritional values'!W38*$D39)/0.1</f>
        <v>3.9520000815391532</v>
      </c>
      <c r="X39">
        <f>('nutritional values'!X38*$D39)/0.1</f>
        <v>0</v>
      </c>
      <c r="Y39">
        <f>('nutritional values'!Y38*$D39)/0.1</f>
        <v>2.9244799017906256</v>
      </c>
      <c r="Z39">
        <f>('nutritional values'!Z38*$D39)/0.1</f>
        <v>0</v>
      </c>
    </row>
    <row r="40" spans="1:26">
      <c r="A40">
        <f t="shared" si="0"/>
        <v>39</v>
      </c>
      <c r="B40" s="28" t="s">
        <v>100</v>
      </c>
      <c r="C40" s="25" t="s">
        <v>98</v>
      </c>
      <c r="D40" s="30" cm="1">
        <f t="array" ref="D40">INDEX(harvestdata, A40, D$1)</f>
        <v>2.2999999999999998</v>
      </c>
      <c r="E40">
        <f>('nutritional values'!E39*$D40)/0.1</f>
        <v>9.8532002270221657</v>
      </c>
      <c r="F40">
        <f>('nutritional values'!F39*$D40)/0.1</f>
        <v>2.2287000268697725</v>
      </c>
      <c r="G40">
        <f>('nutritional values'!G39*$D40)/0.1</f>
        <v>95.716802597045898</v>
      </c>
      <c r="H40">
        <f>('nutritional values'!H39*$D40)/0.1</f>
        <v>398.82000350952165</v>
      </c>
      <c r="I40">
        <f>('nutritional values'!I39*$D40)/0.1</f>
        <v>10.556999802589413</v>
      </c>
      <c r="J40">
        <f>('nutritional values'!J39*$D40)/0.1</f>
        <v>0.59822998195886656</v>
      </c>
      <c r="K40">
        <f>('nutritional values'!K39*$D40)/0.1</f>
        <v>105.57000350952146</v>
      </c>
      <c r="L40">
        <f>('nutritional values'!L39*$D40)/0.1</f>
        <v>2.4633000567555356</v>
      </c>
      <c r="M40">
        <f>('nutritional values'!M39*$D40)/0.1</f>
        <v>140.75999736785883</v>
      </c>
      <c r="N40">
        <f>('nutritional values'!N39*$D40)/0.1</f>
        <v>3131.9099578857349</v>
      </c>
      <c r="O40">
        <f>('nutritional values'!O39*$D40)/0.1</f>
        <v>187.67999649047852</v>
      </c>
      <c r="P40">
        <f>('nutritional values'!P39*$D40)/0.1</f>
        <v>2.1113999262452121</v>
      </c>
      <c r="Q40">
        <f>('nutritional values'!Q39*$D40)/0.1</f>
        <v>1982.3699999999997</v>
      </c>
      <c r="R40">
        <f>('nutritional values'!R39*$D40)/0.1</f>
        <v>39670.858764648379</v>
      </c>
      <c r="S40">
        <f>('nutritional values'!S39*$D40)/0.1</f>
        <v>0.58649998903274436</v>
      </c>
      <c r="T40">
        <f>('nutritional values'!T39*$D40)/0.1</f>
        <v>430.49097824096725</v>
      </c>
      <c r="U40">
        <f>('nutritional values'!U39*$D40)/0.1</f>
        <v>246.33000087738097</v>
      </c>
      <c r="V40">
        <f>('nutritional values'!V39*$D40)/0.1</f>
        <v>3.5190000198781407E-2</v>
      </c>
      <c r="W40">
        <f>('nutritional values'!W39*$D40)/0.1</f>
        <v>0.41055000945925596</v>
      </c>
      <c r="X40">
        <f>('nutritional values'!X39*$D40)/0.1</f>
        <v>0.539580017328262</v>
      </c>
      <c r="Y40">
        <f>('nutritional values'!Y39*$D40)/0.1</f>
        <v>3.5190000198781407E-2</v>
      </c>
      <c r="Z40">
        <f>('nutritional values'!Z39*$D40)/0.1</f>
        <v>0</v>
      </c>
    </row>
    <row r="41" spans="1:26">
      <c r="A41">
        <f t="shared" si="0"/>
        <v>40</v>
      </c>
      <c r="B41" s="28" t="s">
        <v>102</v>
      </c>
      <c r="C41" s="25" t="s">
        <v>35</v>
      </c>
      <c r="D41" s="30" cm="1">
        <f t="array" ref="D41">INDEX(harvestdata, A41, D$1)</f>
        <v>0.7</v>
      </c>
      <c r="E41">
        <f>('nutritional values'!E40*$D41)/0.1</f>
        <v>4.2000001668930054</v>
      </c>
      <c r="F41">
        <f>('nutritional values'!F40*$D41)/0.1</f>
        <v>0.70000001043081195</v>
      </c>
      <c r="G41">
        <f>('nutritional values'!G40*$D41)/0.1</f>
        <v>21.699999332427986</v>
      </c>
      <c r="H41">
        <f>('nutritional values'!H40*$D41)/0.1</f>
        <v>105</v>
      </c>
      <c r="I41">
        <f>('nutritional values'!I40*$D41)/0.1</f>
        <v>3.4999999999999996</v>
      </c>
      <c r="J41">
        <f>('nutritional values'!J40*$D41)/0.1</f>
        <v>0.25900000333786038</v>
      </c>
      <c r="K41">
        <f>('nutritional values'!K40*$D41)/0.1</f>
        <v>109.62700176238999</v>
      </c>
      <c r="L41">
        <f>('nutritional values'!L40*$D41)/0.1</f>
        <v>1.9179999232292146</v>
      </c>
      <c r="M41">
        <f>('nutritional values'!M40*$D41)/0.1</f>
        <v>89.075002670287887</v>
      </c>
      <c r="N41">
        <f>('nutritional values'!N40*$D41)/0.1</f>
        <v>1007.2230529785129</v>
      </c>
      <c r="O41">
        <f>('nutritional values'!O40*$D41)/0.1</f>
        <v>13.999999999999998</v>
      </c>
      <c r="P41">
        <f>('nutritional values'!P40*$D41)/0.1</f>
        <v>1.371999964118007</v>
      </c>
      <c r="Q41">
        <f>('nutritional values'!Q40*$D41)/0.1</f>
        <v>35</v>
      </c>
      <c r="R41">
        <f>('nutritional values'!R40*$D41)/0.1</f>
        <v>735</v>
      </c>
      <c r="S41">
        <f>('nutritional values'!S40*$D41)/0.1</f>
        <v>0.20999999530613386</v>
      </c>
      <c r="T41">
        <f>('nutritional values'!T40*$D41)/0.1</f>
        <v>19.599999666213961</v>
      </c>
      <c r="U41">
        <f>('nutritional values'!U40*$D41)/0.1</f>
        <v>48.999999999999993</v>
      </c>
      <c r="V41">
        <f>('nutritional values'!V40*$D41)/0.1</f>
        <v>3.4999999217689023E-2</v>
      </c>
      <c r="W41">
        <f>('nutritional values'!W40*$D41)/0.1</f>
        <v>0.19600000604987108</v>
      </c>
      <c r="X41">
        <f>('nutritional values'!X40*$D41)/0.1</f>
        <v>3.4999999217689023E-2</v>
      </c>
      <c r="Y41">
        <f>('nutritional values'!Y40*$D41)/0.1</f>
        <v>3.4999999217689023E-2</v>
      </c>
      <c r="Z41">
        <f>('nutritional values'!Z40*$D41)/0.1</f>
        <v>0.22400001063942876</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5.0999999999999996</v>
      </c>
      <c r="E43">
        <f>('nutritional values'!E42*$D43)/0.1</f>
        <v>50.999999999999993</v>
      </c>
      <c r="F43">
        <f>('nutritional values'!F42*$D43)/0.1</f>
        <v>5.100000075995915</v>
      </c>
      <c r="G43">
        <f>('nutritional values'!G42*$D43)/0.1</f>
        <v>596.18997859954823</v>
      </c>
      <c r="H43">
        <f>('nutritional values'!H42*$D43)/0.1</f>
        <v>2294.9999999999995</v>
      </c>
      <c r="I43">
        <f>('nutritional values'!I42*$D43)/0.1</f>
        <v>101.99999999999999</v>
      </c>
      <c r="J43">
        <f>('nutritional values'!J42*$D43)/0.1</f>
        <v>1.0709999855607728</v>
      </c>
      <c r="K43">
        <f>('nutritional values'!K42*$D43)/0.1</f>
        <v>2447.9999999999995</v>
      </c>
      <c r="L43">
        <f>('nutritional values'!L42*$D43)/0.1</f>
        <v>35.699999392032616</v>
      </c>
      <c r="M43">
        <f>('nutritional values'!M42*$D43)/0.1</f>
        <v>1733.9999999999998</v>
      </c>
      <c r="N43">
        <f>('nutritional values'!N42*$D43)/0.1</f>
        <v>17951.999999999996</v>
      </c>
      <c r="O43">
        <f>('nutritional values'!O42*$D43)/0.1</f>
        <v>203.99999999999997</v>
      </c>
      <c r="P43">
        <f>('nutritional values'!P42*$D43)/0.1</f>
        <v>7.6500003039836635</v>
      </c>
      <c r="Q43">
        <f>('nutritional values'!Q42*$D43)/0.1</f>
        <v>27131.999999999996</v>
      </c>
      <c r="R43">
        <f>('nutritional values'!R42*$D43)/0.1</f>
        <v>0</v>
      </c>
      <c r="S43">
        <f>('nutritional values'!S42*$D43)/0.1</f>
        <v>73.440002918243465</v>
      </c>
      <c r="T43">
        <f>('nutritional values'!T42*$D43)/0.1</f>
        <v>1070.9999999999998</v>
      </c>
      <c r="U43">
        <f>('nutritional values'!U42*$D43)/0.1</f>
        <v>1376.9999999999998</v>
      </c>
      <c r="V43">
        <f>('nutritional values'!V42*$D43)/0.1</f>
        <v>0.35700001101940881</v>
      </c>
      <c r="W43">
        <f>('nutritional values'!W42*$D43)/0.1</f>
        <v>0.81600003875791915</v>
      </c>
      <c r="X43">
        <f>('nutritional values'!X42*$D43)/0.1</f>
        <v>1.3260000273585317</v>
      </c>
      <c r="Y43">
        <f>('nutritional values'!Y42*$D43)/0.1</f>
        <v>0.35700001101940881</v>
      </c>
      <c r="Z43">
        <f>('nutritional values'!Z42*$D43)/0.1</f>
        <v>2.1419999711215509</v>
      </c>
    </row>
    <row r="44" spans="1:26">
      <c r="A44">
        <f t="shared" si="0"/>
        <v>43</v>
      </c>
      <c r="B44" s="25" t="s">
        <v>107</v>
      </c>
      <c r="C44" s="25" t="s">
        <v>35</v>
      </c>
      <c r="D44" s="30" cm="1">
        <f t="array" ref="D44">INDEX(harvestdata, A44, D$1)</f>
        <v>5</v>
      </c>
      <c r="E44">
        <f>('nutritional values'!E43*$D44)/0.1</f>
        <v>57.475000619888498</v>
      </c>
      <c r="F44">
        <f>('nutritional values'!F43*$D44)/0.1</f>
        <v>15.199999511241899</v>
      </c>
      <c r="G44">
        <f>('nutritional values'!G43*$D44)/0.1</f>
        <v>147.72499799728399</v>
      </c>
      <c r="H44">
        <f>('nutritional values'!H43*$D44)/0.1</f>
        <v>807.49998092651492</v>
      </c>
      <c r="I44">
        <f>('nutritional values'!I43*$D44)/0.1</f>
        <v>47.499999403953552</v>
      </c>
      <c r="J44">
        <f>('nutritional values'!J43*$D44)/0.1</f>
        <v>3.9900001138448702</v>
      </c>
      <c r="K44">
        <f>('nutritional values'!K43*$D44)/0.1</f>
        <v>759.9999904632549</v>
      </c>
      <c r="L44">
        <f>('nutritional values'!L43*$D44)/0.1</f>
        <v>17.57500022649765</v>
      </c>
      <c r="M44">
        <f>('nutritional values'!M43*$D44)/0.1</f>
        <v>855.00001907348496</v>
      </c>
      <c r="N44">
        <f>('nutritional values'!N43*$D44)/0.1</f>
        <v>12397.4998474121</v>
      </c>
      <c r="O44">
        <f>('nutritional values'!O43*$D44)/0.1</f>
        <v>379.99999523162847</v>
      </c>
      <c r="P44">
        <f>('nutritional values'!P43*$D44)/0.1</f>
        <v>15.199999511241899</v>
      </c>
      <c r="Q44">
        <f>('nutritional values'!Q43*$D44)/0.1</f>
        <v>475</v>
      </c>
      <c r="R44">
        <f>('nutritional values'!R43*$D44)/0.1</f>
        <v>9500</v>
      </c>
      <c r="S44">
        <f>('nutritional values'!S43*$D44)/0.1</f>
        <v>5.70000000298025</v>
      </c>
      <c r="T44">
        <f>('nutritional values'!T43*$D44)/0.1</f>
        <v>850.24995803833008</v>
      </c>
      <c r="U44">
        <f>('nutritional values'!U43*$D44)/0.1</f>
        <v>1139.9999618530251</v>
      </c>
      <c r="V44">
        <f>('nutritional values'!V43*$D44)/0.1</f>
        <v>0.33249999396502949</v>
      </c>
      <c r="W44">
        <f>('nutritional values'!W43*$D44)/0.1</f>
        <v>1.4250000007450598</v>
      </c>
      <c r="X44">
        <f>('nutritional values'!X43*$D44)/0.1</f>
        <v>2.8975000604987149</v>
      </c>
      <c r="Y44">
        <f>('nutritional values'!Y43*$D44)/0.1</f>
        <v>0.52249999716877993</v>
      </c>
      <c r="Z44">
        <f>('nutritional values'!Z43*$D44)/0.1</f>
        <v>0</v>
      </c>
    </row>
    <row r="45" spans="1:26">
      <c r="B45" s="27"/>
      <c r="C45" s="26"/>
      <c r="D45" s="26"/>
    </row>
    <row r="46" spans="1:26">
      <c r="B46" s="33"/>
      <c r="C46" s="34" t="s">
        <v>133</v>
      </c>
      <c r="D46" s="35">
        <f>SUM(D2:D44)</f>
        <v>67.489999999999981</v>
      </c>
      <c r="E46" s="35">
        <f t="shared" ref="E46:Z46" si="1">SUM(E2:E44)</f>
        <v>2583.4731705963595</v>
      </c>
      <c r="F46" s="35">
        <f t="shared" si="1"/>
        <v>3167.7979964345695</v>
      </c>
      <c r="G46" s="35">
        <f t="shared" si="1"/>
        <v>9834.6317873001062</v>
      </c>
      <c r="H46" s="35">
        <f t="shared" si="1"/>
        <v>77292.109919738767</v>
      </c>
      <c r="I46" s="35">
        <f t="shared" si="1"/>
        <v>2638.6449972435821</v>
      </c>
      <c r="J46" s="35">
        <f t="shared" si="1"/>
        <v>444.29203899204794</v>
      </c>
      <c r="K46" s="35">
        <f t="shared" si="1"/>
        <v>17373.466869544976</v>
      </c>
      <c r="L46" s="35">
        <f t="shared" si="1"/>
        <v>765.66929087489837</v>
      </c>
      <c r="M46" s="35">
        <f t="shared" si="1"/>
        <v>24606.455039405853</v>
      </c>
      <c r="N46" s="35">
        <f t="shared" si="1"/>
        <v>175922.87459411618</v>
      </c>
      <c r="O46" s="35">
        <f t="shared" si="1"/>
        <v>2774.4299861669524</v>
      </c>
      <c r="P46" s="35">
        <f t="shared" si="1"/>
        <v>394.05280255675268</v>
      </c>
      <c r="Q46" s="35">
        <f t="shared" si="1"/>
        <v>41991.959999999992</v>
      </c>
      <c r="R46" s="35">
        <f t="shared" si="1"/>
        <v>195561.06341934204</v>
      </c>
      <c r="S46" s="35">
        <f t="shared" si="1"/>
        <v>637.3286164578044</v>
      </c>
      <c r="T46" s="35">
        <f t="shared" si="1"/>
        <v>11028.27894268035</v>
      </c>
      <c r="U46" s="35">
        <f t="shared" si="1"/>
        <v>35657.73966655734</v>
      </c>
      <c r="V46" s="35">
        <f t="shared" si="1"/>
        <v>2117.9002578085283</v>
      </c>
      <c r="W46" s="35">
        <f t="shared" si="1"/>
        <v>367.42856405042107</v>
      </c>
      <c r="X46" s="35">
        <f t="shared" si="1"/>
        <v>37.691999634774412</v>
      </c>
      <c r="Y46" s="35">
        <f t="shared" si="1"/>
        <v>2168.5809370091201</v>
      </c>
      <c r="Z46" s="35">
        <f t="shared" si="1"/>
        <v>405.43748988881788</v>
      </c>
    </row>
    <row r="47" spans="1:26">
      <c r="C47" s="17" t="s">
        <v>132</v>
      </c>
      <c r="D47" s="47">
        <f>(D46/30)</f>
        <v>2.2496666666666658</v>
      </c>
      <c r="E47" s="47">
        <f t="shared" ref="E47:Z47" si="2">(E46/30)</f>
        <v>86.11577235321198</v>
      </c>
      <c r="F47" s="47">
        <f t="shared" si="2"/>
        <v>105.59326654781898</v>
      </c>
      <c r="G47" s="47">
        <f t="shared" si="2"/>
        <v>327.82105957667022</v>
      </c>
      <c r="H47" s="47">
        <f t="shared" si="2"/>
        <v>2576.4036639912924</v>
      </c>
      <c r="I47" s="47">
        <f t="shared" si="2"/>
        <v>87.954833241452732</v>
      </c>
      <c r="J47" s="47">
        <f t="shared" si="2"/>
        <v>14.809734633068265</v>
      </c>
      <c r="K47" s="47">
        <f t="shared" si="2"/>
        <v>579.11556231816587</v>
      </c>
      <c r="L47" s="47">
        <f t="shared" si="2"/>
        <v>25.522309695829946</v>
      </c>
      <c r="M47" s="47">
        <f t="shared" si="2"/>
        <v>820.21516798019513</v>
      </c>
      <c r="N47" s="47">
        <f t="shared" si="2"/>
        <v>5864.0958198038725</v>
      </c>
      <c r="O47" s="47">
        <f t="shared" si="2"/>
        <v>92.480999538898416</v>
      </c>
      <c r="P47" s="47">
        <f t="shared" si="2"/>
        <v>13.135093418558423</v>
      </c>
      <c r="Q47" s="47">
        <f t="shared" si="2"/>
        <v>1399.7319999999997</v>
      </c>
      <c r="R47" s="47">
        <f t="shared" si="2"/>
        <v>6518.7021139780682</v>
      </c>
      <c r="S47" s="47">
        <f t="shared" si="2"/>
        <v>21.244287215260147</v>
      </c>
      <c r="T47" s="47">
        <f t="shared" si="2"/>
        <v>367.60929808934503</v>
      </c>
      <c r="U47" s="47">
        <f t="shared" si="2"/>
        <v>1188.5913222185779</v>
      </c>
      <c r="V47" s="47">
        <f t="shared" si="2"/>
        <v>70.596675260284272</v>
      </c>
      <c r="W47" s="47">
        <f t="shared" si="2"/>
        <v>12.247618801680703</v>
      </c>
      <c r="X47" s="47">
        <f t="shared" si="2"/>
        <v>1.2563999878258136</v>
      </c>
      <c r="Y47" s="47">
        <f t="shared" si="2"/>
        <v>72.286031233637331</v>
      </c>
      <c r="Z47" s="47">
        <f t="shared" si="2"/>
        <v>13.51458299629393</v>
      </c>
    </row>
  </sheetData>
  <pageMargins left="0.7" right="0.7" top="0.75" bottom="0.75" header="0.3" footer="0.3"/>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87A0-2327-480E-BDF2-06F1E973E6EC}">
  <sheetPr codeName="Sheet16"/>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10</v>
      </c>
    </row>
    <row r="2" spans="1:26">
      <c r="B2" s="21" t="s">
        <v>109</v>
      </c>
      <c r="C2" s="22" t="s">
        <v>1</v>
      </c>
      <c r="D2" s="22" t="s">
        <v>120</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0</v>
      </c>
      <c r="E8">
        <f>('nutritional values'!E7*$D8)/0.1</f>
        <v>0</v>
      </c>
      <c r="F8">
        <f>('nutritional values'!F7*$D8)/0.1</f>
        <v>0</v>
      </c>
      <c r="G8">
        <f>('nutritional values'!G7*$D8)/0.1</f>
        <v>0</v>
      </c>
      <c r="H8">
        <f>('nutritional values'!H7*$D8)/0.1</f>
        <v>0</v>
      </c>
      <c r="I8">
        <f>('nutritional values'!I7*$D8)/0.1</f>
        <v>0</v>
      </c>
      <c r="J8">
        <f>('nutritional values'!J7*$D8)/0.1</f>
        <v>0</v>
      </c>
      <c r="K8">
        <f>('nutritional values'!K7*$D8)/0.1</f>
        <v>0</v>
      </c>
      <c r="L8">
        <f>('nutritional values'!L7*$D8)/0.1</f>
        <v>0</v>
      </c>
      <c r="M8">
        <f>('nutritional values'!M7*$D8)/0.1</f>
        <v>0</v>
      </c>
      <c r="N8">
        <f>('nutritional values'!N7*$D8)/0.1</f>
        <v>0</v>
      </c>
      <c r="O8">
        <f>('nutritional values'!O7*$D8)/0.1</f>
        <v>0</v>
      </c>
      <c r="P8">
        <f>('nutritional values'!P7*$D8)/0.1</f>
        <v>0</v>
      </c>
      <c r="Q8">
        <f>('nutritional values'!Q7*$D8)/0.1</f>
        <v>0</v>
      </c>
      <c r="R8">
        <f>('nutritional values'!R7*$D8)/0.1</f>
        <v>0</v>
      </c>
      <c r="S8">
        <f>('nutritional values'!S7*$D8)/0.1</f>
        <v>0</v>
      </c>
      <c r="T8">
        <f>('nutritional values'!T7*$D8)/0.1</f>
        <v>0</v>
      </c>
      <c r="U8">
        <f>('nutritional values'!U7*$D8)/0.1</f>
        <v>0</v>
      </c>
      <c r="V8">
        <f>('nutritional values'!V7*$D8)/0.1</f>
        <v>0</v>
      </c>
      <c r="W8">
        <f>('nutritional values'!W7*$D8)/0.1</f>
        <v>0</v>
      </c>
      <c r="X8">
        <f>('nutritional values'!X7*$D8)/0.1</f>
        <v>0</v>
      </c>
      <c r="Y8">
        <f>('nutritional values'!Y7*$D8)/0.1</f>
        <v>0</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0</v>
      </c>
      <c r="E14">
        <f>('nutritional values'!E13*$D14)/0.1</f>
        <v>0</v>
      </c>
      <c r="F14">
        <f>('nutritional values'!F13*$D14)/0.1</f>
        <v>0</v>
      </c>
      <c r="G14">
        <f>('nutritional values'!G13*$D14)/0.1</f>
        <v>0</v>
      </c>
      <c r="H14">
        <f>('nutritional values'!H13*$D14)/0.1</f>
        <v>0</v>
      </c>
      <c r="I14">
        <f>('nutritional values'!I13*$D14)/0.1</f>
        <v>0</v>
      </c>
      <c r="J14">
        <f>('nutritional values'!J13*$D14)/0.1</f>
        <v>0</v>
      </c>
      <c r="K14">
        <f>('nutritional values'!K13*$D14)/0.1</f>
        <v>0</v>
      </c>
      <c r="L14">
        <f>('nutritional values'!L13*$D14)/0.1</f>
        <v>0</v>
      </c>
      <c r="M14">
        <f>('nutritional values'!M13*$D14)/0.1</f>
        <v>0</v>
      </c>
      <c r="N14">
        <f>('nutritional values'!N13*$D14)/0.1</f>
        <v>0</v>
      </c>
      <c r="O14">
        <f>('nutritional values'!O13*$D14)/0.1</f>
        <v>0</v>
      </c>
      <c r="P14">
        <f>('nutritional values'!P13*$D14)/0.1</f>
        <v>0</v>
      </c>
      <c r="Q14">
        <f>('nutritional values'!Q13*$D14)/0.1</f>
        <v>0</v>
      </c>
      <c r="R14">
        <f>('nutritional values'!R13*$D14)/0.1</f>
        <v>0</v>
      </c>
      <c r="S14">
        <f>('nutritional values'!S13*$D14)/0.1</f>
        <v>0</v>
      </c>
      <c r="T14">
        <f>('nutritional values'!T13*$D14)/0.1</f>
        <v>0</v>
      </c>
      <c r="U14">
        <f>('nutritional values'!U13*$D14)/0.1</f>
        <v>0</v>
      </c>
      <c r="V14">
        <f>('nutritional values'!V13*$D14)/0.1</f>
        <v>0</v>
      </c>
      <c r="W14">
        <f>('nutritional values'!W13*$D14)/0.1</f>
        <v>0</v>
      </c>
      <c r="X14">
        <f>('nutritional values'!X13*$D14)/0.1</f>
        <v>0</v>
      </c>
      <c r="Y14">
        <f>('nutritional values'!Y13*$D14)/0.1</f>
        <v>0</v>
      </c>
      <c r="Z14">
        <f>('nutritional values'!Z13*$D14)/0.1</f>
        <v>0</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0</v>
      </c>
      <c r="E18">
        <f>('nutritional values'!E17*$D18)/0.1</f>
        <v>0</v>
      </c>
      <c r="F18">
        <f>('nutritional values'!F17*$D18)/0.1</f>
        <v>0</v>
      </c>
      <c r="G18">
        <f>('nutritional values'!G17*$D18)/0.1</f>
        <v>0</v>
      </c>
      <c r="H18">
        <f>('nutritional values'!H17*$D18)/0.1</f>
        <v>0</v>
      </c>
      <c r="I18">
        <f>('nutritional values'!I17*$D18)/0.1</f>
        <v>0</v>
      </c>
      <c r="J18">
        <f>('nutritional values'!J17*$D18)/0.1</f>
        <v>0</v>
      </c>
      <c r="K18">
        <f>('nutritional values'!K17*$D18)/0.1</f>
        <v>0</v>
      </c>
      <c r="L18">
        <f>('nutritional values'!L17*$D18)/0.1</f>
        <v>0</v>
      </c>
      <c r="M18">
        <f>('nutritional values'!M17*$D18)/0.1</f>
        <v>0</v>
      </c>
      <c r="N18">
        <f>('nutritional values'!N17*$D18)/0.1</f>
        <v>0</v>
      </c>
      <c r="O18">
        <f>('nutritional values'!O17*$D18)/0.1</f>
        <v>0</v>
      </c>
      <c r="P18">
        <f>('nutritional values'!P17*$D18)/0.1</f>
        <v>0</v>
      </c>
      <c r="Q18">
        <f>('nutritional values'!Q17*$D18)/0.1</f>
        <v>0</v>
      </c>
      <c r="R18">
        <f>('nutritional values'!R17*$D18)/0.1</f>
        <v>0</v>
      </c>
      <c r="S18">
        <f>('nutritional values'!S17*$D18)/0.1</f>
        <v>0</v>
      </c>
      <c r="T18">
        <f>('nutritional values'!T17*$D18)/0.1</f>
        <v>0</v>
      </c>
      <c r="U18">
        <f>('nutritional values'!U17*$D18)/0.1</f>
        <v>0</v>
      </c>
      <c r="V18">
        <f>('nutritional values'!V17*$D18)/0.1</f>
        <v>0</v>
      </c>
      <c r="W18">
        <f>('nutritional values'!W17*$D18)/0.1</f>
        <v>0</v>
      </c>
      <c r="X18">
        <f>('nutritional values'!X17*$D18)/0.1</f>
        <v>0</v>
      </c>
      <c r="Y18">
        <f>('nutritional values'!Y17*$D18)/0.1</f>
        <v>0</v>
      </c>
      <c r="Z18">
        <f>('nutritional values'!Z17*$D18)/0.1</f>
        <v>0</v>
      </c>
    </row>
    <row r="19" spans="1:26">
      <c r="A19">
        <f t="shared" si="0"/>
        <v>18</v>
      </c>
      <c r="B19" s="28" t="s">
        <v>57</v>
      </c>
      <c r="C19" s="25" t="s">
        <v>35</v>
      </c>
      <c r="D19" s="30" cm="1">
        <f t="array" ref="D19">INDEX(harvestdata, A19, D$1)</f>
        <v>0</v>
      </c>
      <c r="E19">
        <f>('nutritional values'!E18*$D19)/0.1</f>
        <v>0</v>
      </c>
      <c r="F19">
        <f>('nutritional values'!F18*$D19)/0.1</f>
        <v>0</v>
      </c>
      <c r="G19">
        <f>('nutritional values'!G18*$D19)/0.1</f>
        <v>0</v>
      </c>
      <c r="H19">
        <f>('nutritional values'!H18*$D19)/0.1</f>
        <v>0</v>
      </c>
      <c r="I19">
        <f>('nutritional values'!I18*$D19)/0.1</f>
        <v>0</v>
      </c>
      <c r="J19">
        <f>('nutritional values'!J18*$D19)/0.1</f>
        <v>0</v>
      </c>
      <c r="K19">
        <f>('nutritional values'!K18*$D19)/0.1</f>
        <v>0</v>
      </c>
      <c r="L19">
        <f>('nutritional values'!L18*$D19)/0.1</f>
        <v>0</v>
      </c>
      <c r="M19">
        <f>('nutritional values'!M18*$D19)/0.1</f>
        <v>0</v>
      </c>
      <c r="N19">
        <f>('nutritional values'!N18*$D19)/0.1</f>
        <v>0</v>
      </c>
      <c r="O19">
        <f>('nutritional values'!O18*$D19)/0.1</f>
        <v>0</v>
      </c>
      <c r="P19">
        <f>('nutritional values'!P18*$D19)/0.1</f>
        <v>0</v>
      </c>
      <c r="Q19">
        <f>('nutritional values'!Q18*$D19)/0.1</f>
        <v>0</v>
      </c>
      <c r="R19">
        <f>('nutritional values'!R18*$D19)/0.1</f>
        <v>0</v>
      </c>
      <c r="S19">
        <f>('nutritional values'!S18*$D19)/0.1</f>
        <v>0</v>
      </c>
      <c r="T19">
        <f>('nutritional values'!T18*$D19)/0.1</f>
        <v>0</v>
      </c>
      <c r="U19">
        <f>('nutritional values'!U18*$D19)/0.1</f>
        <v>0</v>
      </c>
      <c r="V19">
        <f>('nutritional values'!V18*$D19)/0.1</f>
        <v>0</v>
      </c>
      <c r="W19">
        <f>('nutritional values'!W18*$D19)/0.1</f>
        <v>0</v>
      </c>
      <c r="X19">
        <f>('nutritional values'!X18*$D19)/0.1</f>
        <v>0</v>
      </c>
      <c r="Y19">
        <f>('nutritional values'!Y18*$D19)/0.1</f>
        <v>0</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0</v>
      </c>
      <c r="E21">
        <f>('nutritional values'!E20*$D21)/0.1</f>
        <v>0</v>
      </c>
      <c r="F21">
        <f>('nutritional values'!F20*$D21)/0.1</f>
        <v>0</v>
      </c>
      <c r="G21">
        <f>('nutritional values'!G20*$D21)/0.1</f>
        <v>0</v>
      </c>
      <c r="H21">
        <f>('nutritional values'!H20*$D21)/0.1</f>
        <v>0</v>
      </c>
      <c r="I21">
        <f>('nutritional values'!I20*$D21)/0.1</f>
        <v>0</v>
      </c>
      <c r="J21">
        <f>('nutritional values'!J20*$D21)/0.1</f>
        <v>0</v>
      </c>
      <c r="K21">
        <f>('nutritional values'!K20*$D21)/0.1</f>
        <v>0</v>
      </c>
      <c r="L21">
        <f>('nutritional values'!L20*$D21)/0.1</f>
        <v>0</v>
      </c>
      <c r="M21">
        <f>('nutritional values'!M20*$D21)/0.1</f>
        <v>0</v>
      </c>
      <c r="N21">
        <f>('nutritional values'!N20*$D21)/0.1</f>
        <v>0</v>
      </c>
      <c r="O21">
        <f>('nutritional values'!O20*$D21)/0.1</f>
        <v>0</v>
      </c>
      <c r="P21">
        <f>('nutritional values'!P20*$D21)/0.1</f>
        <v>0</v>
      </c>
      <c r="Q21">
        <f>('nutritional values'!Q20*$D21)/0.1</f>
        <v>0</v>
      </c>
      <c r="R21">
        <f>('nutritional values'!R20*$D21)/0.1</f>
        <v>0</v>
      </c>
      <c r="S21">
        <f>('nutritional values'!S20*$D21)/0.1</f>
        <v>0</v>
      </c>
      <c r="T21">
        <f>('nutritional values'!T20*$D21)/0.1</f>
        <v>0</v>
      </c>
      <c r="U21">
        <f>('nutritional values'!U20*$D21)/0.1</f>
        <v>0</v>
      </c>
      <c r="V21">
        <f>('nutritional values'!V20*$D21)/0.1</f>
        <v>0</v>
      </c>
      <c r="W21">
        <f>('nutritional values'!W20*$D21)/0.1</f>
        <v>0</v>
      </c>
      <c r="X21">
        <f>('nutritional values'!X20*$D21)/0.1</f>
        <v>0</v>
      </c>
      <c r="Y21">
        <f>('nutritional values'!Y20*$D21)/0.1</f>
        <v>0</v>
      </c>
      <c r="Z21">
        <f>('nutritional values'!Z20*$D21)/0.1</f>
        <v>0</v>
      </c>
    </row>
    <row r="22" spans="1:26">
      <c r="A22">
        <f t="shared" si="0"/>
        <v>21</v>
      </c>
      <c r="B22" s="28" t="s">
        <v>63</v>
      </c>
      <c r="C22" s="25" t="s">
        <v>35</v>
      </c>
      <c r="D22" s="30" cm="1">
        <f t="array" ref="D22">INDEX(harvestdata, A22, D$1)</f>
        <v>0</v>
      </c>
      <c r="E22">
        <f>('nutritional values'!E21*$D22)/0.1</f>
        <v>0</v>
      </c>
      <c r="F22">
        <f>('nutritional values'!F21*$D22)/0.1</f>
        <v>0</v>
      </c>
      <c r="G22">
        <f>('nutritional values'!G21*$D22)/0.1</f>
        <v>0</v>
      </c>
      <c r="H22">
        <f>('nutritional values'!H21*$D22)/0.1</f>
        <v>0</v>
      </c>
      <c r="I22">
        <f>('nutritional values'!I21*$D22)/0.1</f>
        <v>0</v>
      </c>
      <c r="J22">
        <f>('nutritional values'!J21*$D22)/0.1</f>
        <v>0</v>
      </c>
      <c r="K22">
        <f>('nutritional values'!K21*$D22)/0.1</f>
        <v>0</v>
      </c>
      <c r="L22">
        <f>('nutritional values'!L21*$D22)/0.1</f>
        <v>0</v>
      </c>
      <c r="M22">
        <f>('nutritional values'!M21*$D22)/0.1</f>
        <v>0</v>
      </c>
      <c r="N22">
        <f>('nutritional values'!N21*$D22)/0.1</f>
        <v>0</v>
      </c>
      <c r="O22">
        <f>('nutritional values'!O21*$D22)/0.1</f>
        <v>0</v>
      </c>
      <c r="P22">
        <f>('nutritional values'!P21*$D22)/0.1</f>
        <v>0</v>
      </c>
      <c r="Q22">
        <f>('nutritional values'!Q21*$D22)/0.1</f>
        <v>0</v>
      </c>
      <c r="R22">
        <f>('nutritional values'!R21*$D22)/0.1</f>
        <v>0</v>
      </c>
      <c r="S22">
        <f>('nutritional values'!S21*$D22)/0.1</f>
        <v>0</v>
      </c>
      <c r="T22">
        <f>('nutritional values'!T21*$D22)/0.1</f>
        <v>0</v>
      </c>
      <c r="U22">
        <f>('nutritional values'!U21*$D22)/0.1</f>
        <v>0</v>
      </c>
      <c r="V22">
        <f>('nutritional values'!V21*$D22)/0.1</f>
        <v>0</v>
      </c>
      <c r="W22">
        <f>('nutritional values'!W21*$D22)/0.1</f>
        <v>0</v>
      </c>
      <c r="X22">
        <f>('nutritional values'!X21*$D22)/0.1</f>
        <v>0</v>
      </c>
      <c r="Y22">
        <f>('nutritional values'!Y21*$D22)/0.1</f>
        <v>0</v>
      </c>
      <c r="Z22">
        <f>('nutritional values'!Z21*$D22)/0.1</f>
        <v>0</v>
      </c>
    </row>
    <row r="23" spans="1:26">
      <c r="A23">
        <f t="shared" si="0"/>
        <v>22</v>
      </c>
      <c r="B23" s="28" t="s">
        <v>65</v>
      </c>
      <c r="C23" s="25" t="s">
        <v>35</v>
      </c>
      <c r="D23" s="30" cm="1">
        <f t="array" ref="D23">INDEX(harvestdata, A23, D$1)</f>
        <v>0</v>
      </c>
      <c r="E23">
        <f>('nutritional values'!E22*$D23)/0.1</f>
        <v>0</v>
      </c>
      <c r="F23">
        <f>('nutritional values'!F22*$D23)/0.1</f>
        <v>0</v>
      </c>
      <c r="G23">
        <f>('nutritional values'!G22*$D23)/0.1</f>
        <v>0</v>
      </c>
      <c r="H23">
        <f>('nutritional values'!H22*$D23)/0.1</f>
        <v>0</v>
      </c>
      <c r="I23">
        <f>('nutritional values'!I22*$D23)/0.1</f>
        <v>0</v>
      </c>
      <c r="J23">
        <f>('nutritional values'!J22*$D23)/0.1</f>
        <v>0</v>
      </c>
      <c r="K23">
        <f>('nutritional values'!K22*$D23)/0.1</f>
        <v>0</v>
      </c>
      <c r="L23">
        <f>('nutritional values'!L22*$D23)/0.1</f>
        <v>0</v>
      </c>
      <c r="M23">
        <f>('nutritional values'!M22*$D23)/0.1</f>
        <v>0</v>
      </c>
      <c r="N23">
        <f>('nutritional values'!N22*$D23)/0.1</f>
        <v>0</v>
      </c>
      <c r="O23">
        <f>('nutritional values'!O22*$D23)/0.1</f>
        <v>0</v>
      </c>
      <c r="P23">
        <f>('nutritional values'!P22*$D23)/0.1</f>
        <v>0</v>
      </c>
      <c r="Q23">
        <f>('nutritional values'!Q22*$D23)/0.1</f>
        <v>0</v>
      </c>
      <c r="R23">
        <f>('nutritional values'!R22*$D23)/0.1</f>
        <v>0</v>
      </c>
      <c r="S23">
        <f>('nutritional values'!S22*$D23)/0.1</f>
        <v>0</v>
      </c>
      <c r="T23">
        <f>('nutritional values'!T22*$D23)/0.1</f>
        <v>0</v>
      </c>
      <c r="U23">
        <f>('nutritional values'!U22*$D23)/0.1</f>
        <v>0</v>
      </c>
      <c r="V23">
        <f>('nutritional values'!V22*$D23)/0.1</f>
        <v>0</v>
      </c>
      <c r="W23">
        <f>('nutritional values'!W22*$D23)/0.1</f>
        <v>0</v>
      </c>
      <c r="X23">
        <f>('nutritional values'!X22*$D23)/0.1</f>
        <v>0</v>
      </c>
      <c r="Y23">
        <f>('nutritional values'!Y22*$D23)/0.1</f>
        <v>0</v>
      </c>
      <c r="Z23">
        <f>('nutritional values'!Z22*$D23)/0.1</f>
        <v>0</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5.8</v>
      </c>
      <c r="E29">
        <f>('nutritional values'!E28*$D29)/0.1</f>
        <v>51.03999972343442</v>
      </c>
      <c r="F29">
        <f>('nutritional values'!F28*$D29)/0.1</f>
        <v>11.600000172853454</v>
      </c>
      <c r="G29">
        <f>('nutritional values'!G28*$D29)/0.1</f>
        <v>156.02000331878665</v>
      </c>
      <c r="H29">
        <f>('nutritional values'!H28*$D29)/0.1</f>
        <v>1043.9999999999998</v>
      </c>
      <c r="I29">
        <f>('nutritional values'!I28*$D29)/0.1</f>
        <v>69.600002765655759</v>
      </c>
      <c r="J29">
        <f>('nutritional values'!J28*$D29)/0.1</f>
        <v>1.6240000501275034</v>
      </c>
      <c r="K29">
        <f>('nutritional values'!K28*$D29)/0.1</f>
        <v>580</v>
      </c>
      <c r="L29">
        <f>('nutritional values'!L28*$D29)/0.1</f>
        <v>15.660000622272486</v>
      </c>
      <c r="M29">
        <f>('nutritional values'!M28*$D29)/0.1</f>
        <v>637.99999999999989</v>
      </c>
      <c r="N29">
        <f>('nutritional values'!N28*$D29)/0.1</f>
        <v>13745.999999999998</v>
      </c>
      <c r="O29">
        <f>('nutritional values'!O28*$D29)/0.1</f>
        <v>290</v>
      </c>
      <c r="P29">
        <f>('nutritional values'!P28*$D29)/0.1</f>
        <v>9.8600001037120624</v>
      </c>
      <c r="Q29">
        <f>('nutritional values'!Q28*$D29)/0.1</f>
        <v>2436</v>
      </c>
      <c r="R29">
        <f>('nutritional values'!R28*$D29)/0.1</f>
        <v>0</v>
      </c>
      <c r="S29">
        <f>('nutritional values'!S28*$D29)/0.1</f>
        <v>31.320001244544972</v>
      </c>
      <c r="T29">
        <f>('nutritional values'!T28*$D29)/0.1</f>
        <v>794.59998893737577</v>
      </c>
      <c r="U29">
        <f>('nutritional values'!U28*$D29)/0.1</f>
        <v>870</v>
      </c>
      <c r="V29">
        <f>('nutritional values'!V28*$D29)/0.1</f>
        <v>1.7399999611079666</v>
      </c>
      <c r="W29">
        <f>('nutritional values'!W28*$D29)/0.1</f>
        <v>4.6399998962879199</v>
      </c>
      <c r="X29">
        <f>('nutritional values'!X28*$D29)/0.1</f>
        <v>0.17400000151246772</v>
      </c>
      <c r="Y29">
        <f>('nutritional values'!Y28*$D29)/0.1</f>
        <v>1.7979999706149088</v>
      </c>
      <c r="Z29">
        <f>('nutritional values'!Z28*$D29)/0.1</f>
        <v>4.8139998167753202</v>
      </c>
    </row>
    <row r="30" spans="1:26">
      <c r="A30">
        <f t="shared" si="0"/>
        <v>29</v>
      </c>
      <c r="B30" s="28" t="s">
        <v>129</v>
      </c>
      <c r="C30" s="25" t="s">
        <v>35</v>
      </c>
      <c r="D30" s="30" cm="1">
        <f t="array" ref="D30">INDEX(harvestdata, A30, D$1)</f>
        <v>5.5</v>
      </c>
      <c r="E30">
        <f>('nutritional values'!E29*$D30)/0.1</f>
        <v>53.900001049041727</v>
      </c>
      <c r="F30">
        <f>('nutritional values'!F29*$D30)/0.1</f>
        <v>9.9000003933906342</v>
      </c>
      <c r="G30">
        <f>('nutritional values'!G29*$D30)/0.1</f>
        <v>158.4000062942506</v>
      </c>
      <c r="H30">
        <f>('nutritional values'!H29*$D30)/0.1</f>
        <v>1375</v>
      </c>
      <c r="I30">
        <f>('nutritional values'!I29*$D30)/0.1</f>
        <v>165</v>
      </c>
      <c r="J30">
        <f>('nutritional values'!J29*$D30)/0.1</f>
        <v>1.87000010162592</v>
      </c>
      <c r="K30">
        <f>('nutritional values'!K29*$D30)/0.1</f>
        <v>495</v>
      </c>
      <c r="L30">
        <f>('nutritional values'!L29*$D30)/0.1</f>
        <v>12.650000229477875</v>
      </c>
      <c r="M30">
        <f>('nutritional values'!M29*$D30)/0.1</f>
        <v>770</v>
      </c>
      <c r="N30">
        <f>('nutritional values'!N29*$D30)/0.1</f>
        <v>12595</v>
      </c>
      <c r="O30">
        <f>('nutritional values'!O29*$D30)/0.1</f>
        <v>110</v>
      </c>
      <c r="P30">
        <f>('nutritional values'!P29*$D30)/0.1</f>
        <v>8.7999998033046545</v>
      </c>
      <c r="Q30">
        <f>('nutritional values'!Q29*$D30)/0.1</f>
        <v>55</v>
      </c>
      <c r="R30">
        <f>('nutritional values'!R29*$D30)/0.1</f>
        <v>0</v>
      </c>
      <c r="S30">
        <f>('nutritional values'!S29*$D30)/0.1</f>
        <v>16.500000655651093</v>
      </c>
      <c r="T30">
        <f>('nutritional values'!T29*$D30)/0.1</f>
        <v>121.00000262260458</v>
      </c>
      <c r="U30">
        <f>('nutritional values'!U29*$D30)/0.1</f>
        <v>1210</v>
      </c>
      <c r="V30">
        <f>('nutritional values'!V29*$D30)/0.1</f>
        <v>0.77000002376735344</v>
      </c>
      <c r="W30">
        <f>('nutritional values'!W29*$D30)/0.1</f>
        <v>3.4650000557303451</v>
      </c>
      <c r="X30">
        <f>('nutritional values'!X29*$D30)/0.1</f>
        <v>0.71500001475214936</v>
      </c>
      <c r="Y30">
        <f>('nutritional values'!Y29*$D30)/0.1</f>
        <v>0.88000004179775604</v>
      </c>
      <c r="Z30">
        <f>('nutritional values'!Z29*$D30)/0.1</f>
        <v>4.1799998655915278</v>
      </c>
    </row>
    <row r="31" spans="1:26">
      <c r="A31">
        <f t="shared" si="0"/>
        <v>30</v>
      </c>
      <c r="B31" s="28" t="s">
        <v>80</v>
      </c>
      <c r="C31" s="25" t="s">
        <v>35</v>
      </c>
      <c r="D31" s="30" cm="1">
        <f t="array" ref="D31">INDEX(harvestdata, A31, D$1)</f>
        <v>4.5999999999999996</v>
      </c>
      <c r="E31">
        <f>('nutritional values'!E30*$D31)/0.1</f>
        <v>37.719999670982368</v>
      </c>
      <c r="F31">
        <f>('nutritional values'!F30*$D31)/0.1</f>
        <v>7.9211997389793476</v>
      </c>
      <c r="G31">
        <f>('nutritional values'!G30*$D31)/0.1</f>
        <v>238.39041042327892</v>
      </c>
      <c r="H31">
        <f>('nutritional values'!H30*$D31)/0.1</f>
        <v>1018.4399719238263</v>
      </c>
      <c r="I31">
        <f>('nutritional values'!I30*$D31)/0.1</f>
        <v>33.947998881340027</v>
      </c>
      <c r="J31">
        <f>('nutritional values'!J30*$D31)/0.1</f>
        <v>1.1693200357258309</v>
      </c>
      <c r="K31">
        <f>('nutritional values'!K30*$D31)/0.1</f>
        <v>414.92002105712874</v>
      </c>
      <c r="L31">
        <f>('nutritional values'!L30*$D31)/0.1</f>
        <v>17.351200342178359</v>
      </c>
      <c r="M31">
        <f>('nutritional values'!M30*$D31)/0.1</f>
        <v>452.64000701904291</v>
      </c>
      <c r="N31">
        <f>('nutritional values'!N30*$D31)/0.1</f>
        <v>7996.6398315429851</v>
      </c>
      <c r="O31">
        <f>('nutritional values'!O30*$D31)/0.1</f>
        <v>75.439999341964921</v>
      </c>
      <c r="P31">
        <f>('nutritional values'!P30*$D31)/0.1</f>
        <v>6.412400245666495</v>
      </c>
      <c r="Q31">
        <f>('nutritional values'!Q30*$D31)/0.1</f>
        <v>377.19999999999987</v>
      </c>
      <c r="R31">
        <f>('nutritional values'!R30*$D31)/0.1</f>
        <v>7543.9999999999991</v>
      </c>
      <c r="S31">
        <f>('nutritional values'!S30*$D31)/0.1</f>
        <v>0</v>
      </c>
      <c r="T31">
        <f>('nutritional values'!T30*$D31)/0.1</f>
        <v>6921.6200561523383</v>
      </c>
      <c r="U31">
        <f>('nutritional values'!U30*$D31)/0.1</f>
        <v>980.71998596191315</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2.1</v>
      </c>
      <c r="E33">
        <f>('nutritional values'!E32*$D33)/0.1</f>
        <v>67.200001001358117</v>
      </c>
      <c r="F33">
        <f>('nutritional values'!F32*$D33)/0.1</f>
        <v>12.600000500679018</v>
      </c>
      <c r="G33">
        <f>('nutritional values'!G32*$D33)/0.1</f>
        <v>21</v>
      </c>
      <c r="H33">
        <f>('nutritional values'!H32*$D33)/0.1</f>
        <v>483</v>
      </c>
      <c r="I33">
        <f>('nutritional values'!I32*$D33)/0.1</f>
        <v>33.600000500679059</v>
      </c>
      <c r="J33">
        <f>('nutritional values'!J32*$D33)/0.1</f>
        <v>0</v>
      </c>
      <c r="K33">
        <f>('nutritional values'!K32*$D33)/0.1</f>
        <v>3716.9999999999995</v>
      </c>
      <c r="L33">
        <f>('nutritional values'!L32*$D33)/0.1</f>
        <v>66.570001602172951</v>
      </c>
      <c r="M33">
        <f>('nutritional values'!M32*$D33)/0.1</f>
        <v>1344</v>
      </c>
      <c r="N33">
        <f>('nutritional values'!N32*$D33)/0.1</f>
        <v>6195</v>
      </c>
      <c r="O33">
        <f>('nutritional values'!O32*$D33)/0.1</f>
        <v>84</v>
      </c>
      <c r="P33">
        <f>('nutritional values'!P32*$D33)/0.1</f>
        <v>17.010000050067905</v>
      </c>
      <c r="Q33">
        <f>('nutritional values'!Q32*$D33)/0.1</f>
        <v>5543.9999999999991</v>
      </c>
      <c r="R33">
        <f>('nutritional values'!R32*$D33)/0.1</f>
        <v>103851.57275390625</v>
      </c>
      <c r="S33">
        <f>('nutritional values'!S32*$D33)/0.1</f>
        <v>15.750000000000002</v>
      </c>
      <c r="T33">
        <f>('nutritional values'!T32*$D33)/0.1</f>
        <v>378</v>
      </c>
      <c r="U33">
        <f>('nutritional values'!U32*$D33)/0.1</f>
        <v>1428</v>
      </c>
      <c r="V33">
        <f>('nutritional values'!V32*$D33)/0.1</f>
        <v>1.7429999336600299</v>
      </c>
      <c r="W33">
        <f>('nutritional values'!W32*$D33)/0.1</f>
        <v>1.4280000776052482</v>
      </c>
      <c r="X33">
        <f>('nutritional values'!X32*$D33)/0.1</f>
        <v>6.2160000801086364</v>
      </c>
      <c r="Y33">
        <f>('nutritional values'!Y32*$D33)/0.1</f>
        <v>1.7429999336600299</v>
      </c>
      <c r="Z33">
        <f>('nutritional values'!Z32*$D33)/0.1</f>
        <v>7.6650002002716029</v>
      </c>
    </row>
    <row r="34" spans="1:26">
      <c r="A34">
        <f t="shared" si="0"/>
        <v>33</v>
      </c>
      <c r="B34" s="28" t="s">
        <v>87</v>
      </c>
      <c r="C34" s="25" t="s">
        <v>22</v>
      </c>
      <c r="D34" s="30" cm="1">
        <f t="array" ref="D34">INDEX(harvestdata, A34, D$1)</f>
        <v>1.6</v>
      </c>
      <c r="E34">
        <f>('nutritional values'!E33*$D34)/0.1</f>
        <v>18.835199356079041</v>
      </c>
      <c r="F34">
        <f>('nutritional values'!F33*$D34)/0.1</f>
        <v>7.7760000228881765</v>
      </c>
      <c r="G34">
        <f>('nutritional values'!G33*$D34)/0.1</f>
        <v>107.71199798583986</v>
      </c>
      <c r="H34">
        <f>('nutritional values'!H33*$D34)/0.1</f>
        <v>495.35998535156324</v>
      </c>
      <c r="I34">
        <f>('nutritional values'!I33*$D34)/0.1</f>
        <v>11.520000457763665</v>
      </c>
      <c r="J34">
        <f>('nutritional values'!J33*$D34)/0.1</f>
        <v>1.8719999790191679</v>
      </c>
      <c r="K34">
        <f>('nutritional values'!K33*$D34)/0.1</f>
        <v>11.520000457763665</v>
      </c>
      <c r="L34">
        <f>('nutritional values'!L33*$D34)/0.1</f>
        <v>2.9951999187469438</v>
      </c>
      <c r="M34">
        <f>('nutritional values'!M33*$D34)/0.1</f>
        <v>213.11999511718719</v>
      </c>
      <c r="N34">
        <f>('nutritional values'!N33*$D34)/0.1</f>
        <v>1555.1999511718752</v>
      </c>
      <c r="O34">
        <f>('nutritional values'!O33*$D34)/0.1</f>
        <v>86.400001525878878</v>
      </c>
      <c r="P34">
        <f>('nutritional values'!P33*$D34)/0.1</f>
        <v>2.6496000289916957</v>
      </c>
      <c r="Q34">
        <f>('nutritional values'!Q33*$D34)/0.1</f>
        <v>51.840000000000011</v>
      </c>
      <c r="R34">
        <f>('nutritional values'!R33*$D34)/0.1</f>
        <v>1077.1199951171873</v>
      </c>
      <c r="S34">
        <f>('nutritional values'!S33*$D34)/0.1</f>
        <v>0.4032000005245216</v>
      </c>
      <c r="T34">
        <f>('nutritional values'!T33*$D34)/0.1</f>
        <v>39.167999267578082</v>
      </c>
      <c r="U34">
        <f>('nutritional values'!U33*$D34)/0.1</f>
        <v>241.9199981689456</v>
      </c>
      <c r="V34">
        <f>('nutritional values'!V33*$D34)/0.1</f>
        <v>2.413439989089968</v>
      </c>
      <c r="W34">
        <f>('nutritional values'!W33*$D34)/0.1</f>
        <v>2.7187199592590399</v>
      </c>
      <c r="X34">
        <f>('nutritional values'!X33*$D34)/0.1</f>
        <v>8.0640003085136483E-2</v>
      </c>
      <c r="Y34">
        <f>('nutritional values'!Y33*$D34)/0.1</f>
        <v>2.4883201122284002</v>
      </c>
      <c r="Z34">
        <f>('nutritional values'!Z33*$D34)/0.1</f>
        <v>5.8720002174377433</v>
      </c>
    </row>
    <row r="35" spans="1:26">
      <c r="A35">
        <f t="shared" si="0"/>
        <v>34</v>
      </c>
      <c r="B35" s="28" t="s">
        <v>89</v>
      </c>
      <c r="C35" s="25" t="s">
        <v>35</v>
      </c>
      <c r="D35" s="30" cm="1">
        <f t="array" ref="D35">INDEX(harvestdata, A35, D$1)</f>
        <v>0.4</v>
      </c>
      <c r="E35">
        <f>('nutritional values'!E34*$D35)/0.1</f>
        <v>7.7199997901916406</v>
      </c>
      <c r="F35">
        <f>('nutritional values'!F34*$D35)/0.1</f>
        <v>0.75999999046325595</v>
      </c>
      <c r="G35">
        <f>('nutritional values'!G34*$D35)/0.1</f>
        <v>17</v>
      </c>
      <c r="H35">
        <f>('nutritional values'!H34*$D35)/0.1</f>
        <v>132</v>
      </c>
      <c r="I35">
        <f>('nutritional values'!I34*$D35)/0.1</f>
        <v>12.800000190734879</v>
      </c>
      <c r="J35">
        <f>('nutritional values'!J34*$D35)/0.1</f>
        <v>0.1040000021457672</v>
      </c>
      <c r="K35">
        <f>('nutritional values'!K34*$D35)/0.1</f>
        <v>328</v>
      </c>
      <c r="L35">
        <f>('nutritional values'!L34*$D35)/0.1</f>
        <v>2.4800000190734881</v>
      </c>
      <c r="M35">
        <f>('nutritional values'!M34*$D35)/0.1</f>
        <v>228</v>
      </c>
      <c r="N35">
        <f>('nutritional values'!N34*$D35)/0.1</f>
        <v>1196</v>
      </c>
      <c r="O35">
        <f>('nutritional values'!O34*$D35)/0.1</f>
        <v>28</v>
      </c>
      <c r="P35">
        <f>('nutritional values'!P34*$D35)/0.1</f>
        <v>2.3199999332427961</v>
      </c>
      <c r="Q35">
        <f>('nutritional values'!Q34*$D35)/0.1</f>
        <v>76</v>
      </c>
      <c r="R35">
        <f>('nutritional values'!R34*$D35)/0.1</f>
        <v>2864</v>
      </c>
      <c r="S35">
        <f>('nutritional values'!S34*$D35)/0.1</f>
        <v>1.080000042915344</v>
      </c>
      <c r="T35">
        <f>('nutritional values'!T34*$D35)/0.1</f>
        <v>92</v>
      </c>
      <c r="U35">
        <f>('nutritional values'!U34*$D35)/0.1</f>
        <v>240</v>
      </c>
      <c r="V35">
        <f>('nutritional values'!V34*$D35)/0.1</f>
        <v>6.40000030398368E-2</v>
      </c>
      <c r="W35">
        <f>('nutritional values'!W34*$D35)/0.1</f>
        <v>0.1040000021457672</v>
      </c>
      <c r="X35">
        <f>('nutritional values'!X34*$D35)/0.1</f>
        <v>4.0000001899898E-3</v>
      </c>
      <c r="Y35">
        <f>('nutritional values'!Y34*$D35)/0.1</f>
        <v>6.8000003695488004E-2</v>
      </c>
      <c r="Z35">
        <f>('nutritional values'!Z34*$D35)/0.1</f>
        <v>0.1080000028014184</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1</v>
      </c>
      <c r="E37">
        <f>('nutritional values'!E36*$D37)/0.1</f>
        <v>18.3000004291534</v>
      </c>
      <c r="F37">
        <f>('nutritional values'!F36*$D37)/0.1</f>
        <v>2.1999999880790697</v>
      </c>
      <c r="G37">
        <f>('nutritional values'!G36*$D37)/0.1</f>
        <v>42.699999809265101</v>
      </c>
      <c r="H37">
        <f>('nutritional values'!H36*$D37)/0.1</f>
        <v>310</v>
      </c>
      <c r="I37">
        <f>('nutritional values'!I36*$D37)/0.1</f>
        <v>27.000000476837197</v>
      </c>
      <c r="J37">
        <f>('nutritional values'!J36*$D37)/0.1</f>
        <v>0.50000000745058093</v>
      </c>
      <c r="K37">
        <f>('nutritional values'!K36*$D37)/0.1</f>
        <v>370</v>
      </c>
      <c r="L37">
        <f>('nutritional values'!L36*$D37)/0.1</f>
        <v>10.2999997138977</v>
      </c>
      <c r="M37">
        <f>('nutritional values'!M36*$D37)/0.1</f>
        <v>250</v>
      </c>
      <c r="N37">
        <f>('nutritional values'!N36*$D37)/0.1</f>
        <v>2110</v>
      </c>
      <c r="O37">
        <f>('nutritional values'!O36*$D37)/0.1</f>
        <v>60</v>
      </c>
      <c r="P37">
        <f>('nutritional values'!P36*$D37)/0.1</f>
        <v>2.3999999463558197</v>
      </c>
      <c r="Q37">
        <f>('nutritional values'!Q36*$D37)/0.1</f>
        <v>350</v>
      </c>
      <c r="R37">
        <f>('nutritional values'!R36*$D37)/0.1</f>
        <v>0</v>
      </c>
      <c r="S37">
        <f>('nutritional values'!S36*$D37)/0.1</f>
        <v>4.0999999642372096</v>
      </c>
      <c r="T37">
        <f>('nutritional values'!T36*$D37)/0.1</f>
        <v>121.99999809265098</v>
      </c>
      <c r="U37">
        <f>('nutritional values'!U36*$D37)/0.1</f>
        <v>330</v>
      </c>
      <c r="V37">
        <f>('nutritional values'!V36*$D37)/0.1</f>
        <v>8.0000003799796104E-2</v>
      </c>
      <c r="W37">
        <f>('nutritional values'!W36*$D37)/0.1</f>
        <v>0.43999999761581399</v>
      </c>
      <c r="X37">
        <f>('nutritional values'!X36*$D37)/0.1</f>
        <v>0.68999998271465302</v>
      </c>
      <c r="Y37">
        <f>('nutritional values'!Y36*$D37)/0.1</f>
        <v>9.9999997764825793E-2</v>
      </c>
      <c r="Z37">
        <f>('nutritional values'!Z36*$D37)/0.1</f>
        <v>1.1299999803304699</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1.3</v>
      </c>
      <c r="E39">
        <f>('nutritional values'!E38*$D39)/0.1</f>
        <v>4.1236000657081613</v>
      </c>
      <c r="F39">
        <f>('nutritional values'!F38*$D39)/0.1</f>
        <v>1.0140000209212301</v>
      </c>
      <c r="G39">
        <f>('nutritional values'!G38*$D39)/0.1</f>
        <v>51.038001537323062</v>
      </c>
      <c r="H39">
        <f>('nutritional values'!H38*$D39)/0.1</f>
        <v>202.80000495910608</v>
      </c>
      <c r="I39">
        <f>('nutritional values'!I38*$D39)/0.1</f>
        <v>2.7040000557899422</v>
      </c>
      <c r="J39">
        <f>('nutritional values'!J38*$D39)/0.1</f>
        <v>0.108160000294447</v>
      </c>
      <c r="K39">
        <f>('nutritional values'!K38*$D39)/0.1</f>
        <v>47.320001363754209</v>
      </c>
      <c r="L39">
        <f>('nutritional values'!L38*$D39)/0.1</f>
        <v>1.6223999559879279</v>
      </c>
      <c r="M39">
        <f>('nutritional values'!M38*$D39)/0.1</f>
        <v>67.59999752044682</v>
      </c>
      <c r="N39">
        <f>('nutritional values'!N38*$D39)/0.1</f>
        <v>757.12002182006836</v>
      </c>
      <c r="O39">
        <f>('nutritional values'!O38*$D39)/0.1</f>
        <v>6.7599997520446813</v>
      </c>
      <c r="P39">
        <f>('nutritional values'!P38*$D39)/0.1</f>
        <v>0.67600001394748677</v>
      </c>
      <c r="Q39">
        <f>('nutritional values'!Q38*$D39)/0.1</f>
        <v>189.28</v>
      </c>
      <c r="R39">
        <f>('nutritional values'!R38*$D39)/0.1</f>
        <v>3846.4400634765693</v>
      </c>
      <c r="S39">
        <f>('nutritional values'!S38*$D39)/0.1</f>
        <v>0.33800000697374338</v>
      </c>
      <c r="T39">
        <f>('nutritional values'!T38*$D39)/0.1</f>
        <v>54.755998611450245</v>
      </c>
      <c r="U39">
        <f>('nutritional values'!U38*$D39)/0.1</f>
        <v>20.279999256134015</v>
      </c>
      <c r="V39">
        <f>('nutritional values'!V38*$D39)/0.1</f>
        <v>0.25011999160051407</v>
      </c>
      <c r="W39">
        <f>('nutritional values'!W38*$D39)/0.1</f>
        <v>0.33800000697374338</v>
      </c>
      <c r="X39">
        <f>('nutritional values'!X38*$D39)/0.1</f>
        <v>0</v>
      </c>
      <c r="Y39">
        <f>('nutritional values'!Y38*$D39)/0.1</f>
        <v>0.25011999160051407</v>
      </c>
      <c r="Z39">
        <f>('nutritional values'!Z38*$D39)/0.1</f>
        <v>0</v>
      </c>
    </row>
    <row r="40" spans="1:26">
      <c r="A40">
        <f t="shared" si="0"/>
        <v>39</v>
      </c>
      <c r="B40" s="28" t="s">
        <v>100</v>
      </c>
      <c r="C40" s="25" t="s">
        <v>98</v>
      </c>
      <c r="D40" s="30" cm="1">
        <f t="array" ref="D40">INDEX(harvestdata, A40, D$1)</f>
        <v>2.1</v>
      </c>
      <c r="E40">
        <f>('nutritional values'!E39*$D40)/0.1</f>
        <v>8.9964002072811091</v>
      </c>
      <c r="F40">
        <f>('nutritional values'!F39*$D40)/0.1</f>
        <v>2.0349000245332709</v>
      </c>
      <c r="G40">
        <f>('nutritional values'!G39*$D40)/0.1</f>
        <v>87.393602371215835</v>
      </c>
      <c r="H40">
        <f>('nutritional values'!H39*$D40)/0.1</f>
        <v>364.14000320434593</v>
      </c>
      <c r="I40">
        <f>('nutritional values'!I39*$D40)/0.1</f>
        <v>9.6389998197555506</v>
      </c>
      <c r="J40">
        <f>('nutritional values'!J39*$D40)/0.1</f>
        <v>0.54620998352766092</v>
      </c>
      <c r="K40">
        <f>('nutritional values'!K39*$D40)/0.1</f>
        <v>96.390003204345689</v>
      </c>
      <c r="L40">
        <f>('nutritional values'!L39*$D40)/0.1</f>
        <v>2.249100051820272</v>
      </c>
      <c r="M40">
        <f>('nutritional values'!M39*$D40)/0.1</f>
        <v>128.51999759674067</v>
      </c>
      <c r="N40">
        <f>('nutritional values'!N39*$D40)/0.1</f>
        <v>2859.5699615478452</v>
      </c>
      <c r="O40">
        <f>('nutritional values'!O39*$D40)/0.1</f>
        <v>171.3599967956543</v>
      </c>
      <c r="P40">
        <f>('nutritional values'!P39*$D40)/0.1</f>
        <v>1.9277999326586719</v>
      </c>
      <c r="Q40">
        <f>('nutritional values'!Q39*$D40)/0.1</f>
        <v>1809.9899999999998</v>
      </c>
      <c r="R40">
        <f>('nutritional values'!R39*$D40)/0.1</f>
        <v>36221.218872070262</v>
      </c>
      <c r="S40">
        <f>('nutritional values'!S39*$D40)/0.1</f>
        <v>0.53549998998641879</v>
      </c>
      <c r="T40">
        <f>('nutritional values'!T39*$D40)/0.1</f>
        <v>393.05698013305704</v>
      </c>
      <c r="U40">
        <f>('nutritional values'!U39*$D40)/0.1</f>
        <v>224.91000080108697</v>
      </c>
      <c r="V40">
        <f>('nutritional values'!V39*$D40)/0.1</f>
        <v>3.2130000181496074E-2</v>
      </c>
      <c r="W40">
        <f>('nutritional values'!W39*$D40)/0.1</f>
        <v>0.37485000863671197</v>
      </c>
      <c r="X40">
        <f>('nutritional values'!X39*$D40)/0.1</f>
        <v>0.49266001582145669</v>
      </c>
      <c r="Y40">
        <f>('nutritional values'!Y39*$D40)/0.1</f>
        <v>3.2130000181496074E-2</v>
      </c>
      <c r="Z40">
        <f>('nutritional values'!Z39*$D40)/0.1</f>
        <v>0</v>
      </c>
    </row>
    <row r="41" spans="1:26">
      <c r="A41">
        <f t="shared" si="0"/>
        <v>40</v>
      </c>
      <c r="B41" s="28" t="s">
        <v>102</v>
      </c>
      <c r="C41" s="25" t="s">
        <v>35</v>
      </c>
      <c r="D41" s="30" cm="1">
        <f t="array" ref="D41">INDEX(harvestdata, A41, D$1)</f>
        <v>1.2</v>
      </c>
      <c r="E41">
        <f>('nutritional values'!E40*$D41)/0.1</f>
        <v>7.2000002861022958</v>
      </c>
      <c r="F41">
        <f>('nutritional values'!F40*$D41)/0.1</f>
        <v>1.2000000178813919</v>
      </c>
      <c r="G41">
        <f>('nutritional values'!G40*$D41)/0.1</f>
        <v>37.199998855590835</v>
      </c>
      <c r="H41">
        <f>('nutritional values'!H40*$D41)/0.1</f>
        <v>180</v>
      </c>
      <c r="I41">
        <f>('nutritional values'!I40*$D41)/0.1</f>
        <v>5.9999999999999991</v>
      </c>
      <c r="J41">
        <f>('nutritional values'!J40*$D41)/0.1</f>
        <v>0.4440000057220464</v>
      </c>
      <c r="K41">
        <f>('nutritional values'!K40*$D41)/0.1</f>
        <v>187.93200302123998</v>
      </c>
      <c r="L41">
        <f>('nutritional values'!L40*$D41)/0.1</f>
        <v>3.2879998683929395</v>
      </c>
      <c r="M41">
        <f>('nutritional values'!M40*$D41)/0.1</f>
        <v>152.70000457763638</v>
      </c>
      <c r="N41">
        <f>('nutritional values'!N40*$D41)/0.1</f>
        <v>1726.668090820308</v>
      </c>
      <c r="O41">
        <f>('nutritional values'!O40*$D41)/0.1</f>
        <v>23.999999999999996</v>
      </c>
      <c r="P41">
        <f>('nutritional values'!P40*$D41)/0.1</f>
        <v>2.3519999384880119</v>
      </c>
      <c r="Q41">
        <f>('nutritional values'!Q40*$D41)/0.1</f>
        <v>60</v>
      </c>
      <c r="R41">
        <f>('nutritional values'!R40*$D41)/0.1</f>
        <v>1260</v>
      </c>
      <c r="S41">
        <f>('nutritional values'!S40*$D41)/0.1</f>
        <v>0.35999999195337234</v>
      </c>
      <c r="T41">
        <f>('nutritional values'!T40*$D41)/0.1</f>
        <v>33.59999942779536</v>
      </c>
      <c r="U41">
        <f>('nutritional values'!U40*$D41)/0.1</f>
        <v>84</v>
      </c>
      <c r="V41">
        <f>('nutritional values'!V40*$D41)/0.1</f>
        <v>5.9999998658895479E-2</v>
      </c>
      <c r="W41">
        <f>('nutritional values'!W40*$D41)/0.1</f>
        <v>0.33600001037120758</v>
      </c>
      <c r="X41">
        <f>('nutritional values'!X40*$D41)/0.1</f>
        <v>5.9999998658895479E-2</v>
      </c>
      <c r="Y41">
        <f>('nutritional values'!Y40*$D41)/0.1</f>
        <v>5.9999998658895479E-2</v>
      </c>
      <c r="Z41">
        <f>('nutritional values'!Z40*$D41)/0.1</f>
        <v>0.3840000182390208</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3.6</v>
      </c>
      <c r="E43">
        <f>('nutritional values'!E42*$D43)/0.1</f>
        <v>36</v>
      </c>
      <c r="F43">
        <f>('nutritional values'!F42*$D43)/0.1</f>
        <v>3.6000000536441754</v>
      </c>
      <c r="G43">
        <f>('nutritional values'!G42*$D43)/0.1</f>
        <v>420.83998489379883</v>
      </c>
      <c r="H43">
        <f>('nutritional values'!H42*$D43)/0.1</f>
        <v>1620</v>
      </c>
      <c r="I43">
        <f>('nutritional values'!I42*$D43)/0.1</f>
        <v>72</v>
      </c>
      <c r="J43">
        <f>('nutritional values'!J42*$D43)/0.1</f>
        <v>0.7559999898076043</v>
      </c>
      <c r="K43">
        <f>('nutritional values'!K42*$D43)/0.1</f>
        <v>1728</v>
      </c>
      <c r="L43">
        <f>('nutritional values'!L42*$D43)/0.1</f>
        <v>25.199999570846558</v>
      </c>
      <c r="M43">
        <f>('nutritional values'!M42*$D43)/0.1</f>
        <v>1224</v>
      </c>
      <c r="N43">
        <f>('nutritional values'!N42*$D43)/0.1</f>
        <v>12672</v>
      </c>
      <c r="O43">
        <f>('nutritional values'!O42*$D43)/0.1</f>
        <v>144</v>
      </c>
      <c r="P43">
        <f>('nutritional values'!P42*$D43)/0.1</f>
        <v>5.4000002145767043</v>
      </c>
      <c r="Q43">
        <f>('nutritional values'!Q42*$D43)/0.1</f>
        <v>19152</v>
      </c>
      <c r="R43">
        <f>('nutritional values'!R42*$D43)/0.1</f>
        <v>0</v>
      </c>
      <c r="S43">
        <f>('nutritional values'!S42*$D43)/0.1</f>
        <v>51.840002059936559</v>
      </c>
      <c r="T43">
        <f>('nutritional values'!T42*$D43)/0.1</f>
        <v>756</v>
      </c>
      <c r="U43">
        <f>('nutritional values'!U42*$D43)/0.1</f>
        <v>972</v>
      </c>
      <c r="V43">
        <f>('nutritional values'!V42*$D43)/0.1</f>
        <v>0.25200000777840625</v>
      </c>
      <c r="W43">
        <f>('nutritional values'!W42*$D43)/0.1</f>
        <v>0.57600002735853117</v>
      </c>
      <c r="X43">
        <f>('nutritional values'!X42*$D43)/0.1</f>
        <v>0.93600001931190469</v>
      </c>
      <c r="Y43">
        <f>('nutritional values'!Y42*$D43)/0.1</f>
        <v>0.25200000777840625</v>
      </c>
      <c r="Z43">
        <f>('nutritional values'!Z42*$D43)/0.1</f>
        <v>1.5119999796152124</v>
      </c>
    </row>
    <row r="44" spans="1:26">
      <c r="A44">
        <f t="shared" si="0"/>
        <v>43</v>
      </c>
      <c r="B44" s="25" t="s">
        <v>107</v>
      </c>
      <c r="C44" s="25" t="s">
        <v>35</v>
      </c>
      <c r="D44" s="30" cm="1">
        <f t="array" ref="D44">INDEX(harvestdata, A44, D$1)</f>
        <v>3.5</v>
      </c>
      <c r="E44">
        <f>('nutritional values'!E43*$D44)/0.1</f>
        <v>40.232500433921956</v>
      </c>
      <c r="F44">
        <f>('nutritional values'!F43*$D44)/0.1</f>
        <v>10.63999965786933</v>
      </c>
      <c r="G44">
        <f>('nutritional values'!G43*$D44)/0.1</f>
        <v>103.4074985980988</v>
      </c>
      <c r="H44">
        <f>('nutritional values'!H43*$D44)/0.1</f>
        <v>565.24998664856037</v>
      </c>
      <c r="I44">
        <f>('nutritional values'!I43*$D44)/0.1</f>
        <v>33.249999582767487</v>
      </c>
      <c r="J44">
        <f>('nutritional values'!J43*$D44)/0.1</f>
        <v>2.7930000796914087</v>
      </c>
      <c r="K44">
        <f>('nutritional values'!K43*$D44)/0.1</f>
        <v>531.99999332427842</v>
      </c>
      <c r="L44">
        <f>('nutritional values'!L43*$D44)/0.1</f>
        <v>12.302500158548355</v>
      </c>
      <c r="M44">
        <f>('nutritional values'!M43*$D44)/0.1</f>
        <v>598.50001335143952</v>
      </c>
      <c r="N44">
        <f>('nutritional values'!N43*$D44)/0.1</f>
        <v>8678.2498931884693</v>
      </c>
      <c r="O44">
        <f>('nutritional values'!O43*$D44)/0.1</f>
        <v>265.99999666213995</v>
      </c>
      <c r="P44">
        <f>('nutritional values'!P43*$D44)/0.1</f>
        <v>10.63999965786933</v>
      </c>
      <c r="Q44">
        <f>('nutritional values'!Q43*$D44)/0.1</f>
        <v>332.5</v>
      </c>
      <c r="R44">
        <f>('nutritional values'!R43*$D44)/0.1</f>
        <v>6650</v>
      </c>
      <c r="S44">
        <f>('nutritional values'!S43*$D44)/0.1</f>
        <v>3.990000002086175</v>
      </c>
      <c r="T44">
        <f>('nutritional values'!T43*$D44)/0.1</f>
        <v>595.17497062683105</v>
      </c>
      <c r="U44">
        <f>('nutritional values'!U43*$D44)/0.1</f>
        <v>797.99997329711755</v>
      </c>
      <c r="V44">
        <f>('nutritional values'!V43*$D44)/0.1</f>
        <v>0.23274999577552066</v>
      </c>
      <c r="W44">
        <f>('nutritional values'!W43*$D44)/0.1</f>
        <v>0.99750000052154197</v>
      </c>
      <c r="X44">
        <f>('nutritional values'!X43*$D44)/0.1</f>
        <v>2.0282500423491006</v>
      </c>
      <c r="Y44">
        <f>('nutritional values'!Y43*$D44)/0.1</f>
        <v>0.36574999801814595</v>
      </c>
      <c r="Z44">
        <f>('nutritional values'!Z43*$D44)/0.1</f>
        <v>0</v>
      </c>
    </row>
    <row r="45" spans="1:26">
      <c r="B45" s="27"/>
      <c r="C45" s="26"/>
      <c r="D45" s="26"/>
    </row>
    <row r="46" spans="1:26">
      <c r="B46" s="33"/>
      <c r="C46" s="34" t="s">
        <v>133</v>
      </c>
      <c r="D46" s="35">
        <f>SUM(D2:D44)</f>
        <v>49.29</v>
      </c>
      <c r="E46" s="35">
        <f t="shared" ref="E46:Z46" si="1">SUM(E2:E44)</f>
        <v>2511.1206700980647</v>
      </c>
      <c r="F46" s="35">
        <f t="shared" si="1"/>
        <v>3151.1355963006617</v>
      </c>
      <c r="G46" s="35">
        <f t="shared" si="1"/>
        <v>9089.6298758983576</v>
      </c>
      <c r="H46" s="35">
        <f t="shared" si="1"/>
        <v>74265.439860534665</v>
      </c>
      <c r="I46" s="35">
        <f t="shared" si="1"/>
        <v>2571.7909948274482</v>
      </c>
      <c r="J46" s="35">
        <f t="shared" si="1"/>
        <v>442.06847893819275</v>
      </c>
      <c r="K46" s="35">
        <f t="shared" si="1"/>
        <v>16489.531862211225</v>
      </c>
      <c r="L46" s="35">
        <f t="shared" si="1"/>
        <v>741.47339103072875</v>
      </c>
      <c r="M46" s="35">
        <f t="shared" si="1"/>
        <v>23342.980060958893</v>
      </c>
      <c r="N46" s="35">
        <f t="shared" si="1"/>
        <v>154028.84939804074</v>
      </c>
      <c r="O46" s="35">
        <f t="shared" si="1"/>
        <v>2393.5099912166579</v>
      </c>
      <c r="P46" s="35">
        <f t="shared" si="1"/>
        <v>380.75180231928783</v>
      </c>
      <c r="Q46" s="35">
        <f t="shared" si="1"/>
        <v>30620.559999999998</v>
      </c>
      <c r="R46" s="35">
        <f t="shared" si="1"/>
        <v>166613.60181045526</v>
      </c>
      <c r="S46" s="35">
        <f t="shared" si="1"/>
        <v>590.89521456584271</v>
      </c>
      <c r="T46" s="35">
        <f t="shared" si="1"/>
        <v>10396.475989437095</v>
      </c>
      <c r="U46" s="35">
        <f t="shared" si="1"/>
        <v>34910.679682827031</v>
      </c>
      <c r="V46" s="35">
        <f t="shared" si="1"/>
        <v>2115.1868079233909</v>
      </c>
      <c r="W46" s="35">
        <f t="shared" si="1"/>
        <v>361.65572406090791</v>
      </c>
      <c r="X46" s="35">
        <f t="shared" si="1"/>
        <v>37.607149614300589</v>
      </c>
      <c r="Y46" s="35">
        <f t="shared" si="1"/>
        <v>2165.8289271777512</v>
      </c>
      <c r="Z46" s="35">
        <f t="shared" si="1"/>
        <v>406.10749017000279</v>
      </c>
    </row>
    <row r="47" spans="1:26">
      <c r="C47" s="17" t="s">
        <v>132</v>
      </c>
      <c r="D47" s="47">
        <f>(D46/30)</f>
        <v>1.643</v>
      </c>
      <c r="E47" s="47">
        <f t="shared" ref="E47:Z47" si="2">(E46/30)</f>
        <v>83.704022336602151</v>
      </c>
      <c r="F47" s="47">
        <f t="shared" si="2"/>
        <v>105.03785321002206</v>
      </c>
      <c r="G47" s="47">
        <f t="shared" si="2"/>
        <v>302.98766252994523</v>
      </c>
      <c r="H47" s="47">
        <f t="shared" si="2"/>
        <v>2475.514662017822</v>
      </c>
      <c r="I47" s="47">
        <f t="shared" si="2"/>
        <v>85.726366494248268</v>
      </c>
      <c r="J47" s="47">
        <f t="shared" si="2"/>
        <v>14.735615964606426</v>
      </c>
      <c r="K47" s="47">
        <f t="shared" si="2"/>
        <v>549.65106207370752</v>
      </c>
      <c r="L47" s="47">
        <f t="shared" si="2"/>
        <v>24.715779701024292</v>
      </c>
      <c r="M47" s="47">
        <f t="shared" si="2"/>
        <v>778.09933536529638</v>
      </c>
      <c r="N47" s="47">
        <f t="shared" si="2"/>
        <v>5134.2949799346916</v>
      </c>
      <c r="O47" s="47">
        <f t="shared" si="2"/>
        <v>79.783666373888593</v>
      </c>
      <c r="P47" s="47">
        <f t="shared" si="2"/>
        <v>12.691726743976261</v>
      </c>
      <c r="Q47" s="47">
        <f t="shared" si="2"/>
        <v>1020.6853333333332</v>
      </c>
      <c r="R47" s="47">
        <f t="shared" si="2"/>
        <v>5553.7867270151755</v>
      </c>
      <c r="S47" s="47">
        <f t="shared" si="2"/>
        <v>19.696507152194759</v>
      </c>
      <c r="T47" s="47">
        <f t="shared" si="2"/>
        <v>346.54919964790315</v>
      </c>
      <c r="U47" s="47">
        <f t="shared" si="2"/>
        <v>1163.689322760901</v>
      </c>
      <c r="V47" s="47">
        <f t="shared" si="2"/>
        <v>70.506226930779704</v>
      </c>
      <c r="W47" s="47">
        <f t="shared" si="2"/>
        <v>12.055190802030264</v>
      </c>
      <c r="X47" s="47">
        <f t="shared" si="2"/>
        <v>1.2535716538100197</v>
      </c>
      <c r="Y47" s="47">
        <f t="shared" si="2"/>
        <v>72.194297572591708</v>
      </c>
      <c r="Z47" s="47">
        <f t="shared" si="2"/>
        <v>13.536916339000094</v>
      </c>
    </row>
  </sheetData>
  <pageMargins left="0.7" right="0.7" top="0.75" bottom="0.75" header="0.3" footer="0.3"/>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4A3F-11B7-4995-A756-ED4D3B9BF233}">
  <sheetPr codeName="Sheet17"/>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11</v>
      </c>
    </row>
    <row r="2" spans="1:26">
      <c r="B2" s="21" t="s">
        <v>109</v>
      </c>
      <c r="C2" s="22" t="s">
        <v>1</v>
      </c>
      <c r="D2" s="22" t="s">
        <v>121</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0</v>
      </c>
      <c r="E8">
        <f>('nutritional values'!E7*$D8)/0.1</f>
        <v>0</v>
      </c>
      <c r="F8">
        <f>('nutritional values'!F7*$D8)/0.1</f>
        <v>0</v>
      </c>
      <c r="G8">
        <f>('nutritional values'!G7*$D8)/0.1</f>
        <v>0</v>
      </c>
      <c r="H8">
        <f>('nutritional values'!H7*$D8)/0.1</f>
        <v>0</v>
      </c>
      <c r="I8">
        <f>('nutritional values'!I7*$D8)/0.1</f>
        <v>0</v>
      </c>
      <c r="J8">
        <f>('nutritional values'!J7*$D8)/0.1</f>
        <v>0</v>
      </c>
      <c r="K8">
        <f>('nutritional values'!K7*$D8)/0.1</f>
        <v>0</v>
      </c>
      <c r="L8">
        <f>('nutritional values'!L7*$D8)/0.1</f>
        <v>0</v>
      </c>
      <c r="M8">
        <f>('nutritional values'!M7*$D8)/0.1</f>
        <v>0</v>
      </c>
      <c r="N8">
        <f>('nutritional values'!N7*$D8)/0.1</f>
        <v>0</v>
      </c>
      <c r="O8">
        <f>('nutritional values'!O7*$D8)/0.1</f>
        <v>0</v>
      </c>
      <c r="P8">
        <f>('nutritional values'!P7*$D8)/0.1</f>
        <v>0</v>
      </c>
      <c r="Q8">
        <f>('nutritional values'!Q7*$D8)/0.1</f>
        <v>0</v>
      </c>
      <c r="R8">
        <f>('nutritional values'!R7*$D8)/0.1</f>
        <v>0</v>
      </c>
      <c r="S8">
        <f>('nutritional values'!S7*$D8)/0.1</f>
        <v>0</v>
      </c>
      <c r="T8">
        <f>('nutritional values'!T7*$D8)/0.1</f>
        <v>0</v>
      </c>
      <c r="U8">
        <f>('nutritional values'!U7*$D8)/0.1</f>
        <v>0</v>
      </c>
      <c r="V8">
        <f>('nutritional values'!V7*$D8)/0.1</f>
        <v>0</v>
      </c>
      <c r="W8">
        <f>('nutritional values'!W7*$D8)/0.1</f>
        <v>0</v>
      </c>
      <c r="X8">
        <f>('nutritional values'!X7*$D8)/0.1</f>
        <v>0</v>
      </c>
      <c r="Y8">
        <f>('nutritional values'!Y7*$D8)/0.1</f>
        <v>0</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v>
      </c>
      <c r="E10">
        <f>('nutritional values'!E9*$D10)/0.1</f>
        <v>0</v>
      </c>
      <c r="F10">
        <f>('nutritional values'!F9*$D10)/0.1</f>
        <v>0</v>
      </c>
      <c r="G10">
        <f>('nutritional values'!G9*$D10)/0.1</f>
        <v>0</v>
      </c>
      <c r="H10">
        <f>('nutritional values'!H9*$D10)/0.1</f>
        <v>0</v>
      </c>
      <c r="I10">
        <f>('nutritional values'!I9*$D10)/0.1</f>
        <v>0</v>
      </c>
      <c r="J10">
        <f>('nutritional values'!J9*$D10)/0.1</f>
        <v>0</v>
      </c>
      <c r="K10">
        <f>('nutritional values'!K9*$D10)/0.1</f>
        <v>0</v>
      </c>
      <c r="L10">
        <f>('nutritional values'!L9*$D10)/0.1</f>
        <v>0</v>
      </c>
      <c r="M10">
        <f>('nutritional values'!M9*$D10)/0.1</f>
        <v>0</v>
      </c>
      <c r="N10">
        <f>('nutritional values'!N9*$D10)/0.1</f>
        <v>0</v>
      </c>
      <c r="O10">
        <f>('nutritional values'!O9*$D10)/0.1</f>
        <v>0</v>
      </c>
      <c r="P10">
        <f>('nutritional values'!P9*$D10)/0.1</f>
        <v>0</v>
      </c>
      <c r="Q10">
        <f>('nutritional values'!Q9*$D10)/0.1</f>
        <v>0</v>
      </c>
      <c r="R10">
        <f>('nutritional values'!R9*$D10)/0.1</f>
        <v>0</v>
      </c>
      <c r="S10">
        <f>('nutritional values'!S9*$D10)/0.1</f>
        <v>0</v>
      </c>
      <c r="T10">
        <f>('nutritional values'!T9*$D10)/0.1</f>
        <v>0</v>
      </c>
      <c r="U10">
        <f>('nutritional values'!U9*$D10)/0.1</f>
        <v>0</v>
      </c>
      <c r="V10">
        <f>('nutritional values'!V9*$D10)/0.1</f>
        <v>0</v>
      </c>
      <c r="W10">
        <f>('nutritional values'!W9*$D10)/0.1</f>
        <v>0</v>
      </c>
      <c r="X10">
        <f>('nutritional values'!X9*$D10)/0.1</f>
        <v>0</v>
      </c>
      <c r="Y10">
        <f>('nutritional values'!Y9*$D10)/0.1</f>
        <v>0</v>
      </c>
      <c r="Z10">
        <f>('nutritional values'!Z9*$D10)/0.1</f>
        <v>0</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v>
      </c>
      <c r="E12">
        <f>('nutritional values'!E11*$D12)/0.1</f>
        <v>0</v>
      </c>
      <c r="F12">
        <f>('nutritional values'!F11*$D12)/0.1</f>
        <v>0</v>
      </c>
      <c r="G12">
        <f>('nutritional values'!G11*$D12)/0.1</f>
        <v>0</v>
      </c>
      <c r="H12">
        <f>('nutritional values'!H11*$D12)/0.1</f>
        <v>0</v>
      </c>
      <c r="I12">
        <f>('nutritional values'!I11*$D12)/0.1</f>
        <v>0</v>
      </c>
      <c r="J12">
        <f>('nutritional values'!J11*$D12)/0.1</f>
        <v>0</v>
      </c>
      <c r="K12">
        <f>('nutritional values'!K11*$D12)/0.1</f>
        <v>0</v>
      </c>
      <c r="L12">
        <f>('nutritional values'!L11*$D12)/0.1</f>
        <v>0</v>
      </c>
      <c r="M12">
        <f>('nutritional values'!M11*$D12)/0.1</f>
        <v>0</v>
      </c>
      <c r="N12">
        <f>('nutritional values'!N11*$D12)/0.1</f>
        <v>0</v>
      </c>
      <c r="O12">
        <f>('nutritional values'!O11*$D12)/0.1</f>
        <v>0</v>
      </c>
      <c r="P12">
        <f>('nutritional values'!P11*$D12)/0.1</f>
        <v>0</v>
      </c>
      <c r="Q12">
        <f>('nutritional values'!Q11*$D12)/0.1</f>
        <v>0</v>
      </c>
      <c r="R12">
        <f>('nutritional values'!R11*$D12)/0.1</f>
        <v>0</v>
      </c>
      <c r="S12">
        <f>('nutritional values'!S11*$D12)/0.1</f>
        <v>0</v>
      </c>
      <c r="T12">
        <f>('nutritional values'!T11*$D12)/0.1</f>
        <v>0</v>
      </c>
      <c r="U12">
        <f>('nutritional values'!U11*$D12)/0.1</f>
        <v>0</v>
      </c>
      <c r="V12">
        <f>('nutritional values'!V11*$D12)/0.1</f>
        <v>0</v>
      </c>
      <c r="W12">
        <f>('nutritional values'!W11*$D12)/0.1</f>
        <v>0</v>
      </c>
      <c r="X12">
        <f>('nutritional values'!X11*$D12)/0.1</f>
        <v>0</v>
      </c>
      <c r="Y12">
        <f>('nutritional values'!Y11*$D12)/0.1</f>
        <v>0</v>
      </c>
      <c r="Z12">
        <f>('nutritional values'!Z11*$D12)/0.1</f>
        <v>0</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0</v>
      </c>
      <c r="E14">
        <f>('nutritional values'!E13*$D14)/0.1</f>
        <v>0</v>
      </c>
      <c r="F14">
        <f>('nutritional values'!F13*$D14)/0.1</f>
        <v>0</v>
      </c>
      <c r="G14">
        <f>('nutritional values'!G13*$D14)/0.1</f>
        <v>0</v>
      </c>
      <c r="H14">
        <f>('nutritional values'!H13*$D14)/0.1</f>
        <v>0</v>
      </c>
      <c r="I14">
        <f>('nutritional values'!I13*$D14)/0.1</f>
        <v>0</v>
      </c>
      <c r="J14">
        <f>('nutritional values'!J13*$D14)/0.1</f>
        <v>0</v>
      </c>
      <c r="K14">
        <f>('nutritional values'!K13*$D14)/0.1</f>
        <v>0</v>
      </c>
      <c r="L14">
        <f>('nutritional values'!L13*$D14)/0.1</f>
        <v>0</v>
      </c>
      <c r="M14">
        <f>('nutritional values'!M13*$D14)/0.1</f>
        <v>0</v>
      </c>
      <c r="N14">
        <f>('nutritional values'!N13*$D14)/0.1</f>
        <v>0</v>
      </c>
      <c r="O14">
        <f>('nutritional values'!O13*$D14)/0.1</f>
        <v>0</v>
      </c>
      <c r="P14">
        <f>('nutritional values'!P13*$D14)/0.1</f>
        <v>0</v>
      </c>
      <c r="Q14">
        <f>('nutritional values'!Q13*$D14)/0.1</f>
        <v>0</v>
      </c>
      <c r="R14">
        <f>('nutritional values'!R13*$D14)/0.1</f>
        <v>0</v>
      </c>
      <c r="S14">
        <f>('nutritional values'!S13*$D14)/0.1</f>
        <v>0</v>
      </c>
      <c r="T14">
        <f>('nutritional values'!T13*$D14)/0.1</f>
        <v>0</v>
      </c>
      <c r="U14">
        <f>('nutritional values'!U13*$D14)/0.1</f>
        <v>0</v>
      </c>
      <c r="V14">
        <f>('nutritional values'!V13*$D14)/0.1</f>
        <v>0</v>
      </c>
      <c r="W14">
        <f>('nutritional values'!W13*$D14)/0.1</f>
        <v>0</v>
      </c>
      <c r="X14">
        <f>('nutritional values'!X13*$D14)/0.1</f>
        <v>0</v>
      </c>
      <c r="Y14">
        <f>('nutritional values'!Y13*$D14)/0.1</f>
        <v>0</v>
      </c>
      <c r="Z14">
        <f>('nutritional values'!Z13*$D14)/0.1</f>
        <v>0</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0</v>
      </c>
      <c r="E18">
        <f>('nutritional values'!E17*$D18)/0.1</f>
        <v>0</v>
      </c>
      <c r="F18">
        <f>('nutritional values'!F17*$D18)/0.1</f>
        <v>0</v>
      </c>
      <c r="G18">
        <f>('nutritional values'!G17*$D18)/0.1</f>
        <v>0</v>
      </c>
      <c r="H18">
        <f>('nutritional values'!H17*$D18)/0.1</f>
        <v>0</v>
      </c>
      <c r="I18">
        <f>('nutritional values'!I17*$D18)/0.1</f>
        <v>0</v>
      </c>
      <c r="J18">
        <f>('nutritional values'!J17*$D18)/0.1</f>
        <v>0</v>
      </c>
      <c r="K18">
        <f>('nutritional values'!K17*$D18)/0.1</f>
        <v>0</v>
      </c>
      <c r="L18">
        <f>('nutritional values'!L17*$D18)/0.1</f>
        <v>0</v>
      </c>
      <c r="M18">
        <f>('nutritional values'!M17*$D18)/0.1</f>
        <v>0</v>
      </c>
      <c r="N18">
        <f>('nutritional values'!N17*$D18)/0.1</f>
        <v>0</v>
      </c>
      <c r="O18">
        <f>('nutritional values'!O17*$D18)/0.1</f>
        <v>0</v>
      </c>
      <c r="P18">
        <f>('nutritional values'!P17*$D18)/0.1</f>
        <v>0</v>
      </c>
      <c r="Q18">
        <f>('nutritional values'!Q17*$D18)/0.1</f>
        <v>0</v>
      </c>
      <c r="R18">
        <f>('nutritional values'!R17*$D18)/0.1</f>
        <v>0</v>
      </c>
      <c r="S18">
        <f>('nutritional values'!S17*$D18)/0.1</f>
        <v>0</v>
      </c>
      <c r="T18">
        <f>('nutritional values'!T17*$D18)/0.1</f>
        <v>0</v>
      </c>
      <c r="U18">
        <f>('nutritional values'!U17*$D18)/0.1</f>
        <v>0</v>
      </c>
      <c r="V18">
        <f>('nutritional values'!V17*$D18)/0.1</f>
        <v>0</v>
      </c>
      <c r="W18">
        <f>('nutritional values'!W17*$D18)/0.1</f>
        <v>0</v>
      </c>
      <c r="X18">
        <f>('nutritional values'!X17*$D18)/0.1</f>
        <v>0</v>
      </c>
      <c r="Y18">
        <f>('nutritional values'!Y17*$D18)/0.1</f>
        <v>0</v>
      </c>
      <c r="Z18">
        <f>('nutritional values'!Z17*$D18)/0.1</f>
        <v>0</v>
      </c>
    </row>
    <row r="19" spans="1:26">
      <c r="A19">
        <f t="shared" si="0"/>
        <v>18</v>
      </c>
      <c r="B19" s="28" t="s">
        <v>57</v>
      </c>
      <c r="C19" s="25" t="s">
        <v>35</v>
      </c>
      <c r="D19" s="30" cm="1">
        <f t="array" ref="D19">INDEX(harvestdata, A19, D$1)</f>
        <v>0</v>
      </c>
      <c r="E19">
        <f>('nutritional values'!E18*$D19)/0.1</f>
        <v>0</v>
      </c>
      <c r="F19">
        <f>('nutritional values'!F18*$D19)/0.1</f>
        <v>0</v>
      </c>
      <c r="G19">
        <f>('nutritional values'!G18*$D19)/0.1</f>
        <v>0</v>
      </c>
      <c r="H19">
        <f>('nutritional values'!H18*$D19)/0.1</f>
        <v>0</v>
      </c>
      <c r="I19">
        <f>('nutritional values'!I18*$D19)/0.1</f>
        <v>0</v>
      </c>
      <c r="J19">
        <f>('nutritional values'!J18*$D19)/0.1</f>
        <v>0</v>
      </c>
      <c r="K19">
        <f>('nutritional values'!K18*$D19)/0.1</f>
        <v>0</v>
      </c>
      <c r="L19">
        <f>('nutritional values'!L18*$D19)/0.1</f>
        <v>0</v>
      </c>
      <c r="M19">
        <f>('nutritional values'!M18*$D19)/0.1</f>
        <v>0</v>
      </c>
      <c r="N19">
        <f>('nutritional values'!N18*$D19)/0.1</f>
        <v>0</v>
      </c>
      <c r="O19">
        <f>('nutritional values'!O18*$D19)/0.1</f>
        <v>0</v>
      </c>
      <c r="P19">
        <f>('nutritional values'!P18*$D19)/0.1</f>
        <v>0</v>
      </c>
      <c r="Q19">
        <f>('nutritional values'!Q18*$D19)/0.1</f>
        <v>0</v>
      </c>
      <c r="R19">
        <f>('nutritional values'!R18*$D19)/0.1</f>
        <v>0</v>
      </c>
      <c r="S19">
        <f>('nutritional values'!S18*$D19)/0.1</f>
        <v>0</v>
      </c>
      <c r="T19">
        <f>('nutritional values'!T18*$D19)/0.1</f>
        <v>0</v>
      </c>
      <c r="U19">
        <f>('nutritional values'!U18*$D19)/0.1</f>
        <v>0</v>
      </c>
      <c r="V19">
        <f>('nutritional values'!V18*$D19)/0.1</f>
        <v>0</v>
      </c>
      <c r="W19">
        <f>('nutritional values'!W18*$D19)/0.1</f>
        <v>0</v>
      </c>
      <c r="X19">
        <f>('nutritional values'!X18*$D19)/0.1</f>
        <v>0</v>
      </c>
      <c r="Y19">
        <f>('nutritional values'!Y18*$D19)/0.1</f>
        <v>0</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0</v>
      </c>
      <c r="E21">
        <f>('nutritional values'!E20*$D21)/0.1</f>
        <v>0</v>
      </c>
      <c r="F21">
        <f>('nutritional values'!F20*$D21)/0.1</f>
        <v>0</v>
      </c>
      <c r="G21">
        <f>('nutritional values'!G20*$D21)/0.1</f>
        <v>0</v>
      </c>
      <c r="H21">
        <f>('nutritional values'!H20*$D21)/0.1</f>
        <v>0</v>
      </c>
      <c r="I21">
        <f>('nutritional values'!I20*$D21)/0.1</f>
        <v>0</v>
      </c>
      <c r="J21">
        <f>('nutritional values'!J20*$D21)/0.1</f>
        <v>0</v>
      </c>
      <c r="K21">
        <f>('nutritional values'!K20*$D21)/0.1</f>
        <v>0</v>
      </c>
      <c r="L21">
        <f>('nutritional values'!L20*$D21)/0.1</f>
        <v>0</v>
      </c>
      <c r="M21">
        <f>('nutritional values'!M20*$D21)/0.1</f>
        <v>0</v>
      </c>
      <c r="N21">
        <f>('nutritional values'!N20*$D21)/0.1</f>
        <v>0</v>
      </c>
      <c r="O21">
        <f>('nutritional values'!O20*$D21)/0.1</f>
        <v>0</v>
      </c>
      <c r="P21">
        <f>('nutritional values'!P20*$D21)/0.1</f>
        <v>0</v>
      </c>
      <c r="Q21">
        <f>('nutritional values'!Q20*$D21)/0.1</f>
        <v>0</v>
      </c>
      <c r="R21">
        <f>('nutritional values'!R20*$D21)/0.1</f>
        <v>0</v>
      </c>
      <c r="S21">
        <f>('nutritional values'!S20*$D21)/0.1</f>
        <v>0</v>
      </c>
      <c r="T21">
        <f>('nutritional values'!T20*$D21)/0.1</f>
        <v>0</v>
      </c>
      <c r="U21">
        <f>('nutritional values'!U20*$D21)/0.1</f>
        <v>0</v>
      </c>
      <c r="V21">
        <f>('nutritional values'!V20*$D21)/0.1</f>
        <v>0</v>
      </c>
      <c r="W21">
        <f>('nutritional values'!W20*$D21)/0.1</f>
        <v>0</v>
      </c>
      <c r="X21">
        <f>('nutritional values'!X20*$D21)/0.1</f>
        <v>0</v>
      </c>
      <c r="Y21">
        <f>('nutritional values'!Y20*$D21)/0.1</f>
        <v>0</v>
      </c>
      <c r="Z21">
        <f>('nutritional values'!Z20*$D21)/0.1</f>
        <v>0</v>
      </c>
    </row>
    <row r="22" spans="1:26">
      <c r="A22">
        <f t="shared" si="0"/>
        <v>21</v>
      </c>
      <c r="B22" s="28" t="s">
        <v>63</v>
      </c>
      <c r="C22" s="25" t="s">
        <v>35</v>
      </c>
      <c r="D22" s="30" cm="1">
        <f t="array" ref="D22">INDEX(harvestdata, A22, D$1)</f>
        <v>0</v>
      </c>
      <c r="E22">
        <f>('nutritional values'!E21*$D22)/0.1</f>
        <v>0</v>
      </c>
      <c r="F22">
        <f>('nutritional values'!F21*$D22)/0.1</f>
        <v>0</v>
      </c>
      <c r="G22">
        <f>('nutritional values'!G21*$D22)/0.1</f>
        <v>0</v>
      </c>
      <c r="H22">
        <f>('nutritional values'!H21*$D22)/0.1</f>
        <v>0</v>
      </c>
      <c r="I22">
        <f>('nutritional values'!I21*$D22)/0.1</f>
        <v>0</v>
      </c>
      <c r="J22">
        <f>('nutritional values'!J21*$D22)/0.1</f>
        <v>0</v>
      </c>
      <c r="K22">
        <f>('nutritional values'!K21*$D22)/0.1</f>
        <v>0</v>
      </c>
      <c r="L22">
        <f>('nutritional values'!L21*$D22)/0.1</f>
        <v>0</v>
      </c>
      <c r="M22">
        <f>('nutritional values'!M21*$D22)/0.1</f>
        <v>0</v>
      </c>
      <c r="N22">
        <f>('nutritional values'!N21*$D22)/0.1</f>
        <v>0</v>
      </c>
      <c r="O22">
        <f>('nutritional values'!O21*$D22)/0.1</f>
        <v>0</v>
      </c>
      <c r="P22">
        <f>('nutritional values'!P21*$D22)/0.1</f>
        <v>0</v>
      </c>
      <c r="Q22">
        <f>('nutritional values'!Q21*$D22)/0.1</f>
        <v>0</v>
      </c>
      <c r="R22">
        <f>('nutritional values'!R21*$D22)/0.1</f>
        <v>0</v>
      </c>
      <c r="S22">
        <f>('nutritional values'!S21*$D22)/0.1</f>
        <v>0</v>
      </c>
      <c r="T22">
        <f>('nutritional values'!T21*$D22)/0.1</f>
        <v>0</v>
      </c>
      <c r="U22">
        <f>('nutritional values'!U21*$D22)/0.1</f>
        <v>0</v>
      </c>
      <c r="V22">
        <f>('nutritional values'!V21*$D22)/0.1</f>
        <v>0</v>
      </c>
      <c r="W22">
        <f>('nutritional values'!W21*$D22)/0.1</f>
        <v>0</v>
      </c>
      <c r="X22">
        <f>('nutritional values'!X21*$D22)/0.1</f>
        <v>0</v>
      </c>
      <c r="Y22">
        <f>('nutritional values'!Y21*$D22)/0.1</f>
        <v>0</v>
      </c>
      <c r="Z22">
        <f>('nutritional values'!Z21*$D22)/0.1</f>
        <v>0</v>
      </c>
    </row>
    <row r="23" spans="1:26">
      <c r="A23">
        <f t="shared" si="0"/>
        <v>22</v>
      </c>
      <c r="B23" s="28" t="s">
        <v>65</v>
      </c>
      <c r="C23" s="25" t="s">
        <v>35</v>
      </c>
      <c r="D23" s="30" cm="1">
        <f t="array" ref="D23">INDEX(harvestdata, A23, D$1)</f>
        <v>0</v>
      </c>
      <c r="E23">
        <f>('nutritional values'!E22*$D23)/0.1</f>
        <v>0</v>
      </c>
      <c r="F23">
        <f>('nutritional values'!F22*$D23)/0.1</f>
        <v>0</v>
      </c>
      <c r="G23">
        <f>('nutritional values'!G22*$D23)/0.1</f>
        <v>0</v>
      </c>
      <c r="H23">
        <f>('nutritional values'!H22*$D23)/0.1</f>
        <v>0</v>
      </c>
      <c r="I23">
        <f>('nutritional values'!I22*$D23)/0.1</f>
        <v>0</v>
      </c>
      <c r="J23">
        <f>('nutritional values'!J22*$D23)/0.1</f>
        <v>0</v>
      </c>
      <c r="K23">
        <f>('nutritional values'!K22*$D23)/0.1</f>
        <v>0</v>
      </c>
      <c r="L23">
        <f>('nutritional values'!L22*$D23)/0.1</f>
        <v>0</v>
      </c>
      <c r="M23">
        <f>('nutritional values'!M22*$D23)/0.1</f>
        <v>0</v>
      </c>
      <c r="N23">
        <f>('nutritional values'!N22*$D23)/0.1</f>
        <v>0</v>
      </c>
      <c r="O23">
        <f>('nutritional values'!O22*$D23)/0.1</f>
        <v>0</v>
      </c>
      <c r="P23">
        <f>('nutritional values'!P22*$D23)/0.1</f>
        <v>0</v>
      </c>
      <c r="Q23">
        <f>('nutritional values'!Q22*$D23)/0.1</f>
        <v>0</v>
      </c>
      <c r="R23">
        <f>('nutritional values'!R22*$D23)/0.1</f>
        <v>0</v>
      </c>
      <c r="S23">
        <f>('nutritional values'!S22*$D23)/0.1</f>
        <v>0</v>
      </c>
      <c r="T23">
        <f>('nutritional values'!T22*$D23)/0.1</f>
        <v>0</v>
      </c>
      <c r="U23">
        <f>('nutritional values'!U22*$D23)/0.1</f>
        <v>0</v>
      </c>
      <c r="V23">
        <f>('nutritional values'!V22*$D23)/0.1</f>
        <v>0</v>
      </c>
      <c r="W23">
        <f>('nutritional values'!W22*$D23)/0.1</f>
        <v>0</v>
      </c>
      <c r="X23">
        <f>('nutritional values'!X22*$D23)/0.1</f>
        <v>0</v>
      </c>
      <c r="Y23">
        <f>('nutritional values'!Y22*$D23)/0.1</f>
        <v>0</v>
      </c>
      <c r="Z23">
        <f>('nutritional values'!Z22*$D23)/0.1</f>
        <v>0</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0.6</v>
      </c>
      <c r="E29">
        <f>('nutritional values'!E28*$D29)/0.1</f>
        <v>5.279999971389767</v>
      </c>
      <c r="F29">
        <f>('nutritional values'!F28*$D29)/0.1</f>
        <v>1.2000000178813919</v>
      </c>
      <c r="G29">
        <f>('nutritional values'!G28*$D29)/0.1</f>
        <v>16.140000343322757</v>
      </c>
      <c r="H29">
        <f>('nutritional values'!H28*$D29)/0.1</f>
        <v>107.99999999999999</v>
      </c>
      <c r="I29">
        <f>('nutritional values'!I28*$D29)/0.1</f>
        <v>7.2000002861023198</v>
      </c>
      <c r="J29">
        <f>('nutritional values'!J28*$D29)/0.1</f>
        <v>0.16800000518560379</v>
      </c>
      <c r="K29">
        <f>('nutritional values'!K28*$D29)/0.1</f>
        <v>60</v>
      </c>
      <c r="L29">
        <f>('nutritional values'!L28*$D29)/0.1</f>
        <v>1.6200000643730157</v>
      </c>
      <c r="M29">
        <f>('nutritional values'!M28*$D29)/0.1</f>
        <v>65.999999999999986</v>
      </c>
      <c r="N29">
        <f>('nutritional values'!N28*$D29)/0.1</f>
        <v>1421.9999999999998</v>
      </c>
      <c r="O29">
        <f>('nutritional values'!O28*$D29)/0.1</f>
        <v>30</v>
      </c>
      <c r="P29">
        <f>('nutritional values'!P28*$D29)/0.1</f>
        <v>1.0200000107288338</v>
      </c>
      <c r="Q29">
        <f>('nutritional values'!Q28*$D29)/0.1</f>
        <v>251.99999999999997</v>
      </c>
      <c r="R29">
        <f>('nutritional values'!R28*$D29)/0.1</f>
        <v>0</v>
      </c>
      <c r="S29">
        <f>('nutritional values'!S28*$D29)/0.1</f>
        <v>3.2400001287460314</v>
      </c>
      <c r="T29">
        <f>('nutritional values'!T28*$D29)/0.1</f>
        <v>82.199998855590579</v>
      </c>
      <c r="U29">
        <f>('nutritional values'!U28*$D29)/0.1</f>
        <v>90</v>
      </c>
      <c r="V29">
        <f>('nutritional values'!V28*$D29)/0.1</f>
        <v>0.17999999597668617</v>
      </c>
      <c r="W29">
        <f>('nutritional values'!W28*$D29)/0.1</f>
        <v>0.47999998927116416</v>
      </c>
      <c r="X29">
        <f>('nutritional values'!X28*$D29)/0.1</f>
        <v>1.8000000156462175E-2</v>
      </c>
      <c r="Y29">
        <f>('nutritional values'!Y28*$D29)/0.1</f>
        <v>0.18599999696016298</v>
      </c>
      <c r="Z29">
        <f>('nutritional values'!Z28*$D29)/0.1</f>
        <v>0.49799998104572279</v>
      </c>
    </row>
    <row r="30" spans="1:26">
      <c r="A30">
        <f t="shared" si="0"/>
        <v>29</v>
      </c>
      <c r="B30" s="28" t="s">
        <v>129</v>
      </c>
      <c r="C30" s="25" t="s">
        <v>35</v>
      </c>
      <c r="D30" s="30" cm="1">
        <f t="array" ref="D30">INDEX(harvestdata, A30, D$1)</f>
        <v>9.1999999999999993</v>
      </c>
      <c r="E30">
        <f>('nutritional values'!E29*$D30)/0.1</f>
        <v>90.1600017547607</v>
      </c>
      <c r="F30">
        <f>('nutritional values'!F29*$D30)/0.1</f>
        <v>16.560000658035243</v>
      </c>
      <c r="G30">
        <f>('nutritional values'!G29*$D30)/0.1</f>
        <v>264.96001052856462</v>
      </c>
      <c r="H30">
        <f>('nutritional values'!H29*$D30)/0.1</f>
        <v>2299.9999999999995</v>
      </c>
      <c r="I30">
        <f>('nutritional values'!I29*$D30)/0.1</f>
        <v>275.99999999999994</v>
      </c>
      <c r="J30">
        <f>('nutritional values'!J29*$D30)/0.1</f>
        <v>3.1280001699924478</v>
      </c>
      <c r="K30">
        <f>('nutritional values'!K29*$D30)/0.1</f>
        <v>827.99999999999989</v>
      </c>
      <c r="L30">
        <f>('nutritional values'!L29*$D30)/0.1</f>
        <v>21.160000383853895</v>
      </c>
      <c r="M30">
        <f>('nutritional values'!M29*$D30)/0.1</f>
        <v>1287.9999999999998</v>
      </c>
      <c r="N30">
        <f>('nutritional values'!N29*$D30)/0.1</f>
        <v>21067.999999999996</v>
      </c>
      <c r="O30">
        <f>('nutritional values'!O29*$D30)/0.1</f>
        <v>183.99999999999997</v>
      </c>
      <c r="P30">
        <f>('nutritional values'!P29*$D30)/0.1</f>
        <v>14.719999670982331</v>
      </c>
      <c r="Q30">
        <f>('nutritional values'!Q29*$D30)/0.1</f>
        <v>91.999999999999986</v>
      </c>
      <c r="R30">
        <f>('nutritional values'!R29*$D30)/0.1</f>
        <v>0</v>
      </c>
      <c r="S30">
        <f>('nutritional values'!S29*$D30)/0.1</f>
        <v>27.600001096725467</v>
      </c>
      <c r="T30">
        <f>('nutritional values'!T29*$D30)/0.1</f>
        <v>202.4000043869022</v>
      </c>
      <c r="U30">
        <f>('nutritional values'!U29*$D30)/0.1</f>
        <v>2023.9999999999998</v>
      </c>
      <c r="V30">
        <f>('nutritional values'!V29*$D30)/0.1</f>
        <v>1.2880000397563003</v>
      </c>
      <c r="W30">
        <f>('nutritional values'!W29*$D30)/0.1</f>
        <v>5.796000093221668</v>
      </c>
      <c r="X30">
        <f>('nutritional values'!X29*$D30)/0.1</f>
        <v>1.1960000246763225</v>
      </c>
      <c r="Y30">
        <f>('nutritional values'!Y29*$D30)/0.1</f>
        <v>1.4720000699162463</v>
      </c>
      <c r="Z30">
        <f>('nutritional values'!Z29*$D30)/0.1</f>
        <v>6.9919997751712835</v>
      </c>
    </row>
    <row r="31" spans="1:26">
      <c r="A31">
        <f t="shared" si="0"/>
        <v>30</v>
      </c>
      <c r="B31" s="28" t="s">
        <v>80</v>
      </c>
      <c r="C31" s="25" t="s">
        <v>35</v>
      </c>
      <c r="D31" s="30" cm="1">
        <f t="array" ref="D31">INDEX(harvestdata, A31, D$1)</f>
        <v>3.75</v>
      </c>
      <c r="E31">
        <f>('nutritional values'!E30*$D31)/0.1</f>
        <v>30.749999731779109</v>
      </c>
      <c r="F31">
        <f>('nutritional values'!F30*$D31)/0.1</f>
        <v>6.4574997872114253</v>
      </c>
      <c r="G31">
        <f>('nutritional values'!G30*$D31)/0.1</f>
        <v>194.34000849723824</v>
      </c>
      <c r="H31">
        <f>('nutritional values'!H30*$D31)/0.1</f>
        <v>830.24997711181493</v>
      </c>
      <c r="I31">
        <f>('nutritional values'!I30*$D31)/0.1</f>
        <v>27.674999088048938</v>
      </c>
      <c r="J31">
        <f>('nutritional values'!J30*$D31)/0.1</f>
        <v>0.95325002912431867</v>
      </c>
      <c r="K31">
        <f>('nutritional values'!K30*$D31)/0.1</f>
        <v>338.25001716613758</v>
      </c>
      <c r="L31">
        <f>('nutritional values'!L30*$D31)/0.1</f>
        <v>14.14500027894975</v>
      </c>
      <c r="M31">
        <f>('nutritional values'!M30*$D31)/0.1</f>
        <v>369.0000057220459</v>
      </c>
      <c r="N31">
        <f>('nutritional values'!N30*$D31)/0.1</f>
        <v>6518.9998626709121</v>
      </c>
      <c r="O31">
        <f>('nutritional values'!O30*$D31)/0.1</f>
        <v>61.499999463558375</v>
      </c>
      <c r="P31">
        <f>('nutritional values'!P30*$D31)/0.1</f>
        <v>5.2275002002715993</v>
      </c>
      <c r="Q31">
        <f>('nutritional values'!Q30*$D31)/0.1</f>
        <v>307.49999999999994</v>
      </c>
      <c r="R31">
        <f>('nutritional values'!R30*$D31)/0.1</f>
        <v>6150</v>
      </c>
      <c r="S31">
        <f>('nutritional values'!S30*$D31)/0.1</f>
        <v>0</v>
      </c>
      <c r="T31">
        <f>('nutritional values'!T30*$D31)/0.1</f>
        <v>5642.6250457763626</v>
      </c>
      <c r="U31">
        <f>('nutritional values'!U30*$D31)/0.1</f>
        <v>799.49998855590741</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3.4</v>
      </c>
      <c r="E33">
        <f>('nutritional values'!E32*$D33)/0.1</f>
        <v>108.80000162124647</v>
      </c>
      <c r="F33">
        <f>('nutritional values'!F32*$D33)/0.1</f>
        <v>20.400000810623172</v>
      </c>
      <c r="G33">
        <f>('nutritional values'!G32*$D33)/0.1</f>
        <v>34</v>
      </c>
      <c r="H33">
        <f>('nutritional values'!H32*$D33)/0.1</f>
        <v>782</v>
      </c>
      <c r="I33">
        <f>('nutritional values'!I32*$D33)/0.1</f>
        <v>54.400000810623233</v>
      </c>
      <c r="J33">
        <f>('nutritional values'!J32*$D33)/0.1</f>
        <v>0</v>
      </c>
      <c r="K33">
        <f>('nutritional values'!K32*$D33)/0.1</f>
        <v>6017.9999999999991</v>
      </c>
      <c r="L33">
        <f>('nutritional values'!L32*$D33)/0.1</f>
        <v>107.7800025939943</v>
      </c>
      <c r="M33">
        <f>('nutritional values'!M32*$D33)/0.1</f>
        <v>2176</v>
      </c>
      <c r="N33">
        <f>('nutritional values'!N32*$D33)/0.1</f>
        <v>10030</v>
      </c>
      <c r="O33">
        <f>('nutritional values'!O32*$D33)/0.1</f>
        <v>136</v>
      </c>
      <c r="P33">
        <f>('nutritional values'!P32*$D33)/0.1</f>
        <v>27.540000081062324</v>
      </c>
      <c r="Q33">
        <f>('nutritional values'!Q32*$D33)/0.1</f>
        <v>8976</v>
      </c>
      <c r="R33">
        <f>('nutritional values'!R32*$D33)/0.1</f>
        <v>168140.64160156247</v>
      </c>
      <c r="S33">
        <f>('nutritional values'!S32*$D33)/0.1</f>
        <v>25.499999999999996</v>
      </c>
      <c r="T33">
        <f>('nutritional values'!T32*$D33)/0.1</f>
        <v>611.99999999999989</v>
      </c>
      <c r="U33">
        <f>('nutritional values'!U32*$D33)/0.1</f>
        <v>2311.9999999999995</v>
      </c>
      <c r="V33">
        <f>('nutritional values'!V32*$D33)/0.1</f>
        <v>2.8219998925924288</v>
      </c>
      <c r="W33">
        <f>('nutritional values'!W32*$D33)/0.1</f>
        <v>2.3120001256465921</v>
      </c>
      <c r="X33">
        <f>('nutritional values'!X32*$D33)/0.1</f>
        <v>10.064000129699696</v>
      </c>
      <c r="Y33">
        <f>('nutritional values'!Y32*$D33)/0.1</f>
        <v>2.8219998925924288</v>
      </c>
      <c r="Z33">
        <f>('nutritional values'!Z32*$D33)/0.1</f>
        <v>12.41000032424926</v>
      </c>
    </row>
    <row r="34" spans="1:26">
      <c r="A34">
        <f t="shared" si="0"/>
        <v>33</v>
      </c>
      <c r="B34" s="28" t="s">
        <v>87</v>
      </c>
      <c r="C34" s="25" t="s">
        <v>22</v>
      </c>
      <c r="D34" s="30" cm="1">
        <f t="array" ref="D34">INDEX(harvestdata, A34, D$1)</f>
        <v>0.9</v>
      </c>
      <c r="E34">
        <f>('nutritional values'!E33*$D34)/0.1</f>
        <v>10.594799637794461</v>
      </c>
      <c r="F34">
        <f>('nutritional values'!F33*$D34)/0.1</f>
        <v>4.3740000128745988</v>
      </c>
      <c r="G34">
        <f>('nutritional values'!G33*$D34)/0.1</f>
        <v>60.587998867034912</v>
      </c>
      <c r="H34">
        <f>('nutritional values'!H33*$D34)/0.1</f>
        <v>278.6399917602543</v>
      </c>
      <c r="I34">
        <f>('nutritional values'!I33*$D34)/0.1</f>
        <v>6.480000257492061</v>
      </c>
      <c r="J34">
        <f>('nutritional values'!J33*$D34)/0.1</f>
        <v>1.0529999881982819</v>
      </c>
      <c r="K34">
        <f>('nutritional values'!K33*$D34)/0.1</f>
        <v>6.480000257492061</v>
      </c>
      <c r="L34">
        <f>('nutritional values'!L33*$D34)/0.1</f>
        <v>1.6847999542951557</v>
      </c>
      <c r="M34">
        <f>('nutritional values'!M33*$D34)/0.1</f>
        <v>119.8799972534178</v>
      </c>
      <c r="N34">
        <f>('nutritional values'!N33*$D34)/0.1</f>
        <v>874.79997253417969</v>
      </c>
      <c r="O34">
        <f>('nutritional values'!O33*$D34)/0.1</f>
        <v>48.600000858306863</v>
      </c>
      <c r="P34">
        <f>('nutritional values'!P33*$D34)/0.1</f>
        <v>1.490400016307829</v>
      </c>
      <c r="Q34">
        <f>('nutritional values'!Q33*$D34)/0.1</f>
        <v>29.160000000000004</v>
      </c>
      <c r="R34">
        <f>('nutritional values'!R33*$D34)/0.1</f>
        <v>605.87999725341786</v>
      </c>
      <c r="S34">
        <f>('nutritional values'!S33*$D34)/0.1</f>
        <v>0.22680000029504338</v>
      </c>
      <c r="T34">
        <f>('nutritional values'!T33*$D34)/0.1</f>
        <v>22.031999588012674</v>
      </c>
      <c r="U34">
        <f>('nutritional values'!U33*$D34)/0.1</f>
        <v>136.07999897003188</v>
      </c>
      <c r="V34">
        <f>('nutritional values'!V33*$D34)/0.1</f>
        <v>1.3575599938631069</v>
      </c>
      <c r="W34">
        <f>('nutritional values'!W33*$D34)/0.1</f>
        <v>1.52927997708321</v>
      </c>
      <c r="X34">
        <f>('nutritional values'!X33*$D34)/0.1</f>
        <v>4.5360001735389267E-2</v>
      </c>
      <c r="Y34">
        <f>('nutritional values'!Y33*$D34)/0.1</f>
        <v>1.3996800631284749</v>
      </c>
      <c r="Z34">
        <f>('nutritional values'!Z33*$D34)/0.1</f>
        <v>3.3030001223087311</v>
      </c>
    </row>
    <row r="35" spans="1:26">
      <c r="A35">
        <f t="shared" si="0"/>
        <v>34</v>
      </c>
      <c r="B35" s="28" t="s">
        <v>89</v>
      </c>
      <c r="C35" s="25" t="s">
        <v>35</v>
      </c>
      <c r="D35" s="30" cm="1">
        <f t="array" ref="D35">INDEX(harvestdata, A35, D$1)</f>
        <v>0.3</v>
      </c>
      <c r="E35">
        <f>('nutritional values'!E34*$D35)/0.1</f>
        <v>5.7899998426437289</v>
      </c>
      <c r="F35">
        <f>('nutritional values'!F34*$D35)/0.1</f>
        <v>0.56999999284744196</v>
      </c>
      <c r="G35">
        <f>('nutritional values'!G34*$D35)/0.1</f>
        <v>12.749999999999998</v>
      </c>
      <c r="H35">
        <f>('nutritional values'!H34*$D35)/0.1</f>
        <v>99</v>
      </c>
      <c r="I35">
        <f>('nutritional values'!I34*$D35)/0.1</f>
        <v>9.6000001430511581</v>
      </c>
      <c r="J35">
        <f>('nutritional values'!J34*$D35)/0.1</f>
        <v>7.8000001609325395E-2</v>
      </c>
      <c r="K35">
        <f>('nutritional values'!K34*$D35)/0.1</f>
        <v>245.99999999999997</v>
      </c>
      <c r="L35">
        <f>('nutritional values'!L34*$D35)/0.1</f>
        <v>1.8600000143051159</v>
      </c>
      <c r="M35">
        <f>('nutritional values'!M34*$D35)/0.1</f>
        <v>170.99999999999997</v>
      </c>
      <c r="N35">
        <f>('nutritional values'!N34*$D35)/0.1</f>
        <v>897</v>
      </c>
      <c r="O35">
        <f>('nutritional values'!O34*$D35)/0.1</f>
        <v>21</v>
      </c>
      <c r="P35">
        <f>('nutritional values'!P34*$D35)/0.1</f>
        <v>1.7399999499320968</v>
      </c>
      <c r="Q35">
        <f>('nutritional values'!Q34*$D35)/0.1</f>
        <v>57</v>
      </c>
      <c r="R35">
        <f>('nutritional values'!R34*$D35)/0.1</f>
        <v>2147.9999999999995</v>
      </c>
      <c r="S35">
        <f>('nutritional values'!S34*$D35)/0.1</f>
        <v>0.81000003218650785</v>
      </c>
      <c r="T35">
        <f>('nutritional values'!T34*$D35)/0.1</f>
        <v>68.999999999999986</v>
      </c>
      <c r="U35">
        <f>('nutritional values'!U34*$D35)/0.1</f>
        <v>180</v>
      </c>
      <c r="V35">
        <f>('nutritional values'!V34*$D35)/0.1</f>
        <v>4.80000022798776E-2</v>
      </c>
      <c r="W35">
        <f>('nutritional values'!W34*$D35)/0.1</f>
        <v>7.8000001609325395E-2</v>
      </c>
      <c r="X35">
        <f>('nutritional values'!X34*$D35)/0.1</f>
        <v>3.00000014249235E-3</v>
      </c>
      <c r="Y35">
        <f>('nutritional values'!Y34*$D35)/0.1</f>
        <v>5.1000002771616003E-2</v>
      </c>
      <c r="Z35">
        <f>('nutritional values'!Z34*$D35)/0.1</f>
        <v>8.1000002101063798E-2</v>
      </c>
    </row>
    <row r="36" spans="1:26">
      <c r="A36">
        <f t="shared" si="0"/>
        <v>35</v>
      </c>
      <c r="B36" s="28" t="s">
        <v>91</v>
      </c>
      <c r="C36" s="25" t="s">
        <v>83</v>
      </c>
      <c r="D36" s="30" cm="1">
        <f t="array" ref="D36">INDEX(harvestdata, A36, D$1)</f>
        <v>0.6</v>
      </c>
      <c r="E36">
        <f>('nutritional values'!E35*$D36)/0.1</f>
        <v>6.7823996543884189</v>
      </c>
      <c r="F36">
        <f>('nutritional values'!F35*$D36)/0.1</f>
        <v>0.21599999070167519</v>
      </c>
      <c r="G36">
        <f>('nutritional values'!G35*$D36)/0.1</f>
        <v>86.918397903442198</v>
      </c>
      <c r="H36">
        <f>('nutritional values'!H35*$D36)/0.1</f>
        <v>371.51998901367176</v>
      </c>
      <c r="I36">
        <f>('nutritional values'!I35*$D36)/0.1</f>
        <v>12.960000514984138</v>
      </c>
      <c r="J36">
        <f>('nutritional values'!J35*$D36)/0.1</f>
        <v>7.7759999781847194E-2</v>
      </c>
      <c r="K36">
        <f>('nutritional values'!K35*$D36)/0.1</f>
        <v>129.60000228881819</v>
      </c>
      <c r="L36">
        <f>('nutritional values'!L35*$D36)/0.1</f>
        <v>2.6352000832557656</v>
      </c>
      <c r="M36">
        <f>('nutritional values'!M35*$D36)/0.1</f>
        <v>107.99999999999999</v>
      </c>
      <c r="N36">
        <f>('nutritional values'!N35*$D36)/0.1</f>
        <v>1455.8399963378879</v>
      </c>
      <c r="O36">
        <f>('nutritional values'!O35*$D36)/0.1</f>
        <v>237.59999084472659</v>
      </c>
      <c r="P36">
        <f>('nutritional values'!P35*$D36)/0.1</f>
        <v>1.2960000336170219</v>
      </c>
      <c r="Q36">
        <f>('nutritional values'!Q35*$D36)/0.1</f>
        <v>3062.88</v>
      </c>
      <c r="R36">
        <f>('nutritional values'!R35*$D36)/0.1</f>
        <v>61287.837890624993</v>
      </c>
      <c r="S36">
        <f>('nutritional values'!S35*$D36)/0.1</f>
        <v>1.1231999695301038</v>
      </c>
      <c r="T36">
        <f>('nutritional values'!T35*$D36)/0.1</f>
        <v>10.368000268936139</v>
      </c>
      <c r="U36">
        <f>('nutritional values'!U35*$D36)/0.1</f>
        <v>47.5200004577637</v>
      </c>
      <c r="V36">
        <f>('nutritional values'!V35*$D36)/0.1</f>
        <v>4.320000065490606E-3</v>
      </c>
      <c r="W36">
        <f>('nutritional values'!W35*$D36)/0.1</f>
        <v>5.6159997358918197E-2</v>
      </c>
      <c r="X36">
        <f>('nutritional values'!X35*$D36)/0.1</f>
        <v>4.320000065490606E-3</v>
      </c>
      <c r="Y36">
        <f>('nutritional values'!Y35*$D36)/0.1</f>
        <v>4.320000065490606E-3</v>
      </c>
      <c r="Z36">
        <f>('nutritional values'!Z35*$D36)/0.1</f>
        <v>0</v>
      </c>
    </row>
    <row r="37" spans="1:26">
      <c r="A37">
        <v>36</v>
      </c>
      <c r="B37" s="28" t="s">
        <v>93</v>
      </c>
      <c r="C37" s="25" t="s">
        <v>24</v>
      </c>
      <c r="D37" s="30" cm="1">
        <f t="array" ref="D37">INDEX(harvestdata, A37, D$1)</f>
        <v>0.8</v>
      </c>
      <c r="E37">
        <f>('nutritional values'!E36*$D37)/0.1</f>
        <v>14.64000034332272</v>
      </c>
      <c r="F37">
        <f>('nutritional values'!F36*$D37)/0.1</f>
        <v>1.7599999904632559</v>
      </c>
      <c r="G37">
        <f>('nutritional values'!G36*$D37)/0.1</f>
        <v>34.159999847412081</v>
      </c>
      <c r="H37">
        <f>('nutritional values'!H36*$D37)/0.1</f>
        <v>248</v>
      </c>
      <c r="I37">
        <f>('nutritional values'!I36*$D37)/0.1</f>
        <v>21.600000381469759</v>
      </c>
      <c r="J37">
        <f>('nutritional values'!J36*$D37)/0.1</f>
        <v>0.40000000596046481</v>
      </c>
      <c r="K37">
        <f>('nutritional values'!K36*$D37)/0.1</f>
        <v>296</v>
      </c>
      <c r="L37">
        <f>('nutritional values'!L36*$D37)/0.1</f>
        <v>8.2399997711181605</v>
      </c>
      <c r="M37">
        <f>('nutritional values'!M36*$D37)/0.1</f>
        <v>200</v>
      </c>
      <c r="N37">
        <f>('nutritional values'!N36*$D37)/0.1</f>
        <v>1688</v>
      </c>
      <c r="O37">
        <f>('nutritional values'!O36*$D37)/0.1</f>
        <v>48.000000000000007</v>
      </c>
      <c r="P37">
        <f>('nutritional values'!P36*$D37)/0.1</f>
        <v>1.919999957084656</v>
      </c>
      <c r="Q37">
        <f>('nutritional values'!Q36*$D37)/0.1</f>
        <v>280</v>
      </c>
      <c r="R37">
        <f>('nutritional values'!R36*$D37)/0.1</f>
        <v>0</v>
      </c>
      <c r="S37">
        <f>('nutritional values'!S36*$D37)/0.1</f>
        <v>3.2799999713897678</v>
      </c>
      <c r="T37">
        <f>('nutritional values'!T36*$D37)/0.1</f>
        <v>97.599998474120795</v>
      </c>
      <c r="U37">
        <f>('nutritional values'!U36*$D37)/0.1</f>
        <v>264</v>
      </c>
      <c r="V37">
        <f>('nutritional values'!V36*$D37)/0.1</f>
        <v>6.4000003039836884E-2</v>
      </c>
      <c r="W37">
        <f>('nutritional values'!W36*$D37)/0.1</f>
        <v>0.3519999980926512</v>
      </c>
      <c r="X37">
        <f>('nutritional values'!X36*$D37)/0.1</f>
        <v>0.55199998617172241</v>
      </c>
      <c r="Y37">
        <f>('nutritional values'!Y36*$D37)/0.1</f>
        <v>7.9999998211860643E-2</v>
      </c>
      <c r="Z37">
        <f>('nutritional values'!Z36*$D37)/0.1</f>
        <v>0.903999984264376</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2.75</v>
      </c>
      <c r="E39">
        <f>('nutritional values'!E38*$D39)/0.1</f>
        <v>8.7230001389980352</v>
      </c>
      <c r="F39">
        <f>('nutritional values'!F38*$D39)/0.1</f>
        <v>2.1450000442564483</v>
      </c>
      <c r="G39">
        <f>('nutritional values'!G38*$D39)/0.1</f>
        <v>107.96500325202956</v>
      </c>
      <c r="H39">
        <f>('nutritional values'!H38*$D39)/0.1</f>
        <v>429.00001049041674</v>
      </c>
      <c r="I39">
        <f>('nutritional values'!I38*$D39)/0.1</f>
        <v>5.7200001180171851</v>
      </c>
      <c r="J39">
        <f>('nutritional values'!J38*$D39)/0.1</f>
        <v>0.22880000062286868</v>
      </c>
      <c r="K39">
        <f>('nutritional values'!K38*$D39)/0.1</f>
        <v>100.10000288486467</v>
      </c>
      <c r="L39">
        <f>('nutritional values'!L38*$D39)/0.1</f>
        <v>3.4319999068975395</v>
      </c>
      <c r="M39">
        <f>('nutritional values'!M38*$D39)/0.1</f>
        <v>142.99999475479135</v>
      </c>
      <c r="N39">
        <f>('nutritional values'!N38*$D39)/0.1</f>
        <v>1601.6000461578369</v>
      </c>
      <c r="O39">
        <f>('nutritional values'!O38*$D39)/0.1</f>
        <v>14.299999475479135</v>
      </c>
      <c r="P39">
        <f>('nutritional values'!P38*$D39)/0.1</f>
        <v>1.4300000295042987</v>
      </c>
      <c r="Q39">
        <f>('nutritional values'!Q38*$D39)/0.1</f>
        <v>400.4</v>
      </c>
      <c r="R39">
        <f>('nutritional values'!R38*$D39)/0.1</f>
        <v>8136.7001342773574</v>
      </c>
      <c r="S39">
        <f>('nutritional values'!S38*$D39)/0.1</f>
        <v>0.71500001475214936</v>
      </c>
      <c r="T39">
        <f>('nutritional values'!T38*$D39)/0.1</f>
        <v>115.8299970626832</v>
      </c>
      <c r="U39">
        <f>('nutritional values'!U38*$D39)/0.1</f>
        <v>42.89999842643735</v>
      </c>
      <c r="V39">
        <f>('nutritional values'!V38*$D39)/0.1</f>
        <v>0.52909998223185672</v>
      </c>
      <c r="W39">
        <f>('nutritional values'!W38*$D39)/0.1</f>
        <v>0.71500001475214936</v>
      </c>
      <c r="X39">
        <f>('nutritional values'!X38*$D39)/0.1</f>
        <v>0</v>
      </c>
      <c r="Y39">
        <f>('nutritional values'!Y38*$D39)/0.1</f>
        <v>0.52909998223185672</v>
      </c>
      <c r="Z39">
        <f>('nutritional values'!Z38*$D39)/0.1</f>
        <v>0</v>
      </c>
    </row>
    <row r="40" spans="1:26">
      <c r="A40">
        <f t="shared" si="0"/>
        <v>39</v>
      </c>
      <c r="B40" s="28" t="s">
        <v>100</v>
      </c>
      <c r="C40" s="25" t="s">
        <v>98</v>
      </c>
      <c r="D40" s="30" cm="1">
        <f t="array" ref="D40">INDEX(harvestdata, A40, D$1)</f>
        <v>1.6</v>
      </c>
      <c r="E40">
        <f>('nutritional values'!E39*$D40)/0.1</f>
        <v>6.8544001579284641</v>
      </c>
      <c r="F40">
        <f>('nutritional values'!F39*$D40)/0.1</f>
        <v>1.5504000186920159</v>
      </c>
      <c r="G40">
        <f>('nutritional values'!G39*$D40)/0.1</f>
        <v>66.585601806640639</v>
      </c>
      <c r="H40">
        <f>('nutritional values'!H39*$D40)/0.1</f>
        <v>277.44000244140642</v>
      </c>
      <c r="I40">
        <f>('nutritional values'!I39*$D40)/0.1</f>
        <v>7.3439998626708958</v>
      </c>
      <c r="J40">
        <f>('nutritional values'!J39*$D40)/0.1</f>
        <v>0.41615998744964638</v>
      </c>
      <c r="K40">
        <f>('nutritional values'!K39*$D40)/0.1</f>
        <v>73.440002441406236</v>
      </c>
      <c r="L40">
        <f>('nutritional values'!L39*$D40)/0.1</f>
        <v>1.713600039482112</v>
      </c>
      <c r="M40">
        <f>('nutritional values'!M39*$D40)/0.1</f>
        <v>97.919998168945284</v>
      </c>
      <c r="N40">
        <f>('nutritional values'!N39*$D40)/0.1</f>
        <v>2178.71997070312</v>
      </c>
      <c r="O40">
        <f>('nutritional values'!O39*$D40)/0.1</f>
        <v>130.55999755859375</v>
      </c>
      <c r="P40">
        <f>('nutritional values'!P39*$D40)/0.1</f>
        <v>1.4687999486923216</v>
      </c>
      <c r="Q40">
        <f>('nutritional values'!Q39*$D40)/0.1</f>
        <v>1379.04</v>
      </c>
      <c r="R40">
        <f>('nutritional values'!R39*$D40)/0.1</f>
        <v>27597.119140624964</v>
      </c>
      <c r="S40">
        <f>('nutritional values'!S39*$D40)/0.1</f>
        <v>0.40799999237060486</v>
      </c>
      <c r="T40">
        <f>('nutritional values'!T39*$D40)/0.1</f>
        <v>299.47198486328159</v>
      </c>
      <c r="U40">
        <f>('nutritional values'!U39*$D40)/0.1</f>
        <v>171.36000061035199</v>
      </c>
      <c r="V40">
        <f>('nutritional values'!V39*$D40)/0.1</f>
        <v>2.4480000138282724E-2</v>
      </c>
      <c r="W40">
        <f>('nutritional values'!W39*$D40)/0.1</f>
        <v>0.28560000658035201</v>
      </c>
      <c r="X40">
        <f>('nutritional values'!X39*$D40)/0.1</f>
        <v>0.37536001205444319</v>
      </c>
      <c r="Y40">
        <f>('nutritional values'!Y39*$D40)/0.1</f>
        <v>2.4480000138282724E-2</v>
      </c>
      <c r="Z40">
        <f>('nutritional values'!Z39*$D40)/0.1</f>
        <v>0</v>
      </c>
    </row>
    <row r="41" spans="1:26">
      <c r="A41">
        <f t="shared" si="0"/>
        <v>40</v>
      </c>
      <c r="B41" s="28" t="s">
        <v>102</v>
      </c>
      <c r="C41" s="25" t="s">
        <v>35</v>
      </c>
      <c r="D41" s="30" cm="1">
        <f t="array" ref="D41">INDEX(harvestdata, A41, D$1)</f>
        <v>3.8</v>
      </c>
      <c r="E41">
        <f>('nutritional values'!E40*$D41)/0.1</f>
        <v>22.800000905990604</v>
      </c>
      <c r="F41">
        <f>('nutritional values'!F40*$D41)/0.1</f>
        <v>3.8000000566244072</v>
      </c>
      <c r="G41">
        <f>('nutritional values'!G40*$D41)/0.1</f>
        <v>117.79999637603765</v>
      </c>
      <c r="H41">
        <f>('nutritional values'!H40*$D41)/0.1</f>
        <v>570</v>
      </c>
      <c r="I41">
        <f>('nutritional values'!I40*$D41)/0.1</f>
        <v>18.999999999999996</v>
      </c>
      <c r="J41">
        <f>('nutritional values'!J40*$D41)/0.1</f>
        <v>1.4060000181198133</v>
      </c>
      <c r="K41">
        <f>('nutritional values'!K40*$D41)/0.1</f>
        <v>595.11800956725995</v>
      </c>
      <c r="L41">
        <f>('nutritional values'!L40*$D41)/0.1</f>
        <v>10.411999583244308</v>
      </c>
      <c r="M41">
        <f>('nutritional values'!M40*$D41)/0.1</f>
        <v>483.55001449584853</v>
      </c>
      <c r="N41">
        <f>('nutritional values'!N40*$D41)/0.1</f>
        <v>5467.7822875976408</v>
      </c>
      <c r="O41">
        <f>('nutritional values'!O40*$D41)/0.1</f>
        <v>75.999999999999986</v>
      </c>
      <c r="P41">
        <f>('nutritional values'!P40*$D41)/0.1</f>
        <v>7.4479998052120377</v>
      </c>
      <c r="Q41">
        <f>('nutritional values'!Q40*$D41)/0.1</f>
        <v>190</v>
      </c>
      <c r="R41">
        <f>('nutritional values'!R40*$D41)/0.1</f>
        <v>3990</v>
      </c>
      <c r="S41">
        <f>('nutritional values'!S40*$D41)/0.1</f>
        <v>1.1399999745190126</v>
      </c>
      <c r="T41">
        <f>('nutritional values'!T40*$D41)/0.1</f>
        <v>106.39999818801864</v>
      </c>
      <c r="U41">
        <f>('nutritional values'!U40*$D41)/0.1</f>
        <v>265.99999999999994</v>
      </c>
      <c r="V41">
        <f>('nutritional values'!V40*$D41)/0.1</f>
        <v>0.189999995753169</v>
      </c>
      <c r="W41">
        <f>('nutritional values'!W40*$D41)/0.1</f>
        <v>1.0640000328421573</v>
      </c>
      <c r="X41">
        <f>('nutritional values'!X40*$D41)/0.1</f>
        <v>0.189999995753169</v>
      </c>
      <c r="Y41">
        <f>('nutritional values'!Y40*$D41)/0.1</f>
        <v>0.189999995753169</v>
      </c>
      <c r="Z41">
        <f>('nutritional values'!Z40*$D41)/0.1</f>
        <v>1.216000057756899</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0.7</v>
      </c>
      <c r="E43">
        <f>('nutritional values'!E42*$D43)/0.1</f>
        <v>6.9999999999999991</v>
      </c>
      <c r="F43">
        <f>('nutritional values'!F42*$D43)/0.1</f>
        <v>0.70000001043081195</v>
      </c>
      <c r="G43">
        <f>('nutritional values'!G42*$D43)/0.1</f>
        <v>81.829997062683091</v>
      </c>
      <c r="H43">
        <f>('nutritional values'!H42*$D43)/0.1</f>
        <v>314.99999999999994</v>
      </c>
      <c r="I43">
        <f>('nutritional values'!I42*$D43)/0.1</f>
        <v>13.999999999999998</v>
      </c>
      <c r="J43">
        <f>('nutritional values'!J42*$D43)/0.1</f>
        <v>0.14699999801814528</v>
      </c>
      <c r="K43">
        <f>('nutritional values'!K42*$D43)/0.1</f>
        <v>335.99999999999994</v>
      </c>
      <c r="L43">
        <f>('nutritional values'!L42*$D43)/0.1</f>
        <v>4.8999999165534964</v>
      </c>
      <c r="M43">
        <f>('nutritional values'!M42*$D43)/0.1</f>
        <v>237.99999999999997</v>
      </c>
      <c r="N43">
        <f>('nutritional values'!N42*$D43)/0.1</f>
        <v>2463.9999999999995</v>
      </c>
      <c r="O43">
        <f>('nutritional values'!O42*$D43)/0.1</f>
        <v>27.999999999999996</v>
      </c>
      <c r="P43">
        <f>('nutritional values'!P42*$D43)/0.1</f>
        <v>1.050000041723248</v>
      </c>
      <c r="Q43">
        <f>('nutritional values'!Q42*$D43)/0.1</f>
        <v>3723.9999999999995</v>
      </c>
      <c r="R43">
        <f>('nutritional values'!R42*$D43)/0.1</f>
        <v>0</v>
      </c>
      <c r="S43">
        <f>('nutritional values'!S42*$D43)/0.1</f>
        <v>10.08000040054322</v>
      </c>
      <c r="T43">
        <f>('nutritional values'!T42*$D43)/0.1</f>
        <v>146.99999999999997</v>
      </c>
      <c r="U43">
        <f>('nutritional values'!U42*$D43)/0.1</f>
        <v>188.99999999999997</v>
      </c>
      <c r="V43">
        <f>('nutritional values'!V42*$D43)/0.1</f>
        <v>4.9000001512467875E-2</v>
      </c>
      <c r="W43">
        <f>('nutritional values'!W42*$D43)/0.1</f>
        <v>0.11200000531971438</v>
      </c>
      <c r="X43">
        <f>('nutritional values'!X42*$D43)/0.1</f>
        <v>0.18200000375509259</v>
      </c>
      <c r="Y43">
        <f>('nutritional values'!Y42*$D43)/0.1</f>
        <v>4.9000001512467875E-2</v>
      </c>
      <c r="Z43">
        <f>('nutritional values'!Z42*$D43)/0.1</f>
        <v>0.29399999603629129</v>
      </c>
    </row>
    <row r="44" spans="1:26">
      <c r="A44">
        <f t="shared" si="0"/>
        <v>43</v>
      </c>
      <c r="B44" s="25" t="s">
        <v>107</v>
      </c>
      <c r="C44" s="25" t="s">
        <v>35</v>
      </c>
      <c r="D44" s="30" cm="1">
        <f t="array" ref="D44">INDEX(harvestdata, A44, D$1)</f>
        <v>2.6</v>
      </c>
      <c r="E44">
        <f>('nutritional values'!E43*$D44)/0.1</f>
        <v>29.887000322342026</v>
      </c>
      <c r="F44">
        <f>('nutritional values'!F43*$D44)/0.1</f>
        <v>7.9039997458457876</v>
      </c>
      <c r="G44">
        <f>('nutritional values'!G43*$D44)/0.1</f>
        <v>76.816998958587675</v>
      </c>
      <c r="H44">
        <f>('nutritional values'!H43*$D44)/0.1</f>
        <v>419.89999008178773</v>
      </c>
      <c r="I44">
        <f>('nutritional values'!I43*$D44)/0.1</f>
        <v>24.699999690055847</v>
      </c>
      <c r="J44">
        <f>('nutritional values'!J43*$D44)/0.1</f>
        <v>2.0748000591993323</v>
      </c>
      <c r="K44">
        <f>('nutritional values'!K43*$D44)/0.1</f>
        <v>395.19999504089259</v>
      </c>
      <c r="L44">
        <f>('nutritional values'!L43*$D44)/0.1</f>
        <v>9.1390001177787781</v>
      </c>
      <c r="M44">
        <f>('nutritional values'!M43*$D44)/0.1</f>
        <v>444.60000991821221</v>
      </c>
      <c r="N44">
        <f>('nutritional values'!N43*$D44)/0.1</f>
        <v>6446.6999206542914</v>
      </c>
      <c r="O44">
        <f>('nutritional values'!O43*$D44)/0.1</f>
        <v>197.59999752044681</v>
      </c>
      <c r="P44">
        <f>('nutritional values'!P43*$D44)/0.1</f>
        <v>7.9039997458457876</v>
      </c>
      <c r="Q44">
        <f>('nutritional values'!Q43*$D44)/0.1</f>
        <v>246.99999999999997</v>
      </c>
      <c r="R44">
        <f>('nutritional values'!R43*$D44)/0.1</f>
        <v>4940</v>
      </c>
      <c r="S44">
        <f>('nutritional values'!S43*$D44)/0.1</f>
        <v>2.9640000015497301</v>
      </c>
      <c r="T44">
        <f>('nutritional values'!T43*$D44)/0.1</f>
        <v>442.12997817993158</v>
      </c>
      <c r="U44">
        <f>('nutritional values'!U43*$D44)/0.1</f>
        <v>592.79998016357297</v>
      </c>
      <c r="V44">
        <f>('nutritional values'!V43*$D44)/0.1</f>
        <v>0.17289999686181534</v>
      </c>
      <c r="W44">
        <f>('nutritional values'!W43*$D44)/0.1</f>
        <v>0.74100000038743119</v>
      </c>
      <c r="X44">
        <f>('nutritional values'!X43*$D44)/0.1</f>
        <v>1.5067000314593317</v>
      </c>
      <c r="Y44">
        <f>('nutritional values'!Y43*$D44)/0.1</f>
        <v>0.27169999852776561</v>
      </c>
      <c r="Z44">
        <f>('nutritional values'!Z43*$D44)/0.1</f>
        <v>0</v>
      </c>
    </row>
    <row r="45" spans="1:26">
      <c r="B45" s="27"/>
      <c r="C45" s="26"/>
      <c r="D45" s="26"/>
    </row>
    <row r="46" spans="1:26">
      <c r="B46" s="33"/>
      <c r="C46" s="34" t="s">
        <v>133</v>
      </c>
      <c r="D46" s="35">
        <f>SUM(D2:D44)</f>
        <v>47.589999999999996</v>
      </c>
      <c r="E46" s="35">
        <f t="shared" ref="E46:Z46" si="1">SUM(E2:E44)</f>
        <v>2507.9145721673949</v>
      </c>
      <c r="F46" s="35">
        <f t="shared" si="1"/>
        <v>3147.5263968549671</v>
      </c>
      <c r="G46" s="35">
        <f t="shared" si="1"/>
        <v>8803.3823852539026</v>
      </c>
      <c r="H46" s="35">
        <f t="shared" si="1"/>
        <v>73504.199869346616</v>
      </c>
      <c r="I46" s="35">
        <f t="shared" si="1"/>
        <v>2581.4089932486399</v>
      </c>
      <c r="J46" s="35">
        <f t="shared" si="1"/>
        <v>440.41255896631691</v>
      </c>
      <c r="K46" s="35">
        <f t="shared" si="1"/>
        <v>17403.637869429585</v>
      </c>
      <c r="L46" s="35">
        <f t="shared" si="1"/>
        <v>757.52659168541425</v>
      </c>
      <c r="M46" s="35">
        <f t="shared" si="1"/>
        <v>23180.850066089661</v>
      </c>
      <c r="N46" s="35">
        <f t="shared" si="1"/>
        <v>144054.84370460507</v>
      </c>
      <c r="O46" s="35">
        <f t="shared" si="1"/>
        <v>2260.7099828600863</v>
      </c>
      <c r="P46" s="35">
        <f t="shared" si="1"/>
        <v>384.55870194137049</v>
      </c>
      <c r="Q46" s="35">
        <f t="shared" si="1"/>
        <v>19183.73</v>
      </c>
      <c r="R46" s="35">
        <f t="shared" si="1"/>
        <v>286295.42889022821</v>
      </c>
      <c r="S46" s="35">
        <f t="shared" si="1"/>
        <v>541.76551218964084</v>
      </c>
      <c r="T46" s="35">
        <f t="shared" si="1"/>
        <v>7944.5570012092539</v>
      </c>
      <c r="U46" s="35">
        <f t="shared" si="1"/>
        <v>34626.009692525899</v>
      </c>
      <c r="V46" s="35">
        <f t="shared" si="1"/>
        <v>2114.2787279190024</v>
      </c>
      <c r="W46" s="35">
        <f t="shared" si="1"/>
        <v>359.75869426056738</v>
      </c>
      <c r="X46" s="35">
        <f t="shared" si="1"/>
        <v>40.347339641465808</v>
      </c>
      <c r="Y46" s="35">
        <f t="shared" si="1"/>
        <v>2164.8708871235622</v>
      </c>
      <c r="Z46" s="35">
        <f t="shared" si="1"/>
        <v>406.1404903318741</v>
      </c>
    </row>
    <row r="47" spans="1:26">
      <c r="C47" s="17" t="s">
        <v>132</v>
      </c>
      <c r="D47" s="47">
        <f>(D46/30)</f>
        <v>1.5863333333333332</v>
      </c>
      <c r="E47" s="47">
        <f t="shared" ref="E47:Z47" si="2">(E46/30)</f>
        <v>83.597152405579834</v>
      </c>
      <c r="F47" s="47">
        <f t="shared" si="2"/>
        <v>104.91754656183224</v>
      </c>
      <c r="G47" s="47">
        <f t="shared" si="2"/>
        <v>293.44607950846341</v>
      </c>
      <c r="H47" s="47">
        <f t="shared" si="2"/>
        <v>2450.1399956448872</v>
      </c>
      <c r="I47" s="47">
        <f t="shared" si="2"/>
        <v>86.046966441621336</v>
      </c>
      <c r="J47" s="47">
        <f t="shared" si="2"/>
        <v>14.680418632210564</v>
      </c>
      <c r="K47" s="47">
        <f t="shared" si="2"/>
        <v>580.12126231431955</v>
      </c>
      <c r="L47" s="47">
        <f t="shared" si="2"/>
        <v>25.250886389513809</v>
      </c>
      <c r="M47" s="47">
        <f t="shared" si="2"/>
        <v>772.69500220298869</v>
      </c>
      <c r="N47" s="47">
        <f t="shared" si="2"/>
        <v>4801.8281234868355</v>
      </c>
      <c r="O47" s="47">
        <f t="shared" si="2"/>
        <v>75.356999428669539</v>
      </c>
      <c r="P47" s="47">
        <f t="shared" si="2"/>
        <v>12.818623398045682</v>
      </c>
      <c r="Q47" s="47">
        <f t="shared" si="2"/>
        <v>639.45766666666668</v>
      </c>
      <c r="R47" s="47">
        <f t="shared" si="2"/>
        <v>9543.1809630076077</v>
      </c>
      <c r="S47" s="47">
        <f t="shared" si="2"/>
        <v>18.058850406321362</v>
      </c>
      <c r="T47" s="47">
        <f t="shared" si="2"/>
        <v>264.8185667069751</v>
      </c>
      <c r="U47" s="47">
        <f t="shared" si="2"/>
        <v>1154.2003230841967</v>
      </c>
      <c r="V47" s="47">
        <f t="shared" si="2"/>
        <v>70.475957597300081</v>
      </c>
      <c r="W47" s="47">
        <f t="shared" si="2"/>
        <v>11.991956475352247</v>
      </c>
      <c r="X47" s="47">
        <f t="shared" si="2"/>
        <v>1.3449113213821937</v>
      </c>
      <c r="Y47" s="47">
        <f t="shared" si="2"/>
        <v>72.162362904118737</v>
      </c>
      <c r="Z47" s="47">
        <f t="shared" si="2"/>
        <v>13.538016344395803</v>
      </c>
    </row>
  </sheetData>
  <pageMargins left="0.7" right="0.7" top="0.75" bottom="0.75" header="0.3" footer="0.3"/>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EB76B-B1EC-4414-B324-F19F40E924F2}">
  <sheetPr codeName="Sheet18"/>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12</v>
      </c>
    </row>
    <row r="2" spans="1:26">
      <c r="B2" s="21" t="s">
        <v>109</v>
      </c>
      <c r="C2" s="22" t="s">
        <v>1</v>
      </c>
      <c r="D2" s="22" t="s">
        <v>122</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0</v>
      </c>
      <c r="E8">
        <f>('nutritional values'!E7*$D8)/0.1</f>
        <v>0</v>
      </c>
      <c r="F8">
        <f>('nutritional values'!F7*$D8)/0.1</f>
        <v>0</v>
      </c>
      <c r="G8">
        <f>('nutritional values'!G7*$D8)/0.1</f>
        <v>0</v>
      </c>
      <c r="H8">
        <f>('nutritional values'!H7*$D8)/0.1</f>
        <v>0</v>
      </c>
      <c r="I8">
        <f>('nutritional values'!I7*$D8)/0.1</f>
        <v>0</v>
      </c>
      <c r="J8">
        <f>('nutritional values'!J7*$D8)/0.1</f>
        <v>0</v>
      </c>
      <c r="K8">
        <f>('nutritional values'!K7*$D8)/0.1</f>
        <v>0</v>
      </c>
      <c r="L8">
        <f>('nutritional values'!L7*$D8)/0.1</f>
        <v>0</v>
      </c>
      <c r="M8">
        <f>('nutritional values'!M7*$D8)/0.1</f>
        <v>0</v>
      </c>
      <c r="N8">
        <f>('nutritional values'!N7*$D8)/0.1</f>
        <v>0</v>
      </c>
      <c r="O8">
        <f>('nutritional values'!O7*$D8)/0.1</f>
        <v>0</v>
      </c>
      <c r="P8">
        <f>('nutritional values'!P7*$D8)/0.1</f>
        <v>0</v>
      </c>
      <c r="Q8">
        <f>('nutritional values'!Q7*$D8)/0.1</f>
        <v>0</v>
      </c>
      <c r="R8">
        <f>('nutritional values'!R7*$D8)/0.1</f>
        <v>0</v>
      </c>
      <c r="S8">
        <f>('nutritional values'!S7*$D8)/0.1</f>
        <v>0</v>
      </c>
      <c r="T8">
        <f>('nutritional values'!T7*$D8)/0.1</f>
        <v>0</v>
      </c>
      <c r="U8">
        <f>('nutritional values'!U7*$D8)/0.1</f>
        <v>0</v>
      </c>
      <c r="V8">
        <f>('nutritional values'!V7*$D8)/0.1</f>
        <v>0</v>
      </c>
      <c r="W8">
        <f>('nutritional values'!W7*$D8)/0.1</f>
        <v>0</v>
      </c>
      <c r="X8">
        <f>('nutritional values'!X7*$D8)/0.1</f>
        <v>0</v>
      </c>
      <c r="Y8">
        <f>('nutritional values'!Y7*$D8)/0.1</f>
        <v>0</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2.25</v>
      </c>
      <c r="E10">
        <f>('nutritional values'!E9*$D10)/0.1</f>
        <v>15.300000160932534</v>
      </c>
      <c r="F10">
        <f>('nutritional values'!F9*$D10)/0.1</f>
        <v>2.2500000335276096</v>
      </c>
      <c r="G10">
        <f>('nutritional values'!G9*$D10)/0.1</f>
        <v>40.499998927116295</v>
      </c>
      <c r="H10">
        <f>('nutritional values'!H9*$D10)/0.1</f>
        <v>360</v>
      </c>
      <c r="I10">
        <f>('nutritional values'!I9*$D10)/0.1</f>
        <v>36.000000536441846</v>
      </c>
      <c r="J10">
        <f>('nutritional values'!J9*$D10)/0.1</f>
        <v>0.72000003419816394</v>
      </c>
      <c r="K10">
        <f>('nutritional values'!K9*$D10)/0.1</f>
        <v>562.5</v>
      </c>
      <c r="L10">
        <f>('nutritional values'!L9*$D10)/0.1</f>
        <v>7.6500000804662776</v>
      </c>
      <c r="M10">
        <f>('nutritional values'!M9*$D10)/0.1</f>
        <v>225</v>
      </c>
      <c r="N10">
        <f>('nutritional values'!N9*$D10)/0.1</f>
        <v>5242.5</v>
      </c>
      <c r="O10">
        <f>('nutritional values'!O9*$D10)/0.1</f>
        <v>877.5</v>
      </c>
      <c r="P10">
        <f>('nutritional values'!P9*$D10)/0.1</f>
        <v>6.3000000268220919</v>
      </c>
      <c r="Q10">
        <f>('nutritional values'!Q9*$D10)/0.1</f>
        <v>0</v>
      </c>
      <c r="R10">
        <f>('nutritional values'!R9*$D10)/0.1</f>
        <v>0</v>
      </c>
      <c r="S10">
        <f>('nutritional values'!S9*$D10)/0.1</f>
        <v>0</v>
      </c>
      <c r="T10">
        <f>('nutritional values'!T9*$D10)/0.1</f>
        <v>333.00000429153528</v>
      </c>
      <c r="U10">
        <f>('nutritional values'!U9*$D10)/0.1</f>
        <v>562.5</v>
      </c>
      <c r="V10">
        <f>('nutritional values'!V9*$D10)/0.1</f>
        <v>0.38250002078711998</v>
      </c>
      <c r="W10">
        <f>('nutritional values'!W9*$D10)/0.1</f>
        <v>0.38250002078711998</v>
      </c>
      <c r="X10">
        <f>('nutritional values'!X9*$D10)/0.1</f>
        <v>0.69749998860061124</v>
      </c>
      <c r="Y10">
        <f>('nutritional values'!Y9*$D10)/0.1</f>
        <v>0.38250002078711998</v>
      </c>
      <c r="Z10">
        <f>('nutritional values'!Z9*$D10)/0.1</f>
        <v>1.0800000093877311</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0.6</v>
      </c>
      <c r="E12">
        <f>('nutritional values'!E11*$D12)/0.1</f>
        <v>15.599999427795421</v>
      </c>
      <c r="F12">
        <f>('nutritional values'!F11*$D12)/0.1</f>
        <v>4.1999999284744254</v>
      </c>
      <c r="G12">
        <f>('nutritional values'!G11*$D12)/0.1</f>
        <v>10.20000028610232</v>
      </c>
      <c r="H12">
        <f>('nutritional values'!H11*$D12)/0.1</f>
        <v>168</v>
      </c>
      <c r="I12">
        <f>('nutritional values'!I11*$D12)/0.1</f>
        <v>11.999999999999998</v>
      </c>
      <c r="J12">
        <f>('nutritional values'!J11*$D12)/0.1</f>
        <v>0.60000000894069594</v>
      </c>
      <c r="K12">
        <f>('nutritional values'!K11*$D12)/0.1</f>
        <v>960</v>
      </c>
      <c r="L12">
        <f>('nutritional values'!L11*$D12)/0.1</f>
        <v>8.76000022888182</v>
      </c>
      <c r="M12">
        <f>('nutritional values'!M11*$D12)/0.1</f>
        <v>282</v>
      </c>
      <c r="N12">
        <f>('nutritional values'!N11*$D12)/0.1</f>
        <v>2214</v>
      </c>
      <c r="O12">
        <f>('nutritional values'!O11*$D12)/0.1</f>
        <v>161.99999999999997</v>
      </c>
      <c r="P12">
        <f>('nutritional values'!P11*$D12)/0.1</f>
        <v>2.8199999928474417</v>
      </c>
      <c r="Q12">
        <f>('nutritional values'!Q11*$D12)/0.1</f>
        <v>713.99999999999989</v>
      </c>
      <c r="R12">
        <f>('nutritional values'!R11*$D12)/0.1</f>
        <v>0</v>
      </c>
      <c r="S12">
        <f>('nutritional values'!S11*$D12)/0.1</f>
        <v>2.5800000429153416</v>
      </c>
      <c r="T12">
        <f>('nutritional values'!T11*$D12)/0.1</f>
        <v>90</v>
      </c>
      <c r="U12">
        <f>('nutritional values'!U11*$D12)/0.1</f>
        <v>581.99999999999989</v>
      </c>
      <c r="V12">
        <f>('nutritional values'!V11*$D12)/0.1</f>
        <v>0.27600000053644197</v>
      </c>
      <c r="W12">
        <f>('nutritional values'!W11*$D12)/0.1</f>
        <v>0.77999997138976795</v>
      </c>
      <c r="X12">
        <f>('nutritional values'!X11*$D12)/0.1</f>
        <v>1.0200000107288338</v>
      </c>
      <c r="Y12">
        <f>('nutritional values'!Y11*$D12)/0.1</f>
        <v>0.29399999231100055</v>
      </c>
      <c r="Z12">
        <f>('nutritional values'!Z11*$D12)/0.1</f>
        <v>1.9140000343322761</v>
      </c>
    </row>
    <row r="13" spans="1:26">
      <c r="A13">
        <f t="shared" si="0"/>
        <v>12</v>
      </c>
      <c r="B13" s="28" t="s">
        <v>45</v>
      </c>
      <c r="C13" s="25" t="s">
        <v>35</v>
      </c>
      <c r="D13" s="30" cm="1">
        <f t="array" ref="D13">INDEX(harvestdata, A13, D$1)</f>
        <v>0</v>
      </c>
      <c r="E13">
        <f>('nutritional values'!E12*$D13)/0.1</f>
        <v>0</v>
      </c>
      <c r="F13">
        <f>('nutritional values'!F12*$D13)/0.1</f>
        <v>0</v>
      </c>
      <c r="G13">
        <f>('nutritional values'!G12*$D13)/0.1</f>
        <v>0</v>
      </c>
      <c r="H13">
        <f>('nutritional values'!H12*$D13)/0.1</f>
        <v>0</v>
      </c>
      <c r="I13">
        <f>('nutritional values'!I12*$D13)/0.1</f>
        <v>0</v>
      </c>
      <c r="J13">
        <f>('nutritional values'!J12*$D13)/0.1</f>
        <v>0</v>
      </c>
      <c r="K13">
        <f>('nutritional values'!K12*$D13)/0.1</f>
        <v>0</v>
      </c>
      <c r="L13">
        <f>('nutritional values'!L12*$D13)/0.1</f>
        <v>0</v>
      </c>
      <c r="M13">
        <f>('nutritional values'!M12*$D13)/0.1</f>
        <v>0</v>
      </c>
      <c r="N13">
        <f>('nutritional values'!N12*$D13)/0.1</f>
        <v>0</v>
      </c>
      <c r="O13">
        <f>('nutritional values'!O12*$D13)/0.1</f>
        <v>0</v>
      </c>
      <c r="P13">
        <f>('nutritional values'!P12*$D13)/0.1</f>
        <v>0</v>
      </c>
      <c r="Q13">
        <f>('nutritional values'!Q12*$D13)/0.1</f>
        <v>0</v>
      </c>
      <c r="R13">
        <f>('nutritional values'!R12*$D13)/0.1</f>
        <v>0</v>
      </c>
      <c r="S13">
        <f>('nutritional values'!S12*$D13)/0.1</f>
        <v>0</v>
      </c>
      <c r="T13">
        <f>('nutritional values'!T12*$D13)/0.1</f>
        <v>0</v>
      </c>
      <c r="U13">
        <f>('nutritional values'!U12*$D13)/0.1</f>
        <v>0</v>
      </c>
      <c r="V13">
        <f>('nutritional values'!V12*$D13)/0.1</f>
        <v>0</v>
      </c>
      <c r="W13">
        <f>('nutritional values'!W12*$D13)/0.1</f>
        <v>0</v>
      </c>
      <c r="X13">
        <f>('nutritional values'!X12*$D13)/0.1</f>
        <v>0</v>
      </c>
      <c r="Y13">
        <f>('nutritional values'!Y12*$D13)/0.1</f>
        <v>0</v>
      </c>
      <c r="Z13">
        <f>('nutritional values'!Z12*$D13)/0.1</f>
        <v>0</v>
      </c>
    </row>
    <row r="14" spans="1:26">
      <c r="A14">
        <f t="shared" si="0"/>
        <v>13</v>
      </c>
      <c r="B14" s="28" t="s">
        <v>47</v>
      </c>
      <c r="C14" s="25" t="s">
        <v>35</v>
      </c>
      <c r="D14" s="30" cm="1">
        <f t="array" ref="D14">INDEX(harvestdata, A14, D$1)</f>
        <v>0.7</v>
      </c>
      <c r="E14">
        <f>('nutritional values'!E13*$D14)/0.1</f>
        <v>15.400000333786036</v>
      </c>
      <c r="F14">
        <f>('nutritional values'!F13*$D14)/0.1</f>
        <v>0.90999996662139593</v>
      </c>
      <c r="G14">
        <f>('nutritional values'!G13*$D14)/0.1</f>
        <v>4.4099999666213954</v>
      </c>
      <c r="H14">
        <f>('nutritional values'!H13*$D14)/0.1</f>
        <v>153.99999999999997</v>
      </c>
      <c r="I14">
        <f>('nutritional values'!I13*$D14)/0.1</f>
        <v>25.900000333786036</v>
      </c>
      <c r="J14">
        <f>('nutritional values'!J13*$D14)/0.1</f>
        <v>0.13999999687075637</v>
      </c>
      <c r="K14">
        <f>('nutritional values'!K13*$D14)/0.1</f>
        <v>818.99999999999989</v>
      </c>
      <c r="L14">
        <f>('nutritional values'!L13*$D14)/0.1</f>
        <v>17.989999532699599</v>
      </c>
      <c r="M14">
        <f>('nutritional values'!M13*$D14)/0.1</f>
        <v>490</v>
      </c>
      <c r="N14">
        <f>('nutritional values'!N13*$D14)/0.1</f>
        <v>5333.9999999999991</v>
      </c>
      <c r="O14">
        <f>('nutritional values'!O13*$D14)/0.1</f>
        <v>1581.9999999999998</v>
      </c>
      <c r="P14">
        <f>('nutritional values'!P13*$D14)/0.1</f>
        <v>2.6599999666213958</v>
      </c>
      <c r="Q14">
        <f>('nutritional values'!Q13*$D14)/0.1</f>
        <v>2211.9999999999995</v>
      </c>
      <c r="R14">
        <f>('nutritional values'!R13*$D14)/0.1</f>
        <v>0</v>
      </c>
      <c r="S14">
        <f>('nutritional values'!S13*$D14)/0.1</f>
        <v>10.499999999999998</v>
      </c>
      <c r="T14">
        <f>('nutritional values'!T13*$D14)/0.1</f>
        <v>210</v>
      </c>
      <c r="U14">
        <f>('nutritional values'!U13*$D14)/0.1</f>
        <v>105</v>
      </c>
      <c r="V14">
        <f>('nutritional values'!V13*$D14)/0.1</f>
        <v>0.18200000375509259</v>
      </c>
      <c r="W14">
        <f>('nutritional values'!W13*$D14)/0.1</f>
        <v>0.28700000792741803</v>
      </c>
      <c r="X14">
        <f>('nutritional values'!X13*$D14)/0.1</f>
        <v>2.8000001329928671E-2</v>
      </c>
      <c r="Y14">
        <f>('nutritional values'!Y13*$D14)/0.1</f>
        <v>0.18200000375509259</v>
      </c>
      <c r="Z14">
        <f>('nutritional values'!Z13*$D14)/0.1</f>
        <v>0.32200000062584899</v>
      </c>
    </row>
    <row r="15" spans="1:26">
      <c r="A15">
        <f t="shared" si="0"/>
        <v>14</v>
      </c>
      <c r="B15" s="28" t="s">
        <v>49</v>
      </c>
      <c r="C15" s="25" t="s">
        <v>35</v>
      </c>
      <c r="D15" s="30" cm="1">
        <f t="array" ref="D15">INDEX(harvestdata, A15, D$1)</f>
        <v>0</v>
      </c>
      <c r="E15">
        <f>('nutritional values'!E14*$D15)/0.1</f>
        <v>0</v>
      </c>
      <c r="F15">
        <f>('nutritional values'!F14*$D15)/0.1</f>
        <v>0</v>
      </c>
      <c r="G15">
        <f>('nutritional values'!G14*$D15)/0.1</f>
        <v>0</v>
      </c>
      <c r="H15">
        <f>('nutritional values'!H14*$D15)/0.1</f>
        <v>0</v>
      </c>
      <c r="I15">
        <f>('nutritional values'!I14*$D15)/0.1</f>
        <v>0</v>
      </c>
      <c r="J15">
        <f>('nutritional values'!J14*$D15)/0.1</f>
        <v>0</v>
      </c>
      <c r="K15">
        <f>('nutritional values'!K14*$D15)/0.1</f>
        <v>0</v>
      </c>
      <c r="L15">
        <f>('nutritional values'!L14*$D15)/0.1</f>
        <v>0</v>
      </c>
      <c r="M15">
        <f>('nutritional values'!M14*$D15)/0.1</f>
        <v>0</v>
      </c>
      <c r="N15">
        <f>('nutritional values'!N14*$D15)/0.1</f>
        <v>0</v>
      </c>
      <c r="O15">
        <f>('nutritional values'!O14*$D15)/0.1</f>
        <v>0</v>
      </c>
      <c r="P15">
        <f>('nutritional values'!P14*$D15)/0.1</f>
        <v>0</v>
      </c>
      <c r="Q15">
        <f>('nutritional values'!Q14*$D15)/0.1</f>
        <v>0</v>
      </c>
      <c r="R15">
        <f>('nutritional values'!R14*$D15)/0.1</f>
        <v>0</v>
      </c>
      <c r="S15">
        <f>('nutritional values'!S14*$D15)/0.1</f>
        <v>0</v>
      </c>
      <c r="T15">
        <f>('nutritional values'!T14*$D15)/0.1</f>
        <v>0</v>
      </c>
      <c r="U15">
        <f>('nutritional values'!U14*$D15)/0.1</f>
        <v>0</v>
      </c>
      <c r="V15">
        <f>('nutritional values'!V14*$D15)/0.1</f>
        <v>0</v>
      </c>
      <c r="W15">
        <f>('nutritional values'!W14*$D15)/0.1</f>
        <v>0</v>
      </c>
      <c r="X15">
        <f>('nutritional values'!X14*$D15)/0.1</f>
        <v>0</v>
      </c>
      <c r="Y15">
        <f>('nutritional values'!Y14*$D15)/0.1</f>
        <v>0</v>
      </c>
      <c r="Z15">
        <f>('nutritional values'!Z14*$D15)/0.1</f>
        <v>0</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1</v>
      </c>
      <c r="E18">
        <f>('nutritional values'!E17*$D18)/0.1</f>
        <v>17.000000476837201</v>
      </c>
      <c r="F18">
        <f>('nutritional values'!F17*$D18)/0.1</f>
        <v>1.0000000149011599</v>
      </c>
      <c r="G18">
        <f>('nutritional values'!G17*$D18)/0.1</f>
        <v>25.999999046325701</v>
      </c>
      <c r="H18">
        <f>('nutritional values'!H17*$D18)/0.1</f>
        <v>270</v>
      </c>
      <c r="I18">
        <f>('nutritional values'!I17*$D18)/0.1</f>
        <v>35.999999046325698</v>
      </c>
      <c r="J18">
        <f>('nutritional values'!J17*$D18)/0.1</f>
        <v>0.13000000268220899</v>
      </c>
      <c r="K18">
        <f>('nutritional values'!K17*$D18)/0.1</f>
        <v>240</v>
      </c>
      <c r="L18">
        <f>('nutritional values'!L17*$D18)/0.1</f>
        <v>4.0000000596046394</v>
      </c>
      <c r="M18">
        <f>('nutritional values'!M17*$D18)/0.1</f>
        <v>190</v>
      </c>
      <c r="N18">
        <f>('nutritional values'!N17*$D18)/0.1</f>
        <v>3500</v>
      </c>
      <c r="O18">
        <f>('nutritional values'!O17*$D18)/0.1</f>
        <v>200</v>
      </c>
      <c r="P18">
        <f>('nutritional values'!P17*$D18)/0.1</f>
        <v>0.29999999329447702</v>
      </c>
      <c r="Q18">
        <f>('nutritional values'!Q17*$D18)/0.1</f>
        <v>20</v>
      </c>
      <c r="R18">
        <f>('nutritional values'!R17*$D18)/0.1</f>
        <v>0</v>
      </c>
      <c r="S18">
        <f>('nutritional values'!S17*$D18)/0.1</f>
        <v>4.7999998927116394</v>
      </c>
      <c r="T18">
        <f>('nutritional values'!T17*$D18)/0.1</f>
        <v>620</v>
      </c>
      <c r="U18">
        <f>('nutritional values'!U17*$D18)/0.1</f>
        <v>160</v>
      </c>
      <c r="V18">
        <f>('nutritional values'!V17*$D18)/0.1</f>
        <v>7.0000002160668401E-2</v>
      </c>
      <c r="W18">
        <f>('nutritional values'!W17*$D18)/0.1</f>
        <v>0.19999999552965197</v>
      </c>
      <c r="X18">
        <f>('nutritional values'!X17*$D18)/0.1</f>
        <v>0.26000000536441797</v>
      </c>
      <c r="Y18">
        <f>('nutritional values'!Y17*$D18)/0.1</f>
        <v>7.0000002160668401E-2</v>
      </c>
      <c r="Z18">
        <f>('nutritional values'!Z17*$D18)/0.1</f>
        <v>0.48000000417232497</v>
      </c>
    </row>
    <row r="19" spans="1:26">
      <c r="A19">
        <f t="shared" si="0"/>
        <v>18</v>
      </c>
      <c r="B19" s="28" t="s">
        <v>57</v>
      </c>
      <c r="C19" s="25" t="s">
        <v>35</v>
      </c>
      <c r="D19" s="30" cm="1">
        <f t="array" ref="D19">INDEX(harvestdata, A19, D$1)</f>
        <v>0.2</v>
      </c>
      <c r="E19">
        <f>('nutritional values'!E18*$D19)/0.1</f>
        <v>5.643000125885</v>
      </c>
      <c r="F19">
        <f>('nutritional values'!F18*$D19)/0.1</f>
        <v>1.5010000467300422</v>
      </c>
      <c r="G19">
        <f>('nutritional values'!G18*$D19)/0.1</f>
        <v>12.027000427246101</v>
      </c>
      <c r="H19">
        <f>('nutritional values'!H18*$D19)/0.1</f>
        <v>68.400001525879006</v>
      </c>
      <c r="I19">
        <f>('nutritional values'!I18*$D19)/0.1</f>
        <v>6.2699999809265199</v>
      </c>
      <c r="J19">
        <f>('nutritional values'!J18*$D19)/0.1</f>
        <v>0.25080001354217601</v>
      </c>
      <c r="K19">
        <f>('nutritional values'!K18*$D19)/0.1</f>
        <v>262.20001220703199</v>
      </c>
      <c r="L19">
        <f>('nutritional values'!L18*$D19)/0.1</f>
        <v>11.7799997329712</v>
      </c>
      <c r="M19">
        <f>('nutritional values'!M18*$D19)/0.1</f>
        <v>95</v>
      </c>
      <c r="N19">
        <f>('nutritional values'!N18*$D19)/0.1</f>
        <v>1052.599975585938</v>
      </c>
      <c r="O19">
        <f>('nutritional values'!O18*$D19)/0.1</f>
        <v>106.40000152587902</v>
      </c>
      <c r="P19">
        <f>('nutritional values'!P18*$D19)/0.1</f>
        <v>2.0329999923706001</v>
      </c>
      <c r="Q19">
        <f>('nutritional values'!Q18*$D19)/0.1</f>
        <v>799.90000000000009</v>
      </c>
      <c r="R19">
        <f>('nutritional values'!R18*$D19)/0.1</f>
        <v>16005.599609375</v>
      </c>
      <c r="S19">
        <f>('nutritional values'!S18*$D19)/0.1</f>
        <v>1.424999952316284</v>
      </c>
      <c r="T19">
        <f>('nutritional values'!T18*$D19)/0.1</f>
        <v>252.69999694824199</v>
      </c>
      <c r="U19">
        <f>('nutritional values'!U18*$D19)/0.1</f>
        <v>288.79998779296801</v>
      </c>
      <c r="V19">
        <f>('nutritional values'!V18*$D19)/0.1</f>
        <v>0.54530000686645597</v>
      </c>
      <c r="W19">
        <f>('nutritional values'!W18*$D19)/0.1</f>
        <v>0.21850000321865001</v>
      </c>
      <c r="X19">
        <f>('nutritional values'!X18*$D19)/0.1</f>
        <v>1.5200000256299979E-2</v>
      </c>
      <c r="Y19">
        <f>('nutritional values'!Y18*$D19)/0.1</f>
        <v>0.56050002574920599</v>
      </c>
      <c r="Z19">
        <f>('nutritional values'!Z18*$D19)/0.1</f>
        <v>0</v>
      </c>
    </row>
    <row r="20" spans="1:26">
      <c r="A20">
        <f t="shared" si="0"/>
        <v>19</v>
      </c>
      <c r="B20" s="28" t="s">
        <v>59</v>
      </c>
      <c r="C20" s="25" t="s">
        <v>35</v>
      </c>
      <c r="D20" s="30" cm="1">
        <f t="array" ref="D20">INDEX(harvestdata, A20, D$1)</f>
        <v>0</v>
      </c>
      <c r="E20">
        <f>('nutritional values'!E19*$D20)/0.1</f>
        <v>0</v>
      </c>
      <c r="F20">
        <f>('nutritional values'!F19*$D20)/0.1</f>
        <v>0</v>
      </c>
      <c r="G20">
        <f>('nutritional values'!G19*$D20)/0.1</f>
        <v>0</v>
      </c>
      <c r="H20">
        <f>('nutritional values'!H19*$D20)/0.1</f>
        <v>0</v>
      </c>
      <c r="I20">
        <f>('nutritional values'!I19*$D20)/0.1</f>
        <v>0</v>
      </c>
      <c r="J20">
        <f>('nutritional values'!J19*$D20)/0.1</f>
        <v>0</v>
      </c>
      <c r="K20">
        <f>('nutritional values'!K19*$D20)/0.1</f>
        <v>0</v>
      </c>
      <c r="L20">
        <f>('nutritional values'!L19*$D20)/0.1</f>
        <v>0</v>
      </c>
      <c r="M20">
        <f>('nutritional values'!M19*$D20)/0.1</f>
        <v>0</v>
      </c>
      <c r="N20">
        <f>('nutritional values'!N19*$D20)/0.1</f>
        <v>0</v>
      </c>
      <c r="O20">
        <f>('nutritional values'!O19*$D20)/0.1</f>
        <v>0</v>
      </c>
      <c r="P20">
        <f>('nutritional values'!P19*$D20)/0.1</f>
        <v>0</v>
      </c>
      <c r="Q20">
        <f>('nutritional values'!Q19*$D20)/0.1</f>
        <v>0</v>
      </c>
      <c r="R20">
        <f>('nutritional values'!R19*$D20)/0.1</f>
        <v>0</v>
      </c>
      <c r="S20">
        <f>('nutritional values'!S19*$D20)/0.1</f>
        <v>0</v>
      </c>
      <c r="T20">
        <f>('nutritional values'!T19*$D20)/0.1</f>
        <v>0</v>
      </c>
      <c r="U20">
        <f>('nutritional values'!U19*$D20)/0.1</f>
        <v>0</v>
      </c>
      <c r="V20">
        <f>('nutritional values'!V19*$D20)/0.1</f>
        <v>0</v>
      </c>
      <c r="W20">
        <f>('nutritional values'!W19*$D20)/0.1</f>
        <v>0</v>
      </c>
      <c r="X20">
        <f>('nutritional values'!X19*$D20)/0.1</f>
        <v>0</v>
      </c>
      <c r="Y20">
        <f>('nutritional values'!Y19*$D20)/0.1</f>
        <v>0</v>
      </c>
      <c r="Z20">
        <f>('nutritional values'!Z19*$D20)/0.1</f>
        <v>0</v>
      </c>
    </row>
    <row r="21" spans="1:26">
      <c r="A21">
        <v>20</v>
      </c>
      <c r="B21" s="28" t="s">
        <v>206</v>
      </c>
      <c r="C21" s="25" t="s">
        <v>35</v>
      </c>
      <c r="D21" s="30" cm="1">
        <f t="array" ref="D21">INDEX(harvestdata, A21, D$1)</f>
        <v>0</v>
      </c>
      <c r="E21">
        <f>('nutritional values'!E20*$D21)/0.1</f>
        <v>0</v>
      </c>
      <c r="F21">
        <f>('nutritional values'!F20*$D21)/0.1</f>
        <v>0</v>
      </c>
      <c r="G21">
        <f>('nutritional values'!G20*$D21)/0.1</f>
        <v>0</v>
      </c>
      <c r="H21">
        <f>('nutritional values'!H20*$D21)/0.1</f>
        <v>0</v>
      </c>
      <c r="I21">
        <f>('nutritional values'!I20*$D21)/0.1</f>
        <v>0</v>
      </c>
      <c r="J21">
        <f>('nutritional values'!J20*$D21)/0.1</f>
        <v>0</v>
      </c>
      <c r="K21">
        <f>('nutritional values'!K20*$D21)/0.1</f>
        <v>0</v>
      </c>
      <c r="L21">
        <f>('nutritional values'!L20*$D21)/0.1</f>
        <v>0</v>
      </c>
      <c r="M21">
        <f>('nutritional values'!M20*$D21)/0.1</f>
        <v>0</v>
      </c>
      <c r="N21">
        <f>('nutritional values'!N20*$D21)/0.1</f>
        <v>0</v>
      </c>
      <c r="O21">
        <f>('nutritional values'!O20*$D21)/0.1</f>
        <v>0</v>
      </c>
      <c r="P21">
        <f>('nutritional values'!P20*$D21)/0.1</f>
        <v>0</v>
      </c>
      <c r="Q21">
        <f>('nutritional values'!Q20*$D21)/0.1</f>
        <v>0</v>
      </c>
      <c r="R21">
        <f>('nutritional values'!R20*$D21)/0.1</f>
        <v>0</v>
      </c>
      <c r="S21">
        <f>('nutritional values'!S20*$D21)/0.1</f>
        <v>0</v>
      </c>
      <c r="T21">
        <f>('nutritional values'!T20*$D21)/0.1</f>
        <v>0</v>
      </c>
      <c r="U21">
        <f>('nutritional values'!U20*$D21)/0.1</f>
        <v>0</v>
      </c>
      <c r="V21">
        <f>('nutritional values'!V20*$D21)/0.1</f>
        <v>0</v>
      </c>
      <c r="W21">
        <f>('nutritional values'!W20*$D21)/0.1</f>
        <v>0</v>
      </c>
      <c r="X21">
        <f>('nutritional values'!X20*$D21)/0.1</f>
        <v>0</v>
      </c>
      <c r="Y21">
        <f>('nutritional values'!Y20*$D21)/0.1</f>
        <v>0</v>
      </c>
      <c r="Z21">
        <f>('nutritional values'!Z20*$D21)/0.1</f>
        <v>0</v>
      </c>
    </row>
    <row r="22" spans="1:26">
      <c r="A22">
        <f t="shared" si="0"/>
        <v>21</v>
      </c>
      <c r="B22" s="28" t="s">
        <v>63</v>
      </c>
      <c r="C22" s="25" t="s">
        <v>35</v>
      </c>
      <c r="D22" s="30" cm="1">
        <f t="array" ref="D22">INDEX(harvestdata, A22, D$1)</f>
        <v>0.3</v>
      </c>
      <c r="E22">
        <f>('nutritional values'!E21*$D22)/0.1</f>
        <v>10.5</v>
      </c>
      <c r="F22">
        <f>('nutritional values'!F21*$D22)/0.1</f>
        <v>3.3000000715255795</v>
      </c>
      <c r="G22">
        <f>('nutritional values'!G21*$D22)/0.1</f>
        <v>14.700000286102288</v>
      </c>
      <c r="H22">
        <f>('nutritional values'!H21*$D22)/0.1</f>
        <v>129</v>
      </c>
      <c r="I22">
        <f>('nutritional values'!I21*$D22)/0.1</f>
        <v>6.2999997138977104</v>
      </c>
      <c r="J22">
        <f>('nutritional values'!J21*$D22)/0.1</f>
        <v>0.30000000447034797</v>
      </c>
      <c r="K22">
        <f>('nutritional values'!K21*$D22)/0.1</f>
        <v>625.4880065917979</v>
      </c>
      <c r="L22">
        <f>('nutritional values'!L21*$D22)/0.1</f>
        <v>19.817999839782718</v>
      </c>
      <c r="M22">
        <f>('nutritional values'!M21*$D22)/0.1</f>
        <v>165.3930015563964</v>
      </c>
      <c r="N22">
        <f>('nutritional values'!N21*$D22)/0.1</f>
        <v>2219.2829589843745</v>
      </c>
      <c r="O22">
        <f>('nutritional values'!O21*$D22)/0.1</f>
        <v>183</v>
      </c>
      <c r="P22">
        <f>('nutritional values'!P21*$D22)/0.1</f>
        <v>2.7360000014305106</v>
      </c>
      <c r="Q22">
        <f>('nutritional values'!Q21*$D22)/0.1</f>
        <v>1158</v>
      </c>
      <c r="R22">
        <f>('nutritional values'!R21*$D22)/0.1</f>
        <v>22740.537597656246</v>
      </c>
      <c r="S22">
        <f>('nutritional values'!S21*$D22)/0.1</f>
        <v>0</v>
      </c>
      <c r="T22">
        <f>('nutritional values'!T21*$D22)/0.1</f>
        <v>255.60900878906247</v>
      </c>
      <c r="U22">
        <f>('nutritional values'!U21*$D22)/0.1</f>
        <v>451.07400512695199</v>
      </c>
      <c r="V22">
        <f>('nutritional values'!V21*$D22)/0.1</f>
        <v>2.3519999384880057</v>
      </c>
      <c r="W22">
        <f>('nutritional values'!W21*$D22)/0.1</f>
        <v>0.24300000071525582</v>
      </c>
      <c r="X22">
        <f>('nutritional values'!X21*$D22)/0.1</f>
        <v>3.9000000804662698E-2</v>
      </c>
      <c r="Y22">
        <f>('nutritional values'!Y21*$D22)/0.1</f>
        <v>2.3639999628067017</v>
      </c>
      <c r="Z22">
        <f>('nutritional values'!Z21*$D22)/0.1</f>
        <v>0.27900000661611568</v>
      </c>
    </row>
    <row r="23" spans="1:26">
      <c r="A23">
        <f t="shared" si="0"/>
        <v>22</v>
      </c>
      <c r="B23" s="28" t="s">
        <v>65</v>
      </c>
      <c r="C23" s="25" t="s">
        <v>35</v>
      </c>
      <c r="D23" s="30" cm="1">
        <f t="array" ref="D23">INDEX(harvestdata, A23, D$1)</f>
        <v>0</v>
      </c>
      <c r="E23">
        <f>('nutritional values'!E22*$D23)/0.1</f>
        <v>0</v>
      </c>
      <c r="F23">
        <f>('nutritional values'!F22*$D23)/0.1</f>
        <v>0</v>
      </c>
      <c r="G23">
        <f>('nutritional values'!G22*$D23)/0.1</f>
        <v>0</v>
      </c>
      <c r="H23">
        <f>('nutritional values'!H22*$D23)/0.1</f>
        <v>0</v>
      </c>
      <c r="I23">
        <f>('nutritional values'!I22*$D23)/0.1</f>
        <v>0</v>
      </c>
      <c r="J23">
        <f>('nutritional values'!J22*$D23)/0.1</f>
        <v>0</v>
      </c>
      <c r="K23">
        <f>('nutritional values'!K22*$D23)/0.1</f>
        <v>0</v>
      </c>
      <c r="L23">
        <f>('nutritional values'!L22*$D23)/0.1</f>
        <v>0</v>
      </c>
      <c r="M23">
        <f>('nutritional values'!M22*$D23)/0.1</f>
        <v>0</v>
      </c>
      <c r="N23">
        <f>('nutritional values'!N22*$D23)/0.1</f>
        <v>0</v>
      </c>
      <c r="O23">
        <f>('nutritional values'!O22*$D23)/0.1</f>
        <v>0</v>
      </c>
      <c r="P23">
        <f>('nutritional values'!P22*$D23)/0.1</f>
        <v>0</v>
      </c>
      <c r="Q23">
        <f>('nutritional values'!Q22*$D23)/0.1</f>
        <v>0</v>
      </c>
      <c r="R23">
        <f>('nutritional values'!R22*$D23)/0.1</f>
        <v>0</v>
      </c>
      <c r="S23">
        <f>('nutritional values'!S22*$D23)/0.1</f>
        <v>0</v>
      </c>
      <c r="T23">
        <f>('nutritional values'!T22*$D23)/0.1</f>
        <v>0</v>
      </c>
      <c r="U23">
        <f>('nutritional values'!U22*$D23)/0.1</f>
        <v>0</v>
      </c>
      <c r="V23">
        <f>('nutritional values'!V22*$D23)/0.1</f>
        <v>0</v>
      </c>
      <c r="W23">
        <f>('nutritional values'!W22*$D23)/0.1</f>
        <v>0</v>
      </c>
      <c r="X23">
        <f>('nutritional values'!X22*$D23)/0.1</f>
        <v>0</v>
      </c>
      <c r="Y23">
        <f>('nutritional values'!Y22*$D23)/0.1</f>
        <v>0</v>
      </c>
      <c r="Z23">
        <f>('nutritional values'!Z22*$D23)/0.1</f>
        <v>0</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0.55000000000000004</v>
      </c>
      <c r="E29">
        <f>('nutritional values'!E28*$D29)/0.1</f>
        <v>4.8399999737739536</v>
      </c>
      <c r="F29">
        <f>('nutritional values'!F28*$D29)/0.1</f>
        <v>1.100000016391276</v>
      </c>
      <c r="G29">
        <f>('nutritional values'!G28*$D29)/0.1</f>
        <v>14.79500031471253</v>
      </c>
      <c r="H29">
        <f>('nutritional values'!H28*$D29)/0.1</f>
        <v>99</v>
      </c>
      <c r="I29">
        <f>('nutritional values'!I28*$D29)/0.1</f>
        <v>6.6000002622604601</v>
      </c>
      <c r="J29">
        <f>('nutritional values'!J28*$D29)/0.1</f>
        <v>0.15400000475347017</v>
      </c>
      <c r="K29">
        <f>('nutritional values'!K28*$D29)/0.1</f>
        <v>55</v>
      </c>
      <c r="L29">
        <f>('nutritional values'!L28*$D29)/0.1</f>
        <v>1.4850000590085981</v>
      </c>
      <c r="M29">
        <f>('nutritional values'!M28*$D29)/0.1</f>
        <v>60.500000000000007</v>
      </c>
      <c r="N29">
        <f>('nutritional values'!N28*$D29)/0.1</f>
        <v>1303.5000000000002</v>
      </c>
      <c r="O29">
        <f>('nutritional values'!O28*$D29)/0.1</f>
        <v>27.5</v>
      </c>
      <c r="P29">
        <f>('nutritional values'!P28*$D29)/0.1</f>
        <v>0.93500000983476461</v>
      </c>
      <c r="Q29">
        <f>('nutritional values'!Q28*$D29)/0.1</f>
        <v>231</v>
      </c>
      <c r="R29">
        <f>('nutritional values'!R28*$D29)/0.1</f>
        <v>0</v>
      </c>
      <c r="S29">
        <f>('nutritional values'!S28*$D29)/0.1</f>
        <v>2.9700001180171962</v>
      </c>
      <c r="T29">
        <f>('nutritional values'!T28*$D29)/0.1</f>
        <v>75.349998950958053</v>
      </c>
      <c r="U29">
        <f>('nutritional values'!U28*$D29)/0.1</f>
        <v>82.5</v>
      </c>
      <c r="V29">
        <f>('nutritional values'!V28*$D29)/0.1</f>
        <v>0.16499999631196235</v>
      </c>
      <c r="W29">
        <f>('nutritional values'!W28*$D29)/0.1</f>
        <v>0.43999999016523383</v>
      </c>
      <c r="X29">
        <f>('nutritional values'!X28*$D29)/0.1</f>
        <v>1.6500000143423666E-2</v>
      </c>
      <c r="Y29">
        <f>('nutritional values'!Y28*$D29)/0.1</f>
        <v>0.17049999721348275</v>
      </c>
      <c r="Z29">
        <f>('nutritional values'!Z28*$D29)/0.1</f>
        <v>0.45649998262524594</v>
      </c>
    </row>
    <row r="30" spans="1:26">
      <c r="A30">
        <f t="shared" si="0"/>
        <v>29</v>
      </c>
      <c r="B30" s="28" t="s">
        <v>129</v>
      </c>
      <c r="C30" s="25" t="s">
        <v>35</v>
      </c>
      <c r="D30" s="30" cm="1">
        <f t="array" ref="D30">INDEX(harvestdata, A30, D$1)</f>
        <v>9.5</v>
      </c>
      <c r="E30">
        <f>('nutritional values'!E29*$D30)/0.1</f>
        <v>93.100001811981159</v>
      </c>
      <c r="F30">
        <f>('nutritional values'!F29*$D30)/0.1</f>
        <v>17.100000679492915</v>
      </c>
      <c r="G30">
        <f>('nutritional values'!G29*$D30)/0.1</f>
        <v>273.60001087188738</v>
      </c>
      <c r="H30">
        <f>('nutritional values'!H29*$D30)/0.1</f>
        <v>2375</v>
      </c>
      <c r="I30">
        <f>('nutritional values'!I29*$D30)/0.1</f>
        <v>285</v>
      </c>
      <c r="J30">
        <f>('nutritional values'!J29*$D30)/0.1</f>
        <v>3.2300001755356798</v>
      </c>
      <c r="K30">
        <f>('nutritional values'!K29*$D30)/0.1</f>
        <v>855</v>
      </c>
      <c r="L30">
        <f>('nutritional values'!L29*$D30)/0.1</f>
        <v>21.850000396370874</v>
      </c>
      <c r="M30">
        <f>('nutritional values'!M29*$D30)/0.1</f>
        <v>1330</v>
      </c>
      <c r="N30">
        <f>('nutritional values'!N29*$D30)/0.1</f>
        <v>21755</v>
      </c>
      <c r="O30">
        <f>('nutritional values'!O29*$D30)/0.1</f>
        <v>190</v>
      </c>
      <c r="P30">
        <f>('nutritional values'!P29*$D30)/0.1</f>
        <v>15.199999660253495</v>
      </c>
      <c r="Q30">
        <f>('nutritional values'!Q29*$D30)/0.1</f>
        <v>95</v>
      </c>
      <c r="R30">
        <f>('nutritional values'!R29*$D30)/0.1</f>
        <v>0</v>
      </c>
      <c r="S30">
        <f>('nutritional values'!S29*$D30)/0.1</f>
        <v>28.500001132488254</v>
      </c>
      <c r="T30">
        <f>('nutritional values'!T29*$D30)/0.1</f>
        <v>209.00000452995337</v>
      </c>
      <c r="U30">
        <f>('nutritional values'!U29*$D30)/0.1</f>
        <v>2090</v>
      </c>
      <c r="V30">
        <f>('nutritional values'!V29*$D30)/0.1</f>
        <v>1.3300000410527015</v>
      </c>
      <c r="W30">
        <f>('nutritional values'!W29*$D30)/0.1</f>
        <v>5.9850000962615058</v>
      </c>
      <c r="X30">
        <f>('nutritional values'!X29*$D30)/0.1</f>
        <v>1.2350000254809854</v>
      </c>
      <c r="Y30">
        <f>('nutritional values'!Y29*$D30)/0.1</f>
        <v>1.520000072196124</v>
      </c>
      <c r="Z30">
        <f>('nutritional values'!Z29*$D30)/0.1</f>
        <v>7.219999767839913</v>
      </c>
    </row>
    <row r="31" spans="1:26">
      <c r="A31">
        <f t="shared" si="0"/>
        <v>30</v>
      </c>
      <c r="B31" s="28" t="s">
        <v>80</v>
      </c>
      <c r="C31" s="25" t="s">
        <v>35</v>
      </c>
      <c r="D31" s="30" cm="1">
        <f t="array" ref="D31">INDEX(harvestdata, A31, D$1)</f>
        <v>1.9</v>
      </c>
      <c r="E31">
        <f>('nutritional values'!E30*$D31)/0.1</f>
        <v>15.579999864101413</v>
      </c>
      <c r="F31">
        <f>('nutritional values'!F30*$D31)/0.1</f>
        <v>3.2717998921871221</v>
      </c>
      <c r="G31">
        <f>('nutritional values'!G30*$D31)/0.1</f>
        <v>98.465604305267377</v>
      </c>
      <c r="H31">
        <f>('nutritional values'!H30*$D31)/0.1</f>
        <v>420.65998840331957</v>
      </c>
      <c r="I31">
        <f>('nutritional values'!I30*$D31)/0.1</f>
        <v>14.021999537944795</v>
      </c>
      <c r="J31">
        <f>('nutritional values'!J30*$D31)/0.1</f>
        <v>0.48298001475632152</v>
      </c>
      <c r="K31">
        <f>('nutritional values'!K30*$D31)/0.1</f>
        <v>171.38000869750971</v>
      </c>
      <c r="L31">
        <f>('nutritional values'!L30*$D31)/0.1</f>
        <v>7.166800141334539</v>
      </c>
      <c r="M31">
        <f>('nutritional values'!M30*$D31)/0.1</f>
        <v>186.96000289916989</v>
      </c>
      <c r="N31">
        <f>('nutritional values'!N30*$D31)/0.1</f>
        <v>3302.9599304199282</v>
      </c>
      <c r="O31">
        <f>('nutritional values'!O30*$D31)/0.1</f>
        <v>31.159999728202905</v>
      </c>
      <c r="P31">
        <f>('nutritional values'!P30*$D31)/0.1</f>
        <v>2.6486001014709437</v>
      </c>
      <c r="Q31">
        <f>('nutritional values'!Q30*$D31)/0.1</f>
        <v>155.79999999999998</v>
      </c>
      <c r="R31">
        <f>('nutritional values'!R30*$D31)/0.1</f>
        <v>3115.9999999999995</v>
      </c>
      <c r="S31">
        <f>('nutritional values'!S30*$D31)/0.1</f>
        <v>0</v>
      </c>
      <c r="T31">
        <f>('nutritional values'!T30*$D31)/0.1</f>
        <v>2858.9300231933571</v>
      </c>
      <c r="U31">
        <f>('nutritional values'!U30*$D31)/0.1</f>
        <v>405.07999420165976</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1.3</v>
      </c>
      <c r="E33">
        <f>('nutritional values'!E32*$D33)/0.1</f>
        <v>41.600000619888355</v>
      </c>
      <c r="F33">
        <f>('nutritional values'!F32*$D33)/0.1</f>
        <v>7.8000003099441546</v>
      </c>
      <c r="G33">
        <f>('nutritional values'!G32*$D33)/0.1</f>
        <v>13</v>
      </c>
      <c r="H33">
        <f>('nutritional values'!H32*$D33)/0.1</f>
        <v>299</v>
      </c>
      <c r="I33">
        <f>('nutritional values'!I32*$D33)/0.1</f>
        <v>20.800000309944178</v>
      </c>
      <c r="J33">
        <f>('nutritional values'!J32*$D33)/0.1</f>
        <v>0</v>
      </c>
      <c r="K33">
        <f>('nutritional values'!K32*$D33)/0.1</f>
        <v>2301</v>
      </c>
      <c r="L33">
        <f>('nutritional values'!L32*$D33)/0.1</f>
        <v>41.210000991821353</v>
      </c>
      <c r="M33">
        <f>('nutritional values'!M32*$D33)/0.1</f>
        <v>832</v>
      </c>
      <c r="N33">
        <f>('nutritional values'!N32*$D33)/0.1</f>
        <v>3835</v>
      </c>
      <c r="O33">
        <f>('nutritional values'!O32*$D33)/0.1</f>
        <v>52</v>
      </c>
      <c r="P33">
        <f>('nutritional values'!P32*$D33)/0.1</f>
        <v>10.530000030994417</v>
      </c>
      <c r="Q33">
        <f>('nutritional values'!Q32*$D33)/0.1</f>
        <v>3431.9999999999995</v>
      </c>
      <c r="R33">
        <f>('nutritional values'!R32*$D33)/0.1</f>
        <v>64289.06884765625</v>
      </c>
      <c r="S33">
        <f>('nutritional values'!S32*$D33)/0.1</f>
        <v>9.75</v>
      </c>
      <c r="T33">
        <f>('nutritional values'!T32*$D33)/0.1</f>
        <v>234</v>
      </c>
      <c r="U33">
        <f>('nutritional values'!U32*$D33)/0.1</f>
        <v>884</v>
      </c>
      <c r="V33">
        <f>('nutritional values'!V32*$D33)/0.1</f>
        <v>1.0789999589323993</v>
      </c>
      <c r="W33">
        <f>('nutritional values'!W32*$D33)/0.1</f>
        <v>0.88400004804134402</v>
      </c>
      <c r="X33">
        <f>('nutritional values'!X32*$D33)/0.1</f>
        <v>3.8480000495910609</v>
      </c>
      <c r="Y33">
        <f>('nutritional values'!Y32*$D33)/0.1</f>
        <v>1.0789999589323993</v>
      </c>
      <c r="Z33">
        <f>('nutritional values'!Z32*$D33)/0.1</f>
        <v>4.7450001239776585</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1.2</v>
      </c>
      <c r="E35">
        <f>('nutritional values'!E34*$D35)/0.1</f>
        <v>23.159999370574916</v>
      </c>
      <c r="F35">
        <f>('nutritional values'!F34*$D35)/0.1</f>
        <v>2.2799999713897678</v>
      </c>
      <c r="G35">
        <f>('nutritional values'!G34*$D35)/0.1</f>
        <v>50.999999999999993</v>
      </c>
      <c r="H35">
        <f>('nutritional values'!H34*$D35)/0.1</f>
        <v>396</v>
      </c>
      <c r="I35">
        <f>('nutritional values'!I34*$D35)/0.1</f>
        <v>38.400000572204632</v>
      </c>
      <c r="J35">
        <f>('nutritional values'!J34*$D35)/0.1</f>
        <v>0.31200000643730158</v>
      </c>
      <c r="K35">
        <f>('nutritional values'!K34*$D35)/0.1</f>
        <v>983.99999999999989</v>
      </c>
      <c r="L35">
        <f>('nutritional values'!L34*$D35)/0.1</f>
        <v>7.4400000572204634</v>
      </c>
      <c r="M35">
        <f>('nutritional values'!M34*$D35)/0.1</f>
        <v>683.99999999999989</v>
      </c>
      <c r="N35">
        <f>('nutritional values'!N34*$D35)/0.1</f>
        <v>3588</v>
      </c>
      <c r="O35">
        <f>('nutritional values'!O34*$D35)/0.1</f>
        <v>84</v>
      </c>
      <c r="P35">
        <f>('nutritional values'!P34*$D35)/0.1</f>
        <v>6.9599997997283873</v>
      </c>
      <c r="Q35">
        <f>('nutritional values'!Q34*$D35)/0.1</f>
        <v>228</v>
      </c>
      <c r="R35">
        <f>('nutritional values'!R34*$D35)/0.1</f>
        <v>8591.9999999999982</v>
      </c>
      <c r="S35">
        <f>('nutritional values'!S34*$D35)/0.1</f>
        <v>3.2400001287460314</v>
      </c>
      <c r="T35">
        <f>('nutritional values'!T34*$D35)/0.1</f>
        <v>275.99999999999994</v>
      </c>
      <c r="U35">
        <f>('nutritional values'!U34*$D35)/0.1</f>
        <v>720</v>
      </c>
      <c r="V35">
        <f>('nutritional values'!V34*$D35)/0.1</f>
        <v>0.1920000091195104</v>
      </c>
      <c r="W35">
        <f>('nutritional values'!W34*$D35)/0.1</f>
        <v>0.31200000643730158</v>
      </c>
      <c r="X35">
        <f>('nutritional values'!X34*$D35)/0.1</f>
        <v>1.20000005699694E-2</v>
      </c>
      <c r="Y35">
        <f>('nutritional values'!Y34*$D35)/0.1</f>
        <v>0.20400001108646401</v>
      </c>
      <c r="Z35">
        <f>('nutritional values'!Z34*$D35)/0.1</f>
        <v>0.32400000840425519</v>
      </c>
    </row>
    <row r="36" spans="1:26">
      <c r="A36">
        <f t="shared" si="0"/>
        <v>35</v>
      </c>
      <c r="B36" s="28" t="s">
        <v>91</v>
      </c>
      <c r="C36" s="25" t="s">
        <v>83</v>
      </c>
      <c r="D36" s="30" cm="1">
        <f t="array" ref="D36">INDEX(harvestdata, A36, D$1)</f>
        <v>0.5</v>
      </c>
      <c r="E36">
        <f>('nutritional values'!E35*$D36)/0.1</f>
        <v>5.6519997119903493</v>
      </c>
      <c r="F36">
        <f>('nutritional values'!F35*$D36)/0.1</f>
        <v>0.17999999225139598</v>
      </c>
      <c r="G36">
        <f>('nutritional values'!G35*$D36)/0.1</f>
        <v>72.431998252868496</v>
      </c>
      <c r="H36">
        <f>('nutritional values'!H35*$D36)/0.1</f>
        <v>309.59999084472645</v>
      </c>
      <c r="I36">
        <f>('nutritional values'!I35*$D36)/0.1</f>
        <v>10.800000429153448</v>
      </c>
      <c r="J36">
        <f>('nutritional values'!J35*$D36)/0.1</f>
        <v>6.4799999818206E-2</v>
      </c>
      <c r="K36">
        <f>('nutritional values'!K35*$D36)/0.1</f>
        <v>108.0000019073485</v>
      </c>
      <c r="L36">
        <f>('nutritional values'!L35*$D36)/0.1</f>
        <v>2.1960000693798052</v>
      </c>
      <c r="M36">
        <f>('nutritional values'!M35*$D36)/0.1</f>
        <v>90</v>
      </c>
      <c r="N36">
        <f>('nutritional values'!N35*$D36)/0.1</f>
        <v>1213.1999969482399</v>
      </c>
      <c r="O36">
        <f>('nutritional values'!O35*$D36)/0.1</f>
        <v>197.9999923706055</v>
      </c>
      <c r="P36">
        <f>('nutritional values'!P35*$D36)/0.1</f>
        <v>1.0800000280141848</v>
      </c>
      <c r="Q36">
        <f>('nutritional values'!Q35*$D36)/0.1</f>
        <v>2552.4</v>
      </c>
      <c r="R36">
        <f>('nutritional values'!R35*$D36)/0.1</f>
        <v>51073.1982421875</v>
      </c>
      <c r="S36">
        <f>('nutritional values'!S35*$D36)/0.1</f>
        <v>0.93599997460841988</v>
      </c>
      <c r="T36">
        <f>('nutritional values'!T35*$D36)/0.1</f>
        <v>8.6400002241134501</v>
      </c>
      <c r="U36">
        <f>('nutritional values'!U35*$D36)/0.1</f>
        <v>39.600000381469748</v>
      </c>
      <c r="V36">
        <f>('nutritional values'!V35*$D36)/0.1</f>
        <v>3.600000054575505E-3</v>
      </c>
      <c r="W36">
        <f>('nutritional values'!W35*$D36)/0.1</f>
        <v>4.6799997799098499E-2</v>
      </c>
      <c r="X36">
        <f>('nutritional values'!X35*$D36)/0.1</f>
        <v>3.600000054575505E-3</v>
      </c>
      <c r="Y36">
        <f>('nutritional values'!Y35*$D36)/0.1</f>
        <v>3.600000054575505E-3</v>
      </c>
      <c r="Z36">
        <f>('nutritional values'!Z35*$D36)/0.1</f>
        <v>0</v>
      </c>
    </row>
    <row r="37" spans="1:26">
      <c r="A37">
        <v>36</v>
      </c>
      <c r="B37" s="28" t="s">
        <v>93</v>
      </c>
      <c r="C37" s="25" t="s">
        <v>24</v>
      </c>
      <c r="D37" s="30" cm="1">
        <f t="array" ref="D37">INDEX(harvestdata, A37, D$1)</f>
        <v>5.3</v>
      </c>
      <c r="E37">
        <f>('nutritional values'!E36*$D37)/0.1</f>
        <v>96.990002274513017</v>
      </c>
      <c r="F37">
        <f>('nutritional values'!F36*$D37)/0.1</f>
        <v>11.659999936819069</v>
      </c>
      <c r="G37">
        <f>('nutritional values'!G36*$D37)/0.1</f>
        <v>226.30999898910503</v>
      </c>
      <c r="H37">
        <f>('nutritional values'!H36*$D37)/0.1</f>
        <v>1642.9999999999998</v>
      </c>
      <c r="I37">
        <f>('nutritional values'!I36*$D37)/0.1</f>
        <v>143.10000252723714</v>
      </c>
      <c r="J37">
        <f>('nutritional values'!J36*$D37)/0.1</f>
        <v>2.6500000394880789</v>
      </c>
      <c r="K37">
        <f>('nutritional values'!K36*$D37)/0.1</f>
        <v>1960.9999999999998</v>
      </c>
      <c r="L37">
        <f>('nutritional values'!L36*$D37)/0.1</f>
        <v>54.589998483657816</v>
      </c>
      <c r="M37">
        <f>('nutritional values'!M36*$D37)/0.1</f>
        <v>1325</v>
      </c>
      <c r="N37">
        <f>('nutritional values'!N36*$D37)/0.1</f>
        <v>11182.999999999998</v>
      </c>
      <c r="O37">
        <f>('nutritional values'!O36*$D37)/0.1</f>
        <v>317.99999999999994</v>
      </c>
      <c r="P37">
        <f>('nutritional values'!P36*$D37)/0.1</f>
        <v>12.719999715685844</v>
      </c>
      <c r="Q37">
        <f>('nutritional values'!Q36*$D37)/0.1</f>
        <v>1855</v>
      </c>
      <c r="R37">
        <f>('nutritional values'!R36*$D37)/0.1</f>
        <v>0</v>
      </c>
      <c r="S37">
        <f>('nutritional values'!S36*$D37)/0.1</f>
        <v>21.729999810457208</v>
      </c>
      <c r="T37">
        <f>('nutritional values'!T36*$D37)/0.1</f>
        <v>646.5999898910502</v>
      </c>
      <c r="U37">
        <f>('nutritional values'!U36*$D37)/0.1</f>
        <v>1749</v>
      </c>
      <c r="V37">
        <f>('nutritional values'!V36*$D37)/0.1</f>
        <v>0.42400002013891935</v>
      </c>
      <c r="W37">
        <f>('nutritional values'!W36*$D37)/0.1</f>
        <v>2.331999987363814</v>
      </c>
      <c r="X37">
        <f>('nutritional values'!X36*$D37)/0.1</f>
        <v>3.6569999083876605</v>
      </c>
      <c r="Y37">
        <f>('nutritional values'!Y36*$D37)/0.1</f>
        <v>0.52999998815357674</v>
      </c>
      <c r="Z37">
        <f>('nutritional values'!Z36*$D37)/0.1</f>
        <v>5.9889998957514905</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1.4</v>
      </c>
      <c r="E39">
        <f>('nutritional values'!E38*$D39)/0.1</f>
        <v>4.4408000707626352</v>
      </c>
      <c r="F39">
        <f>('nutritional values'!F38*$D39)/0.1</f>
        <v>1.0920000225305555</v>
      </c>
      <c r="G39">
        <f>('nutritional values'!G38*$D39)/0.1</f>
        <v>54.964001655578677</v>
      </c>
      <c r="H39">
        <f>('nutritional values'!H38*$D39)/0.1</f>
        <v>218.4000053405758</v>
      </c>
      <c r="I39">
        <f>('nutritional values'!I38*$D39)/0.1</f>
        <v>2.9120000600814757</v>
      </c>
      <c r="J39">
        <f>('nutritional values'!J38*$D39)/0.1</f>
        <v>0.11648000031709677</v>
      </c>
      <c r="K39">
        <f>('nutritional values'!K38*$D39)/0.1</f>
        <v>50.960001468658376</v>
      </c>
      <c r="L39">
        <f>('nutritional values'!L38*$D39)/0.1</f>
        <v>1.7471999526023836</v>
      </c>
      <c r="M39">
        <f>('nutritional values'!M38*$D39)/0.1</f>
        <v>72.799997329711957</v>
      </c>
      <c r="N39">
        <f>('nutritional values'!N38*$D39)/0.1</f>
        <v>815.36002349853504</v>
      </c>
      <c r="O39">
        <f>('nutritional values'!O38*$D39)/0.1</f>
        <v>7.279999732971195</v>
      </c>
      <c r="P39">
        <f>('nutritional values'!P38*$D39)/0.1</f>
        <v>0.72800001502037037</v>
      </c>
      <c r="Q39">
        <f>('nutritional values'!Q38*$D39)/0.1</f>
        <v>203.84</v>
      </c>
      <c r="R39">
        <f>('nutritional values'!R38*$D39)/0.1</f>
        <v>4142.3200683593814</v>
      </c>
      <c r="S39">
        <f>('nutritional values'!S38*$D39)/0.1</f>
        <v>0.36400000751018519</v>
      </c>
      <c r="T39">
        <f>('nutritional values'!T38*$D39)/0.1</f>
        <v>58.967998504638715</v>
      </c>
      <c r="U39">
        <f>('nutritional values'!U38*$D39)/0.1</f>
        <v>21.839999198913553</v>
      </c>
      <c r="V39">
        <f>('nutritional values'!V38*$D39)/0.1</f>
        <v>0.26935999095439978</v>
      </c>
      <c r="W39">
        <f>('nutritional values'!W38*$D39)/0.1</f>
        <v>0.36400000751018519</v>
      </c>
      <c r="X39">
        <f>('nutritional values'!X38*$D39)/0.1</f>
        <v>0</v>
      </c>
      <c r="Y39">
        <f>('nutritional values'!Y38*$D39)/0.1</f>
        <v>0.26935999095439978</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0.5</v>
      </c>
      <c r="E41">
        <f>('nutritional values'!E40*$D41)/0.1</f>
        <v>3.00000011920929</v>
      </c>
      <c r="F41">
        <f>('nutritional values'!F40*$D41)/0.1</f>
        <v>0.50000000745057993</v>
      </c>
      <c r="G41">
        <f>('nutritional values'!G40*$D41)/0.1</f>
        <v>15.499999523162851</v>
      </c>
      <c r="H41">
        <f>('nutritional values'!H40*$D41)/0.1</f>
        <v>75</v>
      </c>
      <c r="I41">
        <f>('nutritional values'!I40*$D41)/0.1</f>
        <v>2.5</v>
      </c>
      <c r="J41">
        <f>('nutritional values'!J40*$D41)/0.1</f>
        <v>0.18500000238418599</v>
      </c>
      <c r="K41">
        <f>('nutritional values'!K40*$D41)/0.1</f>
        <v>78.305001258849998</v>
      </c>
      <c r="L41">
        <f>('nutritional values'!L40*$D41)/0.1</f>
        <v>1.3699999451637248</v>
      </c>
      <c r="M41">
        <f>('nutritional values'!M40*$D41)/0.1</f>
        <v>63.625001907348498</v>
      </c>
      <c r="N41">
        <f>('nutritional values'!N40*$D41)/0.1</f>
        <v>719.44503784179494</v>
      </c>
      <c r="O41">
        <f>('nutritional values'!O40*$D41)/0.1</f>
        <v>10</v>
      </c>
      <c r="P41">
        <f>('nutritional values'!P40*$D41)/0.1</f>
        <v>0.97999997437000497</v>
      </c>
      <c r="Q41">
        <f>('nutritional values'!Q40*$D41)/0.1</f>
        <v>25</v>
      </c>
      <c r="R41">
        <f>('nutritional values'!R40*$D41)/0.1</f>
        <v>525</v>
      </c>
      <c r="S41">
        <f>('nutritional values'!S40*$D41)/0.1</f>
        <v>0.14999999664723851</v>
      </c>
      <c r="T41">
        <f>('nutritional values'!T40*$D41)/0.1</f>
        <v>13.9999997615814</v>
      </c>
      <c r="U41">
        <f>('nutritional values'!U40*$D41)/0.1</f>
        <v>35</v>
      </c>
      <c r="V41">
        <f>('nutritional values'!V40*$D41)/0.1</f>
        <v>2.4999999441206448E-2</v>
      </c>
      <c r="W41">
        <f>('nutritional values'!W40*$D41)/0.1</f>
        <v>0.1400000043213365</v>
      </c>
      <c r="X41">
        <f>('nutritional values'!X40*$D41)/0.1</f>
        <v>2.4999999441206448E-2</v>
      </c>
      <c r="Y41">
        <f>('nutritional values'!Y40*$D41)/0.1</f>
        <v>2.4999999441206448E-2</v>
      </c>
      <c r="Z41">
        <f>('nutritional values'!Z40*$D41)/0.1</f>
        <v>0.16000000759959199</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7"/>
      <c r="C45" s="26"/>
      <c r="D45" s="26"/>
    </row>
    <row r="46" spans="1:26">
      <c r="B46" s="218"/>
      <c r="C46" s="219" t="s">
        <v>133</v>
      </c>
      <c r="D46" s="220">
        <f>SUM(D2:D44)</f>
        <v>43.789999999999992</v>
      </c>
      <c r="E46" s="220">
        <f t="shared" ref="E46:Z46" si="1">SUM(E2:E44)</f>
        <v>2527.658772426842</v>
      </c>
      <c r="F46" s="220">
        <f t="shared" si="1"/>
        <v>3138.0342966087164</v>
      </c>
      <c r="G46" s="220">
        <f t="shared" si="1"/>
        <v>8576.4319846630042</v>
      </c>
      <c r="H46" s="220">
        <f t="shared" si="1"/>
        <v>73460.509894561765</v>
      </c>
      <c r="I46" s="220">
        <f t="shared" si="1"/>
        <v>2741.3339954063281</v>
      </c>
      <c r="J46" s="220">
        <f t="shared" si="1"/>
        <v>439.6178490072495</v>
      </c>
      <c r="K46" s="220">
        <f t="shared" si="1"/>
        <v>18015.282871913907</v>
      </c>
      <c r="L46" s="220">
        <f t="shared" si="1"/>
        <v>777.85798854827874</v>
      </c>
      <c r="M46" s="220">
        <f t="shared" si="1"/>
        <v>23368.178049469025</v>
      </c>
      <c r="N46" s="220">
        <f t="shared" si="1"/>
        <v>149219.24957122799</v>
      </c>
      <c r="O46" s="220">
        <f t="shared" si="1"/>
        <v>5076.3899904966329</v>
      </c>
      <c r="P46" s="220">
        <f t="shared" si="1"/>
        <v>378.93460175916505</v>
      </c>
      <c r="Q46" s="220">
        <f t="shared" si="1"/>
        <v>13868.689999999999</v>
      </c>
      <c r="R46" s="220">
        <f t="shared" si="1"/>
        <v>173782.97449111938</v>
      </c>
      <c r="S46" s="220">
        <f t="shared" si="1"/>
        <v>551.62351166345115</v>
      </c>
      <c r="T46" s="220">
        <f t="shared" si="1"/>
        <v>6238.2970206499067</v>
      </c>
      <c r="U46" s="220">
        <f t="shared" si="1"/>
        <v>35687.243712043797</v>
      </c>
      <c r="V46" s="220">
        <f t="shared" si="1"/>
        <v>2114.8451280035306</v>
      </c>
      <c r="W46" s="220">
        <f t="shared" si="1"/>
        <v>358.85245415586974</v>
      </c>
      <c r="X46" s="220">
        <f t="shared" si="1"/>
        <v>37.067399446549828</v>
      </c>
      <c r="Y46" s="220">
        <f t="shared" si="1"/>
        <v>2165.4460671473544</v>
      </c>
      <c r="Z46" s="220">
        <f t="shared" si="1"/>
        <v>403.41198993027291</v>
      </c>
    </row>
    <row r="47" spans="1:26">
      <c r="C47" s="17" t="s">
        <v>132</v>
      </c>
      <c r="D47" s="47">
        <f>(D46/30)</f>
        <v>1.4596666666666664</v>
      </c>
      <c r="E47" s="47">
        <f t="shared" ref="E47:Z47" si="2">(E46/30)</f>
        <v>84.255292414228066</v>
      </c>
      <c r="F47" s="47">
        <f t="shared" si="2"/>
        <v>104.60114322029055</v>
      </c>
      <c r="G47" s="47">
        <f t="shared" si="2"/>
        <v>285.88106615543347</v>
      </c>
      <c r="H47" s="47">
        <f t="shared" si="2"/>
        <v>2448.6836631520587</v>
      </c>
      <c r="I47" s="47">
        <f t="shared" si="2"/>
        <v>91.377799846877608</v>
      </c>
      <c r="J47" s="47">
        <f t="shared" si="2"/>
        <v>14.653928300241651</v>
      </c>
      <c r="K47" s="47">
        <f t="shared" si="2"/>
        <v>600.50942906379692</v>
      </c>
      <c r="L47" s="47">
        <f t="shared" si="2"/>
        <v>25.928599618275957</v>
      </c>
      <c r="M47" s="47">
        <f t="shared" si="2"/>
        <v>778.93926831563419</v>
      </c>
      <c r="N47" s="47">
        <f t="shared" si="2"/>
        <v>4973.9749857075994</v>
      </c>
      <c r="O47" s="47">
        <f t="shared" si="2"/>
        <v>169.21299968322108</v>
      </c>
      <c r="P47" s="47">
        <f t="shared" si="2"/>
        <v>12.631153391972168</v>
      </c>
      <c r="Q47" s="47">
        <f t="shared" si="2"/>
        <v>462.28966666666662</v>
      </c>
      <c r="R47" s="47">
        <f t="shared" si="2"/>
        <v>5792.7658163706465</v>
      </c>
      <c r="S47" s="47">
        <f t="shared" si="2"/>
        <v>18.387450388781705</v>
      </c>
      <c r="T47" s="47">
        <f t="shared" si="2"/>
        <v>207.94323402166356</v>
      </c>
      <c r="U47" s="47">
        <f t="shared" si="2"/>
        <v>1189.5747904014599</v>
      </c>
      <c r="V47" s="47">
        <f t="shared" si="2"/>
        <v>70.494837600117691</v>
      </c>
      <c r="W47" s="47">
        <f t="shared" si="2"/>
        <v>11.961748471862325</v>
      </c>
      <c r="X47" s="47">
        <f t="shared" si="2"/>
        <v>1.235579981551661</v>
      </c>
      <c r="Y47" s="47">
        <f t="shared" si="2"/>
        <v>72.181535571578479</v>
      </c>
      <c r="Z47" s="47">
        <f t="shared" si="2"/>
        <v>13.447066331009097</v>
      </c>
    </row>
  </sheetData>
  <pageMargins left="0.7" right="0.7" top="0.75" bottom="0.75" header="0.3" footer="0.3"/>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E0E93-94C1-4754-B1A1-A735C2691A35}">
  <sheetPr codeName="Sheet19"/>
  <dimension ref="A1:Z47"/>
  <sheetViews>
    <sheetView workbookViewId="0">
      <selection activeCell="V2" sqref="V2:Z2"/>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13</v>
      </c>
    </row>
    <row r="2" spans="1:26">
      <c r="B2" s="21" t="s">
        <v>109</v>
      </c>
      <c r="C2" s="22" t="s">
        <v>1</v>
      </c>
      <c r="D2" s="22" t="s">
        <v>123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0</v>
      </c>
      <c r="E9">
        <f>('nutritional values'!E8*$D9)/0.1</f>
        <v>0</v>
      </c>
      <c r="F9">
        <f>('nutritional values'!F8*$D9)/0.1</f>
        <v>0</v>
      </c>
      <c r="G9">
        <f>('nutritional values'!G8*$D9)/0.1</f>
        <v>0</v>
      </c>
      <c r="H9">
        <f>('nutritional values'!H8*$D9)/0.1</f>
        <v>0</v>
      </c>
      <c r="I9">
        <f>('nutritional values'!I8*$D9)/0.1</f>
        <v>0</v>
      </c>
      <c r="J9">
        <f>('nutritional values'!J8*$D9)/0.1</f>
        <v>0</v>
      </c>
      <c r="K9">
        <f>('nutritional values'!K8*$D9)/0.1</f>
        <v>0</v>
      </c>
      <c r="L9">
        <f>('nutritional values'!L8*$D9)/0.1</f>
        <v>0</v>
      </c>
      <c r="M9">
        <f>('nutritional values'!M8*$D9)/0.1</f>
        <v>0</v>
      </c>
      <c r="N9">
        <f>('nutritional values'!N8*$D9)/0.1</f>
        <v>0</v>
      </c>
      <c r="O9">
        <f>('nutritional values'!O8*$D9)/0.1</f>
        <v>0</v>
      </c>
      <c r="P9">
        <f>('nutritional values'!P8*$D9)/0.1</f>
        <v>0</v>
      </c>
      <c r="Q9">
        <f>('nutritional values'!Q8*$D9)/0.1</f>
        <v>0</v>
      </c>
      <c r="R9">
        <f>('nutritional values'!R8*$D9)/0.1</f>
        <v>0</v>
      </c>
      <c r="S9">
        <f>('nutritional values'!S8*$D9)/0.1</f>
        <v>0</v>
      </c>
      <c r="T9">
        <f>('nutritional values'!T8*$D9)/0.1</f>
        <v>0</v>
      </c>
      <c r="U9">
        <f>('nutritional values'!U8*$D9)/0.1</f>
        <v>0</v>
      </c>
      <c r="V9">
        <f>('nutritional values'!V8*$D9)/0.1</f>
        <v>0</v>
      </c>
      <c r="W9">
        <f>('nutritional values'!W8*$D9)/0.1</f>
        <v>0</v>
      </c>
      <c r="X9">
        <f>('nutritional values'!X8*$D9)/0.1</f>
        <v>0</v>
      </c>
      <c r="Y9">
        <f>('nutritional values'!Y8*$D9)/0.1</f>
        <v>0</v>
      </c>
      <c r="Z9">
        <f>('nutritional values'!Z8*$D9)/0.1</f>
        <v>0</v>
      </c>
    </row>
    <row r="10" spans="1:26">
      <c r="A10">
        <f t="shared" si="0"/>
        <v>9</v>
      </c>
      <c r="B10" s="28" t="s">
        <v>39</v>
      </c>
      <c r="C10" s="25" t="s">
        <v>35</v>
      </c>
      <c r="D10" s="30" cm="1">
        <f t="array" ref="D10">INDEX(harvestdata, A10, D$1)</f>
        <v>0.7</v>
      </c>
      <c r="E10">
        <f>('nutritional values'!E9*$D10)/0.1</f>
        <v>4.7600000500678989</v>
      </c>
      <c r="F10">
        <f>('nutritional values'!F9*$D10)/0.1</f>
        <v>0.70000001043081195</v>
      </c>
      <c r="G10">
        <f>('nutritional values'!G9*$D10)/0.1</f>
        <v>12.599999666213959</v>
      </c>
      <c r="H10">
        <f>('nutritional values'!H9*$D10)/0.1</f>
        <v>111.99999999999999</v>
      </c>
      <c r="I10">
        <f>('nutritional values'!I9*$D10)/0.1</f>
        <v>11.200000166893018</v>
      </c>
      <c r="J10">
        <f>('nutritional values'!J9*$D10)/0.1</f>
        <v>0.22400001063942876</v>
      </c>
      <c r="K10">
        <f>('nutritional values'!K9*$D10)/0.1</f>
        <v>175</v>
      </c>
      <c r="L10">
        <f>('nutritional values'!L9*$D10)/0.1</f>
        <v>2.3800000250339526</v>
      </c>
      <c r="M10">
        <f>('nutritional values'!M9*$D10)/0.1</f>
        <v>70</v>
      </c>
      <c r="N10">
        <f>('nutritional values'!N9*$D10)/0.1</f>
        <v>1630.9999999999998</v>
      </c>
      <c r="O10">
        <f>('nutritional values'!O9*$D10)/0.1</f>
        <v>272.99999999999994</v>
      </c>
      <c r="P10">
        <f>('nutritional values'!P9*$D10)/0.1</f>
        <v>1.9600000083446507</v>
      </c>
      <c r="Q10">
        <f>('nutritional values'!Q9*$D10)/0.1</f>
        <v>0</v>
      </c>
      <c r="R10">
        <f>('nutritional values'!R9*$D10)/0.1</f>
        <v>0</v>
      </c>
      <c r="S10">
        <f>('nutritional values'!S9*$D10)/0.1</f>
        <v>0</v>
      </c>
      <c r="T10">
        <f>('nutritional values'!T9*$D10)/0.1</f>
        <v>103.60000133514428</v>
      </c>
      <c r="U10">
        <f>('nutritional values'!U9*$D10)/0.1</f>
        <v>175</v>
      </c>
      <c r="V10">
        <f>('nutritional values'!V9*$D10)/0.1</f>
        <v>0.11900000646710399</v>
      </c>
      <c r="W10">
        <f>('nutritional values'!W9*$D10)/0.1</f>
        <v>0.11900000646710399</v>
      </c>
      <c r="X10">
        <f>('nutritional values'!X9*$D10)/0.1</f>
        <v>0.21699999645352347</v>
      </c>
      <c r="Y10">
        <f>('nutritional values'!Y9*$D10)/0.1</f>
        <v>0.11900000646710399</v>
      </c>
      <c r="Z10">
        <f>('nutritional values'!Z9*$D10)/0.1</f>
        <v>0.33600000292062743</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0.5</v>
      </c>
      <c r="E12">
        <f>('nutritional values'!E11*$D12)/0.1</f>
        <v>12.999999523162851</v>
      </c>
      <c r="F12">
        <f>('nutritional values'!F11*$D12)/0.1</f>
        <v>3.4999999403953552</v>
      </c>
      <c r="G12">
        <f>('nutritional values'!G11*$D12)/0.1</f>
        <v>8.5000002384186004</v>
      </c>
      <c r="H12">
        <f>('nutritional values'!H11*$D12)/0.1</f>
        <v>140</v>
      </c>
      <c r="I12">
        <f>('nutritional values'!I11*$D12)/0.1</f>
        <v>10</v>
      </c>
      <c r="J12">
        <f>('nutritional values'!J11*$D12)/0.1</f>
        <v>0.50000000745057993</v>
      </c>
      <c r="K12">
        <f>('nutritional values'!K11*$D12)/0.1</f>
        <v>800</v>
      </c>
      <c r="L12">
        <f>('nutritional values'!L11*$D12)/0.1</f>
        <v>7.30000019073485</v>
      </c>
      <c r="M12">
        <f>('nutritional values'!M11*$D12)/0.1</f>
        <v>235</v>
      </c>
      <c r="N12">
        <f>('nutritional values'!N11*$D12)/0.1</f>
        <v>1845</v>
      </c>
      <c r="O12">
        <f>('nutritional values'!O11*$D12)/0.1</f>
        <v>135</v>
      </c>
      <c r="P12">
        <f>('nutritional values'!P11*$D12)/0.1</f>
        <v>2.3499999940395346</v>
      </c>
      <c r="Q12">
        <f>('nutritional values'!Q11*$D12)/0.1</f>
        <v>595</v>
      </c>
      <c r="R12">
        <f>('nutritional values'!R11*$D12)/0.1</f>
        <v>0</v>
      </c>
      <c r="S12">
        <f>('nutritional values'!S11*$D12)/0.1</f>
        <v>2.1500000357627846</v>
      </c>
      <c r="T12">
        <f>('nutritional values'!T11*$D12)/0.1</f>
        <v>75</v>
      </c>
      <c r="U12">
        <f>('nutritional values'!U11*$D12)/0.1</f>
        <v>485</v>
      </c>
      <c r="V12">
        <f>('nutritional values'!V11*$D12)/0.1</f>
        <v>0.230000000447035</v>
      </c>
      <c r="W12">
        <f>('nutritional values'!W11*$D12)/0.1</f>
        <v>0.64999997615813998</v>
      </c>
      <c r="X12">
        <f>('nutritional values'!X11*$D12)/0.1</f>
        <v>0.85000000894069505</v>
      </c>
      <c r="Y12">
        <f>('nutritional values'!Y11*$D12)/0.1</f>
        <v>0.24499999359250049</v>
      </c>
      <c r="Z12">
        <f>('nutritional values'!Z11*$D12)/0.1</f>
        <v>1.5950000286102299</v>
      </c>
    </row>
    <row r="13" spans="1:26">
      <c r="A13">
        <f t="shared" si="0"/>
        <v>12</v>
      </c>
      <c r="B13" s="28" t="s">
        <v>45</v>
      </c>
      <c r="C13" s="25" t="s">
        <v>35</v>
      </c>
      <c r="D13" s="30" cm="1">
        <f t="array" ref="D13">INDEX(harvestdata, A13, D$1)</f>
        <v>0.5</v>
      </c>
      <c r="E13">
        <f>('nutritional values'!E12*$D13)/0.1</f>
        <v>14.299999475479149</v>
      </c>
      <c r="F13">
        <f>('nutritional values'!F12*$D13)/0.1</f>
        <v>1.9499999284744247</v>
      </c>
      <c r="G13">
        <f>('nutritional values'!G12*$D13)/0.1</f>
        <v>7.1499997377395497</v>
      </c>
      <c r="H13">
        <f>('nutritional values'!H12*$D13)/0.1</f>
        <v>115</v>
      </c>
      <c r="I13">
        <f>('nutritional values'!I12*$D13)/0.1</f>
        <v>11.000000238418599</v>
      </c>
      <c r="J13">
        <f>('nutritional values'!J12*$D13)/0.1</f>
        <v>0.31500000506639497</v>
      </c>
      <c r="K13">
        <f>('nutritional values'!K12*$D13)/0.1</f>
        <v>495</v>
      </c>
      <c r="L13">
        <f>('nutritional values'!L12*$D13)/0.1</f>
        <v>13.550000190734849</v>
      </c>
      <c r="M13">
        <f>('nutritional values'!M12*$D13)/0.1</f>
        <v>395</v>
      </c>
      <c r="N13">
        <f>('nutritional values'!N12*$D13)/0.1</f>
        <v>2790</v>
      </c>
      <c r="O13">
        <f>('nutritional values'!O12*$D13)/0.1</f>
        <v>395</v>
      </c>
      <c r="P13">
        <f>('nutritional values'!P12*$D13)/0.1</f>
        <v>2.6499998569488548</v>
      </c>
      <c r="Q13">
        <f>('nutritional values'!Q12*$D13)/0.1</f>
        <v>2345</v>
      </c>
      <c r="R13">
        <f>('nutritional values'!R12*$D13)/0.1</f>
        <v>0</v>
      </c>
      <c r="S13">
        <f>('nutritional values'!S12*$D13)/0.1</f>
        <v>10.149999856948849</v>
      </c>
      <c r="T13">
        <f>('nutritional values'!T12*$D13)/0.1</f>
        <v>140.50000190734849</v>
      </c>
      <c r="U13">
        <f>('nutritional values'!U12*$D13)/0.1</f>
        <v>970</v>
      </c>
      <c r="V13">
        <f>('nutritional values'!V12*$D13)/0.1</f>
        <v>2.4999999441206448E-2</v>
      </c>
      <c r="W13">
        <f>('nutritional values'!W12*$D13)/0.1</f>
        <v>0.13000000268220899</v>
      </c>
      <c r="X13">
        <f>('nutritional values'!X12*$D13)/0.1</f>
        <v>0.6899999827146549</v>
      </c>
      <c r="Y13">
        <f>('nutritional values'!Y12*$D13)/0.1</f>
        <v>4.9999998882412897E-2</v>
      </c>
      <c r="Z13">
        <f>('nutritional values'!Z12*$D13)/0.1</f>
        <v>0.82500003278255496</v>
      </c>
    </row>
    <row r="14" spans="1:26">
      <c r="A14">
        <f t="shared" si="0"/>
        <v>13</v>
      </c>
      <c r="B14" s="28" t="s">
        <v>47</v>
      </c>
      <c r="C14" s="25" t="s">
        <v>35</v>
      </c>
      <c r="D14" s="30" cm="1">
        <f t="array" ref="D14">INDEX(harvestdata, A14, D$1)</f>
        <v>0.7</v>
      </c>
      <c r="E14">
        <f>('nutritional values'!E13*$D14)/0.1</f>
        <v>15.400000333786036</v>
      </c>
      <c r="F14">
        <f>('nutritional values'!F13*$D14)/0.1</f>
        <v>0.90999996662139593</v>
      </c>
      <c r="G14">
        <f>('nutritional values'!G13*$D14)/0.1</f>
        <v>4.4099999666213954</v>
      </c>
      <c r="H14">
        <f>('nutritional values'!H13*$D14)/0.1</f>
        <v>153.99999999999997</v>
      </c>
      <c r="I14">
        <f>('nutritional values'!I13*$D14)/0.1</f>
        <v>25.900000333786036</v>
      </c>
      <c r="J14">
        <f>('nutritional values'!J13*$D14)/0.1</f>
        <v>0.13999999687075637</v>
      </c>
      <c r="K14">
        <f>('nutritional values'!K13*$D14)/0.1</f>
        <v>818.99999999999989</v>
      </c>
      <c r="L14">
        <f>('nutritional values'!L13*$D14)/0.1</f>
        <v>17.989999532699599</v>
      </c>
      <c r="M14">
        <f>('nutritional values'!M13*$D14)/0.1</f>
        <v>490</v>
      </c>
      <c r="N14">
        <f>('nutritional values'!N13*$D14)/0.1</f>
        <v>5333.9999999999991</v>
      </c>
      <c r="O14">
        <f>('nutritional values'!O13*$D14)/0.1</f>
        <v>1581.9999999999998</v>
      </c>
      <c r="P14">
        <f>('nutritional values'!P13*$D14)/0.1</f>
        <v>2.6599999666213958</v>
      </c>
      <c r="Q14">
        <f>('nutritional values'!Q13*$D14)/0.1</f>
        <v>2211.9999999999995</v>
      </c>
      <c r="R14">
        <f>('nutritional values'!R13*$D14)/0.1</f>
        <v>0</v>
      </c>
      <c r="S14">
        <f>('nutritional values'!S13*$D14)/0.1</f>
        <v>10.499999999999998</v>
      </c>
      <c r="T14">
        <f>('nutritional values'!T13*$D14)/0.1</f>
        <v>210</v>
      </c>
      <c r="U14">
        <f>('nutritional values'!U13*$D14)/0.1</f>
        <v>105</v>
      </c>
      <c r="V14">
        <f>('nutritional values'!V13*$D14)/0.1</f>
        <v>0.18200000375509259</v>
      </c>
      <c r="W14">
        <f>('nutritional values'!W13*$D14)/0.1</f>
        <v>0.28700000792741803</v>
      </c>
      <c r="X14">
        <f>('nutritional values'!X13*$D14)/0.1</f>
        <v>2.8000001329928671E-2</v>
      </c>
      <c r="Y14">
        <f>('nutritional values'!Y13*$D14)/0.1</f>
        <v>0.18200000375509259</v>
      </c>
      <c r="Z14">
        <f>('nutritional values'!Z13*$D14)/0.1</f>
        <v>0.32200000062584899</v>
      </c>
    </row>
    <row r="15" spans="1:26">
      <c r="A15">
        <f t="shared" si="0"/>
        <v>14</v>
      </c>
      <c r="B15" s="28" t="s">
        <v>49</v>
      </c>
      <c r="C15" s="25" t="s">
        <v>35</v>
      </c>
      <c r="D15" s="30" cm="1">
        <f t="array" ref="D15">INDEX(harvestdata, A15, D$1)</f>
        <v>4</v>
      </c>
      <c r="E15">
        <f>('nutritional values'!E14*$D15)/0.1</f>
        <v>64.400000572204405</v>
      </c>
      <c r="F15">
        <f>('nutritional values'!F14*$D15)/0.1</f>
        <v>6.8000000715255604</v>
      </c>
      <c r="G15">
        <f>('nutritional values'!G14*$D15)/0.1</f>
        <v>270.40000915527361</v>
      </c>
      <c r="H15">
        <f>('nutritional values'!H14*$D15)/0.1</f>
        <v>1720</v>
      </c>
      <c r="I15">
        <f>('nutritional values'!I14*$D15)/0.1</f>
        <v>111.9999980926512</v>
      </c>
      <c r="J15">
        <f>('nutritional values'!J14*$D15)/0.1</f>
        <v>1.0800000280141839</v>
      </c>
      <c r="K15">
        <f>('nutritional values'!K14*$D15)/0.1</f>
        <v>640</v>
      </c>
      <c r="L15">
        <f>('nutritional values'!L14*$D15)/0.1</f>
        <v>32.000000476837158</v>
      </c>
      <c r="M15">
        <f>('nutritional values'!M14*$D15)/0.1</f>
        <v>920</v>
      </c>
      <c r="N15">
        <f>('nutritional values'!N14*$D15)/0.1</f>
        <v>13000</v>
      </c>
      <c r="O15">
        <f>('nutritional values'!O14*$D15)/0.1</f>
        <v>3120</v>
      </c>
      <c r="P15">
        <f>('nutritional values'!P14*$D15)/0.1</f>
        <v>13.99999976158144</v>
      </c>
      <c r="Q15">
        <f>('nutritional values'!Q14*$D15)/0.1</f>
        <v>80</v>
      </c>
      <c r="R15">
        <f>('nutritional values'!R14*$D15)/0.1</f>
        <v>0</v>
      </c>
      <c r="S15">
        <f>('nutritional values'!S14*$D15)/0.1</f>
        <v>1.599999964237212</v>
      </c>
      <c r="T15">
        <f>('nutritional values'!T14*$D15)/0.1</f>
        <v>196.00000381469718</v>
      </c>
      <c r="U15">
        <f>('nutritional values'!U14*$D15)/0.1</f>
        <v>4360</v>
      </c>
      <c r="V15">
        <f>('nutritional values'!V14*$D15)/0.1</f>
        <v>1.2800000607967359</v>
      </c>
      <c r="W15">
        <f>('nutritional values'!W14*$D15)/0.1</f>
        <v>2.1999999880790719</v>
      </c>
      <c r="X15">
        <f>('nutritional values'!X14*$D15)/0.1</f>
        <v>0.19999999552965159</v>
      </c>
      <c r="Y15">
        <f>('nutritional values'!Y14*$D15)/0.1</f>
        <v>1.2800000607967359</v>
      </c>
      <c r="Z15">
        <f>('nutritional values'!Z14*$D15)/0.1</f>
        <v>2.3999999463558197</v>
      </c>
    </row>
    <row r="16" spans="1:26">
      <c r="A16">
        <f t="shared" si="0"/>
        <v>15</v>
      </c>
      <c r="B16" s="28" t="s">
        <v>51</v>
      </c>
      <c r="C16" s="25" t="s">
        <v>35</v>
      </c>
      <c r="D16" s="30" cm="1">
        <f t="array" ref="D16">INDEX(harvestdata, A16, D$1)</f>
        <v>0</v>
      </c>
      <c r="E16">
        <f>('nutritional values'!E15*$D16)/0.1</f>
        <v>0</v>
      </c>
      <c r="F16">
        <f>('nutritional values'!F15*$D16)/0.1</f>
        <v>0</v>
      </c>
      <c r="G16">
        <f>('nutritional values'!G15*$D16)/0.1</f>
        <v>0</v>
      </c>
      <c r="H16">
        <f>('nutritional values'!H15*$D16)/0.1</f>
        <v>0</v>
      </c>
      <c r="I16">
        <f>('nutritional values'!I15*$D16)/0.1</f>
        <v>0</v>
      </c>
      <c r="J16">
        <f>('nutritional values'!J15*$D16)/0.1</f>
        <v>0</v>
      </c>
      <c r="K16">
        <f>('nutritional values'!K15*$D16)/0.1</f>
        <v>0</v>
      </c>
      <c r="L16">
        <f>('nutritional values'!L15*$D16)/0.1</f>
        <v>0</v>
      </c>
      <c r="M16">
        <f>('nutritional values'!M15*$D16)/0.1</f>
        <v>0</v>
      </c>
      <c r="N16">
        <f>('nutritional values'!N15*$D16)/0.1</f>
        <v>0</v>
      </c>
      <c r="O16">
        <f>('nutritional values'!O15*$D16)/0.1</f>
        <v>0</v>
      </c>
      <c r="P16">
        <f>('nutritional values'!P15*$D16)/0.1</f>
        <v>0</v>
      </c>
      <c r="Q16">
        <f>('nutritional values'!Q15*$D16)/0.1</f>
        <v>0</v>
      </c>
      <c r="R16">
        <f>('nutritional values'!R15*$D16)/0.1</f>
        <v>0</v>
      </c>
      <c r="S16">
        <f>('nutritional values'!S15*$D16)/0.1</f>
        <v>0</v>
      </c>
      <c r="T16">
        <f>('nutritional values'!T15*$D16)/0.1</f>
        <v>0</v>
      </c>
      <c r="U16">
        <f>('nutritional values'!U15*$D16)/0.1</f>
        <v>0</v>
      </c>
      <c r="V16">
        <f>('nutritional values'!V15*$D16)/0.1</f>
        <v>0</v>
      </c>
      <c r="W16">
        <f>('nutritional values'!W15*$D16)/0.1</f>
        <v>0</v>
      </c>
      <c r="X16">
        <f>('nutritional values'!X15*$D16)/0.1</f>
        <v>0</v>
      </c>
      <c r="Y16">
        <f>('nutritional values'!Y15*$D16)/0.1</f>
        <v>0</v>
      </c>
      <c r="Z16">
        <f>('nutritional values'!Z15*$D16)/0.1</f>
        <v>0</v>
      </c>
    </row>
    <row r="17" spans="1:26">
      <c r="A17">
        <f t="shared" si="0"/>
        <v>16</v>
      </c>
      <c r="B17" s="28" t="s">
        <v>128</v>
      </c>
      <c r="C17" s="25" t="s">
        <v>35</v>
      </c>
      <c r="D17" s="30" cm="1">
        <f t="array" ref="D17">INDEX(harvestdata, A17, D$1)</f>
        <v>0</v>
      </c>
      <c r="E17">
        <f>('nutritional values'!E16*$D17)/0.1</f>
        <v>0</v>
      </c>
      <c r="F17">
        <f>('nutritional values'!F16*$D17)/0.1</f>
        <v>0</v>
      </c>
      <c r="G17">
        <f>('nutritional values'!G16*$D17)/0.1</f>
        <v>0</v>
      </c>
      <c r="H17">
        <f>('nutritional values'!H16*$D17)/0.1</f>
        <v>0</v>
      </c>
      <c r="I17">
        <f>('nutritional values'!I16*$D17)/0.1</f>
        <v>0</v>
      </c>
      <c r="J17">
        <f>('nutritional values'!J16*$D17)/0.1</f>
        <v>0</v>
      </c>
      <c r="K17">
        <f>('nutritional values'!K16*$D17)/0.1</f>
        <v>0</v>
      </c>
      <c r="L17">
        <f>('nutritional values'!L16*$D17)/0.1</f>
        <v>0</v>
      </c>
      <c r="M17">
        <f>('nutritional values'!M16*$D17)/0.1</f>
        <v>0</v>
      </c>
      <c r="N17">
        <f>('nutritional values'!N16*$D17)/0.1</f>
        <v>0</v>
      </c>
      <c r="O17">
        <f>('nutritional values'!O16*$D17)/0.1</f>
        <v>0</v>
      </c>
      <c r="P17">
        <f>('nutritional values'!P16*$D17)/0.1</f>
        <v>0</v>
      </c>
      <c r="Q17">
        <f>('nutritional values'!Q16*$D17)/0.1</f>
        <v>0</v>
      </c>
      <c r="R17">
        <f>('nutritional values'!R16*$D17)/0.1</f>
        <v>0</v>
      </c>
      <c r="S17">
        <f>('nutritional values'!S16*$D17)/0.1</f>
        <v>0</v>
      </c>
      <c r="T17">
        <f>('nutritional values'!T16*$D17)/0.1</f>
        <v>0</v>
      </c>
      <c r="U17">
        <f>('nutritional values'!U16*$D17)/0.1</f>
        <v>0</v>
      </c>
      <c r="V17">
        <f>('nutritional values'!V16*$D17)/0.1</f>
        <v>0</v>
      </c>
      <c r="W17">
        <f>('nutritional values'!W16*$D17)/0.1</f>
        <v>0</v>
      </c>
      <c r="X17">
        <f>('nutritional values'!X16*$D17)/0.1</f>
        <v>0</v>
      </c>
      <c r="Y17">
        <f>('nutritional values'!Y16*$D17)/0.1</f>
        <v>0</v>
      </c>
      <c r="Z17">
        <f>('nutritional values'!Z16*$D17)/0.1</f>
        <v>0</v>
      </c>
    </row>
    <row r="18" spans="1:26">
      <c r="A18">
        <f t="shared" si="0"/>
        <v>17</v>
      </c>
      <c r="B18" s="28" t="s">
        <v>55</v>
      </c>
      <c r="C18" s="25" t="s">
        <v>35</v>
      </c>
      <c r="D18" s="30" cm="1">
        <f t="array" ref="D18">INDEX(harvestdata, A18, D$1)</f>
        <v>1.5</v>
      </c>
      <c r="E18">
        <f>('nutritional values'!E17*$D18)/0.1</f>
        <v>25.500000715255798</v>
      </c>
      <c r="F18">
        <f>('nutritional values'!F17*$D18)/0.1</f>
        <v>1.5000000223517398</v>
      </c>
      <c r="G18">
        <f>('nutritional values'!G17*$D18)/0.1</f>
        <v>38.999998569488547</v>
      </c>
      <c r="H18">
        <f>('nutritional values'!H17*$D18)/0.1</f>
        <v>405</v>
      </c>
      <c r="I18">
        <f>('nutritional values'!I17*$D18)/0.1</f>
        <v>53.999998569488547</v>
      </c>
      <c r="J18">
        <f>('nutritional values'!J17*$D18)/0.1</f>
        <v>0.19500000402331347</v>
      </c>
      <c r="K18">
        <f>('nutritional values'!K17*$D18)/0.1</f>
        <v>360</v>
      </c>
      <c r="L18">
        <f>('nutritional values'!L17*$D18)/0.1</f>
        <v>6.0000000894069592</v>
      </c>
      <c r="M18">
        <f>('nutritional values'!M17*$D18)/0.1</f>
        <v>285</v>
      </c>
      <c r="N18">
        <f>('nutritional values'!N17*$D18)/0.1</f>
        <v>5250</v>
      </c>
      <c r="O18">
        <f>('nutritional values'!O17*$D18)/0.1</f>
        <v>300</v>
      </c>
      <c r="P18">
        <f>('nutritional values'!P17*$D18)/0.1</f>
        <v>0.44999998994171547</v>
      </c>
      <c r="Q18">
        <f>('nutritional values'!Q17*$D18)/0.1</f>
        <v>30</v>
      </c>
      <c r="R18">
        <f>('nutritional values'!R17*$D18)/0.1</f>
        <v>0</v>
      </c>
      <c r="S18">
        <f>('nutritional values'!S17*$D18)/0.1</f>
        <v>7.19999983906746</v>
      </c>
      <c r="T18">
        <f>('nutritional values'!T17*$D18)/0.1</f>
        <v>930</v>
      </c>
      <c r="U18">
        <f>('nutritional values'!U17*$D18)/0.1</f>
        <v>240</v>
      </c>
      <c r="V18">
        <f>('nutritional values'!V17*$D18)/0.1</f>
        <v>0.10500000324100259</v>
      </c>
      <c r="W18">
        <f>('nutritional values'!W17*$D18)/0.1</f>
        <v>0.29999999329447796</v>
      </c>
      <c r="X18">
        <f>('nutritional values'!X17*$D18)/0.1</f>
        <v>0.39000000804662693</v>
      </c>
      <c r="Y18">
        <f>('nutritional values'!Y17*$D18)/0.1</f>
        <v>0.10500000324100259</v>
      </c>
      <c r="Z18">
        <f>('nutritional values'!Z17*$D18)/0.1</f>
        <v>0.72000000625848737</v>
      </c>
    </row>
    <row r="19" spans="1:26">
      <c r="A19">
        <f t="shared" si="0"/>
        <v>18</v>
      </c>
      <c r="B19" s="28" t="s">
        <v>57</v>
      </c>
      <c r="C19" s="25" t="s">
        <v>35</v>
      </c>
      <c r="D19" s="30" cm="1">
        <f t="array" ref="D19">INDEX(harvestdata, A19, D$1)</f>
        <v>2</v>
      </c>
      <c r="E19">
        <f>('nutritional values'!E18*$D19)/0.1</f>
        <v>56.430001258849998</v>
      </c>
      <c r="F19">
        <f>('nutritional values'!F18*$D19)/0.1</f>
        <v>15.010000467300419</v>
      </c>
      <c r="G19">
        <f>('nutritional values'!G18*$D19)/0.1</f>
        <v>120.27000427246101</v>
      </c>
      <c r="H19">
        <f>('nutritional values'!H18*$D19)/0.1</f>
        <v>684.00001525878997</v>
      </c>
      <c r="I19">
        <f>('nutritional values'!I18*$D19)/0.1</f>
        <v>62.699999809265194</v>
      </c>
      <c r="J19">
        <f>('nutritional values'!J18*$D19)/0.1</f>
        <v>2.50800013542176</v>
      </c>
      <c r="K19">
        <f>('nutritional values'!K18*$D19)/0.1</f>
        <v>2622.0001220703198</v>
      </c>
      <c r="L19">
        <f>('nutritional values'!L18*$D19)/0.1</f>
        <v>117.799997329712</v>
      </c>
      <c r="M19">
        <f>('nutritional values'!M18*$D19)/0.1</f>
        <v>950</v>
      </c>
      <c r="N19">
        <f>('nutritional values'!N18*$D19)/0.1</f>
        <v>10525.999755859379</v>
      </c>
      <c r="O19">
        <f>('nutritional values'!O18*$D19)/0.1</f>
        <v>1064.00001525879</v>
      </c>
      <c r="P19">
        <f>('nutritional values'!P18*$D19)/0.1</f>
        <v>20.329999923706001</v>
      </c>
      <c r="Q19">
        <f>('nutritional values'!Q18*$D19)/0.1</f>
        <v>7998.9999999999991</v>
      </c>
      <c r="R19">
        <f>('nutritional values'!R18*$D19)/0.1</f>
        <v>160055.99609375</v>
      </c>
      <c r="S19">
        <f>('nutritional values'!S18*$D19)/0.1</f>
        <v>14.249999523162838</v>
      </c>
      <c r="T19">
        <f>('nutritional values'!T18*$D19)/0.1</f>
        <v>2526.9999694824196</v>
      </c>
      <c r="U19">
        <f>('nutritional values'!U18*$D19)/0.1</f>
        <v>2887.9998779296798</v>
      </c>
      <c r="V19">
        <f>('nutritional values'!V18*$D19)/0.1</f>
        <v>5.4530000686645597</v>
      </c>
      <c r="W19">
        <f>('nutritional values'!W18*$D19)/0.1</f>
        <v>2.1850000321865002</v>
      </c>
      <c r="X19">
        <f>('nutritional values'!X18*$D19)/0.1</f>
        <v>0.15200000256299978</v>
      </c>
      <c r="Y19">
        <f>('nutritional values'!Y18*$D19)/0.1</f>
        <v>5.6050002574920592</v>
      </c>
      <c r="Z19">
        <f>('nutritional values'!Z18*$D19)/0.1</f>
        <v>0</v>
      </c>
    </row>
    <row r="20" spans="1:26">
      <c r="A20">
        <f t="shared" si="0"/>
        <v>19</v>
      </c>
      <c r="B20" s="28" t="s">
        <v>59</v>
      </c>
      <c r="C20" s="25" t="s">
        <v>35</v>
      </c>
      <c r="D20" s="30" cm="1">
        <f t="array" ref="D20">INDEX(harvestdata, A20, D$1)</f>
        <v>0.5</v>
      </c>
      <c r="E20">
        <f>('nutritional values'!E19*$D20)/0.1</f>
        <v>6.2000000476836998</v>
      </c>
      <c r="F20">
        <f>('nutritional values'!F19*$D20)/0.1</f>
        <v>1.0000000149011599</v>
      </c>
      <c r="G20">
        <f>('nutritional values'!G19*$D20)/0.1</f>
        <v>20.999999046325701</v>
      </c>
      <c r="H20">
        <f>('nutritional values'!H19*$D20)/0.1</f>
        <v>155</v>
      </c>
      <c r="I20">
        <f>('nutritional values'!I19*$D20)/0.1</f>
        <v>15.499999523162851</v>
      </c>
      <c r="J20">
        <f>('nutritional values'!J19*$D20)/0.1</f>
        <v>0.45000001788139349</v>
      </c>
      <c r="K20">
        <f>('nutritional values'!K19*$D20)/0.1</f>
        <v>245</v>
      </c>
      <c r="L20">
        <f>('nutritional values'!L19*$D20)/0.1</f>
        <v>3.6500000953674299</v>
      </c>
      <c r="M20">
        <f>('nutritional values'!M19*$D20)/0.1</f>
        <v>85</v>
      </c>
      <c r="N20">
        <f>('nutritional values'!N19*$D20)/0.1</f>
        <v>2070</v>
      </c>
      <c r="O20">
        <f>('nutritional values'!O19*$D20)/0.1</f>
        <v>260</v>
      </c>
      <c r="P20">
        <f>('nutritional values'!P19*$D20)/0.1</f>
        <v>1.0000000149011599</v>
      </c>
      <c r="Q20">
        <f>('nutritional values'!Q19*$D20)/0.1</f>
        <v>110</v>
      </c>
      <c r="R20">
        <f>('nutritional values'!R19*$D20)/0.1</f>
        <v>0</v>
      </c>
      <c r="S20">
        <f>('nutritional values'!S19*$D20)/0.1</f>
        <v>2.8999999165534951</v>
      </c>
      <c r="T20">
        <f>('nutritional values'!T19*$D20)/0.1</f>
        <v>60</v>
      </c>
      <c r="U20">
        <f>('nutritional values'!U19*$D20)/0.1</f>
        <v>135</v>
      </c>
      <c r="V20">
        <f>('nutritional values'!V19*$D20)/0.1</f>
        <v>0.32499998807907093</v>
      </c>
      <c r="W20">
        <f>('nutritional values'!W19*$D20)/0.1</f>
        <v>0.844999998807905</v>
      </c>
      <c r="X20">
        <f>('nutritional values'!X19*$D20)/0.1</f>
        <v>0</v>
      </c>
      <c r="Y20">
        <f>('nutritional values'!Y19*$D20)/0.1</f>
        <v>0.34000001847743999</v>
      </c>
      <c r="Z20">
        <f>('nutritional values'!Z19*$D20)/0.1</f>
        <v>0.844999998807905</v>
      </c>
    </row>
    <row r="21" spans="1:26">
      <c r="A21">
        <v>20</v>
      </c>
      <c r="B21" s="28" t="s">
        <v>206</v>
      </c>
      <c r="C21" s="25" t="s">
        <v>35</v>
      </c>
      <c r="D21" s="30" cm="1">
        <f t="array" ref="D21">INDEX(harvestdata, A21, D$1)</f>
        <v>2</v>
      </c>
      <c r="E21">
        <f>('nutritional values'!E20*$D21)/0.1</f>
        <v>12.281999588012699</v>
      </c>
      <c r="F21">
        <f>('nutritional values'!F20*$D21)/0.1</f>
        <v>3.0259999632835397</v>
      </c>
      <c r="G21">
        <f>('nutritional values'!G20*$D21)/0.1</f>
        <v>52.866001129150398</v>
      </c>
      <c r="H21">
        <f>('nutritional values'!H20*$D21)/0.1</f>
        <v>284.79999542236396</v>
      </c>
      <c r="I21">
        <f>('nutritional values'!I20*$D21)/0.1</f>
        <v>28.480000495910598</v>
      </c>
      <c r="J21">
        <f>('nutritional values'!J20*$D21)/0.1</f>
        <v>0.74759997427463598</v>
      </c>
      <c r="K21">
        <f>('nutritional values'!K20*$D21)/0.1</f>
        <v>711.99996948242199</v>
      </c>
      <c r="L21">
        <f>('nutritional values'!L20*$D21)/0.1</f>
        <v>3.5600000619888399</v>
      </c>
      <c r="M21">
        <f>('nutritional values'!M20*$D21)/0.1</f>
        <v>195.79999923706058</v>
      </c>
      <c r="N21">
        <f>('nutritional values'!N20*$D21)/0.1</f>
        <v>4627.9998779296802</v>
      </c>
      <c r="O21">
        <f>('nutritional values'!O20*$D21)/0.1</f>
        <v>1423.999938964844</v>
      </c>
      <c r="P21">
        <f>('nutritional values'!P20*$D21)/0.1</f>
        <v>2.3139999806881</v>
      </c>
      <c r="Q21">
        <f>('nutritional values'!Q20*$D21)/0.1</f>
        <v>391.59999999999997</v>
      </c>
      <c r="R21">
        <f>('nutritional values'!R20*$D21)/0.1</f>
        <v>7992.19970703126</v>
      </c>
      <c r="S21">
        <f>('nutritional values'!S20*$D21)/0.1</f>
        <v>4.8059999942779603</v>
      </c>
      <c r="T21">
        <f>('nutritional values'!T20*$D21)/0.1</f>
        <v>55.180001258849998</v>
      </c>
      <c r="U21">
        <f>('nutritional values'!U20*$D21)/0.1</f>
        <v>640.80001831054597</v>
      </c>
      <c r="V21">
        <f>('nutritional values'!V20*$D21)/0.1</f>
        <v>0.55179998278617803</v>
      </c>
      <c r="W21">
        <f>('nutritional values'!W20*$D21)/0.1</f>
        <v>1.406199932098388</v>
      </c>
      <c r="X21">
        <f>('nutritional values'!X20*$D21)/0.1</f>
        <v>0</v>
      </c>
      <c r="Y21">
        <f>('nutritional values'!Y20*$D21)/0.1</f>
        <v>0.56960001587867792</v>
      </c>
      <c r="Z21">
        <f>('nutritional values'!Z20*$D21)/0.1</f>
        <v>0</v>
      </c>
    </row>
    <row r="22" spans="1:26">
      <c r="A22">
        <f t="shared" si="0"/>
        <v>21</v>
      </c>
      <c r="B22" s="28" t="s">
        <v>63</v>
      </c>
      <c r="C22" s="25" t="s">
        <v>35</v>
      </c>
      <c r="D22" s="30" cm="1">
        <f t="array" ref="D22">INDEX(harvestdata, A22, D$1)</f>
        <v>0.4</v>
      </c>
      <c r="E22">
        <f>('nutritional values'!E21*$D22)/0.1</f>
        <v>14</v>
      </c>
      <c r="F22">
        <f>('nutritional values'!F21*$D22)/0.1</f>
        <v>4.4000000953674396</v>
      </c>
      <c r="G22">
        <f>('nutritional values'!G21*$D22)/0.1</f>
        <v>19.600000381469719</v>
      </c>
      <c r="H22">
        <f>('nutritional values'!H21*$D22)/0.1</f>
        <v>171.99999999999997</v>
      </c>
      <c r="I22">
        <f>('nutritional values'!I21*$D22)/0.1</f>
        <v>8.3999996185302805</v>
      </c>
      <c r="J22">
        <f>('nutritional values'!J21*$D22)/0.1</f>
        <v>0.40000000596046398</v>
      </c>
      <c r="K22">
        <f>('nutritional values'!K21*$D22)/0.1</f>
        <v>833.98400878906398</v>
      </c>
      <c r="L22">
        <f>('nutritional values'!L21*$D22)/0.1</f>
        <v>26.423999786376964</v>
      </c>
      <c r="M22">
        <f>('nutritional values'!M21*$D22)/0.1</f>
        <v>220.5240020751952</v>
      </c>
      <c r="N22">
        <f>('nutritional values'!N21*$D22)/0.1</f>
        <v>2959.0439453125</v>
      </c>
      <c r="O22">
        <f>('nutritional values'!O21*$D22)/0.1</f>
        <v>244</v>
      </c>
      <c r="P22">
        <f>('nutritional values'!P21*$D22)/0.1</f>
        <v>3.6480000019073482</v>
      </c>
      <c r="Q22">
        <f>('nutritional values'!Q21*$D22)/0.1</f>
        <v>1544</v>
      </c>
      <c r="R22">
        <f>('nutritional values'!R21*$D22)/0.1</f>
        <v>30320.716796875004</v>
      </c>
      <c r="S22">
        <f>('nutritional values'!S21*$D22)/0.1</f>
        <v>0</v>
      </c>
      <c r="T22">
        <f>('nutritional values'!T21*$D22)/0.1</f>
        <v>340.81201171875</v>
      </c>
      <c r="U22">
        <f>('nutritional values'!U21*$D22)/0.1</f>
        <v>601.43200683593602</v>
      </c>
      <c r="V22">
        <f>('nutritional values'!V21*$D22)/0.1</f>
        <v>3.1359999179840079</v>
      </c>
      <c r="W22">
        <f>('nutritional values'!W21*$D22)/0.1</f>
        <v>0.32400000095367437</v>
      </c>
      <c r="X22">
        <f>('nutritional values'!X21*$D22)/0.1</f>
        <v>5.2000001072883599E-2</v>
      </c>
      <c r="Y22">
        <f>('nutritional values'!Y21*$D22)/0.1</f>
        <v>3.151999950408936</v>
      </c>
      <c r="Z22">
        <f>('nutritional values'!Z21*$D22)/0.1</f>
        <v>0.37200000882148759</v>
      </c>
    </row>
    <row r="23" spans="1:26">
      <c r="A23">
        <f t="shared" si="0"/>
        <v>22</v>
      </c>
      <c r="B23" s="28" t="s">
        <v>65</v>
      </c>
      <c r="C23" s="25" t="s">
        <v>35</v>
      </c>
      <c r="D23" s="30" cm="1">
        <f t="array" ref="D23">INDEX(harvestdata, A23, D$1)</f>
        <v>0.3</v>
      </c>
      <c r="E23">
        <f>('nutritional values'!E22*$D23)/0.1</f>
        <v>6.3900003433227601</v>
      </c>
      <c r="F23">
        <f>('nutritional values'!F22*$D23)/0.1</f>
        <v>1.5599999427795419</v>
      </c>
      <c r="G23">
        <f>('nutritional values'!G22*$D23)/0.1</f>
        <v>2.6100000143051161</v>
      </c>
      <c r="H23">
        <f>('nutritional values'!H22*$D23)/0.1</f>
        <v>68.999999999999986</v>
      </c>
      <c r="I23">
        <f>('nutritional values'!I22*$D23)/0.1</f>
        <v>8.3999998569488401</v>
      </c>
      <c r="J23">
        <f>('nutritional values'!J22*$D23)/0.1</f>
        <v>4.20000012964011E-2</v>
      </c>
      <c r="K23">
        <f>('nutritional values'!K22*$D23)/0.1</f>
        <v>200.99999999999997</v>
      </c>
      <c r="L23">
        <f>('nutritional values'!L22*$D23)/0.1</f>
        <v>5.3099999427795295</v>
      </c>
      <c r="M23">
        <f>('nutritional values'!M22*$D23)/0.1</f>
        <v>78</v>
      </c>
      <c r="N23">
        <f>('nutritional values'!N22*$D23)/0.1</f>
        <v>1562.9999999999998</v>
      </c>
      <c r="O23">
        <f>('nutritional values'!O22*$D23)/0.1</f>
        <v>137.99999999999997</v>
      </c>
      <c r="P23">
        <f>('nutritional values'!P22*$D23)/0.1</f>
        <v>1.4999999999999998</v>
      </c>
      <c r="Q23">
        <f>('nutritional values'!Q22*$D23)/0.1</f>
        <v>1010.9999999999999</v>
      </c>
      <c r="R23">
        <f>('nutritional values'!R22*$D23)/0.1</f>
        <v>0</v>
      </c>
      <c r="S23">
        <f>('nutritional values'!S22*$D23)/0.1</f>
        <v>7.5</v>
      </c>
      <c r="T23">
        <f>('nutritional values'!T22*$D23)/0.1</f>
        <v>80.999999999999986</v>
      </c>
      <c r="U23">
        <f>('nutritional values'!U22*$D23)/0.1</f>
        <v>185.99999999999997</v>
      </c>
      <c r="V23">
        <f>('nutritional values'!V22*$D23)/0.1</f>
        <v>0.81900000572204701</v>
      </c>
      <c r="W23">
        <f>('nutritional values'!W22*$D23)/0.1</f>
        <v>0.11999999731779089</v>
      </c>
      <c r="X23">
        <f>('nutritional values'!X22*$D23)/0.1</f>
        <v>0</v>
      </c>
      <c r="Y23">
        <f>('nutritional values'!Y22*$D23)/0.1</f>
        <v>0.82500001788139188</v>
      </c>
      <c r="Z23">
        <f>('nutritional values'!Z22*$D23)/0.1</f>
        <v>0.11999999731779089</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0</v>
      </c>
      <c r="E27">
        <f>('nutritional values'!E26*$D27)/0.1</f>
        <v>0</v>
      </c>
      <c r="F27">
        <f>('nutritional values'!F26*$D27)/0.1</f>
        <v>0</v>
      </c>
      <c r="G27">
        <f>('nutritional values'!G26*$D27)/0.1</f>
        <v>0</v>
      </c>
      <c r="H27">
        <f>('nutritional values'!H26*$D27)/0.1</f>
        <v>0</v>
      </c>
      <c r="I27">
        <f>('nutritional values'!I26*$D27)/0.1</f>
        <v>0</v>
      </c>
      <c r="J27">
        <f>('nutritional values'!J26*$D27)/0.1</f>
        <v>0</v>
      </c>
      <c r="K27">
        <f>('nutritional values'!K26*$D27)/0.1</f>
        <v>0</v>
      </c>
      <c r="L27">
        <f>('nutritional values'!L26*$D27)/0.1</f>
        <v>0</v>
      </c>
      <c r="M27">
        <f>('nutritional values'!M26*$D27)/0.1</f>
        <v>0</v>
      </c>
      <c r="N27">
        <f>('nutritional values'!N26*$D27)/0.1</f>
        <v>0</v>
      </c>
      <c r="O27">
        <f>('nutritional values'!O26*$D27)/0.1</f>
        <v>0</v>
      </c>
      <c r="P27">
        <f>('nutritional values'!P26*$D27)/0.1</f>
        <v>0</v>
      </c>
      <c r="Q27">
        <f>('nutritional values'!Q26*$D27)/0.1</f>
        <v>0</v>
      </c>
      <c r="R27">
        <f>('nutritional values'!R26*$D27)/0.1</f>
        <v>0</v>
      </c>
      <c r="S27">
        <f>('nutritional values'!S26*$D27)/0.1</f>
        <v>0</v>
      </c>
      <c r="T27">
        <f>('nutritional values'!T26*$D27)/0.1</f>
        <v>0</v>
      </c>
      <c r="U27">
        <f>('nutritional values'!U26*$D27)/0.1</f>
        <v>0</v>
      </c>
      <c r="V27">
        <f>('nutritional values'!V26*$D27)/0.1</f>
        <v>0</v>
      </c>
      <c r="W27">
        <f>('nutritional values'!W26*$D27)/0.1</f>
        <v>0</v>
      </c>
      <c r="X27">
        <f>('nutritional values'!X26*$D27)/0.1</f>
        <v>0</v>
      </c>
      <c r="Y27">
        <f>('nutritional values'!Y26*$D27)/0.1</f>
        <v>0</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4</v>
      </c>
      <c r="E30">
        <f>('nutritional values'!E29*$D30)/0.1</f>
        <v>39.200000762939439</v>
      </c>
      <c r="F30">
        <f>('nutritional values'!F29*$D30)/0.1</f>
        <v>7.2000002861022798</v>
      </c>
      <c r="G30">
        <f>('nutritional values'!G29*$D30)/0.1</f>
        <v>115.2000045776368</v>
      </c>
      <c r="H30">
        <f>('nutritional values'!H29*$D30)/0.1</f>
        <v>1000</v>
      </c>
      <c r="I30">
        <f>('nutritional values'!I29*$D30)/0.1</f>
        <v>120</v>
      </c>
      <c r="J30">
        <f>('nutritional values'!J29*$D30)/0.1</f>
        <v>1.36000007390976</v>
      </c>
      <c r="K30">
        <f>('nutritional values'!K29*$D30)/0.1</f>
        <v>360</v>
      </c>
      <c r="L30">
        <f>('nutritional values'!L29*$D30)/0.1</f>
        <v>9.200000166893</v>
      </c>
      <c r="M30">
        <f>('nutritional values'!M29*$D30)/0.1</f>
        <v>560</v>
      </c>
      <c r="N30">
        <f>('nutritional values'!N29*$D30)/0.1</f>
        <v>9160</v>
      </c>
      <c r="O30">
        <f>('nutritional values'!O29*$D30)/0.1</f>
        <v>80</v>
      </c>
      <c r="P30">
        <f>('nutritional values'!P29*$D30)/0.1</f>
        <v>6.3999998569488401</v>
      </c>
      <c r="Q30">
        <f>('nutritional values'!Q29*$D30)/0.1</f>
        <v>40</v>
      </c>
      <c r="R30">
        <f>('nutritional values'!R29*$D30)/0.1</f>
        <v>0</v>
      </c>
      <c r="S30">
        <f>('nutritional values'!S29*$D30)/0.1</f>
        <v>12.00000047683716</v>
      </c>
      <c r="T30">
        <f>('nutritional values'!T29*$D30)/0.1</f>
        <v>88.000001907348789</v>
      </c>
      <c r="U30">
        <f>('nutritional values'!U29*$D30)/0.1</f>
        <v>880</v>
      </c>
      <c r="V30">
        <f>('nutritional values'!V29*$D30)/0.1</f>
        <v>0.56000001728534798</v>
      </c>
      <c r="W30">
        <f>('nutritional values'!W29*$D30)/0.1</f>
        <v>2.5200000405311598</v>
      </c>
      <c r="X30">
        <f>('nutritional values'!X29*$D30)/0.1</f>
        <v>0.52000001072883595</v>
      </c>
      <c r="Y30">
        <f>('nutritional values'!Y29*$D30)/0.1</f>
        <v>0.64000003039836795</v>
      </c>
      <c r="Z30">
        <f>('nutritional values'!Z29*$D30)/0.1</f>
        <v>3.0399999022483839</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0.7</v>
      </c>
      <c r="E33">
        <f>('nutritional values'!E32*$D33)/0.1</f>
        <v>22.400000333786036</v>
      </c>
      <c r="F33">
        <f>('nutritional values'!F32*$D33)/0.1</f>
        <v>4.2000001668930054</v>
      </c>
      <c r="G33">
        <f>('nutritional values'!G32*$D33)/0.1</f>
        <v>6.9999999999999991</v>
      </c>
      <c r="H33">
        <f>('nutritional values'!H32*$D33)/0.1</f>
        <v>160.99999999999997</v>
      </c>
      <c r="I33">
        <f>('nutritional values'!I32*$D33)/0.1</f>
        <v>11.200000166893018</v>
      </c>
      <c r="J33">
        <f>('nutritional values'!J32*$D33)/0.1</f>
        <v>0</v>
      </c>
      <c r="K33">
        <f>('nutritional values'!K32*$D33)/0.1</f>
        <v>1238.9999999999998</v>
      </c>
      <c r="L33">
        <f>('nutritional values'!L32*$D33)/0.1</f>
        <v>22.190000534057649</v>
      </c>
      <c r="M33">
        <f>('nutritional values'!M32*$D33)/0.1</f>
        <v>447.99999999999994</v>
      </c>
      <c r="N33">
        <f>('nutritional values'!N32*$D33)/0.1</f>
        <v>2065</v>
      </c>
      <c r="O33">
        <f>('nutritional values'!O32*$D33)/0.1</f>
        <v>27.999999999999996</v>
      </c>
      <c r="P33">
        <f>('nutritional values'!P32*$D33)/0.1</f>
        <v>5.6700000166893014</v>
      </c>
      <c r="Q33">
        <f>('nutritional values'!Q32*$D33)/0.1</f>
        <v>1847.9999999999998</v>
      </c>
      <c r="R33">
        <f>('nutritional values'!R32*$D33)/0.1</f>
        <v>34617.190917968743</v>
      </c>
      <c r="S33">
        <f>('nutritional values'!S32*$D33)/0.1</f>
        <v>5.2499999999999991</v>
      </c>
      <c r="T33">
        <f>('nutritional values'!T32*$D33)/0.1</f>
        <v>125.99999999999999</v>
      </c>
      <c r="U33">
        <f>('nutritional values'!U32*$D33)/0.1</f>
        <v>475.99999999999994</v>
      </c>
      <c r="V33">
        <f>('nutritional values'!V32*$D33)/0.1</f>
        <v>0.58099997788667646</v>
      </c>
      <c r="W33">
        <f>('nutritional values'!W32*$D33)/0.1</f>
        <v>0.47600002586841594</v>
      </c>
      <c r="X33">
        <f>('nutritional values'!X32*$D33)/0.1</f>
        <v>2.0720000267028786</v>
      </c>
      <c r="Y33">
        <f>('nutritional values'!Y32*$D33)/0.1</f>
        <v>0.58099997788667646</v>
      </c>
      <c r="Z33">
        <f>('nutritional values'!Z32*$D33)/0.1</f>
        <v>2.5550000667572008</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7"/>
      <c r="C45" s="26"/>
      <c r="D45" s="26"/>
    </row>
    <row r="46" spans="1:26">
      <c r="B46" s="33"/>
      <c r="C46" s="34" t="s">
        <v>133</v>
      </c>
      <c r="D46" s="35">
        <f>SUM(D2:D44)</f>
        <v>37.889999999999993</v>
      </c>
      <c r="E46" s="35">
        <f t="shared" ref="E46:Z46" si="1">SUM(E2:E44)</f>
        <v>2489.0799715399726</v>
      </c>
      <c r="F46" s="35">
        <f t="shared" si="1"/>
        <v>3137.3434965640308</v>
      </c>
      <c r="G46" s="35">
        <f t="shared" si="1"/>
        <v>8386.8913888931238</v>
      </c>
      <c r="H46" s="35">
        <f t="shared" si="1"/>
        <v>71983.949915122983</v>
      </c>
      <c r="I46" s="35">
        <f t="shared" si="1"/>
        <v>2601.9999893352374</v>
      </c>
      <c r="J46" s="35">
        <f t="shared" si="1"/>
        <v>438.99448897875908</v>
      </c>
      <c r="K46" s="35">
        <f t="shared" si="1"/>
        <v>18389.933926773076</v>
      </c>
      <c r="L46" s="35">
        <f t="shared" si="1"/>
        <v>868.27498656213277</v>
      </c>
      <c r="M46" s="35">
        <f t="shared" si="1"/>
        <v>22544.924043083221</v>
      </c>
      <c r="N46" s="35">
        <f t="shared" si="1"/>
        <v>150926.64505615231</v>
      </c>
      <c r="O46" s="35">
        <f t="shared" si="1"/>
        <v>10220.049953031539</v>
      </c>
      <c r="P46" s="35">
        <f t="shared" si="1"/>
        <v>380.41600188948166</v>
      </c>
      <c r="Q46" s="35">
        <f t="shared" si="1"/>
        <v>22691.749999999996</v>
      </c>
      <c r="R46" s="35">
        <f t="shared" si="1"/>
        <v>322066.14953994751</v>
      </c>
      <c r="S46" s="35">
        <f t="shared" si="1"/>
        <v>547.64651037827059</v>
      </c>
      <c r="T46" s="35">
        <f t="shared" si="1"/>
        <v>5124.4219840526557</v>
      </c>
      <c r="U46" s="35">
        <f t="shared" si="1"/>
        <v>41543.781644439725</v>
      </c>
      <c r="V46" s="35">
        <f t="shared" si="1"/>
        <v>2121.0715680410149</v>
      </c>
      <c r="W46" s="35">
        <f t="shared" si="1"/>
        <v>358.68045401126142</v>
      </c>
      <c r="X46" s="35">
        <f t="shared" si="1"/>
        <v>33.531299528013932</v>
      </c>
      <c r="Y46" s="35">
        <f t="shared" si="1"/>
        <v>2171.6924074537137</v>
      </c>
      <c r="Z46" s="35">
        <f t="shared" si="1"/>
        <v>393.57249008044681</v>
      </c>
    </row>
    <row r="47" spans="1:26">
      <c r="C47" s="17" t="s">
        <v>132</v>
      </c>
      <c r="D47" s="47">
        <f>(D46/30)</f>
        <v>1.2629999999999997</v>
      </c>
      <c r="E47" s="47">
        <f t="shared" ref="E47:Z47" si="2">(E46/30)</f>
        <v>82.969332384665748</v>
      </c>
      <c r="F47" s="47">
        <f t="shared" si="2"/>
        <v>104.57811655213436</v>
      </c>
      <c r="G47" s="47">
        <f t="shared" si="2"/>
        <v>279.56304629643745</v>
      </c>
      <c r="H47" s="47">
        <f t="shared" si="2"/>
        <v>2399.4649971707663</v>
      </c>
      <c r="I47" s="47">
        <f t="shared" si="2"/>
        <v>86.733332977841243</v>
      </c>
      <c r="J47" s="47">
        <f t="shared" si="2"/>
        <v>14.633149632625303</v>
      </c>
      <c r="K47" s="47">
        <f t="shared" si="2"/>
        <v>612.99779755910254</v>
      </c>
      <c r="L47" s="47">
        <f t="shared" si="2"/>
        <v>28.942499552071091</v>
      </c>
      <c r="M47" s="47">
        <f t="shared" si="2"/>
        <v>751.49746810277406</v>
      </c>
      <c r="N47" s="47">
        <f t="shared" si="2"/>
        <v>5030.8881685384104</v>
      </c>
      <c r="O47" s="47">
        <f t="shared" si="2"/>
        <v>340.66833176771797</v>
      </c>
      <c r="P47" s="47">
        <f t="shared" si="2"/>
        <v>12.680533396316056</v>
      </c>
      <c r="Q47" s="47">
        <f t="shared" si="2"/>
        <v>756.39166666666654</v>
      </c>
      <c r="R47" s="47">
        <f t="shared" si="2"/>
        <v>10735.538317998251</v>
      </c>
      <c r="S47" s="47">
        <f t="shared" si="2"/>
        <v>18.254883679275686</v>
      </c>
      <c r="T47" s="47">
        <f t="shared" si="2"/>
        <v>170.81406613508852</v>
      </c>
      <c r="U47" s="47">
        <f t="shared" si="2"/>
        <v>1384.7927214813242</v>
      </c>
      <c r="V47" s="47">
        <f t="shared" si="2"/>
        <v>70.702385601367169</v>
      </c>
      <c r="W47" s="47">
        <f t="shared" si="2"/>
        <v>11.956015133708714</v>
      </c>
      <c r="X47" s="47">
        <f t="shared" si="2"/>
        <v>1.117709984267131</v>
      </c>
      <c r="Y47" s="47">
        <f t="shared" si="2"/>
        <v>72.389746915123794</v>
      </c>
      <c r="Z47" s="47">
        <f t="shared" si="2"/>
        <v>13.11908300268156</v>
      </c>
    </row>
  </sheetData>
  <pageMargins left="0.7" right="0.7" top="0.75" bottom="0.75" header="0.3" footer="0.3"/>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BAD2-0D85-4E90-BD7C-36B99D3E75C2}">
  <sheetPr codeName="Sheet20"/>
  <dimension ref="A1:Z47"/>
  <sheetViews>
    <sheetView workbookViewId="0">
      <selection activeCell="U47" sqref="U47:Z47"/>
    </sheetView>
  </sheetViews>
  <sheetFormatPr baseColWidth="10" defaultColWidth="8.83203125" defaultRowHeight="15"/>
  <cols>
    <col min="2" max="2" width="14.33203125" style="17" customWidth="1"/>
    <col min="3" max="3" width="7.5" style="17" customWidth="1"/>
    <col min="4" max="4" width="13.83203125" style="17" customWidth="1"/>
  </cols>
  <sheetData>
    <row r="1" spans="1:26">
      <c r="D1" s="17">
        <f>MATCH(D2, month, 0)</f>
        <v>14</v>
      </c>
    </row>
    <row r="2" spans="1:26">
      <c r="B2" s="21" t="s">
        <v>109</v>
      </c>
      <c r="C2" s="22" t="s">
        <v>1</v>
      </c>
      <c r="D2" s="22" t="s">
        <v>124</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48" t="s">
        <v>543</v>
      </c>
      <c r="W2" s="48" t="s">
        <v>544</v>
      </c>
      <c r="X2" s="48" t="s">
        <v>545</v>
      </c>
      <c r="Y2" s="48" t="s">
        <v>546</v>
      </c>
      <c r="Z2" s="48" t="s">
        <v>547</v>
      </c>
    </row>
    <row r="3" spans="1:26">
      <c r="A3">
        <f t="shared" ref="A3:A44" si="0">MATCH(B3, harvestype, 0)</f>
        <v>2</v>
      </c>
      <c r="B3" s="19" t="s">
        <v>21</v>
      </c>
      <c r="C3" s="26" t="s">
        <v>22</v>
      </c>
      <c r="D3" s="26">
        <v>4.17</v>
      </c>
      <c r="E3">
        <f>('nutritional values'!E2*$D3)/0.1</f>
        <v>525.83698568343914</v>
      </c>
      <c r="F3">
        <f>('nutritional values'!F2*$D3)/0.1</f>
        <v>64.217998409271345</v>
      </c>
      <c r="G3">
        <f>('nutritional values'!G2*$D3)/0.1</f>
        <v>2459.4659809112536</v>
      </c>
      <c r="H3">
        <f>('nutritional values'!H2*$D3)/0.1</f>
        <v>13635.899999999998</v>
      </c>
      <c r="I3">
        <f>('nutritional values'!I2*$D3)/0.1</f>
        <v>508.73999204635464</v>
      </c>
      <c r="J3">
        <f>('nutritional values'!J2*$D3)/0.1</f>
        <v>11.217299741506578</v>
      </c>
      <c r="K3">
        <f>('nutritional values'!K2*$D3)/0.1</f>
        <v>1209.3</v>
      </c>
      <c r="L3">
        <f>('nutritional values'!L2*$D3)/0.1</f>
        <v>126.3509988069534</v>
      </c>
      <c r="M3">
        <f>('nutritional values'!M2*$D3)/0.1</f>
        <v>5254.1999999999989</v>
      </c>
      <c r="N3">
        <f>('nutritional values'!N2*$D3)/0.1</f>
        <v>14386.499999999998</v>
      </c>
      <c r="O3">
        <f>('nutritional values'!O2*$D3)/0.1</f>
        <v>83.399999999999991</v>
      </c>
      <c r="P3">
        <f>('nutritional values'!P2*$D3)/0.1</f>
        <v>110.50500397682181</v>
      </c>
      <c r="Q3">
        <f>('nutritional values'!Q2*$D3)/0.1</f>
        <v>0</v>
      </c>
      <c r="R3">
        <f>('nutritional values'!R2*$D3)/0.1</f>
        <v>0</v>
      </c>
      <c r="S3">
        <f>('nutritional values'!S2*$D3)/0.1</f>
        <v>42.116999602317939</v>
      </c>
      <c r="T3">
        <f>('nutritional values'!T2*$D3)/0.1</f>
        <v>0</v>
      </c>
      <c r="U3">
        <f>('nutritional values'!U2*$D3)/0.1</f>
        <v>1125.8999999999999</v>
      </c>
      <c r="V3">
        <f>('nutritional values'!V2*$D3)/0.1</f>
        <v>8.0064000695943793</v>
      </c>
      <c r="W3">
        <f>('nutritional values'!W2*$D3)/0.1</f>
        <v>25.020000994205478</v>
      </c>
      <c r="X3">
        <f>('nutritional values'!X2*$D3)/0.1</f>
        <v>1.1259000292047867</v>
      </c>
      <c r="Y3">
        <f>('nutritional values'!Y2*$D3)/0.1</f>
        <v>8.3400001242756741</v>
      </c>
      <c r="Z3">
        <f>('nutritional values'!Z2*$D3)/0.1</f>
        <v>26.145898926258067</v>
      </c>
    </row>
    <row r="4" spans="1:26">
      <c r="A4">
        <f t="shared" si="0"/>
        <v>3</v>
      </c>
      <c r="B4" s="28" t="s">
        <v>23</v>
      </c>
      <c r="C4" s="25" t="s">
        <v>24</v>
      </c>
      <c r="D4" s="17">
        <v>7.5</v>
      </c>
      <c r="E4">
        <f>('nutritional values'!E3*$D4)/0.1</f>
        <v>1625.9699821472175</v>
      </c>
      <c r="F4">
        <f>('nutritional values'!F3*$D4)/0.1</f>
        <v>95.242497324943486</v>
      </c>
      <c r="G4">
        <f>('nutritional values'!G3*$D4)/0.1</f>
        <v>3628.5524368286096</v>
      </c>
      <c r="H4">
        <f>('nutritional values'!H3*$D4)/0.1</f>
        <v>21227.249908447273</v>
      </c>
      <c r="I4">
        <f>('nutritional values'!I3*$D4)/0.1</f>
        <v>1556.25</v>
      </c>
      <c r="J4">
        <f>('nutritional values'!J3*$D4)/0.1</f>
        <v>15.811500325799026</v>
      </c>
      <c r="K4">
        <f>('nutritional values'!K3*$D4)/0.1</f>
        <v>6411.7498397827121</v>
      </c>
      <c r="L4">
        <f>('nutritional values'!L3*$D4)/0.1</f>
        <v>417.07499027252175</v>
      </c>
      <c r="M4">
        <f>('nutritional values'!M3*$D4)/0.1</f>
        <v>11952.000045776398</v>
      </c>
      <c r="N4">
        <f>('nutritional values'!N3*$D4)/0.1</f>
        <v>66109.50164794919</v>
      </c>
      <c r="O4">
        <f>('nutritional values'!O3*$D4)/0.1</f>
        <v>809.249997138975</v>
      </c>
      <c r="P4">
        <f>('nutritional values'!P3*$D4)/0.1</f>
        <v>195.4649984836575</v>
      </c>
      <c r="Q4">
        <f>('nutritional values'!Q3*$D4)/0.1</f>
        <v>186.75</v>
      </c>
      <c r="R4">
        <f>('nutritional values'!R3*$D4)/0.1</f>
        <v>3299.2501258850098</v>
      </c>
      <c r="S4">
        <f>('nutritional values'!S3*$D4)/0.1</f>
        <v>3.1124998815357672</v>
      </c>
      <c r="T4">
        <f>('nutritional values'!T3*$D4)/0.1</f>
        <v>87.149995565414244</v>
      </c>
      <c r="U4">
        <f>('nutritional values'!U3*$D4)/0.1</f>
        <v>26331.749725341826</v>
      </c>
      <c r="V4">
        <f>('nutritional values'!V3*$D4)/0.1</f>
        <v>18.488249927759174</v>
      </c>
      <c r="W4">
        <f>('nutritional values'!W3*$D4)/0.1</f>
        <v>36.167250573635101</v>
      </c>
      <c r="X4">
        <f>('nutritional values'!X3*$D4)/0.1</f>
        <v>2.8635000810027149</v>
      </c>
      <c r="Y4">
        <f>('nutritional values'!Y3*$D4)/0.1</f>
        <v>18.861749768257123</v>
      </c>
      <c r="Z4">
        <f>('nutritional values'!Z3*$D4)/0.1</f>
        <v>47.024998068809474</v>
      </c>
    </row>
    <row r="5" spans="1:26">
      <c r="A5">
        <f t="shared" si="0"/>
        <v>4</v>
      </c>
      <c r="B5" s="28" t="s">
        <v>26</v>
      </c>
      <c r="C5" s="25" t="s">
        <v>27</v>
      </c>
      <c r="D5" s="17">
        <v>2.92</v>
      </c>
      <c r="E5">
        <f>('nutritional values'!E4*$D5)/0.1</f>
        <v>0</v>
      </c>
      <c r="F5">
        <f>('nutritional values'!F4*$D5)/0.1</f>
        <v>2920</v>
      </c>
      <c r="G5">
        <f>('nutritional values'!G4*$D5)/0.1</f>
        <v>0</v>
      </c>
      <c r="H5">
        <f>('nutritional values'!H4*$D5)/0.1</f>
        <v>25812.799999999996</v>
      </c>
      <c r="I5">
        <f>('nutritional values'!I4*$D5)/0.1</f>
        <v>0</v>
      </c>
      <c r="J5">
        <f>('nutritional values'!J4*$D5)/0.1</f>
        <v>403.19358863830627</v>
      </c>
      <c r="K5">
        <f>('nutritional values'!K4*$D5)/0.1</f>
        <v>29.2</v>
      </c>
      <c r="L5">
        <f>('nutritional values'!L4*$D5)/0.1</f>
        <v>16.352000069618231</v>
      </c>
      <c r="M5">
        <f>('nutritional values'!M4*$D5)/0.1</f>
        <v>0</v>
      </c>
      <c r="N5">
        <f>('nutritional values'!N4*$D5)/0.1</f>
        <v>29.2</v>
      </c>
      <c r="O5">
        <f>('nutritional values'!O4*$D5)/0.1</f>
        <v>58.4</v>
      </c>
      <c r="P5">
        <f>('nutritional values'!P4*$D5)/0.1</f>
        <v>0</v>
      </c>
      <c r="Q5">
        <f>('nutritional values'!Q4*$D5)/0.1</f>
        <v>0</v>
      </c>
      <c r="R5">
        <f>('nutritional values'!R4*$D5)/0.1</f>
        <v>0</v>
      </c>
      <c r="S5">
        <f>('nutritional values'!S4*$D5)/0.1</f>
        <v>419.02001113891521</v>
      </c>
      <c r="T5">
        <f>('nutritional values'!T4*$D5)/0.1</f>
        <v>0</v>
      </c>
      <c r="U5">
        <f>('nutritional values'!U4*$D5)/0.1</f>
        <v>0</v>
      </c>
      <c r="V5">
        <f>('nutritional values'!V4*$D5)/0.1</f>
        <v>2081.0547180175777</v>
      </c>
      <c r="W5">
        <f>('nutritional values'!W4*$D5)/0.1</f>
        <v>285.05040245056148</v>
      </c>
      <c r="X5">
        <f>('nutritional values'!X4*$D5)/0.1</f>
        <v>22.221199345588694</v>
      </c>
      <c r="Y5">
        <f>('nutritional values'!Y4*$D5)/0.1</f>
        <v>2130.461157226564</v>
      </c>
      <c r="Z5">
        <f>('nutritional values'!Z4*$D5)/0.1</f>
        <v>307.27159309387292</v>
      </c>
    </row>
    <row r="6" spans="1:26">
      <c r="A6">
        <f t="shared" si="0"/>
        <v>5</v>
      </c>
      <c r="B6" s="28" t="s">
        <v>29</v>
      </c>
      <c r="C6" s="25" t="s">
        <v>30</v>
      </c>
      <c r="D6" s="17">
        <v>1.67</v>
      </c>
      <c r="E6">
        <f>('nutritional values'!E5*$D6)/0.1</f>
        <v>5.0100001990795135</v>
      </c>
      <c r="F6">
        <f>('nutritional values'!F5*$D6)/0.1</f>
        <v>0</v>
      </c>
      <c r="G6">
        <f>('nutritional values'!G5*$D6)/0.1</f>
        <v>1372.7399490356447</v>
      </c>
      <c r="H6">
        <f>('nutritional values'!H5*$D6)/0.1</f>
        <v>5076.7999999999993</v>
      </c>
      <c r="I6">
        <f>('nutritional values'!I5*$D6)/0.1</f>
        <v>3.3400000497698739</v>
      </c>
      <c r="J6">
        <f>('nutritional values'!J5*$D6)/0.1</f>
        <v>0</v>
      </c>
      <c r="K6">
        <f>('nutritional values'!K5*$D6)/0.1</f>
        <v>100.19999999999999</v>
      </c>
      <c r="L6">
        <f>('nutritional values'!L5*$D6)/0.1</f>
        <v>7.0139997810125321</v>
      </c>
      <c r="M6">
        <f>('nutritional values'!M5*$D6)/0.1</f>
        <v>33.4</v>
      </c>
      <c r="N6">
        <f>('nutritional values'!N5*$D6)/0.1</f>
        <v>868.4</v>
      </c>
      <c r="O6">
        <f>('nutritional values'!O5*$D6)/0.1</f>
        <v>66.8</v>
      </c>
      <c r="P6">
        <f>('nutritional values'!P5*$D6)/0.1</f>
        <v>3.6739999800920464</v>
      </c>
      <c r="Q6">
        <f>('nutritional values'!Q5*$D6)/0.1</f>
        <v>0</v>
      </c>
      <c r="R6">
        <f>('nutritional values'!R5*$D6)/0.1</f>
        <v>0</v>
      </c>
      <c r="S6">
        <f>('nutritional values'!S5*$D6)/0.1</f>
        <v>0</v>
      </c>
      <c r="T6">
        <f>('nutritional values'!T5*$D6)/0.1</f>
        <v>8.35</v>
      </c>
      <c r="U6">
        <f>('nutritional values'!U5*$D6)/0.1</f>
        <v>33.4</v>
      </c>
      <c r="V6">
        <f>('nutritional values'!V5*$D6)/0.1</f>
        <v>0</v>
      </c>
      <c r="W6">
        <f>('nutritional values'!W5*$D6)/0.1</f>
        <v>0</v>
      </c>
      <c r="X6">
        <f>('nutritional values'!X5*$D6)/0.1</f>
        <v>0</v>
      </c>
      <c r="Y6">
        <f>('nutritional values'!Y5*$D6)/0.1</f>
        <v>0</v>
      </c>
      <c r="Z6">
        <f>('nutritional values'!Z5*$D6)/0.1</f>
        <v>0</v>
      </c>
    </row>
    <row r="7" spans="1:26">
      <c r="A7">
        <f t="shared" si="0"/>
        <v>6</v>
      </c>
      <c r="B7" s="21" t="s">
        <v>32</v>
      </c>
      <c r="C7" s="22" t="s">
        <v>30</v>
      </c>
      <c r="D7" s="22">
        <v>0.33</v>
      </c>
      <c r="E7">
        <f>('nutritional values'!E6*$D7)/0.1</f>
        <v>3.0360000550746933</v>
      </c>
      <c r="F7">
        <f>('nutritional values'!F6*$D7)/0.1</f>
        <v>0.42899998426437241</v>
      </c>
      <c r="G7">
        <f>('nutritional values'!G6*$D7)/0.1</f>
        <v>187.77000503540037</v>
      </c>
      <c r="H7">
        <f>('nutritional values'!H6*$D7)/0.1</f>
        <v>722.7</v>
      </c>
      <c r="I7">
        <f>('nutritional values'!I6*$D7)/0.1</f>
        <v>26.4</v>
      </c>
      <c r="J7">
        <f>('nutritional values'!J6*$D7)/0.1</f>
        <v>5.9399997442960685E-2</v>
      </c>
      <c r="K7">
        <f>('nutritional values'!K6*$D7)/0.1</f>
        <v>231</v>
      </c>
      <c r="L7">
        <f>('nutritional values'!L6*$D7)/0.1</f>
        <v>2.0130000472068796</v>
      </c>
      <c r="M7">
        <f>('nutritional values'!M6*$D7)/0.1</f>
        <v>36.300000000000004</v>
      </c>
      <c r="N7">
        <f>('nutritional values'!N6*$D7)/0.1</f>
        <v>547.79999999999995</v>
      </c>
      <c r="O7">
        <f>('nutritional values'!O6*$D7)/0.1</f>
        <v>29.7</v>
      </c>
      <c r="P7">
        <f>('nutritional values'!P6*$D7)/0.1</f>
        <v>0.66000000983476548</v>
      </c>
      <c r="Q7">
        <f>('nutritional values'!Q6*$D7)/0.1</f>
        <v>0</v>
      </c>
      <c r="R7">
        <f>('nutritional values'!R6*$D7)/0.1</f>
        <v>0</v>
      </c>
      <c r="S7">
        <f>('nutritional values'!S6*$D7)/0.1</f>
        <v>0.42899998426437241</v>
      </c>
      <c r="T7">
        <f>('nutritional values'!T6*$D7)/0.1</f>
        <v>0</v>
      </c>
      <c r="U7">
        <f>('nutritional values'!U6*$D7)/0.1</f>
        <v>19.799999999999997</v>
      </c>
      <c r="V7">
        <f>('nutritional values'!V6*$D7)/0.1</f>
        <v>0</v>
      </c>
      <c r="W7">
        <f>('nutritional values'!W6*$D7)/0.1</f>
        <v>0</v>
      </c>
      <c r="X7">
        <f>('nutritional values'!X6*$D7)/0.1</f>
        <v>0</v>
      </c>
      <c r="Y7">
        <f>('nutritional values'!Y6*$D7)/0.1</f>
        <v>0.12870000265538689</v>
      </c>
      <c r="Z7">
        <f>('nutritional values'!Z6*$D7)/0.1</f>
        <v>0</v>
      </c>
    </row>
    <row r="8" spans="1:26">
      <c r="A8">
        <f t="shared" si="0"/>
        <v>7</v>
      </c>
      <c r="B8" s="28" t="s">
        <v>126</v>
      </c>
      <c r="C8" s="25" t="s">
        <v>35</v>
      </c>
      <c r="D8" s="30" cm="1">
        <f t="array" ref="D8">INDEX(harvestdata, A8, D$1)</f>
        <v>3.5</v>
      </c>
      <c r="E8">
        <f>('nutritional values'!E7*$D8)/0.1</f>
        <v>34.9650004506111</v>
      </c>
      <c r="F8">
        <f>('nutritional values'!F7*$D8)/0.1</f>
        <v>5.6979999691247851</v>
      </c>
      <c r="G8">
        <f>('nutritional values'!G7*$D8)/0.1</f>
        <v>57.757000327110347</v>
      </c>
      <c r="H8">
        <f>('nutritional values'!H7*$D8)/0.1</f>
        <v>336.69999599456776</v>
      </c>
      <c r="I8">
        <f>('nutritional values'!I7*$D8)/0.1</f>
        <v>28.490000367164594</v>
      </c>
      <c r="J8">
        <f>('nutritional values'!J7*$D8)/0.1</f>
        <v>0.75110001489520195</v>
      </c>
      <c r="K8">
        <f>('nutritional values'!K7*$D8)/0.1</f>
        <v>906.49998664856037</v>
      </c>
      <c r="L8">
        <f>('nutritional values'!L7*$D8)/0.1</f>
        <v>32.115999162197127</v>
      </c>
      <c r="M8">
        <f>('nutritional values'!M7*$D8)/0.1</f>
        <v>336.69999599456776</v>
      </c>
      <c r="N8">
        <f>('nutritional values'!N7*$D8)/0.1</f>
        <v>6164.1998291015807</v>
      </c>
      <c r="O8">
        <f>('nutritional values'!O7*$D8)/0.1</f>
        <v>129.5000016689302</v>
      </c>
      <c r="P8">
        <f>('nutritional values'!P7*$D8)/0.1</f>
        <v>5.1800000667572137</v>
      </c>
      <c r="Q8">
        <f>('nutritional values'!Q7*$D8)/0.1</f>
        <v>4299.3999999999996</v>
      </c>
      <c r="R8">
        <f>('nutritional values'!R7*$D8)/0.1</f>
        <v>85780.7958984375</v>
      </c>
      <c r="S8">
        <f>('nutritional values'!S7*$D8)/0.1</f>
        <v>4.6620001643896103</v>
      </c>
      <c r="T8">
        <f>('nutritional values'!T7*$D8)/0.1</f>
        <v>95.829997062683105</v>
      </c>
      <c r="U8">
        <f>('nutritional values'!U7*$D8)/0.1</f>
        <v>1890.7000160217297</v>
      </c>
      <c r="V8">
        <f>('nutritional values'!V7*$D8)/0.1</f>
        <v>0.15539999352768064</v>
      </c>
      <c r="W8">
        <f>('nutritional values'!W7*$D8)/0.1</f>
        <v>0.88059999048709792</v>
      </c>
      <c r="X8">
        <f>('nutritional values'!X7*$D8)/0.1</f>
        <v>2.1497000381350513</v>
      </c>
      <c r="Y8">
        <f>('nutritional values'!Y7*$D8)/0.1</f>
        <v>0.20719999680295578</v>
      </c>
      <c r="Z8">
        <f>('nutritional values'!Z7*$D8)/0.1</f>
        <v>0</v>
      </c>
    </row>
    <row r="9" spans="1:26">
      <c r="A9">
        <f t="shared" si="0"/>
        <v>8</v>
      </c>
      <c r="B9" s="28" t="s">
        <v>127</v>
      </c>
      <c r="C9" s="25" t="s">
        <v>35</v>
      </c>
      <c r="D9" s="30" cm="1">
        <f t="array" ref="D9">INDEX(harvestdata, A9, D$1)</f>
        <v>4</v>
      </c>
      <c r="E9">
        <f>('nutritional values'!E8*$D9)/0.1</f>
        <v>68.807997703552388</v>
      </c>
      <c r="F9">
        <f>('nutritional values'!F8*$D9)/0.1</f>
        <v>9.0280002355575597</v>
      </c>
      <c r="G9">
        <f>('nutritional values'!G8*$D9)/0.1</f>
        <v>162.01599121093759</v>
      </c>
      <c r="H9">
        <f>('nutritional values'!H8*$D9)/0.1</f>
        <v>829.59999084472793</v>
      </c>
      <c r="I9">
        <f>('nutritional values'!I8*$D9)/0.1</f>
        <v>63.439998626708793</v>
      </c>
      <c r="J9">
        <f>('nutritional values'!J8*$D9)/0.1</f>
        <v>0.95160000026225999</v>
      </c>
      <c r="K9">
        <f>('nutritional values'!K8*$D9)/0.1</f>
        <v>1146.800003051756</v>
      </c>
      <c r="L9">
        <f>('nutritional values'!L8*$D9)/0.1</f>
        <v>17.8120005130768</v>
      </c>
      <c r="M9">
        <f>('nutritional values'!M8*$D9)/0.1</f>
        <v>512.40001678466797</v>
      </c>
      <c r="N9">
        <f>('nutritional values'!N8*$D9)/0.1</f>
        <v>7710.3997802734393</v>
      </c>
      <c r="O9">
        <f>('nutritional values'!O8*$D9)/0.1</f>
        <v>805.19996643066406</v>
      </c>
      <c r="P9">
        <f>('nutritional values'!P8*$D9)/0.1</f>
        <v>10.003999471664439</v>
      </c>
      <c r="Q9">
        <f>('nutritional values'!Q8*$D9)/0.1</f>
        <v>756.4</v>
      </c>
      <c r="R9">
        <f>('nutritional values'!R8*$D9)/0.1</f>
        <v>15201.199951171879</v>
      </c>
      <c r="S9">
        <f>('nutritional values'!S8*$D9)/0.1</f>
        <v>19.03200030326844</v>
      </c>
      <c r="T9">
        <f>('nutritional values'!T8*$D9)/0.1</f>
        <v>2176.4799499511719</v>
      </c>
      <c r="U9">
        <f>('nutritional values'!U8*$D9)/0.1</f>
        <v>1537.2000122070319</v>
      </c>
      <c r="V9">
        <f>('nutritional values'!V8*$D9)/0.1</f>
        <v>0.2439999952912332</v>
      </c>
      <c r="W9">
        <f>('nutritional values'!W8*$D9)/0.1</f>
        <v>0.41480001062154798</v>
      </c>
      <c r="X9">
        <f>('nutritional values'!X8*$D9)/0.1</f>
        <v>0.51240000873804004</v>
      </c>
      <c r="Y9">
        <f>('nutritional values'!Y8*$D9)/0.1</f>
        <v>0.26839999482035637</v>
      </c>
      <c r="Z9">
        <f>('nutritional values'!Z8*$D9)/0.1</f>
        <v>0</v>
      </c>
    </row>
    <row r="10" spans="1:26">
      <c r="A10">
        <f t="shared" si="0"/>
        <v>9</v>
      </c>
      <c r="B10" s="28" t="s">
        <v>39</v>
      </c>
      <c r="C10" s="25" t="s">
        <v>35</v>
      </c>
      <c r="D10" s="30" cm="1">
        <f t="array" ref="D10">INDEX(harvestdata, A10, D$1)</f>
        <v>0.7</v>
      </c>
      <c r="E10">
        <f>('nutritional values'!E9*$D10)/0.1</f>
        <v>4.7600000500678989</v>
      </c>
      <c r="F10">
        <f>('nutritional values'!F9*$D10)/0.1</f>
        <v>0.70000001043081195</v>
      </c>
      <c r="G10">
        <f>('nutritional values'!G9*$D10)/0.1</f>
        <v>12.599999666213959</v>
      </c>
      <c r="H10">
        <f>('nutritional values'!H9*$D10)/0.1</f>
        <v>111.99999999999999</v>
      </c>
      <c r="I10">
        <f>('nutritional values'!I9*$D10)/0.1</f>
        <v>11.200000166893018</v>
      </c>
      <c r="J10">
        <f>('nutritional values'!J9*$D10)/0.1</f>
        <v>0.22400001063942876</v>
      </c>
      <c r="K10">
        <f>('nutritional values'!K9*$D10)/0.1</f>
        <v>175</v>
      </c>
      <c r="L10">
        <f>('nutritional values'!L9*$D10)/0.1</f>
        <v>2.3800000250339526</v>
      </c>
      <c r="M10">
        <f>('nutritional values'!M9*$D10)/0.1</f>
        <v>70</v>
      </c>
      <c r="N10">
        <f>('nutritional values'!N9*$D10)/0.1</f>
        <v>1630.9999999999998</v>
      </c>
      <c r="O10">
        <f>('nutritional values'!O9*$D10)/0.1</f>
        <v>272.99999999999994</v>
      </c>
      <c r="P10">
        <f>('nutritional values'!P9*$D10)/0.1</f>
        <v>1.9600000083446507</v>
      </c>
      <c r="Q10">
        <f>('nutritional values'!Q9*$D10)/0.1</f>
        <v>0</v>
      </c>
      <c r="R10">
        <f>('nutritional values'!R9*$D10)/0.1</f>
        <v>0</v>
      </c>
      <c r="S10">
        <f>('nutritional values'!S9*$D10)/0.1</f>
        <v>0</v>
      </c>
      <c r="T10">
        <f>('nutritional values'!T9*$D10)/0.1</f>
        <v>103.60000133514428</v>
      </c>
      <c r="U10">
        <f>('nutritional values'!U9*$D10)/0.1</f>
        <v>175</v>
      </c>
      <c r="V10">
        <f>('nutritional values'!V9*$D10)/0.1</f>
        <v>0.11900000646710399</v>
      </c>
      <c r="W10">
        <f>('nutritional values'!W9*$D10)/0.1</f>
        <v>0.11900000646710399</v>
      </c>
      <c r="X10">
        <f>('nutritional values'!X9*$D10)/0.1</f>
        <v>0.21699999645352347</v>
      </c>
      <c r="Y10">
        <f>('nutritional values'!Y9*$D10)/0.1</f>
        <v>0.11900000646710399</v>
      </c>
      <c r="Z10">
        <f>('nutritional values'!Z9*$D10)/0.1</f>
        <v>0.33600000292062743</v>
      </c>
    </row>
    <row r="11" spans="1:26">
      <c r="A11">
        <f t="shared" si="0"/>
        <v>10</v>
      </c>
      <c r="B11" s="28" t="s">
        <v>41</v>
      </c>
      <c r="C11" s="25" t="s">
        <v>35</v>
      </c>
      <c r="D11" s="30" cm="1">
        <f t="array" ref="D11">INDEX(harvestdata, A11, D$1)</f>
        <v>0</v>
      </c>
      <c r="E11">
        <f>('nutritional values'!E10*$D11)/0.1</f>
        <v>0</v>
      </c>
      <c r="F11">
        <f>('nutritional values'!F10*$D11)/0.1</f>
        <v>0</v>
      </c>
      <c r="G11">
        <f>('nutritional values'!G10*$D11)/0.1</f>
        <v>0</v>
      </c>
      <c r="H11">
        <f>('nutritional values'!H10*$D11)/0.1</f>
        <v>0</v>
      </c>
      <c r="I11">
        <f>('nutritional values'!I10*$D11)/0.1</f>
        <v>0</v>
      </c>
      <c r="J11">
        <f>('nutritional values'!J10*$D11)/0.1</f>
        <v>0</v>
      </c>
      <c r="K11">
        <f>('nutritional values'!K10*$D11)/0.1</f>
        <v>0</v>
      </c>
      <c r="L11">
        <f>('nutritional values'!L10*$D11)/0.1</f>
        <v>0</v>
      </c>
      <c r="M11">
        <f>('nutritional values'!M10*$D11)/0.1</f>
        <v>0</v>
      </c>
      <c r="N11">
        <f>('nutritional values'!N10*$D11)/0.1</f>
        <v>0</v>
      </c>
      <c r="O11">
        <f>('nutritional values'!O10*$D11)/0.1</f>
        <v>0</v>
      </c>
      <c r="P11">
        <f>('nutritional values'!P10*$D11)/0.1</f>
        <v>0</v>
      </c>
      <c r="Q11">
        <f>('nutritional values'!Q10*$D11)/0.1</f>
        <v>0</v>
      </c>
      <c r="R11">
        <f>('nutritional values'!R10*$D11)/0.1</f>
        <v>0</v>
      </c>
      <c r="S11">
        <f>('nutritional values'!S10*$D11)/0.1</f>
        <v>0</v>
      </c>
      <c r="T11">
        <f>('nutritional values'!T10*$D11)/0.1</f>
        <v>0</v>
      </c>
      <c r="U11">
        <f>('nutritional values'!U10*$D11)/0.1</f>
        <v>0</v>
      </c>
      <c r="V11">
        <f>('nutritional values'!V10*$D11)/0.1</f>
        <v>0</v>
      </c>
      <c r="W11">
        <f>('nutritional values'!W10*$D11)/0.1</f>
        <v>0</v>
      </c>
      <c r="X11">
        <f>('nutritional values'!X10*$D11)/0.1</f>
        <v>0</v>
      </c>
      <c r="Y11">
        <f>('nutritional values'!Y10*$D11)/0.1</f>
        <v>0</v>
      </c>
      <c r="Z11">
        <f>('nutritional values'!Z10*$D11)/0.1</f>
        <v>0</v>
      </c>
    </row>
    <row r="12" spans="1:26">
      <c r="A12">
        <f t="shared" si="0"/>
        <v>11</v>
      </c>
      <c r="B12" s="28" t="s">
        <v>43</v>
      </c>
      <c r="C12" s="25" t="s">
        <v>35</v>
      </c>
      <c r="D12" s="30" cm="1">
        <f t="array" ref="D12">INDEX(harvestdata, A12, D$1)</f>
        <v>0.6</v>
      </c>
      <c r="E12">
        <f>('nutritional values'!E11*$D12)/0.1</f>
        <v>15.599999427795421</v>
      </c>
      <c r="F12">
        <f>('nutritional values'!F11*$D12)/0.1</f>
        <v>4.1999999284744254</v>
      </c>
      <c r="G12">
        <f>('nutritional values'!G11*$D12)/0.1</f>
        <v>10.20000028610232</v>
      </c>
      <c r="H12">
        <f>('nutritional values'!H11*$D12)/0.1</f>
        <v>168</v>
      </c>
      <c r="I12">
        <f>('nutritional values'!I11*$D12)/0.1</f>
        <v>11.999999999999998</v>
      </c>
      <c r="J12">
        <f>('nutritional values'!J11*$D12)/0.1</f>
        <v>0.60000000894069594</v>
      </c>
      <c r="K12">
        <f>('nutritional values'!K11*$D12)/0.1</f>
        <v>960</v>
      </c>
      <c r="L12">
        <f>('nutritional values'!L11*$D12)/0.1</f>
        <v>8.76000022888182</v>
      </c>
      <c r="M12">
        <f>('nutritional values'!M11*$D12)/0.1</f>
        <v>282</v>
      </c>
      <c r="N12">
        <f>('nutritional values'!N11*$D12)/0.1</f>
        <v>2214</v>
      </c>
      <c r="O12">
        <f>('nutritional values'!O11*$D12)/0.1</f>
        <v>161.99999999999997</v>
      </c>
      <c r="P12">
        <f>('nutritional values'!P11*$D12)/0.1</f>
        <v>2.8199999928474417</v>
      </c>
      <c r="Q12">
        <f>('nutritional values'!Q11*$D12)/0.1</f>
        <v>713.99999999999989</v>
      </c>
      <c r="R12">
        <f>('nutritional values'!R11*$D12)/0.1</f>
        <v>0</v>
      </c>
      <c r="S12">
        <f>('nutritional values'!S11*$D12)/0.1</f>
        <v>2.5800000429153416</v>
      </c>
      <c r="T12">
        <f>('nutritional values'!T11*$D12)/0.1</f>
        <v>90</v>
      </c>
      <c r="U12">
        <f>('nutritional values'!U11*$D12)/0.1</f>
        <v>581.99999999999989</v>
      </c>
      <c r="V12">
        <f>('nutritional values'!V11*$D12)/0.1</f>
        <v>0.27600000053644197</v>
      </c>
      <c r="W12">
        <f>('nutritional values'!W11*$D12)/0.1</f>
        <v>0.77999997138976795</v>
      </c>
      <c r="X12">
        <f>('nutritional values'!X11*$D12)/0.1</f>
        <v>1.0200000107288338</v>
      </c>
      <c r="Y12">
        <f>('nutritional values'!Y11*$D12)/0.1</f>
        <v>0.29399999231100055</v>
      </c>
      <c r="Z12">
        <f>('nutritional values'!Z11*$D12)/0.1</f>
        <v>1.9140000343322761</v>
      </c>
    </row>
    <row r="13" spans="1:26">
      <c r="A13">
        <f t="shared" si="0"/>
        <v>12</v>
      </c>
      <c r="B13" s="28" t="s">
        <v>45</v>
      </c>
      <c r="C13" s="25" t="s">
        <v>35</v>
      </c>
      <c r="D13" s="30" cm="1">
        <f t="array" ref="D13">INDEX(harvestdata, A13, D$1)</f>
        <v>0.6</v>
      </c>
      <c r="E13">
        <f>('nutritional values'!E12*$D13)/0.1</f>
        <v>17.15999937057498</v>
      </c>
      <c r="F13">
        <f>('nutritional values'!F12*$D13)/0.1</f>
        <v>2.3399999141693097</v>
      </c>
      <c r="G13">
        <f>('nutritional values'!G12*$D13)/0.1</f>
        <v>8.5799996852874596</v>
      </c>
      <c r="H13">
        <f>('nutritional values'!H12*$D13)/0.1</f>
        <v>137.99999999999997</v>
      </c>
      <c r="I13">
        <f>('nutritional values'!I12*$D13)/0.1</f>
        <v>13.200000286102318</v>
      </c>
      <c r="J13">
        <f>('nutritional values'!J12*$D13)/0.1</f>
        <v>0.37800000607967399</v>
      </c>
      <c r="K13">
        <f>('nutritional values'!K12*$D13)/0.1</f>
        <v>594</v>
      </c>
      <c r="L13">
        <f>('nutritional values'!L12*$D13)/0.1</f>
        <v>16.260000228881818</v>
      </c>
      <c r="M13">
        <f>('nutritional values'!M12*$D13)/0.1</f>
        <v>473.99999999999994</v>
      </c>
      <c r="N13">
        <f>('nutritional values'!N12*$D13)/0.1</f>
        <v>3348</v>
      </c>
      <c r="O13">
        <f>('nutritional values'!O12*$D13)/0.1</f>
        <v>473.99999999999994</v>
      </c>
      <c r="P13">
        <f>('nutritional values'!P12*$D13)/0.1</f>
        <v>3.1799998283386253</v>
      </c>
      <c r="Q13">
        <f>('nutritional values'!Q12*$D13)/0.1</f>
        <v>2813.9999999999995</v>
      </c>
      <c r="R13">
        <f>('nutritional values'!R12*$D13)/0.1</f>
        <v>0</v>
      </c>
      <c r="S13">
        <f>('nutritional values'!S12*$D13)/0.1</f>
        <v>12.179999828338618</v>
      </c>
      <c r="T13">
        <f>('nutritional values'!T12*$D13)/0.1</f>
        <v>168.60000228881819</v>
      </c>
      <c r="U13">
        <f>('nutritional values'!U12*$D13)/0.1</f>
        <v>1163.9999999999998</v>
      </c>
      <c r="V13">
        <f>('nutritional values'!V12*$D13)/0.1</f>
        <v>2.9999999329447739E-2</v>
      </c>
      <c r="W13">
        <f>('nutritional values'!W12*$D13)/0.1</f>
        <v>0.15600000321865079</v>
      </c>
      <c r="X13">
        <f>('nutritional values'!X12*$D13)/0.1</f>
        <v>0.82799997925758595</v>
      </c>
      <c r="Y13">
        <f>('nutritional values'!Y12*$D13)/0.1</f>
        <v>5.9999998658895479E-2</v>
      </c>
      <c r="Z13">
        <f>('nutritional values'!Z12*$D13)/0.1</f>
        <v>0.990000039339066</v>
      </c>
    </row>
    <row r="14" spans="1:26">
      <c r="A14">
        <f t="shared" si="0"/>
        <v>13</v>
      </c>
      <c r="B14" s="28" t="s">
        <v>47</v>
      </c>
      <c r="C14" s="25" t="s">
        <v>35</v>
      </c>
      <c r="D14" s="30" cm="1">
        <f t="array" ref="D14">INDEX(harvestdata, A14, D$1)</f>
        <v>1</v>
      </c>
      <c r="E14">
        <f>('nutritional values'!E13*$D14)/0.1</f>
        <v>22.000000476837197</v>
      </c>
      <c r="F14">
        <f>('nutritional values'!F13*$D14)/0.1</f>
        <v>1.29999995231628</v>
      </c>
      <c r="G14">
        <f>('nutritional values'!G13*$D14)/0.1</f>
        <v>6.2999999523162797</v>
      </c>
      <c r="H14">
        <f>('nutritional values'!H13*$D14)/0.1</f>
        <v>220</v>
      </c>
      <c r="I14">
        <f>('nutritional values'!I13*$D14)/0.1</f>
        <v>37.000000476837194</v>
      </c>
      <c r="J14">
        <f>('nutritional values'!J13*$D14)/0.1</f>
        <v>0.19999999552965197</v>
      </c>
      <c r="K14">
        <f>('nutritional values'!K13*$D14)/0.1</f>
        <v>1170</v>
      </c>
      <c r="L14">
        <f>('nutritional values'!L13*$D14)/0.1</f>
        <v>25.699999332428</v>
      </c>
      <c r="M14">
        <f>('nutritional values'!M13*$D14)/0.1</f>
        <v>700</v>
      </c>
      <c r="N14">
        <f>('nutritional values'!N13*$D14)/0.1</f>
        <v>7620</v>
      </c>
      <c r="O14">
        <f>('nutritional values'!O13*$D14)/0.1</f>
        <v>2260</v>
      </c>
      <c r="P14">
        <f>('nutritional values'!P13*$D14)/0.1</f>
        <v>3.7999999523162797</v>
      </c>
      <c r="Q14">
        <f>('nutritional values'!Q13*$D14)/0.1</f>
        <v>3160</v>
      </c>
      <c r="R14">
        <f>('nutritional values'!R13*$D14)/0.1</f>
        <v>0</v>
      </c>
      <c r="S14">
        <f>('nutritional values'!S13*$D14)/0.1</f>
        <v>15</v>
      </c>
      <c r="T14">
        <f>('nutritional values'!T13*$D14)/0.1</f>
        <v>300</v>
      </c>
      <c r="U14">
        <f>('nutritional values'!U13*$D14)/0.1</f>
        <v>150</v>
      </c>
      <c r="V14">
        <f>('nutritional values'!V13*$D14)/0.1</f>
        <v>0.26000000536441797</v>
      </c>
      <c r="W14">
        <f>('nutritional values'!W13*$D14)/0.1</f>
        <v>0.41000001132488295</v>
      </c>
      <c r="X14">
        <f>('nutritional values'!X13*$D14)/0.1</f>
        <v>4.0000001899898101E-2</v>
      </c>
      <c r="Y14">
        <f>('nutritional values'!Y13*$D14)/0.1</f>
        <v>0.26000000536441797</v>
      </c>
      <c r="Z14">
        <f>('nutritional values'!Z13*$D14)/0.1</f>
        <v>0.46000000089407</v>
      </c>
    </row>
    <row r="15" spans="1:26">
      <c r="A15">
        <f t="shared" si="0"/>
        <v>14</v>
      </c>
      <c r="B15" s="28" t="s">
        <v>49</v>
      </c>
      <c r="C15" s="25" t="s">
        <v>35</v>
      </c>
      <c r="D15" s="30" cm="1">
        <f t="array" ref="D15">INDEX(harvestdata, A15, D$1)</f>
        <v>6</v>
      </c>
      <c r="E15">
        <f>('nutritional values'!E14*$D15)/0.1</f>
        <v>96.600000858306601</v>
      </c>
      <c r="F15">
        <f>('nutritional values'!F14*$D15)/0.1</f>
        <v>10.200000107288339</v>
      </c>
      <c r="G15">
        <f>('nutritional values'!G14*$D15)/0.1</f>
        <v>405.60001373291044</v>
      </c>
      <c r="H15">
        <f>('nutritional values'!H14*$D15)/0.1</f>
        <v>2580</v>
      </c>
      <c r="I15">
        <f>('nutritional values'!I14*$D15)/0.1</f>
        <v>167.99999713897679</v>
      </c>
      <c r="J15">
        <f>('nutritional values'!J14*$D15)/0.1</f>
        <v>1.6200000420212759</v>
      </c>
      <c r="K15">
        <f>('nutritional values'!K14*$D15)/0.1</f>
        <v>960</v>
      </c>
      <c r="L15">
        <f>('nutritional values'!L14*$D15)/0.1</f>
        <v>48.000000715255737</v>
      </c>
      <c r="M15">
        <f>('nutritional values'!M14*$D15)/0.1</f>
        <v>1380</v>
      </c>
      <c r="N15">
        <f>('nutritional values'!N14*$D15)/0.1</f>
        <v>19500</v>
      </c>
      <c r="O15">
        <f>('nutritional values'!O14*$D15)/0.1</f>
        <v>4680</v>
      </c>
      <c r="P15">
        <f>('nutritional values'!P14*$D15)/0.1</f>
        <v>20.99999964237216</v>
      </c>
      <c r="Q15">
        <f>('nutritional values'!Q14*$D15)/0.1</f>
        <v>120</v>
      </c>
      <c r="R15">
        <f>('nutritional values'!R14*$D15)/0.1</f>
        <v>0</v>
      </c>
      <c r="S15">
        <f>('nutritional values'!S14*$D15)/0.1</f>
        <v>2.3999999463558179</v>
      </c>
      <c r="T15">
        <f>('nutritional values'!T14*$D15)/0.1</f>
        <v>294.00000572204578</v>
      </c>
      <c r="U15">
        <f>('nutritional values'!U14*$D15)/0.1</f>
        <v>6540</v>
      </c>
      <c r="V15">
        <f>('nutritional values'!V14*$D15)/0.1</f>
        <v>1.9200000911951038</v>
      </c>
      <c r="W15">
        <f>('nutritional values'!W14*$D15)/0.1</f>
        <v>3.2999999821186075</v>
      </c>
      <c r="X15">
        <f>('nutritional values'!X14*$D15)/0.1</f>
        <v>0.29999999329447735</v>
      </c>
      <c r="Y15">
        <f>('nutritional values'!Y14*$D15)/0.1</f>
        <v>1.9200000911951038</v>
      </c>
      <c r="Z15">
        <f>('nutritional values'!Z14*$D15)/0.1</f>
        <v>3.59999991953373</v>
      </c>
    </row>
    <row r="16" spans="1:26">
      <c r="A16">
        <f t="shared" si="0"/>
        <v>15</v>
      </c>
      <c r="B16" s="28" t="s">
        <v>51</v>
      </c>
      <c r="C16" s="25" t="s">
        <v>35</v>
      </c>
      <c r="D16" s="30" cm="1">
        <f t="array" ref="D16">INDEX(harvestdata, A16, D$1)</f>
        <v>5</v>
      </c>
      <c r="E16">
        <f>('nutritional values'!E15*$D16)/0.1</f>
        <v>63.999998569488504</v>
      </c>
      <c r="F16">
        <f>('nutritional values'!F15*$D16)/0.1</f>
        <v>5.0000000745057989</v>
      </c>
      <c r="G16">
        <f>('nutritional values'!G15*$D16)/0.1</f>
        <v>164.99999761581398</v>
      </c>
      <c r="H16">
        <f>('nutritional values'!H15*$D16)/0.1</f>
        <v>1250</v>
      </c>
      <c r="I16">
        <f>('nutritional values'!I15*$D16)/0.1</f>
        <v>125</v>
      </c>
      <c r="J16">
        <f>('nutritional values'!J15*$D16)/0.1</f>
        <v>1.7000000923871998</v>
      </c>
      <c r="K16">
        <f>('nutritional values'!K15*$D16)/0.1</f>
        <v>2000</v>
      </c>
      <c r="L16">
        <f>('nutritional values'!L15*$D16)/0.1</f>
        <v>23.499999940395348</v>
      </c>
      <c r="M16">
        <f>('nutritional values'!M15*$D16)/0.1</f>
        <v>600</v>
      </c>
      <c r="N16">
        <f>('nutritional values'!N15*$D16)/0.1</f>
        <v>8500</v>
      </c>
      <c r="O16">
        <f>('nutritional values'!O15*$D16)/0.1</f>
        <v>900</v>
      </c>
      <c r="P16">
        <f>('nutritional values'!P15*$D16)/0.1</f>
        <v>9.0000003576278509</v>
      </c>
      <c r="Q16">
        <f>('nutritional values'!Q15*$D16)/0.1</f>
        <v>250</v>
      </c>
      <c r="R16">
        <f>('nutritional values'!R15*$D16)/0.1</f>
        <v>0</v>
      </c>
      <c r="S16">
        <f>('nutritional values'!S15*$D16)/0.1</f>
        <v>7.5000002980231999</v>
      </c>
      <c r="T16">
        <f>('nutritional values'!T15*$D16)/0.1</f>
        <v>1829.9999237060549</v>
      </c>
      <c r="U16">
        <f>('nutritional values'!U15*$D16)/0.1</f>
        <v>2150</v>
      </c>
      <c r="V16">
        <f>('nutritional values'!V15*$D16)/0.1</f>
        <v>0.85000004619359992</v>
      </c>
      <c r="W16">
        <f>('nutritional values'!W15*$D16)/0.1</f>
        <v>0.85000004619359992</v>
      </c>
      <c r="X16">
        <f>('nutritional values'!X15*$D16)/0.1</f>
        <v>0</v>
      </c>
      <c r="Y16">
        <f>('nutritional values'!Y15*$D16)/0.1</f>
        <v>0.85000004619359992</v>
      </c>
      <c r="Z16">
        <f>('nutritional values'!Z15*$D16)/0.1</f>
        <v>0.85000004619359992</v>
      </c>
    </row>
    <row r="17" spans="1:26">
      <c r="A17">
        <f t="shared" si="0"/>
        <v>16</v>
      </c>
      <c r="B17" s="28" t="s">
        <v>128</v>
      </c>
      <c r="C17" s="25" t="s">
        <v>35</v>
      </c>
      <c r="D17" s="30" cm="1">
        <f t="array" ref="D17">INDEX(harvestdata, A17, D$1)</f>
        <v>0.8</v>
      </c>
      <c r="E17">
        <f>('nutritional values'!E16*$D17)/0.1</f>
        <v>7.1999998092651358</v>
      </c>
      <c r="F17">
        <f>('nutritional values'!F16*$D17)/0.1</f>
        <v>0.80000001192092796</v>
      </c>
      <c r="G17">
        <f>('nutritional values'!G16*$D17)/0.1</f>
        <v>37.040000915527358</v>
      </c>
      <c r="H17">
        <f>('nutritional values'!H16*$D17)/0.1</f>
        <v>224</v>
      </c>
      <c r="I17">
        <f>('nutritional values'!I16*$D17)/0.1</f>
        <v>14.399999618530241</v>
      </c>
      <c r="J17">
        <f>('nutritional values'!J16*$D17)/0.1</f>
        <v>8.7999999523163203E-2</v>
      </c>
      <c r="K17">
        <f>('nutritional values'!K16*$D17)/0.1</f>
        <v>240</v>
      </c>
      <c r="L17">
        <f>('nutritional values'!L16*$D17)/0.1</f>
        <v>2.4000000953674321</v>
      </c>
      <c r="M17">
        <f>('nutritional values'!M16*$D17)/0.1</f>
        <v>88</v>
      </c>
      <c r="N17">
        <f>('nutritional values'!N16*$D17)/0.1</f>
        <v>1528</v>
      </c>
      <c r="O17">
        <f>('nutritional values'!O16*$D17)/0.1</f>
        <v>536</v>
      </c>
      <c r="P17">
        <f>('nutritional values'!P16*$D17)/0.1</f>
        <v>2.160000085830688</v>
      </c>
      <c r="Q17">
        <f>('nutritional values'!Q16*$D17)/0.1</f>
        <v>0</v>
      </c>
      <c r="R17">
        <f>('nutritional values'!R16*$D17)/0.1</f>
        <v>0</v>
      </c>
      <c r="S17">
        <f>('nutritional values'!S16*$D17)/0.1</f>
        <v>0.23999999463558161</v>
      </c>
      <c r="T17">
        <f>('nutritional values'!T16*$D17)/0.1</f>
        <v>168</v>
      </c>
      <c r="U17">
        <f>('nutritional values'!U16*$D17)/0.1</f>
        <v>120</v>
      </c>
      <c r="V17">
        <f>('nutritional values'!V16*$D17)/0.1</f>
        <v>4.8000000417232486E-2</v>
      </c>
      <c r="W17">
        <f>('nutritional values'!W16*$D17)/0.1</f>
        <v>9.6000000834464805E-2</v>
      </c>
      <c r="X17">
        <f>('nutritional values'!X16*$D17)/0.1</f>
        <v>0.3199999928474424</v>
      </c>
      <c r="Y17">
        <f>('nutritional values'!Y16*$D17)/0.1</f>
        <v>4.8000000417232486E-2</v>
      </c>
      <c r="Z17">
        <f>('nutritional values'!Z16*$D17)/0.1</f>
        <v>0.42399999499320967</v>
      </c>
    </row>
    <row r="18" spans="1:26">
      <c r="A18">
        <f t="shared" si="0"/>
        <v>17</v>
      </c>
      <c r="B18" s="28" t="s">
        <v>55</v>
      </c>
      <c r="C18" s="25" t="s">
        <v>35</v>
      </c>
      <c r="D18" s="30" cm="1">
        <f t="array" ref="D18">INDEX(harvestdata, A18, D$1)</f>
        <v>2</v>
      </c>
      <c r="E18">
        <f>('nutritional values'!E17*$D18)/0.1</f>
        <v>34.000000953674402</v>
      </c>
      <c r="F18">
        <f>('nutritional values'!F17*$D18)/0.1</f>
        <v>2.0000000298023197</v>
      </c>
      <c r="G18">
        <f>('nutritional values'!G17*$D18)/0.1</f>
        <v>51.999998092651403</v>
      </c>
      <c r="H18">
        <f>('nutritional values'!H17*$D18)/0.1</f>
        <v>540</v>
      </c>
      <c r="I18">
        <f>('nutritional values'!I17*$D18)/0.1</f>
        <v>71.999998092651396</v>
      </c>
      <c r="J18">
        <f>('nutritional values'!J17*$D18)/0.1</f>
        <v>0.26000000536441797</v>
      </c>
      <c r="K18">
        <f>('nutritional values'!K17*$D18)/0.1</f>
        <v>480</v>
      </c>
      <c r="L18">
        <f>('nutritional values'!L17*$D18)/0.1</f>
        <v>8.0000001192092789</v>
      </c>
      <c r="M18">
        <f>('nutritional values'!M17*$D18)/0.1</f>
        <v>380</v>
      </c>
      <c r="N18">
        <f>('nutritional values'!N17*$D18)/0.1</f>
        <v>7000</v>
      </c>
      <c r="O18">
        <f>('nutritional values'!O17*$D18)/0.1</f>
        <v>400</v>
      </c>
      <c r="P18">
        <f>('nutritional values'!P17*$D18)/0.1</f>
        <v>0.59999998658895404</v>
      </c>
      <c r="Q18">
        <f>('nutritional values'!Q17*$D18)/0.1</f>
        <v>40</v>
      </c>
      <c r="R18">
        <f>('nutritional values'!R17*$D18)/0.1</f>
        <v>0</v>
      </c>
      <c r="S18">
        <f>('nutritional values'!S17*$D18)/0.1</f>
        <v>9.5999997854232788</v>
      </c>
      <c r="T18">
        <f>('nutritional values'!T17*$D18)/0.1</f>
        <v>1240</v>
      </c>
      <c r="U18">
        <f>('nutritional values'!U17*$D18)/0.1</f>
        <v>320</v>
      </c>
      <c r="V18">
        <f>('nutritional values'!V17*$D18)/0.1</f>
        <v>0.1400000043213368</v>
      </c>
      <c r="W18">
        <f>('nutritional values'!W17*$D18)/0.1</f>
        <v>0.39999999105930395</v>
      </c>
      <c r="X18">
        <f>('nutritional values'!X17*$D18)/0.1</f>
        <v>0.52000001072883595</v>
      </c>
      <c r="Y18">
        <f>('nutritional values'!Y17*$D18)/0.1</f>
        <v>0.1400000043213368</v>
      </c>
      <c r="Z18">
        <f>('nutritional values'!Z17*$D18)/0.1</f>
        <v>0.96000000834464994</v>
      </c>
    </row>
    <row r="19" spans="1:26">
      <c r="A19">
        <f t="shared" si="0"/>
        <v>18</v>
      </c>
      <c r="B19" s="28" t="s">
        <v>57</v>
      </c>
      <c r="C19" s="25" t="s">
        <v>35</v>
      </c>
      <c r="D19" s="30" cm="1">
        <f t="array" ref="D19">INDEX(harvestdata, A19, D$1)</f>
        <v>2.5</v>
      </c>
      <c r="E19">
        <f>('nutritional values'!E18*$D19)/0.1</f>
        <v>70.537501573562494</v>
      </c>
      <c r="F19">
        <f>('nutritional values'!F18*$D19)/0.1</f>
        <v>18.762500584125522</v>
      </c>
      <c r="G19">
        <f>('nutritional values'!G18*$D19)/0.1</f>
        <v>150.33750534057626</v>
      </c>
      <c r="H19">
        <f>('nutritional values'!H18*$D19)/0.1</f>
        <v>855.00001907348758</v>
      </c>
      <c r="I19">
        <f>('nutritional values'!I18*$D19)/0.1</f>
        <v>78.374999761581492</v>
      </c>
      <c r="J19">
        <f>('nutritional values'!J18*$D19)/0.1</f>
        <v>3.1350001692772</v>
      </c>
      <c r="K19">
        <f>('nutritional values'!K18*$D19)/0.1</f>
        <v>3277.5001525878997</v>
      </c>
      <c r="L19">
        <f>('nutritional values'!L18*$D19)/0.1</f>
        <v>147.24999666213998</v>
      </c>
      <c r="M19">
        <f>('nutritional values'!M18*$D19)/0.1</f>
        <v>1187.5</v>
      </c>
      <c r="N19">
        <f>('nutritional values'!N18*$D19)/0.1</f>
        <v>13157.499694824222</v>
      </c>
      <c r="O19">
        <f>('nutritional values'!O18*$D19)/0.1</f>
        <v>1330.0000190734875</v>
      </c>
      <c r="P19">
        <f>('nutritional values'!P18*$D19)/0.1</f>
        <v>25.412499904632501</v>
      </c>
      <c r="Q19">
        <f>('nutritional values'!Q18*$D19)/0.1</f>
        <v>9998.75</v>
      </c>
      <c r="R19">
        <f>('nutritional values'!R18*$D19)/0.1</f>
        <v>200069.9951171875</v>
      </c>
      <c r="S19">
        <f>('nutritional values'!S18*$D19)/0.1</f>
        <v>17.812499403953549</v>
      </c>
      <c r="T19">
        <f>('nutritional values'!T18*$D19)/0.1</f>
        <v>3158.7499618530251</v>
      </c>
      <c r="U19">
        <f>('nutritional values'!U18*$D19)/0.1</f>
        <v>3609.9998474121003</v>
      </c>
      <c r="V19">
        <f>('nutritional values'!V18*$D19)/0.1</f>
        <v>6.8162500858306991</v>
      </c>
      <c r="W19">
        <f>('nutritional values'!W18*$D19)/0.1</f>
        <v>2.731250040233125</v>
      </c>
      <c r="X19">
        <f>('nutritional values'!X18*$D19)/0.1</f>
        <v>0.19000000320374971</v>
      </c>
      <c r="Y19">
        <f>('nutritional values'!Y18*$D19)/0.1</f>
        <v>7.0062503218650747</v>
      </c>
      <c r="Z19">
        <f>('nutritional values'!Z18*$D19)/0.1</f>
        <v>0</v>
      </c>
    </row>
    <row r="20" spans="1:26">
      <c r="A20">
        <f t="shared" si="0"/>
        <v>19</v>
      </c>
      <c r="B20" s="28" t="s">
        <v>59</v>
      </c>
      <c r="C20" s="25" t="s">
        <v>35</v>
      </c>
      <c r="D20" s="30" cm="1">
        <f t="array" ref="D20">INDEX(harvestdata, A20, D$1)</f>
        <v>1</v>
      </c>
      <c r="E20">
        <f>('nutritional values'!E19*$D20)/0.1</f>
        <v>12.4000000953674</v>
      </c>
      <c r="F20">
        <f>('nutritional values'!F19*$D20)/0.1</f>
        <v>2.0000000298023197</v>
      </c>
      <c r="G20">
        <f>('nutritional values'!G19*$D20)/0.1</f>
        <v>41.999998092651403</v>
      </c>
      <c r="H20">
        <f>('nutritional values'!H19*$D20)/0.1</f>
        <v>310</v>
      </c>
      <c r="I20">
        <f>('nutritional values'!I19*$D20)/0.1</f>
        <v>30.999999046325701</v>
      </c>
      <c r="J20">
        <f>('nutritional values'!J19*$D20)/0.1</f>
        <v>0.90000003576278698</v>
      </c>
      <c r="K20">
        <f>('nutritional values'!K19*$D20)/0.1</f>
        <v>490</v>
      </c>
      <c r="L20">
        <f>('nutritional values'!L19*$D20)/0.1</f>
        <v>7.3000001907348597</v>
      </c>
      <c r="M20">
        <f>('nutritional values'!M19*$D20)/0.1</f>
        <v>170</v>
      </c>
      <c r="N20">
        <f>('nutritional values'!N19*$D20)/0.1</f>
        <v>4140</v>
      </c>
      <c r="O20">
        <f>('nutritional values'!O19*$D20)/0.1</f>
        <v>520</v>
      </c>
      <c r="P20">
        <f>('nutritional values'!P19*$D20)/0.1</f>
        <v>2.0000000298023197</v>
      </c>
      <c r="Q20">
        <f>('nutritional values'!Q19*$D20)/0.1</f>
        <v>220</v>
      </c>
      <c r="R20">
        <f>('nutritional values'!R19*$D20)/0.1</f>
        <v>0</v>
      </c>
      <c r="S20">
        <f>('nutritional values'!S19*$D20)/0.1</f>
        <v>5.7999998331069902</v>
      </c>
      <c r="T20">
        <f>('nutritional values'!T19*$D20)/0.1</f>
        <v>120</v>
      </c>
      <c r="U20">
        <f>('nutritional values'!U19*$D20)/0.1</f>
        <v>270</v>
      </c>
      <c r="V20">
        <f>('nutritional values'!V19*$D20)/0.1</f>
        <v>0.64999997615814187</v>
      </c>
      <c r="W20">
        <f>('nutritional values'!W19*$D20)/0.1</f>
        <v>1.68999999761581</v>
      </c>
      <c r="X20">
        <f>('nutritional values'!X19*$D20)/0.1</f>
        <v>0</v>
      </c>
      <c r="Y20">
        <f>('nutritional values'!Y19*$D20)/0.1</f>
        <v>0.68000003695487998</v>
      </c>
      <c r="Z20">
        <f>('nutritional values'!Z19*$D20)/0.1</f>
        <v>1.68999999761581</v>
      </c>
    </row>
    <row r="21" spans="1:26">
      <c r="A21">
        <v>20</v>
      </c>
      <c r="B21" s="28" t="s">
        <v>206</v>
      </c>
      <c r="C21" s="25" t="s">
        <v>35</v>
      </c>
      <c r="D21" s="30" cm="1">
        <f t="array" ref="D21">INDEX(harvestdata, A21, D$1)</f>
        <v>3</v>
      </c>
      <c r="E21">
        <f>('nutritional values'!E20*$D21)/0.1</f>
        <v>18.42299938201905</v>
      </c>
      <c r="F21">
        <f>('nutritional values'!F20*$D21)/0.1</f>
        <v>4.53899994492531</v>
      </c>
      <c r="G21">
        <f>('nutritional values'!G20*$D21)/0.1</f>
        <v>79.2990016937256</v>
      </c>
      <c r="H21">
        <f>('nutritional values'!H20*$D21)/0.1</f>
        <v>427.19999313354595</v>
      </c>
      <c r="I21">
        <f>('nutritional values'!I20*$D21)/0.1</f>
        <v>42.720000743865896</v>
      </c>
      <c r="J21">
        <f>('nutritional values'!J20*$D21)/0.1</f>
        <v>1.1213999614119541</v>
      </c>
      <c r="K21">
        <f>('nutritional values'!K20*$D21)/0.1</f>
        <v>1067.999954223633</v>
      </c>
      <c r="L21">
        <f>('nutritional values'!L20*$D21)/0.1</f>
        <v>5.3400000929832601</v>
      </c>
      <c r="M21">
        <f>('nutritional values'!M20*$D21)/0.1</f>
        <v>293.69999885559088</v>
      </c>
      <c r="N21">
        <f>('nutritional values'!N20*$D21)/0.1</f>
        <v>6941.9998168945194</v>
      </c>
      <c r="O21">
        <f>('nutritional values'!O20*$D21)/0.1</f>
        <v>2135.9999084472661</v>
      </c>
      <c r="P21">
        <f>('nutritional values'!P20*$D21)/0.1</f>
        <v>3.4709999710321502</v>
      </c>
      <c r="Q21">
        <f>('nutritional values'!Q20*$D21)/0.1</f>
        <v>587.39999999999986</v>
      </c>
      <c r="R21">
        <f>('nutritional values'!R20*$D21)/0.1</f>
        <v>11988.29956054689</v>
      </c>
      <c r="S21">
        <f>('nutritional values'!S20*$D21)/0.1</f>
        <v>7.20899999141694</v>
      </c>
      <c r="T21">
        <f>('nutritional values'!T20*$D21)/0.1</f>
        <v>82.770001888275004</v>
      </c>
      <c r="U21">
        <f>('nutritional values'!U20*$D21)/0.1</f>
        <v>961.20002746581895</v>
      </c>
      <c r="V21">
        <f>('nutritional values'!V20*$D21)/0.1</f>
        <v>0.827699974179267</v>
      </c>
      <c r="W21">
        <f>('nutritional values'!W20*$D21)/0.1</f>
        <v>2.1092998981475821</v>
      </c>
      <c r="X21">
        <f>('nutritional values'!X20*$D21)/0.1</f>
        <v>0</v>
      </c>
      <c r="Y21">
        <f>('nutritional values'!Y20*$D21)/0.1</f>
        <v>0.85440002381801694</v>
      </c>
      <c r="Z21">
        <f>('nutritional values'!Z20*$D21)/0.1</f>
        <v>0</v>
      </c>
    </row>
    <row r="22" spans="1:26">
      <c r="A22">
        <f t="shared" si="0"/>
        <v>21</v>
      </c>
      <c r="B22" s="28" t="s">
        <v>63</v>
      </c>
      <c r="C22" s="25" t="s">
        <v>35</v>
      </c>
      <c r="D22" s="30" cm="1">
        <f t="array" ref="D22">INDEX(harvestdata, A22, D$1)</f>
        <v>0.5</v>
      </c>
      <c r="E22">
        <f>('nutritional values'!E21*$D22)/0.1</f>
        <v>17.5</v>
      </c>
      <c r="F22">
        <f>('nutritional values'!F21*$D22)/0.1</f>
        <v>5.5000001192092993</v>
      </c>
      <c r="G22">
        <f>('nutritional values'!G21*$D22)/0.1</f>
        <v>24.500000476837148</v>
      </c>
      <c r="H22">
        <f>('nutritional values'!H21*$D22)/0.1</f>
        <v>215</v>
      </c>
      <c r="I22">
        <f>('nutritional values'!I21*$D22)/0.1</f>
        <v>10.499999523162851</v>
      </c>
      <c r="J22">
        <f>('nutritional values'!J21*$D22)/0.1</f>
        <v>0.50000000745057993</v>
      </c>
      <c r="K22">
        <f>('nutritional values'!K21*$D22)/0.1</f>
        <v>1042.4800109863299</v>
      </c>
      <c r="L22">
        <f>('nutritional values'!L21*$D22)/0.1</f>
        <v>33.029999732971199</v>
      </c>
      <c r="M22">
        <f>('nutritional values'!M21*$D22)/0.1</f>
        <v>275.65500259399397</v>
      </c>
      <c r="N22">
        <f>('nutritional values'!N21*$D22)/0.1</f>
        <v>3698.804931640625</v>
      </c>
      <c r="O22">
        <f>('nutritional values'!O21*$D22)/0.1</f>
        <v>305</v>
      </c>
      <c r="P22">
        <f>('nutritional values'!P21*$D22)/0.1</f>
        <v>4.5600000023841849</v>
      </c>
      <c r="Q22">
        <f>('nutritional values'!Q21*$D22)/0.1</f>
        <v>1930</v>
      </c>
      <c r="R22">
        <f>('nutritional values'!R21*$D22)/0.1</f>
        <v>37900.89599609375</v>
      </c>
      <c r="S22">
        <f>('nutritional values'!S21*$D22)/0.1</f>
        <v>0</v>
      </c>
      <c r="T22">
        <f>('nutritional values'!T21*$D22)/0.1</f>
        <v>426.0150146484375</v>
      </c>
      <c r="U22">
        <f>('nutritional values'!U21*$D22)/0.1</f>
        <v>751.79000854491994</v>
      </c>
      <c r="V22">
        <f>('nutritional values'!V21*$D22)/0.1</f>
        <v>3.9199998974800097</v>
      </c>
      <c r="W22">
        <f>('nutritional values'!W21*$D22)/0.1</f>
        <v>0.40500000119209301</v>
      </c>
      <c r="X22">
        <f>('nutritional values'!X21*$D22)/0.1</f>
        <v>6.5000001341104494E-2</v>
      </c>
      <c r="Y22">
        <f>('nutritional values'!Y21*$D22)/0.1</f>
        <v>3.9399999380111699</v>
      </c>
      <c r="Z22">
        <f>('nutritional values'!Z21*$D22)/0.1</f>
        <v>0.46500001102685945</v>
      </c>
    </row>
    <row r="23" spans="1:26">
      <c r="A23">
        <f t="shared" si="0"/>
        <v>22</v>
      </c>
      <c r="B23" s="28" t="s">
        <v>65</v>
      </c>
      <c r="C23" s="25" t="s">
        <v>35</v>
      </c>
      <c r="D23" s="30" cm="1">
        <f t="array" ref="D23">INDEX(harvestdata, A23, D$1)</f>
        <v>0.6</v>
      </c>
      <c r="E23">
        <f>('nutritional values'!E22*$D23)/0.1</f>
        <v>12.78000068664552</v>
      </c>
      <c r="F23">
        <f>('nutritional values'!F22*$D23)/0.1</f>
        <v>3.1199998855590838</v>
      </c>
      <c r="G23">
        <f>('nutritional values'!G22*$D23)/0.1</f>
        <v>5.2200000286102322</v>
      </c>
      <c r="H23">
        <f>('nutritional values'!H22*$D23)/0.1</f>
        <v>137.99999999999997</v>
      </c>
      <c r="I23">
        <f>('nutritional values'!I22*$D23)/0.1</f>
        <v>16.79999971389768</v>
      </c>
      <c r="J23">
        <f>('nutritional values'!J22*$D23)/0.1</f>
        <v>8.40000025928022E-2</v>
      </c>
      <c r="K23">
        <f>('nutritional values'!K22*$D23)/0.1</f>
        <v>401.99999999999994</v>
      </c>
      <c r="L23">
        <f>('nutritional values'!L22*$D23)/0.1</f>
        <v>10.619999885559059</v>
      </c>
      <c r="M23">
        <f>('nutritional values'!M22*$D23)/0.1</f>
        <v>156</v>
      </c>
      <c r="N23">
        <f>('nutritional values'!N22*$D23)/0.1</f>
        <v>3125.9999999999995</v>
      </c>
      <c r="O23">
        <f>('nutritional values'!O22*$D23)/0.1</f>
        <v>275.99999999999994</v>
      </c>
      <c r="P23">
        <f>('nutritional values'!P22*$D23)/0.1</f>
        <v>2.9999999999999996</v>
      </c>
      <c r="Q23">
        <f>('nutritional values'!Q22*$D23)/0.1</f>
        <v>2021.9999999999998</v>
      </c>
      <c r="R23">
        <f>('nutritional values'!R22*$D23)/0.1</f>
        <v>0</v>
      </c>
      <c r="S23">
        <f>('nutritional values'!S22*$D23)/0.1</f>
        <v>15</v>
      </c>
      <c r="T23">
        <f>('nutritional values'!T22*$D23)/0.1</f>
        <v>161.99999999999997</v>
      </c>
      <c r="U23">
        <f>('nutritional values'!U22*$D23)/0.1</f>
        <v>371.99999999999994</v>
      </c>
      <c r="V23">
        <f>('nutritional values'!V22*$D23)/0.1</f>
        <v>1.638000011444094</v>
      </c>
      <c r="W23">
        <f>('nutritional values'!W22*$D23)/0.1</f>
        <v>0.23999999463558178</v>
      </c>
      <c r="X23">
        <f>('nutritional values'!X22*$D23)/0.1</f>
        <v>0</v>
      </c>
      <c r="Y23">
        <f>('nutritional values'!Y22*$D23)/0.1</f>
        <v>1.6500000357627838</v>
      </c>
      <c r="Z23">
        <f>('nutritional values'!Z22*$D23)/0.1</f>
        <v>0.23999999463558178</v>
      </c>
    </row>
    <row r="24" spans="1:26">
      <c r="A24">
        <f t="shared" si="0"/>
        <v>23</v>
      </c>
      <c r="B24" s="28" t="s">
        <v>67</v>
      </c>
      <c r="C24" s="25" t="s">
        <v>35</v>
      </c>
      <c r="D24" s="30" cm="1">
        <f t="array" ref="D24">INDEX(harvestdata, A24, D$1)</f>
        <v>0</v>
      </c>
      <c r="E24">
        <f>('nutritional values'!E23*$D24)/0.1</f>
        <v>0</v>
      </c>
      <c r="F24">
        <f>('nutritional values'!F23*$D24)/0.1</f>
        <v>0</v>
      </c>
      <c r="G24">
        <f>('nutritional values'!G23*$D24)/0.1</f>
        <v>0</v>
      </c>
      <c r="H24">
        <f>('nutritional values'!H23*$D24)/0.1</f>
        <v>0</v>
      </c>
      <c r="I24">
        <f>('nutritional values'!I23*$D24)/0.1</f>
        <v>0</v>
      </c>
      <c r="J24">
        <f>('nutritional values'!J23*$D24)/0.1</f>
        <v>0</v>
      </c>
      <c r="K24">
        <f>('nutritional values'!K23*$D24)/0.1</f>
        <v>0</v>
      </c>
      <c r="L24">
        <f>('nutritional values'!L23*$D24)/0.1</f>
        <v>0</v>
      </c>
      <c r="M24">
        <f>('nutritional values'!M23*$D24)/0.1</f>
        <v>0</v>
      </c>
      <c r="N24">
        <f>('nutritional values'!N23*$D24)/0.1</f>
        <v>0</v>
      </c>
      <c r="O24">
        <f>('nutritional values'!O23*$D24)/0.1</f>
        <v>0</v>
      </c>
      <c r="P24">
        <f>('nutritional values'!P23*$D24)/0.1</f>
        <v>0</v>
      </c>
      <c r="Q24">
        <f>('nutritional values'!Q23*$D24)/0.1</f>
        <v>0</v>
      </c>
      <c r="R24">
        <f>('nutritional values'!R23*$D24)/0.1</f>
        <v>0</v>
      </c>
      <c r="S24">
        <f>('nutritional values'!S23*$D24)/0.1</f>
        <v>0</v>
      </c>
      <c r="T24">
        <f>('nutritional values'!T23*$D24)/0.1</f>
        <v>0</v>
      </c>
      <c r="U24">
        <f>('nutritional values'!U23*$D24)/0.1</f>
        <v>0</v>
      </c>
      <c r="V24">
        <f>('nutritional values'!V23*$D24)/0.1</f>
        <v>0</v>
      </c>
      <c r="W24">
        <f>('nutritional values'!W23*$D24)/0.1</f>
        <v>0</v>
      </c>
      <c r="X24">
        <f>('nutritional values'!X23*$D24)/0.1</f>
        <v>0</v>
      </c>
      <c r="Y24">
        <f>('nutritional values'!Y23*$D24)/0.1</f>
        <v>0</v>
      </c>
      <c r="Z24">
        <f>('nutritional values'!Z23*$D24)/0.1</f>
        <v>0</v>
      </c>
    </row>
    <row r="25" spans="1:26">
      <c r="A25">
        <f t="shared" si="0"/>
        <v>24</v>
      </c>
      <c r="B25" s="28" t="s">
        <v>68</v>
      </c>
      <c r="C25" s="25" t="s">
        <v>35</v>
      </c>
      <c r="D25" s="30" cm="1">
        <f t="array" ref="D25">INDEX(harvestdata, A25, D$1)</f>
        <v>0</v>
      </c>
      <c r="E25">
        <f>('nutritional values'!E24*$D25)/0.1</f>
        <v>0</v>
      </c>
      <c r="F25">
        <f>('nutritional values'!F24*$D25)/0.1</f>
        <v>0</v>
      </c>
      <c r="G25">
        <f>('nutritional values'!G24*$D25)/0.1</f>
        <v>0</v>
      </c>
      <c r="H25">
        <f>('nutritional values'!H24*$D25)/0.1</f>
        <v>0</v>
      </c>
      <c r="I25">
        <f>('nutritional values'!I24*$D25)/0.1</f>
        <v>0</v>
      </c>
      <c r="J25">
        <f>('nutritional values'!J24*$D25)/0.1</f>
        <v>0</v>
      </c>
      <c r="K25">
        <f>('nutritional values'!K24*$D25)/0.1</f>
        <v>0</v>
      </c>
      <c r="L25">
        <f>('nutritional values'!L24*$D25)/0.1</f>
        <v>0</v>
      </c>
      <c r="M25">
        <f>('nutritional values'!M24*$D25)/0.1</f>
        <v>0</v>
      </c>
      <c r="N25">
        <f>('nutritional values'!N24*$D25)/0.1</f>
        <v>0</v>
      </c>
      <c r="O25">
        <f>('nutritional values'!O24*$D25)/0.1</f>
        <v>0</v>
      </c>
      <c r="P25">
        <f>('nutritional values'!P24*$D25)/0.1</f>
        <v>0</v>
      </c>
      <c r="Q25">
        <f>('nutritional values'!Q24*$D25)/0.1</f>
        <v>0</v>
      </c>
      <c r="R25">
        <f>('nutritional values'!R24*$D25)/0.1</f>
        <v>0</v>
      </c>
      <c r="S25">
        <f>('nutritional values'!S24*$D25)/0.1</f>
        <v>0</v>
      </c>
      <c r="T25">
        <f>('nutritional values'!T24*$D25)/0.1</f>
        <v>0</v>
      </c>
      <c r="U25">
        <f>('nutritional values'!U24*$D25)/0.1</f>
        <v>0</v>
      </c>
      <c r="V25">
        <f>('nutritional values'!V24*$D25)/0.1</f>
        <v>0</v>
      </c>
      <c r="W25">
        <f>('nutritional values'!W24*$D25)/0.1</f>
        <v>0</v>
      </c>
      <c r="X25">
        <f>('nutritional values'!X24*$D25)/0.1</f>
        <v>0</v>
      </c>
      <c r="Y25">
        <f>('nutritional values'!Y24*$D25)/0.1</f>
        <v>0</v>
      </c>
      <c r="Z25">
        <f>('nutritional values'!Z24*$D25)/0.1</f>
        <v>0</v>
      </c>
    </row>
    <row r="26" spans="1:26">
      <c r="A26">
        <f t="shared" si="0"/>
        <v>25</v>
      </c>
      <c r="B26" s="31" t="s">
        <v>70</v>
      </c>
      <c r="C26" s="25" t="s">
        <v>35</v>
      </c>
      <c r="D26" s="30" cm="1">
        <f t="array" ref="D26">INDEX(harvestdata, A26, D$1)</f>
        <v>0</v>
      </c>
      <c r="E26">
        <f>('nutritional values'!E25*$D26)/0.1</f>
        <v>0</v>
      </c>
      <c r="F26">
        <f>('nutritional values'!F25*$D26)/0.1</f>
        <v>0</v>
      </c>
      <c r="G26">
        <f>('nutritional values'!G25*$D26)/0.1</f>
        <v>0</v>
      </c>
      <c r="H26">
        <f>('nutritional values'!H25*$D26)/0.1</f>
        <v>0</v>
      </c>
      <c r="I26">
        <f>('nutritional values'!I25*$D26)/0.1</f>
        <v>0</v>
      </c>
      <c r="J26">
        <f>('nutritional values'!J25*$D26)/0.1</f>
        <v>0</v>
      </c>
      <c r="K26">
        <f>('nutritional values'!K25*$D26)/0.1</f>
        <v>0</v>
      </c>
      <c r="L26">
        <f>('nutritional values'!L25*$D26)/0.1</f>
        <v>0</v>
      </c>
      <c r="M26">
        <f>('nutritional values'!M25*$D26)/0.1</f>
        <v>0</v>
      </c>
      <c r="N26">
        <f>('nutritional values'!N25*$D26)/0.1</f>
        <v>0</v>
      </c>
      <c r="O26">
        <f>('nutritional values'!O25*$D26)/0.1</f>
        <v>0</v>
      </c>
      <c r="P26">
        <f>('nutritional values'!P25*$D26)/0.1</f>
        <v>0</v>
      </c>
      <c r="Q26">
        <f>('nutritional values'!Q25*$D26)/0.1</f>
        <v>0</v>
      </c>
      <c r="R26">
        <f>('nutritional values'!R25*$D26)/0.1</f>
        <v>0</v>
      </c>
      <c r="S26">
        <f>('nutritional values'!S25*$D26)/0.1</f>
        <v>0</v>
      </c>
      <c r="T26">
        <f>('nutritional values'!T25*$D26)/0.1</f>
        <v>0</v>
      </c>
      <c r="U26">
        <f>('nutritional values'!U25*$D26)/0.1</f>
        <v>0</v>
      </c>
      <c r="V26">
        <f>('nutritional values'!V25*$D26)/0.1</f>
        <v>0</v>
      </c>
      <c r="W26">
        <f>('nutritional values'!W25*$D26)/0.1</f>
        <v>0</v>
      </c>
      <c r="X26">
        <f>('nutritional values'!X25*$D26)/0.1</f>
        <v>0</v>
      </c>
      <c r="Y26">
        <f>('nutritional values'!Y25*$D26)/0.1</f>
        <v>0</v>
      </c>
      <c r="Z26">
        <f>('nutritional values'!Z25*$D26)/0.1</f>
        <v>0</v>
      </c>
    </row>
    <row r="27" spans="1:26">
      <c r="A27">
        <f t="shared" si="0"/>
        <v>26</v>
      </c>
      <c r="B27" s="28" t="s">
        <v>72</v>
      </c>
      <c r="C27" s="25" t="s">
        <v>35</v>
      </c>
      <c r="D27" s="30" cm="1">
        <f t="array" ref="D27">INDEX(harvestdata, A27, D$1)</f>
        <v>3</v>
      </c>
      <c r="E27">
        <f>('nutritional values'!E26*$D27)/0.1</f>
        <v>52.704001665115499</v>
      </c>
      <c r="F27">
        <f>('nutritional values'!F26*$D27)/0.1</f>
        <v>5.4720000922679999</v>
      </c>
      <c r="G27">
        <f>('nutritional values'!G26*$D27)/0.1</f>
        <v>211.39200210571289</v>
      </c>
      <c r="H27">
        <f>('nutritional values'!H26*$D27)/0.1</f>
        <v>921.59997940063499</v>
      </c>
      <c r="I27">
        <f>('nutritional values'!I26*$D27)/0.1</f>
        <v>74.880001544952293</v>
      </c>
      <c r="J27">
        <f>('nutritional values'!J26*$D27)/0.1</f>
        <v>0.92159997671842497</v>
      </c>
      <c r="K27">
        <f>('nutritional values'!K26*$D27)/0.1</f>
        <v>2073.60008239746</v>
      </c>
      <c r="L27">
        <f>('nutritional values'!L26*$D27)/0.1</f>
        <v>42.623999118804896</v>
      </c>
      <c r="M27">
        <f>('nutritional values'!M26*$D27)/0.1</f>
        <v>576.00002288818496</v>
      </c>
      <c r="N27">
        <f>('nutritional values'!N26*$D27)/0.1</f>
        <v>7948.7997436523401</v>
      </c>
      <c r="O27">
        <f>('nutritional values'!O26*$D27)/0.1</f>
        <v>460.79998970031596</v>
      </c>
      <c r="P27">
        <f>('nutritional values'!P26*$D27)/0.1</f>
        <v>11.231999695301068</v>
      </c>
      <c r="Q27">
        <f>('nutritional values'!Q26*$D27)/0.1</f>
        <v>1440</v>
      </c>
      <c r="R27">
        <f>('nutritional values'!R26*$D27)/0.1</f>
        <v>28713.599853515636</v>
      </c>
      <c r="S27">
        <f>('nutritional values'!S26*$D27)/0.1</f>
        <v>15.839999914169312</v>
      </c>
      <c r="T27">
        <f>('nutritional values'!T26*$D27)/0.1</f>
        <v>541.44001007080192</v>
      </c>
      <c r="U27">
        <f>('nutritional values'!U26*$D27)/0.1</f>
        <v>1843.19995880127</v>
      </c>
      <c r="V27">
        <f>('nutritional values'!V26*$D27)/0.1</f>
        <v>0.77759999781846889</v>
      </c>
      <c r="W27">
        <f>('nutritional values'!W26*$D27)/0.1</f>
        <v>2.0159999281167988</v>
      </c>
      <c r="X27">
        <f>('nutritional values'!X26*$D27)/0.1</f>
        <v>0.11519999708980319</v>
      </c>
      <c r="Y27">
        <f>('nutritional values'!Y26*$D27)/0.1</f>
        <v>0.77759999781846889</v>
      </c>
      <c r="Z27">
        <f>('nutritional values'!Z26*$D27)/0.1</f>
        <v>0</v>
      </c>
    </row>
    <row r="28" spans="1:26">
      <c r="A28">
        <f t="shared" si="0"/>
        <v>27</v>
      </c>
      <c r="B28" s="28" t="s">
        <v>74</v>
      </c>
      <c r="C28" s="25" t="s">
        <v>35</v>
      </c>
      <c r="D28" s="30" cm="1">
        <f t="array" ref="D28">INDEX(harvestdata, A28, D$1)</f>
        <v>0</v>
      </c>
      <c r="E28">
        <f>('nutritional values'!E27*$D28)/0.1</f>
        <v>0</v>
      </c>
      <c r="F28">
        <f>('nutritional values'!F27*$D28)/0.1</f>
        <v>0</v>
      </c>
      <c r="G28">
        <f>('nutritional values'!G27*$D28)/0.1</f>
        <v>0</v>
      </c>
      <c r="H28">
        <f>('nutritional values'!H27*$D28)/0.1</f>
        <v>0</v>
      </c>
      <c r="I28">
        <f>('nutritional values'!I27*$D28)/0.1</f>
        <v>0</v>
      </c>
      <c r="J28">
        <f>('nutritional values'!J27*$D28)/0.1</f>
        <v>0</v>
      </c>
      <c r="K28">
        <f>('nutritional values'!K27*$D28)/0.1</f>
        <v>0</v>
      </c>
      <c r="L28">
        <f>('nutritional values'!L27*$D28)/0.1</f>
        <v>0</v>
      </c>
      <c r="M28">
        <f>('nutritional values'!M27*$D28)/0.1</f>
        <v>0</v>
      </c>
      <c r="N28">
        <f>('nutritional values'!N27*$D28)/0.1</f>
        <v>0</v>
      </c>
      <c r="O28">
        <f>('nutritional values'!O27*$D28)/0.1</f>
        <v>0</v>
      </c>
      <c r="P28">
        <f>('nutritional values'!P27*$D28)/0.1</f>
        <v>0</v>
      </c>
      <c r="Q28">
        <f>('nutritional values'!Q27*$D28)/0.1</f>
        <v>0</v>
      </c>
      <c r="R28">
        <f>('nutritional values'!R27*$D28)/0.1</f>
        <v>0</v>
      </c>
      <c r="S28">
        <f>('nutritional values'!S27*$D28)/0.1</f>
        <v>0</v>
      </c>
      <c r="T28">
        <f>('nutritional values'!T27*$D28)/0.1</f>
        <v>0</v>
      </c>
      <c r="U28">
        <f>('nutritional values'!U27*$D28)/0.1</f>
        <v>0</v>
      </c>
      <c r="V28">
        <f>('nutritional values'!V27*$D28)/0.1</f>
        <v>0</v>
      </c>
      <c r="W28">
        <f>('nutritional values'!W27*$D28)/0.1</f>
        <v>0</v>
      </c>
      <c r="X28">
        <f>('nutritional values'!X27*$D28)/0.1</f>
        <v>0</v>
      </c>
      <c r="Y28">
        <f>('nutritional values'!Y27*$D28)/0.1</f>
        <v>0</v>
      </c>
      <c r="Z28">
        <f>('nutritional values'!Z27*$D28)/0.1</f>
        <v>0</v>
      </c>
    </row>
    <row r="29" spans="1:26">
      <c r="A29">
        <f t="shared" si="0"/>
        <v>28</v>
      </c>
      <c r="B29" s="28" t="s">
        <v>76</v>
      </c>
      <c r="C29" s="25" t="s">
        <v>35</v>
      </c>
      <c r="D29" s="30" cm="1">
        <f t="array" ref="D29">INDEX(harvestdata, A29, D$1)</f>
        <v>0</v>
      </c>
      <c r="E29">
        <f>('nutritional values'!E28*$D29)/0.1</f>
        <v>0</v>
      </c>
      <c r="F29">
        <f>('nutritional values'!F28*$D29)/0.1</f>
        <v>0</v>
      </c>
      <c r="G29">
        <f>('nutritional values'!G28*$D29)/0.1</f>
        <v>0</v>
      </c>
      <c r="H29">
        <f>('nutritional values'!H28*$D29)/0.1</f>
        <v>0</v>
      </c>
      <c r="I29">
        <f>('nutritional values'!I28*$D29)/0.1</f>
        <v>0</v>
      </c>
      <c r="J29">
        <f>('nutritional values'!J28*$D29)/0.1</f>
        <v>0</v>
      </c>
      <c r="K29">
        <f>('nutritional values'!K28*$D29)/0.1</f>
        <v>0</v>
      </c>
      <c r="L29">
        <f>('nutritional values'!L28*$D29)/0.1</f>
        <v>0</v>
      </c>
      <c r="M29">
        <f>('nutritional values'!M28*$D29)/0.1</f>
        <v>0</v>
      </c>
      <c r="N29">
        <f>('nutritional values'!N28*$D29)/0.1</f>
        <v>0</v>
      </c>
      <c r="O29">
        <f>('nutritional values'!O28*$D29)/0.1</f>
        <v>0</v>
      </c>
      <c r="P29">
        <f>('nutritional values'!P28*$D29)/0.1</f>
        <v>0</v>
      </c>
      <c r="Q29">
        <f>('nutritional values'!Q28*$D29)/0.1</f>
        <v>0</v>
      </c>
      <c r="R29">
        <f>('nutritional values'!R28*$D29)/0.1</f>
        <v>0</v>
      </c>
      <c r="S29">
        <f>('nutritional values'!S28*$D29)/0.1</f>
        <v>0</v>
      </c>
      <c r="T29">
        <f>('nutritional values'!T28*$D29)/0.1</f>
        <v>0</v>
      </c>
      <c r="U29">
        <f>('nutritional values'!U28*$D29)/0.1</f>
        <v>0</v>
      </c>
      <c r="V29">
        <f>('nutritional values'!V28*$D29)/0.1</f>
        <v>0</v>
      </c>
      <c r="W29">
        <f>('nutritional values'!W28*$D29)/0.1</f>
        <v>0</v>
      </c>
      <c r="X29">
        <f>('nutritional values'!X28*$D29)/0.1</f>
        <v>0</v>
      </c>
      <c r="Y29">
        <f>('nutritional values'!Y28*$D29)/0.1</f>
        <v>0</v>
      </c>
      <c r="Z29">
        <f>('nutritional values'!Z28*$D29)/0.1</f>
        <v>0</v>
      </c>
    </row>
    <row r="30" spans="1:26">
      <c r="A30">
        <f t="shared" si="0"/>
        <v>29</v>
      </c>
      <c r="B30" s="28" t="s">
        <v>129</v>
      </c>
      <c r="C30" s="25" t="s">
        <v>35</v>
      </c>
      <c r="D30" s="30" cm="1">
        <f t="array" ref="D30">INDEX(harvestdata, A30, D$1)</f>
        <v>0</v>
      </c>
      <c r="E30">
        <f>('nutritional values'!E29*$D30)/0.1</f>
        <v>0</v>
      </c>
      <c r="F30">
        <f>('nutritional values'!F29*$D30)/0.1</f>
        <v>0</v>
      </c>
      <c r="G30">
        <f>('nutritional values'!G29*$D30)/0.1</f>
        <v>0</v>
      </c>
      <c r="H30">
        <f>('nutritional values'!H29*$D30)/0.1</f>
        <v>0</v>
      </c>
      <c r="I30">
        <f>('nutritional values'!I29*$D30)/0.1</f>
        <v>0</v>
      </c>
      <c r="J30">
        <f>('nutritional values'!J29*$D30)/0.1</f>
        <v>0</v>
      </c>
      <c r="K30">
        <f>('nutritional values'!K29*$D30)/0.1</f>
        <v>0</v>
      </c>
      <c r="L30">
        <f>('nutritional values'!L29*$D30)/0.1</f>
        <v>0</v>
      </c>
      <c r="M30">
        <f>('nutritional values'!M29*$D30)/0.1</f>
        <v>0</v>
      </c>
      <c r="N30">
        <f>('nutritional values'!N29*$D30)/0.1</f>
        <v>0</v>
      </c>
      <c r="O30">
        <f>('nutritional values'!O29*$D30)/0.1</f>
        <v>0</v>
      </c>
      <c r="P30">
        <f>('nutritional values'!P29*$D30)/0.1</f>
        <v>0</v>
      </c>
      <c r="Q30">
        <f>('nutritional values'!Q29*$D30)/0.1</f>
        <v>0</v>
      </c>
      <c r="R30">
        <f>('nutritional values'!R29*$D30)/0.1</f>
        <v>0</v>
      </c>
      <c r="S30">
        <f>('nutritional values'!S29*$D30)/0.1</f>
        <v>0</v>
      </c>
      <c r="T30">
        <f>('nutritional values'!T29*$D30)/0.1</f>
        <v>0</v>
      </c>
      <c r="U30">
        <f>('nutritional values'!U29*$D30)/0.1</f>
        <v>0</v>
      </c>
      <c r="V30">
        <f>('nutritional values'!V29*$D30)/0.1</f>
        <v>0</v>
      </c>
      <c r="W30">
        <f>('nutritional values'!W29*$D30)/0.1</f>
        <v>0</v>
      </c>
      <c r="X30">
        <f>('nutritional values'!X29*$D30)/0.1</f>
        <v>0</v>
      </c>
      <c r="Y30">
        <f>('nutritional values'!Y29*$D30)/0.1</f>
        <v>0</v>
      </c>
      <c r="Z30">
        <f>('nutritional values'!Z29*$D30)/0.1</f>
        <v>0</v>
      </c>
    </row>
    <row r="31" spans="1:26">
      <c r="A31">
        <f t="shared" si="0"/>
        <v>30</v>
      </c>
      <c r="B31" s="28" t="s">
        <v>80</v>
      </c>
      <c r="C31" s="25" t="s">
        <v>35</v>
      </c>
      <c r="D31" s="30" cm="1">
        <f t="array" ref="D31">INDEX(harvestdata, A31, D$1)</f>
        <v>0</v>
      </c>
      <c r="E31">
        <f>('nutritional values'!E30*$D31)/0.1</f>
        <v>0</v>
      </c>
      <c r="F31">
        <f>('nutritional values'!F30*$D31)/0.1</f>
        <v>0</v>
      </c>
      <c r="G31">
        <f>('nutritional values'!G30*$D31)/0.1</f>
        <v>0</v>
      </c>
      <c r="H31">
        <f>('nutritional values'!H30*$D31)/0.1</f>
        <v>0</v>
      </c>
      <c r="I31">
        <f>('nutritional values'!I30*$D31)/0.1</f>
        <v>0</v>
      </c>
      <c r="J31">
        <f>('nutritional values'!J30*$D31)/0.1</f>
        <v>0</v>
      </c>
      <c r="K31">
        <f>('nutritional values'!K30*$D31)/0.1</f>
        <v>0</v>
      </c>
      <c r="L31">
        <f>('nutritional values'!L30*$D31)/0.1</f>
        <v>0</v>
      </c>
      <c r="M31">
        <f>('nutritional values'!M30*$D31)/0.1</f>
        <v>0</v>
      </c>
      <c r="N31">
        <f>('nutritional values'!N30*$D31)/0.1</f>
        <v>0</v>
      </c>
      <c r="O31">
        <f>('nutritional values'!O30*$D31)/0.1</f>
        <v>0</v>
      </c>
      <c r="P31">
        <f>('nutritional values'!P30*$D31)/0.1</f>
        <v>0</v>
      </c>
      <c r="Q31">
        <f>('nutritional values'!Q30*$D31)/0.1</f>
        <v>0</v>
      </c>
      <c r="R31">
        <f>('nutritional values'!R30*$D31)/0.1</f>
        <v>0</v>
      </c>
      <c r="S31">
        <f>('nutritional values'!S30*$D31)/0.1</f>
        <v>0</v>
      </c>
      <c r="T31">
        <f>('nutritional values'!T30*$D31)/0.1</f>
        <v>0</v>
      </c>
      <c r="U31">
        <f>('nutritional values'!U30*$D31)/0.1</f>
        <v>0</v>
      </c>
      <c r="V31">
        <f>('nutritional values'!V30*$D31)/0.1</f>
        <v>0</v>
      </c>
      <c r="W31">
        <f>('nutritional values'!W30*$D31)/0.1</f>
        <v>0</v>
      </c>
      <c r="X31">
        <f>('nutritional values'!X30*$D31)/0.1</f>
        <v>0</v>
      </c>
      <c r="Y31">
        <f>('nutritional values'!Y30*$D31)/0.1</f>
        <v>0</v>
      </c>
      <c r="Z31">
        <f>('nutritional values'!Z30*$D31)/0.1</f>
        <v>0</v>
      </c>
    </row>
    <row r="32" spans="1:26">
      <c r="A32">
        <f t="shared" si="0"/>
        <v>31</v>
      </c>
      <c r="B32" s="28" t="s">
        <v>82</v>
      </c>
      <c r="C32" s="25" t="s">
        <v>83</v>
      </c>
      <c r="D32" s="30" cm="1">
        <f t="array" ref="D32">INDEX(harvestdata, A32, D$1)</f>
        <v>0</v>
      </c>
      <c r="E32">
        <f>('nutritional values'!E31*$D32)/0.1</f>
        <v>0</v>
      </c>
      <c r="F32">
        <f>('nutritional values'!F31*$D32)/0.1</f>
        <v>0</v>
      </c>
      <c r="G32">
        <f>('nutritional values'!G31*$D32)/0.1</f>
        <v>0</v>
      </c>
      <c r="H32">
        <f>('nutritional values'!H31*$D32)/0.1</f>
        <v>0</v>
      </c>
      <c r="I32">
        <f>('nutritional values'!I31*$D32)/0.1</f>
        <v>0</v>
      </c>
      <c r="J32">
        <f>('nutritional values'!J31*$D32)/0.1</f>
        <v>0</v>
      </c>
      <c r="K32">
        <f>('nutritional values'!K31*$D32)/0.1</f>
        <v>0</v>
      </c>
      <c r="L32">
        <f>('nutritional values'!L31*$D32)/0.1</f>
        <v>0</v>
      </c>
      <c r="M32">
        <f>('nutritional values'!M31*$D32)/0.1</f>
        <v>0</v>
      </c>
      <c r="N32">
        <f>('nutritional values'!N31*$D32)/0.1</f>
        <v>0</v>
      </c>
      <c r="O32">
        <f>('nutritional values'!O31*$D32)/0.1</f>
        <v>0</v>
      </c>
      <c r="P32">
        <f>('nutritional values'!P31*$D32)/0.1</f>
        <v>0</v>
      </c>
      <c r="Q32">
        <f>('nutritional values'!Q31*$D32)/0.1</f>
        <v>0</v>
      </c>
      <c r="R32">
        <f>('nutritional values'!R31*$D32)/0.1</f>
        <v>0</v>
      </c>
      <c r="S32">
        <f>('nutritional values'!S31*$D32)/0.1</f>
        <v>0</v>
      </c>
      <c r="T32">
        <f>('nutritional values'!T31*$D32)/0.1</f>
        <v>0</v>
      </c>
      <c r="U32">
        <f>('nutritional values'!U31*$D32)/0.1</f>
        <v>0</v>
      </c>
      <c r="V32">
        <f>('nutritional values'!V31*$D32)/0.1</f>
        <v>0</v>
      </c>
      <c r="W32">
        <f>('nutritional values'!W31*$D32)/0.1</f>
        <v>0</v>
      </c>
      <c r="X32">
        <f>('nutritional values'!X31*$D32)/0.1</f>
        <v>0</v>
      </c>
      <c r="Y32">
        <f>('nutritional values'!Y31*$D32)/0.1</f>
        <v>0</v>
      </c>
      <c r="Z32">
        <f>('nutritional values'!Z31*$D32)/0.1</f>
        <v>0</v>
      </c>
    </row>
    <row r="33" spans="1:26">
      <c r="A33">
        <f t="shared" si="0"/>
        <v>32</v>
      </c>
      <c r="B33" s="28" t="s">
        <v>85</v>
      </c>
      <c r="C33" s="25" t="s">
        <v>35</v>
      </c>
      <c r="D33" s="30" cm="1">
        <f t="array" ref="D33">INDEX(harvestdata, A33, D$1)</f>
        <v>0</v>
      </c>
      <c r="E33">
        <f>('nutritional values'!E32*$D33)/0.1</f>
        <v>0</v>
      </c>
      <c r="F33">
        <f>('nutritional values'!F32*$D33)/0.1</f>
        <v>0</v>
      </c>
      <c r="G33">
        <f>('nutritional values'!G32*$D33)/0.1</f>
        <v>0</v>
      </c>
      <c r="H33">
        <f>('nutritional values'!H32*$D33)/0.1</f>
        <v>0</v>
      </c>
      <c r="I33">
        <f>('nutritional values'!I32*$D33)/0.1</f>
        <v>0</v>
      </c>
      <c r="J33">
        <f>('nutritional values'!J32*$D33)/0.1</f>
        <v>0</v>
      </c>
      <c r="K33">
        <f>('nutritional values'!K32*$D33)/0.1</f>
        <v>0</v>
      </c>
      <c r="L33">
        <f>('nutritional values'!L32*$D33)/0.1</f>
        <v>0</v>
      </c>
      <c r="M33">
        <f>('nutritional values'!M32*$D33)/0.1</f>
        <v>0</v>
      </c>
      <c r="N33">
        <f>('nutritional values'!N32*$D33)/0.1</f>
        <v>0</v>
      </c>
      <c r="O33">
        <f>('nutritional values'!O32*$D33)/0.1</f>
        <v>0</v>
      </c>
      <c r="P33">
        <f>('nutritional values'!P32*$D33)/0.1</f>
        <v>0</v>
      </c>
      <c r="Q33">
        <f>('nutritional values'!Q32*$D33)/0.1</f>
        <v>0</v>
      </c>
      <c r="R33">
        <f>('nutritional values'!R32*$D33)/0.1</f>
        <v>0</v>
      </c>
      <c r="S33">
        <f>('nutritional values'!S32*$D33)/0.1</f>
        <v>0</v>
      </c>
      <c r="T33">
        <f>('nutritional values'!T32*$D33)/0.1</f>
        <v>0</v>
      </c>
      <c r="U33">
        <f>('nutritional values'!U32*$D33)/0.1</f>
        <v>0</v>
      </c>
      <c r="V33">
        <f>('nutritional values'!V32*$D33)/0.1</f>
        <v>0</v>
      </c>
      <c r="W33">
        <f>('nutritional values'!W32*$D33)/0.1</f>
        <v>0</v>
      </c>
      <c r="X33">
        <f>('nutritional values'!X32*$D33)/0.1</f>
        <v>0</v>
      </c>
      <c r="Y33">
        <f>('nutritional values'!Y32*$D33)/0.1</f>
        <v>0</v>
      </c>
      <c r="Z33">
        <f>('nutritional values'!Z32*$D33)/0.1</f>
        <v>0</v>
      </c>
    </row>
    <row r="34" spans="1:26">
      <c r="A34">
        <f t="shared" si="0"/>
        <v>33</v>
      </c>
      <c r="B34" s="28" t="s">
        <v>87</v>
      </c>
      <c r="C34" s="25" t="s">
        <v>22</v>
      </c>
      <c r="D34" s="30" cm="1">
        <f t="array" ref="D34">INDEX(harvestdata, A34, D$1)</f>
        <v>0</v>
      </c>
      <c r="E34">
        <f>('nutritional values'!E33*$D34)/0.1</f>
        <v>0</v>
      </c>
      <c r="F34">
        <f>('nutritional values'!F33*$D34)/0.1</f>
        <v>0</v>
      </c>
      <c r="G34">
        <f>('nutritional values'!G33*$D34)/0.1</f>
        <v>0</v>
      </c>
      <c r="H34">
        <f>('nutritional values'!H33*$D34)/0.1</f>
        <v>0</v>
      </c>
      <c r="I34">
        <f>('nutritional values'!I33*$D34)/0.1</f>
        <v>0</v>
      </c>
      <c r="J34">
        <f>('nutritional values'!J33*$D34)/0.1</f>
        <v>0</v>
      </c>
      <c r="K34">
        <f>('nutritional values'!K33*$D34)/0.1</f>
        <v>0</v>
      </c>
      <c r="L34">
        <f>('nutritional values'!L33*$D34)/0.1</f>
        <v>0</v>
      </c>
      <c r="M34">
        <f>('nutritional values'!M33*$D34)/0.1</f>
        <v>0</v>
      </c>
      <c r="N34">
        <f>('nutritional values'!N33*$D34)/0.1</f>
        <v>0</v>
      </c>
      <c r="O34">
        <f>('nutritional values'!O33*$D34)/0.1</f>
        <v>0</v>
      </c>
      <c r="P34">
        <f>('nutritional values'!P33*$D34)/0.1</f>
        <v>0</v>
      </c>
      <c r="Q34">
        <f>('nutritional values'!Q33*$D34)/0.1</f>
        <v>0</v>
      </c>
      <c r="R34">
        <f>('nutritional values'!R33*$D34)/0.1</f>
        <v>0</v>
      </c>
      <c r="S34">
        <f>('nutritional values'!S33*$D34)/0.1</f>
        <v>0</v>
      </c>
      <c r="T34">
        <f>('nutritional values'!T33*$D34)/0.1</f>
        <v>0</v>
      </c>
      <c r="U34">
        <f>('nutritional values'!U33*$D34)/0.1</f>
        <v>0</v>
      </c>
      <c r="V34">
        <f>('nutritional values'!V33*$D34)/0.1</f>
        <v>0</v>
      </c>
      <c r="W34">
        <f>('nutritional values'!W33*$D34)/0.1</f>
        <v>0</v>
      </c>
      <c r="X34">
        <f>('nutritional values'!X33*$D34)/0.1</f>
        <v>0</v>
      </c>
      <c r="Y34">
        <f>('nutritional values'!Y33*$D34)/0.1</f>
        <v>0</v>
      </c>
      <c r="Z34">
        <f>('nutritional values'!Z33*$D34)/0.1</f>
        <v>0</v>
      </c>
    </row>
    <row r="35" spans="1:26">
      <c r="A35">
        <f t="shared" si="0"/>
        <v>34</v>
      </c>
      <c r="B35" s="28" t="s">
        <v>89</v>
      </c>
      <c r="C35" s="25" t="s">
        <v>35</v>
      </c>
      <c r="D35" s="30" cm="1">
        <f t="array" ref="D35">INDEX(harvestdata, A35, D$1)</f>
        <v>0</v>
      </c>
      <c r="E35">
        <f>('nutritional values'!E34*$D35)/0.1</f>
        <v>0</v>
      </c>
      <c r="F35">
        <f>('nutritional values'!F34*$D35)/0.1</f>
        <v>0</v>
      </c>
      <c r="G35">
        <f>('nutritional values'!G34*$D35)/0.1</f>
        <v>0</v>
      </c>
      <c r="H35">
        <f>('nutritional values'!H34*$D35)/0.1</f>
        <v>0</v>
      </c>
      <c r="I35">
        <f>('nutritional values'!I34*$D35)/0.1</f>
        <v>0</v>
      </c>
      <c r="J35">
        <f>('nutritional values'!J34*$D35)/0.1</f>
        <v>0</v>
      </c>
      <c r="K35">
        <f>('nutritional values'!K34*$D35)/0.1</f>
        <v>0</v>
      </c>
      <c r="L35">
        <f>('nutritional values'!L34*$D35)/0.1</f>
        <v>0</v>
      </c>
      <c r="M35">
        <f>('nutritional values'!M34*$D35)/0.1</f>
        <v>0</v>
      </c>
      <c r="N35">
        <f>('nutritional values'!N34*$D35)/0.1</f>
        <v>0</v>
      </c>
      <c r="O35">
        <f>('nutritional values'!O34*$D35)/0.1</f>
        <v>0</v>
      </c>
      <c r="P35">
        <f>('nutritional values'!P34*$D35)/0.1</f>
        <v>0</v>
      </c>
      <c r="Q35">
        <f>('nutritional values'!Q34*$D35)/0.1</f>
        <v>0</v>
      </c>
      <c r="R35">
        <f>('nutritional values'!R34*$D35)/0.1</f>
        <v>0</v>
      </c>
      <c r="S35">
        <f>('nutritional values'!S34*$D35)/0.1</f>
        <v>0</v>
      </c>
      <c r="T35">
        <f>('nutritional values'!T34*$D35)/0.1</f>
        <v>0</v>
      </c>
      <c r="U35">
        <f>('nutritional values'!U34*$D35)/0.1</f>
        <v>0</v>
      </c>
      <c r="V35">
        <f>('nutritional values'!V34*$D35)/0.1</f>
        <v>0</v>
      </c>
      <c r="W35">
        <f>('nutritional values'!W34*$D35)/0.1</f>
        <v>0</v>
      </c>
      <c r="X35">
        <f>('nutritional values'!X34*$D35)/0.1</f>
        <v>0</v>
      </c>
      <c r="Y35">
        <f>('nutritional values'!Y34*$D35)/0.1</f>
        <v>0</v>
      </c>
      <c r="Z35">
        <f>('nutritional values'!Z34*$D35)/0.1</f>
        <v>0</v>
      </c>
    </row>
    <row r="36" spans="1:26">
      <c r="A36">
        <f t="shared" si="0"/>
        <v>35</v>
      </c>
      <c r="B36" s="28" t="s">
        <v>91</v>
      </c>
      <c r="C36" s="25" t="s">
        <v>83</v>
      </c>
      <c r="D36" s="30" cm="1">
        <f t="array" ref="D36">INDEX(harvestdata, A36, D$1)</f>
        <v>0</v>
      </c>
      <c r="E36">
        <f>('nutritional values'!E35*$D36)/0.1</f>
        <v>0</v>
      </c>
      <c r="F36">
        <f>('nutritional values'!F35*$D36)/0.1</f>
        <v>0</v>
      </c>
      <c r="G36">
        <f>('nutritional values'!G35*$D36)/0.1</f>
        <v>0</v>
      </c>
      <c r="H36">
        <f>('nutritional values'!H35*$D36)/0.1</f>
        <v>0</v>
      </c>
      <c r="I36">
        <f>('nutritional values'!I35*$D36)/0.1</f>
        <v>0</v>
      </c>
      <c r="J36">
        <f>('nutritional values'!J35*$D36)/0.1</f>
        <v>0</v>
      </c>
      <c r="K36">
        <f>('nutritional values'!K35*$D36)/0.1</f>
        <v>0</v>
      </c>
      <c r="L36">
        <f>('nutritional values'!L35*$D36)/0.1</f>
        <v>0</v>
      </c>
      <c r="M36">
        <f>('nutritional values'!M35*$D36)/0.1</f>
        <v>0</v>
      </c>
      <c r="N36">
        <f>('nutritional values'!N35*$D36)/0.1</f>
        <v>0</v>
      </c>
      <c r="O36">
        <f>('nutritional values'!O35*$D36)/0.1</f>
        <v>0</v>
      </c>
      <c r="P36">
        <f>('nutritional values'!P35*$D36)/0.1</f>
        <v>0</v>
      </c>
      <c r="Q36">
        <f>('nutritional values'!Q35*$D36)/0.1</f>
        <v>0</v>
      </c>
      <c r="R36">
        <f>('nutritional values'!R35*$D36)/0.1</f>
        <v>0</v>
      </c>
      <c r="S36">
        <f>('nutritional values'!S35*$D36)/0.1</f>
        <v>0</v>
      </c>
      <c r="T36">
        <f>('nutritional values'!T35*$D36)/0.1</f>
        <v>0</v>
      </c>
      <c r="U36">
        <f>('nutritional values'!U35*$D36)/0.1</f>
        <v>0</v>
      </c>
      <c r="V36">
        <f>('nutritional values'!V35*$D36)/0.1</f>
        <v>0</v>
      </c>
      <c r="W36">
        <f>('nutritional values'!W35*$D36)/0.1</f>
        <v>0</v>
      </c>
      <c r="X36">
        <f>('nutritional values'!X35*$D36)/0.1</f>
        <v>0</v>
      </c>
      <c r="Y36">
        <f>('nutritional values'!Y35*$D36)/0.1</f>
        <v>0</v>
      </c>
      <c r="Z36">
        <f>('nutritional values'!Z35*$D36)/0.1</f>
        <v>0</v>
      </c>
    </row>
    <row r="37" spans="1:26">
      <c r="A37">
        <v>36</v>
      </c>
      <c r="B37" s="28" t="s">
        <v>93</v>
      </c>
      <c r="C37" s="25" t="s">
        <v>24</v>
      </c>
      <c r="D37" s="30" cm="1">
        <f t="array" ref="D37">INDEX(harvestdata, A37, D$1)</f>
        <v>0</v>
      </c>
      <c r="E37">
        <f>('nutritional values'!E36*$D37)/0.1</f>
        <v>0</v>
      </c>
      <c r="F37">
        <f>('nutritional values'!F36*$D37)/0.1</f>
        <v>0</v>
      </c>
      <c r="G37">
        <f>('nutritional values'!G36*$D37)/0.1</f>
        <v>0</v>
      </c>
      <c r="H37">
        <f>('nutritional values'!H36*$D37)/0.1</f>
        <v>0</v>
      </c>
      <c r="I37">
        <f>('nutritional values'!I36*$D37)/0.1</f>
        <v>0</v>
      </c>
      <c r="J37">
        <f>('nutritional values'!J36*$D37)/0.1</f>
        <v>0</v>
      </c>
      <c r="K37">
        <f>('nutritional values'!K36*$D37)/0.1</f>
        <v>0</v>
      </c>
      <c r="L37">
        <f>('nutritional values'!L36*$D37)/0.1</f>
        <v>0</v>
      </c>
      <c r="M37">
        <f>('nutritional values'!M36*$D37)/0.1</f>
        <v>0</v>
      </c>
      <c r="N37">
        <f>('nutritional values'!N36*$D37)/0.1</f>
        <v>0</v>
      </c>
      <c r="O37">
        <f>('nutritional values'!O36*$D37)/0.1</f>
        <v>0</v>
      </c>
      <c r="P37">
        <f>('nutritional values'!P36*$D37)/0.1</f>
        <v>0</v>
      </c>
      <c r="Q37">
        <f>('nutritional values'!Q36*$D37)/0.1</f>
        <v>0</v>
      </c>
      <c r="R37">
        <f>('nutritional values'!R36*$D37)/0.1</f>
        <v>0</v>
      </c>
      <c r="S37">
        <f>('nutritional values'!S36*$D37)/0.1</f>
        <v>0</v>
      </c>
      <c r="T37">
        <f>('nutritional values'!T36*$D37)/0.1</f>
        <v>0</v>
      </c>
      <c r="U37">
        <f>('nutritional values'!U36*$D37)/0.1</f>
        <v>0</v>
      </c>
      <c r="V37">
        <f>('nutritional values'!V36*$D37)/0.1</f>
        <v>0</v>
      </c>
      <c r="W37">
        <f>('nutritional values'!W36*$D37)/0.1</f>
        <v>0</v>
      </c>
      <c r="X37">
        <f>('nutritional values'!X36*$D37)/0.1</f>
        <v>0</v>
      </c>
      <c r="Y37">
        <f>('nutritional values'!Y36*$D37)/0.1</f>
        <v>0</v>
      </c>
      <c r="Z37">
        <f>('nutritional values'!Z36*$D37)/0.1</f>
        <v>0</v>
      </c>
    </row>
    <row r="38" spans="1:26">
      <c r="A38">
        <f t="shared" si="0"/>
        <v>37</v>
      </c>
      <c r="B38" s="28" t="s">
        <v>95</v>
      </c>
      <c r="C38" s="25" t="s">
        <v>35</v>
      </c>
      <c r="D38" s="30" cm="1">
        <f t="array" ref="D38">INDEX(harvestdata, A38, D$1)</f>
        <v>0</v>
      </c>
      <c r="E38">
        <f>('nutritional values'!E37*$D38)/0.1</f>
        <v>0</v>
      </c>
      <c r="F38">
        <f>('nutritional values'!F37*$D38)/0.1</f>
        <v>0</v>
      </c>
      <c r="G38">
        <f>('nutritional values'!G37*$D38)/0.1</f>
        <v>0</v>
      </c>
      <c r="H38">
        <f>('nutritional values'!H37*$D38)/0.1</f>
        <v>0</v>
      </c>
      <c r="I38">
        <f>('nutritional values'!I37*$D38)/0.1</f>
        <v>0</v>
      </c>
      <c r="J38">
        <f>('nutritional values'!J37*$D38)/0.1</f>
        <v>0</v>
      </c>
      <c r="K38">
        <f>('nutritional values'!K37*$D38)/0.1</f>
        <v>0</v>
      </c>
      <c r="L38">
        <f>('nutritional values'!L37*$D38)/0.1</f>
        <v>0</v>
      </c>
      <c r="M38">
        <f>('nutritional values'!M37*$D38)/0.1</f>
        <v>0</v>
      </c>
      <c r="N38">
        <f>('nutritional values'!N37*$D38)/0.1</f>
        <v>0</v>
      </c>
      <c r="O38">
        <f>('nutritional values'!O37*$D38)/0.1</f>
        <v>0</v>
      </c>
      <c r="P38">
        <f>('nutritional values'!P37*$D38)/0.1</f>
        <v>0</v>
      </c>
      <c r="Q38">
        <f>('nutritional values'!Q37*$D38)/0.1</f>
        <v>0</v>
      </c>
      <c r="R38">
        <f>('nutritional values'!R37*$D38)/0.1</f>
        <v>0</v>
      </c>
      <c r="S38">
        <f>('nutritional values'!S37*$D38)/0.1</f>
        <v>0</v>
      </c>
      <c r="T38">
        <f>('nutritional values'!T37*$D38)/0.1</f>
        <v>0</v>
      </c>
      <c r="U38">
        <f>('nutritional values'!U37*$D38)/0.1</f>
        <v>0</v>
      </c>
      <c r="V38">
        <f>('nutritional values'!V37*$D38)/0.1</f>
        <v>0</v>
      </c>
      <c r="W38">
        <f>('nutritional values'!W37*$D38)/0.1</f>
        <v>0</v>
      </c>
      <c r="X38">
        <f>('nutritional values'!X37*$D38)/0.1</f>
        <v>0</v>
      </c>
      <c r="Y38">
        <f>('nutritional values'!Y37*$D38)/0.1</f>
        <v>0</v>
      </c>
      <c r="Z38">
        <f>('nutritional values'!Z37*$D38)/0.1</f>
        <v>0</v>
      </c>
    </row>
    <row r="39" spans="1:26">
      <c r="A39">
        <f t="shared" si="0"/>
        <v>38</v>
      </c>
      <c r="B39" s="32" t="s">
        <v>97</v>
      </c>
      <c r="C39" s="25" t="s">
        <v>98</v>
      </c>
      <c r="D39" s="30" cm="1">
        <f t="array" ref="D39">INDEX(harvestdata, A39, D$1)</f>
        <v>0</v>
      </c>
      <c r="E39">
        <f>('nutritional values'!E38*$D39)/0.1</f>
        <v>0</v>
      </c>
      <c r="F39">
        <f>('nutritional values'!F38*$D39)/0.1</f>
        <v>0</v>
      </c>
      <c r="G39">
        <f>('nutritional values'!G38*$D39)/0.1</f>
        <v>0</v>
      </c>
      <c r="H39">
        <f>('nutritional values'!H38*$D39)/0.1</f>
        <v>0</v>
      </c>
      <c r="I39">
        <f>('nutritional values'!I38*$D39)/0.1</f>
        <v>0</v>
      </c>
      <c r="J39">
        <f>('nutritional values'!J38*$D39)/0.1</f>
        <v>0</v>
      </c>
      <c r="K39">
        <f>('nutritional values'!K38*$D39)/0.1</f>
        <v>0</v>
      </c>
      <c r="L39">
        <f>('nutritional values'!L38*$D39)/0.1</f>
        <v>0</v>
      </c>
      <c r="M39">
        <f>('nutritional values'!M38*$D39)/0.1</f>
        <v>0</v>
      </c>
      <c r="N39">
        <f>('nutritional values'!N38*$D39)/0.1</f>
        <v>0</v>
      </c>
      <c r="O39">
        <f>('nutritional values'!O38*$D39)/0.1</f>
        <v>0</v>
      </c>
      <c r="P39">
        <f>('nutritional values'!P38*$D39)/0.1</f>
        <v>0</v>
      </c>
      <c r="Q39">
        <f>('nutritional values'!Q38*$D39)/0.1</f>
        <v>0</v>
      </c>
      <c r="R39">
        <f>('nutritional values'!R38*$D39)/0.1</f>
        <v>0</v>
      </c>
      <c r="S39">
        <f>('nutritional values'!S38*$D39)/0.1</f>
        <v>0</v>
      </c>
      <c r="T39">
        <f>('nutritional values'!T38*$D39)/0.1</f>
        <v>0</v>
      </c>
      <c r="U39">
        <f>('nutritional values'!U38*$D39)/0.1</f>
        <v>0</v>
      </c>
      <c r="V39">
        <f>('nutritional values'!V38*$D39)/0.1</f>
        <v>0</v>
      </c>
      <c r="W39">
        <f>('nutritional values'!W38*$D39)/0.1</f>
        <v>0</v>
      </c>
      <c r="X39">
        <f>('nutritional values'!X38*$D39)/0.1</f>
        <v>0</v>
      </c>
      <c r="Y39">
        <f>('nutritional values'!Y38*$D39)/0.1</f>
        <v>0</v>
      </c>
      <c r="Z39">
        <f>('nutritional values'!Z38*$D39)/0.1</f>
        <v>0</v>
      </c>
    </row>
    <row r="40" spans="1:26">
      <c r="A40">
        <f t="shared" si="0"/>
        <v>39</v>
      </c>
      <c r="B40" s="28" t="s">
        <v>100</v>
      </c>
      <c r="C40" s="25" t="s">
        <v>98</v>
      </c>
      <c r="D40" s="30" cm="1">
        <f t="array" ref="D40">INDEX(harvestdata, A40, D$1)</f>
        <v>0</v>
      </c>
      <c r="E40">
        <f>('nutritional values'!E39*$D40)/0.1</f>
        <v>0</v>
      </c>
      <c r="F40">
        <f>('nutritional values'!F39*$D40)/0.1</f>
        <v>0</v>
      </c>
      <c r="G40">
        <f>('nutritional values'!G39*$D40)/0.1</f>
        <v>0</v>
      </c>
      <c r="H40">
        <f>('nutritional values'!H39*$D40)/0.1</f>
        <v>0</v>
      </c>
      <c r="I40">
        <f>('nutritional values'!I39*$D40)/0.1</f>
        <v>0</v>
      </c>
      <c r="J40">
        <f>('nutritional values'!J39*$D40)/0.1</f>
        <v>0</v>
      </c>
      <c r="K40">
        <f>('nutritional values'!K39*$D40)/0.1</f>
        <v>0</v>
      </c>
      <c r="L40">
        <f>('nutritional values'!L39*$D40)/0.1</f>
        <v>0</v>
      </c>
      <c r="M40">
        <f>('nutritional values'!M39*$D40)/0.1</f>
        <v>0</v>
      </c>
      <c r="N40">
        <f>('nutritional values'!N39*$D40)/0.1</f>
        <v>0</v>
      </c>
      <c r="O40">
        <f>('nutritional values'!O39*$D40)/0.1</f>
        <v>0</v>
      </c>
      <c r="P40">
        <f>('nutritional values'!P39*$D40)/0.1</f>
        <v>0</v>
      </c>
      <c r="Q40">
        <f>('nutritional values'!Q39*$D40)/0.1</f>
        <v>0</v>
      </c>
      <c r="R40">
        <f>('nutritional values'!R39*$D40)/0.1</f>
        <v>0</v>
      </c>
      <c r="S40">
        <f>('nutritional values'!S39*$D40)/0.1</f>
        <v>0</v>
      </c>
      <c r="T40">
        <f>('nutritional values'!T39*$D40)/0.1</f>
        <v>0</v>
      </c>
      <c r="U40">
        <f>('nutritional values'!U39*$D40)/0.1</f>
        <v>0</v>
      </c>
      <c r="V40">
        <f>('nutritional values'!V39*$D40)/0.1</f>
        <v>0</v>
      </c>
      <c r="W40">
        <f>('nutritional values'!W39*$D40)/0.1</f>
        <v>0</v>
      </c>
      <c r="X40">
        <f>('nutritional values'!X39*$D40)/0.1</f>
        <v>0</v>
      </c>
      <c r="Y40">
        <f>('nutritional values'!Y39*$D40)/0.1</f>
        <v>0</v>
      </c>
      <c r="Z40">
        <f>('nutritional values'!Z39*$D40)/0.1</f>
        <v>0</v>
      </c>
    </row>
    <row r="41" spans="1:26">
      <c r="A41">
        <f t="shared" si="0"/>
        <v>40</v>
      </c>
      <c r="B41" s="28" t="s">
        <v>102</v>
      </c>
      <c r="C41" s="25" t="s">
        <v>35</v>
      </c>
      <c r="D41" s="30" cm="1">
        <f t="array" ref="D41">INDEX(harvestdata, A41, D$1)</f>
        <v>0</v>
      </c>
      <c r="E41">
        <f>('nutritional values'!E40*$D41)/0.1</f>
        <v>0</v>
      </c>
      <c r="F41">
        <f>('nutritional values'!F40*$D41)/0.1</f>
        <v>0</v>
      </c>
      <c r="G41">
        <f>('nutritional values'!G40*$D41)/0.1</f>
        <v>0</v>
      </c>
      <c r="H41">
        <f>('nutritional values'!H40*$D41)/0.1</f>
        <v>0</v>
      </c>
      <c r="I41">
        <f>('nutritional values'!I40*$D41)/0.1</f>
        <v>0</v>
      </c>
      <c r="J41">
        <f>('nutritional values'!J40*$D41)/0.1</f>
        <v>0</v>
      </c>
      <c r="K41">
        <f>('nutritional values'!K40*$D41)/0.1</f>
        <v>0</v>
      </c>
      <c r="L41">
        <f>('nutritional values'!L40*$D41)/0.1</f>
        <v>0</v>
      </c>
      <c r="M41">
        <f>('nutritional values'!M40*$D41)/0.1</f>
        <v>0</v>
      </c>
      <c r="N41">
        <f>('nutritional values'!N40*$D41)/0.1</f>
        <v>0</v>
      </c>
      <c r="O41">
        <f>('nutritional values'!O40*$D41)/0.1</f>
        <v>0</v>
      </c>
      <c r="P41">
        <f>('nutritional values'!P40*$D41)/0.1</f>
        <v>0</v>
      </c>
      <c r="Q41">
        <f>('nutritional values'!Q40*$D41)/0.1</f>
        <v>0</v>
      </c>
      <c r="R41">
        <f>('nutritional values'!R40*$D41)/0.1</f>
        <v>0</v>
      </c>
      <c r="S41">
        <f>('nutritional values'!S40*$D41)/0.1</f>
        <v>0</v>
      </c>
      <c r="T41">
        <f>('nutritional values'!T40*$D41)/0.1</f>
        <v>0</v>
      </c>
      <c r="U41">
        <f>('nutritional values'!U40*$D41)/0.1</f>
        <v>0</v>
      </c>
      <c r="V41">
        <f>('nutritional values'!V40*$D41)/0.1</f>
        <v>0</v>
      </c>
      <c r="W41">
        <f>('nutritional values'!W40*$D41)/0.1</f>
        <v>0</v>
      </c>
      <c r="X41">
        <f>('nutritional values'!X40*$D41)/0.1</f>
        <v>0</v>
      </c>
      <c r="Y41">
        <f>('nutritional values'!Y40*$D41)/0.1</f>
        <v>0</v>
      </c>
      <c r="Z41">
        <f>('nutritional values'!Z40*$D41)/0.1</f>
        <v>0</v>
      </c>
    </row>
    <row r="42" spans="1:26">
      <c r="A42">
        <f t="shared" si="0"/>
        <v>41</v>
      </c>
      <c r="B42" s="28" t="s">
        <v>104</v>
      </c>
      <c r="C42" s="25" t="s">
        <v>35</v>
      </c>
      <c r="D42" s="30" cm="1">
        <f t="array" ref="D42">INDEX(harvestdata, A42, D$1)</f>
        <v>0</v>
      </c>
      <c r="E42">
        <f>('nutritional values'!E41*$D42)/0.1</f>
        <v>0</v>
      </c>
      <c r="F42">
        <f>('nutritional values'!F41*$D42)/0.1</f>
        <v>0</v>
      </c>
      <c r="G42">
        <f>('nutritional values'!G41*$D42)/0.1</f>
        <v>0</v>
      </c>
      <c r="H42">
        <f>('nutritional values'!H41*$D42)/0.1</f>
        <v>0</v>
      </c>
      <c r="I42">
        <f>('nutritional values'!I41*$D42)/0.1</f>
        <v>0</v>
      </c>
      <c r="J42">
        <f>('nutritional values'!J41*$D42)/0.1</f>
        <v>0</v>
      </c>
      <c r="K42">
        <f>('nutritional values'!K41*$D42)/0.1</f>
        <v>0</v>
      </c>
      <c r="L42">
        <f>('nutritional values'!L41*$D42)/0.1</f>
        <v>0</v>
      </c>
      <c r="M42">
        <f>('nutritional values'!M41*$D42)/0.1</f>
        <v>0</v>
      </c>
      <c r="N42">
        <f>('nutritional values'!N41*$D42)/0.1</f>
        <v>0</v>
      </c>
      <c r="O42">
        <f>('nutritional values'!O41*$D42)/0.1</f>
        <v>0</v>
      </c>
      <c r="P42">
        <f>('nutritional values'!P41*$D42)/0.1</f>
        <v>0</v>
      </c>
      <c r="Q42">
        <f>('nutritional values'!Q41*$D42)/0.1</f>
        <v>0</v>
      </c>
      <c r="R42">
        <f>('nutritional values'!R41*$D42)/0.1</f>
        <v>0</v>
      </c>
      <c r="S42">
        <f>('nutritional values'!S41*$D42)/0.1</f>
        <v>0</v>
      </c>
      <c r="T42">
        <f>('nutritional values'!T41*$D42)/0.1</f>
        <v>0</v>
      </c>
      <c r="U42">
        <f>('nutritional values'!U41*$D42)/0.1</f>
        <v>0</v>
      </c>
      <c r="V42">
        <f>('nutritional values'!V41*$D42)/0.1</f>
        <v>0</v>
      </c>
      <c r="W42">
        <f>('nutritional values'!W41*$D42)/0.1</f>
        <v>0</v>
      </c>
      <c r="X42">
        <f>('nutritional values'!X41*$D42)/0.1</f>
        <v>0</v>
      </c>
      <c r="Y42">
        <f>('nutritional values'!Y41*$D42)/0.1</f>
        <v>0</v>
      </c>
      <c r="Z42">
        <f>('nutritional values'!Z41*$D42)/0.1</f>
        <v>0</v>
      </c>
    </row>
    <row r="43" spans="1:26">
      <c r="A43">
        <f t="shared" si="0"/>
        <v>42</v>
      </c>
      <c r="B43" s="28" t="s">
        <v>105</v>
      </c>
      <c r="C43" s="25" t="s">
        <v>35</v>
      </c>
      <c r="D43" s="30" cm="1">
        <f t="array" ref="D43">INDEX(harvestdata, A43, D$1)</f>
        <v>0</v>
      </c>
      <c r="E43">
        <f>('nutritional values'!E42*$D43)/0.1</f>
        <v>0</v>
      </c>
      <c r="F43">
        <f>('nutritional values'!F42*$D43)/0.1</f>
        <v>0</v>
      </c>
      <c r="G43">
        <f>('nutritional values'!G42*$D43)/0.1</f>
        <v>0</v>
      </c>
      <c r="H43">
        <f>('nutritional values'!H42*$D43)/0.1</f>
        <v>0</v>
      </c>
      <c r="I43">
        <f>('nutritional values'!I42*$D43)/0.1</f>
        <v>0</v>
      </c>
      <c r="J43">
        <f>('nutritional values'!J42*$D43)/0.1</f>
        <v>0</v>
      </c>
      <c r="K43">
        <f>('nutritional values'!K42*$D43)/0.1</f>
        <v>0</v>
      </c>
      <c r="L43">
        <f>('nutritional values'!L42*$D43)/0.1</f>
        <v>0</v>
      </c>
      <c r="M43">
        <f>('nutritional values'!M42*$D43)/0.1</f>
        <v>0</v>
      </c>
      <c r="N43">
        <f>('nutritional values'!N42*$D43)/0.1</f>
        <v>0</v>
      </c>
      <c r="O43">
        <f>('nutritional values'!O42*$D43)/0.1</f>
        <v>0</v>
      </c>
      <c r="P43">
        <f>('nutritional values'!P42*$D43)/0.1</f>
        <v>0</v>
      </c>
      <c r="Q43">
        <f>('nutritional values'!Q42*$D43)/0.1</f>
        <v>0</v>
      </c>
      <c r="R43">
        <f>('nutritional values'!R42*$D43)/0.1</f>
        <v>0</v>
      </c>
      <c r="S43">
        <f>('nutritional values'!S42*$D43)/0.1</f>
        <v>0</v>
      </c>
      <c r="T43">
        <f>('nutritional values'!T42*$D43)/0.1</f>
        <v>0</v>
      </c>
      <c r="U43">
        <f>('nutritional values'!U42*$D43)/0.1</f>
        <v>0</v>
      </c>
      <c r="V43">
        <f>('nutritional values'!V42*$D43)/0.1</f>
        <v>0</v>
      </c>
      <c r="W43">
        <f>('nutritional values'!W42*$D43)/0.1</f>
        <v>0</v>
      </c>
      <c r="X43">
        <f>('nutritional values'!X42*$D43)/0.1</f>
        <v>0</v>
      </c>
      <c r="Y43">
        <f>('nutritional values'!Y42*$D43)/0.1</f>
        <v>0</v>
      </c>
      <c r="Z43">
        <f>('nutritional values'!Z42*$D43)/0.1</f>
        <v>0</v>
      </c>
    </row>
    <row r="44" spans="1:26">
      <c r="A44">
        <f t="shared" si="0"/>
        <v>43</v>
      </c>
      <c r="B44" s="25" t="s">
        <v>107</v>
      </c>
      <c r="C44" s="25" t="s">
        <v>35</v>
      </c>
      <c r="D44" s="30" cm="1">
        <f t="array" ref="D44">INDEX(harvestdata, A44, D$1)</f>
        <v>0</v>
      </c>
      <c r="E44">
        <f>('nutritional values'!E43*$D44)/0.1</f>
        <v>0</v>
      </c>
      <c r="F44">
        <f>('nutritional values'!F43*$D44)/0.1</f>
        <v>0</v>
      </c>
      <c r="G44">
        <f>('nutritional values'!G43*$D44)/0.1</f>
        <v>0</v>
      </c>
      <c r="H44">
        <f>('nutritional values'!H43*$D44)/0.1</f>
        <v>0</v>
      </c>
      <c r="I44">
        <f>('nutritional values'!I43*$D44)/0.1</f>
        <v>0</v>
      </c>
      <c r="J44">
        <f>('nutritional values'!J43*$D44)/0.1</f>
        <v>0</v>
      </c>
      <c r="K44">
        <f>('nutritional values'!K43*$D44)/0.1</f>
        <v>0</v>
      </c>
      <c r="L44">
        <f>('nutritional values'!L43*$D44)/0.1</f>
        <v>0</v>
      </c>
      <c r="M44">
        <f>('nutritional values'!M43*$D44)/0.1</f>
        <v>0</v>
      </c>
      <c r="N44">
        <f>('nutritional values'!N43*$D44)/0.1</f>
        <v>0</v>
      </c>
      <c r="O44">
        <f>('nutritional values'!O43*$D44)/0.1</f>
        <v>0</v>
      </c>
      <c r="P44">
        <f>('nutritional values'!P43*$D44)/0.1</f>
        <v>0</v>
      </c>
      <c r="Q44">
        <f>('nutritional values'!Q43*$D44)/0.1</f>
        <v>0</v>
      </c>
      <c r="R44">
        <f>('nutritional values'!R43*$D44)/0.1</f>
        <v>0</v>
      </c>
      <c r="S44">
        <f>('nutritional values'!S43*$D44)/0.1</f>
        <v>0</v>
      </c>
      <c r="T44">
        <f>('nutritional values'!T43*$D44)/0.1</f>
        <v>0</v>
      </c>
      <c r="U44">
        <f>('nutritional values'!U43*$D44)/0.1</f>
        <v>0</v>
      </c>
      <c r="V44">
        <f>('nutritional values'!V43*$D44)/0.1</f>
        <v>0</v>
      </c>
      <c r="W44">
        <f>('nutritional values'!W43*$D44)/0.1</f>
        <v>0</v>
      </c>
      <c r="X44">
        <f>('nutritional values'!X43*$D44)/0.1</f>
        <v>0</v>
      </c>
      <c r="Y44">
        <f>('nutritional values'!Y43*$D44)/0.1</f>
        <v>0</v>
      </c>
      <c r="Z44">
        <f>('nutritional values'!Z43*$D44)/0.1</f>
        <v>0</v>
      </c>
    </row>
    <row r="45" spans="1:26">
      <c r="B45" s="27"/>
      <c r="C45" s="26"/>
      <c r="D45" s="26"/>
    </row>
    <row r="46" spans="1:26">
      <c r="B46" s="33"/>
      <c r="C46" s="34" t="s">
        <v>133</v>
      </c>
      <c r="D46" s="35">
        <f>SUM(D2:D44)</f>
        <v>51.389999999999993</v>
      </c>
      <c r="E46" s="35">
        <f t="shared" ref="E46:Z46" si="1">SUM(E2:E44)</f>
        <v>2709.2904691576937</v>
      </c>
      <c r="F46" s="35">
        <f t="shared" si="1"/>
        <v>3160.5489966079595</v>
      </c>
      <c r="G46" s="35">
        <f t="shared" si="1"/>
        <v>9078.3698810338938</v>
      </c>
      <c r="H46" s="35">
        <f t="shared" si="1"/>
        <v>75740.549886894223</v>
      </c>
      <c r="I46" s="35">
        <f t="shared" si="1"/>
        <v>2893.7349872037748</v>
      </c>
      <c r="J46" s="35">
        <f t="shared" si="1"/>
        <v>443.71648903191152</v>
      </c>
      <c r="K46" s="35">
        <f t="shared" si="1"/>
        <v>24967.330029678349</v>
      </c>
      <c r="L46" s="35">
        <f t="shared" si="1"/>
        <v>999.89698502123349</v>
      </c>
      <c r="M46" s="35">
        <f t="shared" si="1"/>
        <v>24757.855082893402</v>
      </c>
      <c r="N46" s="35">
        <f t="shared" si="1"/>
        <v>186170.1054443359</v>
      </c>
      <c r="O46" s="35">
        <f t="shared" si="1"/>
        <v>16695.04988245964</v>
      </c>
      <c r="P46" s="35">
        <f t="shared" si="1"/>
        <v>419.68350144624668</v>
      </c>
      <c r="Q46" s="35">
        <f t="shared" si="1"/>
        <v>28538.7</v>
      </c>
      <c r="R46" s="35">
        <f t="shared" si="1"/>
        <v>382954.03650283813</v>
      </c>
      <c r="S46" s="35">
        <f t="shared" si="1"/>
        <v>599.53401011303004</v>
      </c>
      <c r="T46" s="35">
        <f t="shared" si="1"/>
        <v>11052.984864091874</v>
      </c>
      <c r="U46" s="35">
        <f t="shared" si="1"/>
        <v>49947.939595794698</v>
      </c>
      <c r="V46" s="35">
        <f t="shared" si="1"/>
        <v>2126.2213181004854</v>
      </c>
      <c r="W46" s="35">
        <f t="shared" si="1"/>
        <v>362.83560389205809</v>
      </c>
      <c r="X46" s="35">
        <f t="shared" si="1"/>
        <v>32.48789948951454</v>
      </c>
      <c r="Y46" s="35">
        <f t="shared" si="1"/>
        <v>2176.8664576125348</v>
      </c>
      <c r="Z46" s="35">
        <f t="shared" si="1"/>
        <v>392.37149013876996</v>
      </c>
    </row>
    <row r="47" spans="1:26">
      <c r="C47" s="17" t="s">
        <v>132</v>
      </c>
      <c r="D47" s="47">
        <f>(D46/30)</f>
        <v>1.7129999999999999</v>
      </c>
      <c r="E47" s="47">
        <f t="shared" ref="E47:Z47" si="2">(E46/30)</f>
        <v>90.309682305256459</v>
      </c>
      <c r="F47" s="47">
        <f t="shared" si="2"/>
        <v>105.35163322026531</v>
      </c>
      <c r="G47" s="47">
        <f t="shared" si="2"/>
        <v>302.61232936779646</v>
      </c>
      <c r="H47" s="47">
        <f t="shared" si="2"/>
        <v>2524.6849962298074</v>
      </c>
      <c r="I47" s="47">
        <f t="shared" si="2"/>
        <v>96.45783290679249</v>
      </c>
      <c r="J47" s="47">
        <f t="shared" si="2"/>
        <v>14.790549634397051</v>
      </c>
      <c r="K47" s="47">
        <f t="shared" si="2"/>
        <v>832.24433432261162</v>
      </c>
      <c r="L47" s="47">
        <f t="shared" si="2"/>
        <v>33.329899500707782</v>
      </c>
      <c r="M47" s="47">
        <f t="shared" si="2"/>
        <v>825.2618360964467</v>
      </c>
      <c r="N47" s="47">
        <f t="shared" si="2"/>
        <v>6205.6701814778635</v>
      </c>
      <c r="O47" s="47">
        <f t="shared" si="2"/>
        <v>556.50166274865467</v>
      </c>
      <c r="P47" s="47">
        <f t="shared" si="2"/>
        <v>13.989450048208223</v>
      </c>
      <c r="Q47" s="47">
        <f t="shared" si="2"/>
        <v>951.29000000000008</v>
      </c>
      <c r="R47" s="47">
        <f t="shared" si="2"/>
        <v>12765.134550094604</v>
      </c>
      <c r="S47" s="47">
        <f t="shared" si="2"/>
        <v>19.984467003767669</v>
      </c>
      <c r="T47" s="47">
        <f t="shared" si="2"/>
        <v>368.43282880306248</v>
      </c>
      <c r="U47" s="47">
        <f t="shared" si="2"/>
        <v>1664.9313198598234</v>
      </c>
      <c r="V47" s="47">
        <f t="shared" si="2"/>
        <v>70.874043936682853</v>
      </c>
      <c r="W47" s="47">
        <f t="shared" si="2"/>
        <v>12.094520129735269</v>
      </c>
      <c r="X47" s="47">
        <f t="shared" si="2"/>
        <v>1.0829299829838179</v>
      </c>
      <c r="Y47" s="47">
        <f t="shared" si="2"/>
        <v>72.562215253751162</v>
      </c>
      <c r="Z47" s="47">
        <f t="shared" si="2"/>
        <v>13.079049671292331</v>
      </c>
    </row>
  </sheetData>
  <pageMargins left="0.7" right="0.7" top="0.75" bottom="0.75" header="0.3" footer="0.3"/>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2896-20CA-4A18-BAD8-170D13D50F67}">
  <sheetPr codeName="Sheet21"/>
  <dimension ref="A1:R17"/>
  <sheetViews>
    <sheetView workbookViewId="0">
      <selection activeCell="F26" sqref="F26"/>
    </sheetView>
  </sheetViews>
  <sheetFormatPr baseColWidth="10" defaultColWidth="8.83203125" defaultRowHeight="15"/>
  <cols>
    <col min="2" max="3" width="8.6640625" bestFit="1" customWidth="1"/>
    <col min="4" max="4" width="9.5" customWidth="1"/>
    <col min="5" max="5" width="9.83203125" customWidth="1"/>
    <col min="6" max="6" width="8.83203125" customWidth="1"/>
    <col min="7" max="7" width="8.6640625" bestFit="1" customWidth="1"/>
    <col min="8" max="8" width="9.1640625" bestFit="1" customWidth="1"/>
    <col min="9" max="9" width="8.6640625" bestFit="1" customWidth="1"/>
    <col min="10" max="10" width="9.1640625" bestFit="1" customWidth="1"/>
    <col min="11" max="11" width="10.1640625" bestFit="1" customWidth="1"/>
    <col min="12" max="12" width="9.1640625" bestFit="1" customWidth="1"/>
    <col min="13" max="13" width="8.6640625" bestFit="1" customWidth="1"/>
    <col min="14" max="15" width="10.1640625" bestFit="1" customWidth="1"/>
  </cols>
  <sheetData>
    <row r="1" spans="1:18">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row>
    <row r="2" spans="1:18">
      <c r="A2" s="22" t="s">
        <v>134</v>
      </c>
      <c r="B2" s="40">
        <f>Jan!E$47</f>
        <v>95.083032295703816</v>
      </c>
      <c r="C2" s="40">
        <f>Jan!F$47</f>
        <v>106.05044989372294</v>
      </c>
      <c r="D2" s="40">
        <f>Jan!G$47</f>
        <v>314.98367942571628</v>
      </c>
      <c r="E2" s="40">
        <f>Jan!H$47</f>
        <v>2600.0183293088276</v>
      </c>
      <c r="F2" s="40">
        <f>Jan!I$47</f>
        <v>103.07233283733321</v>
      </c>
      <c r="G2" s="40">
        <f>Jan!J$47</f>
        <v>14.917992969291927</v>
      </c>
      <c r="H2" s="40">
        <f>Jan!K$47</f>
        <v>970.94753574371373</v>
      </c>
      <c r="I2" s="40">
        <f>Jan!L$47</f>
        <v>36.634532808164757</v>
      </c>
      <c r="J2" s="40">
        <f>Jan!M$47</f>
        <v>890.84953636805324</v>
      </c>
      <c r="K2" s="40">
        <f>Jan!N$47</f>
        <v>7153.2655397542303</v>
      </c>
      <c r="L2" s="40">
        <f>Jan!O$47</f>
        <v>707.69832787672669</v>
      </c>
      <c r="M2" s="40">
        <f>Jan!P$47</f>
        <v>14.889733371622846</v>
      </c>
      <c r="N2" s="40">
        <f>Jan!Q$47</f>
        <v>1163.4449999999999</v>
      </c>
      <c r="O2" s="40">
        <f>Jan!R$47</f>
        <v>14930.527150599162</v>
      </c>
      <c r="P2" s="40">
        <f>Jan!S$47</f>
        <v>21.234516993562355</v>
      </c>
      <c r="Q2" s="40">
        <f>Jan!T$47</f>
        <v>466.60159554004673</v>
      </c>
      <c r="R2" s="40">
        <f>Jan!U$47</f>
        <v>1833.6865849049891</v>
      </c>
    </row>
    <row r="3" spans="1:18">
      <c r="A3" t="s">
        <v>135</v>
      </c>
      <c r="B3" s="40">
        <f>Feb!E$47</f>
        <v>103.01278236269945</v>
      </c>
      <c r="C3" s="40">
        <f>Feb!F$47</f>
        <v>107.72936657453577</v>
      </c>
      <c r="D3" s="40">
        <f>Feb!G$47</f>
        <v>354.44142980575549</v>
      </c>
      <c r="E3" s="40">
        <f>Feb!H$47</f>
        <v>2793.7849987729392</v>
      </c>
      <c r="F3" s="40">
        <f>Feb!I$47</f>
        <v>115.46849961891762</v>
      </c>
      <c r="G3" s="40">
        <f>Feb!J$47</f>
        <v>15.119066308935505</v>
      </c>
      <c r="H3" s="40">
        <f>Feb!K$47</f>
        <v>1251.248340263367</v>
      </c>
      <c r="I3" s="40">
        <f>Feb!L$47</f>
        <v>44.351499292155111</v>
      </c>
      <c r="J3" s="40">
        <f>Feb!M$47</f>
        <v>997.58633691152056</v>
      </c>
      <c r="K3" s="40">
        <f>Feb!N$47</f>
        <v>8681.3983095296226</v>
      </c>
      <c r="L3" s="40">
        <f>Feb!O$47</f>
        <v>929.14499306837706</v>
      </c>
      <c r="M3" s="40">
        <f>Feb!P$47</f>
        <v>16.471283355032387</v>
      </c>
      <c r="N3" s="40">
        <f>Feb!Q$47</f>
        <v>2722</v>
      </c>
      <c r="O3" s="40">
        <f>Feb!R$47</f>
        <v>46926.104012171425</v>
      </c>
      <c r="P3" s="40">
        <f>Feb!S$47</f>
        <v>24.397667014375305</v>
      </c>
      <c r="Q3" s="40">
        <f>Feb!T$47</f>
        <v>628.26566142559057</v>
      </c>
      <c r="R3" s="40">
        <f>Feb!U$47</f>
        <v>2091.4903144073487</v>
      </c>
    </row>
    <row r="4" spans="1:18">
      <c r="A4" t="s">
        <v>136</v>
      </c>
      <c r="B4" s="40">
        <f>March!E$47</f>
        <v>101.69329905271525</v>
      </c>
      <c r="C4" s="40">
        <f>March!F$47</f>
        <v>107.81431657060982</v>
      </c>
      <c r="D4" s="40">
        <f>March!G$47</f>
        <v>354.19327957232775</v>
      </c>
      <c r="E4" s="40">
        <f>March!H$47</f>
        <v>2770.0583339118953</v>
      </c>
      <c r="F4" s="40">
        <f>March!I$47</f>
        <v>114.59566648220017</v>
      </c>
      <c r="G4" s="40">
        <f>March!J$47</f>
        <v>15.137146310322008</v>
      </c>
      <c r="H4" s="40">
        <f>March!K$47</f>
        <v>1311.1910080337532</v>
      </c>
      <c r="I4" s="40">
        <f>March!L$47</f>
        <v>44.856999187568817</v>
      </c>
      <c r="J4" s="40">
        <f>March!M$47</f>
        <v>984.72167025884107</v>
      </c>
      <c r="K4" s="40">
        <f>March!N$47</f>
        <v>8588.4309633382163</v>
      </c>
      <c r="L4" s="40">
        <f>March!O$47</f>
        <v>881.14499224185931</v>
      </c>
      <c r="M4" s="40">
        <f>March!P$47</f>
        <v>16.080600035550678</v>
      </c>
      <c r="N4" s="40">
        <f>March!Q$47</f>
        <v>3552.2316666666666</v>
      </c>
      <c r="O4" s="40">
        <f>March!R$47</f>
        <v>63676.103818893433</v>
      </c>
      <c r="P4" s="40">
        <f>March!S$47</f>
        <v>25.57071702669062</v>
      </c>
      <c r="Q4" s="40">
        <f>March!T$47</f>
        <v>656.82199425220495</v>
      </c>
      <c r="R4" s="40">
        <f>March!U$47</f>
        <v>1901.5156465403238</v>
      </c>
    </row>
    <row r="5" spans="1:18">
      <c r="A5" t="s">
        <v>137</v>
      </c>
      <c r="B5" s="40">
        <f>April!E$47</f>
        <v>92.620265672206827</v>
      </c>
      <c r="C5" s="40">
        <f>April!F$47</f>
        <v>106.2231498803695</v>
      </c>
      <c r="D5" s="40">
        <f>April!G$47</f>
        <v>341.87707951466228</v>
      </c>
      <c r="E5" s="40">
        <f>April!H$47</f>
        <v>2662.3383352343239</v>
      </c>
      <c r="F5" s="40">
        <f>April!I$47</f>
        <v>99.126000056813126</v>
      </c>
      <c r="G5" s="40">
        <f>April!J$47</f>
        <v>14.860129636464041</v>
      </c>
      <c r="H5" s="40">
        <f>April!K$47</f>
        <v>1016.6510035578414</v>
      </c>
      <c r="I5" s="40">
        <f>April!L$47</f>
        <v>37.38236588329076</v>
      </c>
      <c r="J5" s="40">
        <f>April!M$47</f>
        <v>855.2418357658396</v>
      </c>
      <c r="K5" s="40">
        <f>April!N$47</f>
        <v>6519.2334932454432</v>
      </c>
      <c r="L5" s="40">
        <f>April!O$47</f>
        <v>596.76832877953825</v>
      </c>
      <c r="M5" s="40">
        <f>April!P$47</f>
        <v>14.379500051389122</v>
      </c>
      <c r="N5" s="40">
        <f>April!Q$47</f>
        <v>2762.5783333333334</v>
      </c>
      <c r="O5" s="40">
        <f>April!R$47</f>
        <v>51446.540814717613</v>
      </c>
      <c r="P5" s="40">
        <f>April!S$47</f>
        <v>22.383783713753001</v>
      </c>
      <c r="Q5" s="40">
        <f>April!T$47</f>
        <v>348.29716346581779</v>
      </c>
      <c r="R5" s="40">
        <f>April!U$47</f>
        <v>1587.5813165696466</v>
      </c>
    </row>
    <row r="6" spans="1:18">
      <c r="A6" t="s">
        <v>138</v>
      </c>
      <c r="B6" s="40">
        <f>May!E$47</f>
        <v>96.653915915489151</v>
      </c>
      <c r="C6" s="40">
        <f>May!F$47</f>
        <v>106.93661652291816</v>
      </c>
      <c r="D6" s="40">
        <f>May!G$47</f>
        <v>347.35362921555821</v>
      </c>
      <c r="E6" s="40">
        <f>May!H$47</f>
        <v>2738.6399981244404</v>
      </c>
      <c r="F6" s="40">
        <f>May!I$47</f>
        <v>107.01899979129429</v>
      </c>
      <c r="G6" s="40">
        <f>May!J$47</f>
        <v>15.130346309766194</v>
      </c>
      <c r="H6" s="40">
        <f>May!K$47</f>
        <v>1026.3063341840109</v>
      </c>
      <c r="I6" s="40">
        <f>May!L$47</f>
        <v>37.296749348342409</v>
      </c>
      <c r="J6" s="40">
        <f>May!M$47</f>
        <v>933.98967073440645</v>
      </c>
      <c r="K6" s="40">
        <f>May!N$47</f>
        <v>7805.4420071411105</v>
      </c>
      <c r="L6" s="40">
        <f>May!O$47</f>
        <v>661.6116632159551</v>
      </c>
      <c r="M6" s="40">
        <f>May!P$47</f>
        <v>15.361566702512388</v>
      </c>
      <c r="N6" s="40">
        <f>May!Q$47</f>
        <v>2368.6183333333333</v>
      </c>
      <c r="O6" s="40">
        <f>May!R$47</f>
        <v>39600.578389612834</v>
      </c>
      <c r="P6" s="40">
        <f>May!S$47</f>
        <v>22.439650382002171</v>
      </c>
      <c r="Q6" s="40">
        <f>May!T$47</f>
        <v>397.47082821051282</v>
      </c>
      <c r="R6" s="40">
        <f>May!U$47</f>
        <v>1707.6069847615565</v>
      </c>
    </row>
    <row r="7" spans="1:18">
      <c r="A7" t="s">
        <v>139</v>
      </c>
      <c r="B7" s="40">
        <f>June!E$47</f>
        <v>86.940782427390374</v>
      </c>
      <c r="C7" s="40">
        <f>June!F$47</f>
        <v>105.95377650891741</v>
      </c>
      <c r="D7" s="40">
        <f>June!G$47</f>
        <v>315.46408922274895</v>
      </c>
      <c r="E7" s="40">
        <f>June!H$47</f>
        <v>2521.6453291638691</v>
      </c>
      <c r="F7" s="40">
        <f>June!I$47</f>
        <v>84.569066482931333</v>
      </c>
      <c r="G7" s="40">
        <f>June!J$47</f>
        <v>15.000902303556622</v>
      </c>
      <c r="H7" s="40">
        <f>June!K$47</f>
        <v>580.44239473978644</v>
      </c>
      <c r="I7" s="40">
        <f>June!L$47</f>
        <v>25.981602991521356</v>
      </c>
      <c r="J7" s="40">
        <f>June!M$47</f>
        <v>816.12966986974175</v>
      </c>
      <c r="K7" s="40">
        <f>June!N$47</f>
        <v>5929.4343169657368</v>
      </c>
      <c r="L7" s="40">
        <f>June!O$47</f>
        <v>111.1149992680549</v>
      </c>
      <c r="M7" s="40">
        <f>June!P$47</f>
        <v>13.727673373172665</v>
      </c>
      <c r="N7" s="40">
        <f>June!Q$47</f>
        <v>993.8936666666666</v>
      </c>
      <c r="O7" s="40">
        <f>June!R$47</f>
        <v>10196.224396387734</v>
      </c>
      <c r="P7" s="40">
        <f>June!S$47</f>
        <v>19.189390455211182</v>
      </c>
      <c r="Q7" s="40">
        <f>June!T$47</f>
        <v>292.53776130199418</v>
      </c>
      <c r="R7" s="40">
        <f>June!U$47</f>
        <v>1237.8929876518259</v>
      </c>
    </row>
    <row r="8" spans="1:18">
      <c r="A8" t="s">
        <v>140</v>
      </c>
      <c r="B8" s="40">
        <f>July!E$47</f>
        <v>86.11577235321198</v>
      </c>
      <c r="C8" s="40">
        <f>July!F$47</f>
        <v>105.59326654781898</v>
      </c>
      <c r="D8" s="40">
        <f>July!G$47</f>
        <v>327.82105957667022</v>
      </c>
      <c r="E8" s="40">
        <f>July!H$47</f>
        <v>2576.4036639912924</v>
      </c>
      <c r="F8" s="40">
        <f>July!I$47</f>
        <v>87.954833241452732</v>
      </c>
      <c r="G8" s="40">
        <f>July!J$47</f>
        <v>14.809734633068265</v>
      </c>
      <c r="H8" s="40">
        <f>July!K$47</f>
        <v>579.11556231816587</v>
      </c>
      <c r="I8" s="40">
        <f>July!L$47</f>
        <v>25.522309695829946</v>
      </c>
      <c r="J8" s="40">
        <f>July!M$47</f>
        <v>820.21516798019513</v>
      </c>
      <c r="K8" s="40">
        <f>July!N$47</f>
        <v>5864.0958198038725</v>
      </c>
      <c r="L8" s="40">
        <f>July!O$47</f>
        <v>92.480999538898416</v>
      </c>
      <c r="M8" s="40">
        <f>July!P$47</f>
        <v>13.135093418558423</v>
      </c>
      <c r="N8" s="40">
        <f>July!Q$47</f>
        <v>1399.7319999999997</v>
      </c>
      <c r="O8" s="40">
        <f>July!R$47</f>
        <v>6518.7021139780682</v>
      </c>
      <c r="P8" s="40">
        <f>July!S$47</f>
        <v>21.244287215260147</v>
      </c>
      <c r="Q8" s="40">
        <f>July!T$47</f>
        <v>367.60929808934503</v>
      </c>
      <c r="R8" s="40">
        <f>July!U$47</f>
        <v>1188.5913222185779</v>
      </c>
    </row>
    <row r="9" spans="1:18">
      <c r="A9" t="s">
        <v>141</v>
      </c>
      <c r="B9" s="40">
        <f>August!E$47</f>
        <v>83.704022336602151</v>
      </c>
      <c r="C9" s="40">
        <f>August!F$47</f>
        <v>105.03785321002206</v>
      </c>
      <c r="D9" s="40">
        <f>August!G$47</f>
        <v>302.98766252994523</v>
      </c>
      <c r="E9" s="40">
        <f>August!H$47</f>
        <v>2475.514662017822</v>
      </c>
      <c r="F9" s="40">
        <f>August!I$47</f>
        <v>85.726366494248268</v>
      </c>
      <c r="G9" s="40">
        <f>August!J$47</f>
        <v>14.735615964606426</v>
      </c>
      <c r="H9" s="40">
        <f>August!K$47</f>
        <v>549.65106207370752</v>
      </c>
      <c r="I9" s="40">
        <f>August!L$47</f>
        <v>24.715779701024292</v>
      </c>
      <c r="J9" s="40">
        <f>August!M$47</f>
        <v>778.09933536529638</v>
      </c>
      <c r="K9" s="40">
        <f>August!N$47</f>
        <v>5134.2949799346916</v>
      </c>
      <c r="L9" s="40">
        <f>August!O$47</f>
        <v>79.783666373888593</v>
      </c>
      <c r="M9" s="40">
        <f>August!P$47</f>
        <v>12.691726743976261</v>
      </c>
      <c r="N9" s="40">
        <f>August!Q$47</f>
        <v>1020.6853333333332</v>
      </c>
      <c r="O9" s="40">
        <f>August!R$47</f>
        <v>5553.7867270151755</v>
      </c>
      <c r="P9" s="40">
        <f>August!S$47</f>
        <v>19.696507152194759</v>
      </c>
      <c r="Q9" s="40">
        <f>August!T$47</f>
        <v>346.54919964790315</v>
      </c>
      <c r="R9" s="40">
        <f>August!U$47</f>
        <v>1163.689322760901</v>
      </c>
    </row>
    <row r="10" spans="1:18">
      <c r="A10" t="s">
        <v>142</v>
      </c>
      <c r="B10" s="40">
        <f>September!E$47</f>
        <v>83.597152405579834</v>
      </c>
      <c r="C10" s="40">
        <f>September!F$47</f>
        <v>104.91754656183224</v>
      </c>
      <c r="D10" s="40">
        <f>September!G$47</f>
        <v>293.44607950846341</v>
      </c>
      <c r="E10" s="40">
        <f>September!H$47</f>
        <v>2450.1399956448872</v>
      </c>
      <c r="F10" s="40">
        <f>September!I$47</f>
        <v>86.046966441621336</v>
      </c>
      <c r="G10" s="40">
        <f>September!J$47</f>
        <v>14.680418632210564</v>
      </c>
      <c r="H10" s="40">
        <f>September!K$47</f>
        <v>580.12126231431955</v>
      </c>
      <c r="I10" s="40">
        <f>September!L$47</f>
        <v>25.250886389513809</v>
      </c>
      <c r="J10" s="40">
        <f>September!M$47</f>
        <v>772.69500220298869</v>
      </c>
      <c r="K10" s="40">
        <f>September!N$47</f>
        <v>4801.8281234868355</v>
      </c>
      <c r="L10" s="40">
        <f>September!O$47</f>
        <v>75.356999428669539</v>
      </c>
      <c r="M10" s="40">
        <f>September!P$47</f>
        <v>12.818623398045682</v>
      </c>
      <c r="N10" s="40">
        <f>September!Q$47</f>
        <v>639.45766666666668</v>
      </c>
      <c r="O10" s="40">
        <f>September!R$47</f>
        <v>9543.1809630076077</v>
      </c>
      <c r="P10" s="40">
        <f>September!S$47</f>
        <v>18.058850406321362</v>
      </c>
      <c r="Q10" s="40">
        <f>September!T$47</f>
        <v>264.8185667069751</v>
      </c>
      <c r="R10" s="40">
        <f>September!U$47</f>
        <v>1154.2003230841967</v>
      </c>
    </row>
    <row r="11" spans="1:18">
      <c r="A11" t="s">
        <v>143</v>
      </c>
      <c r="B11" s="40">
        <f>October!E$47</f>
        <v>84.255292414228066</v>
      </c>
      <c r="C11" s="40">
        <f>October!F$47</f>
        <v>104.60114322029055</v>
      </c>
      <c r="D11" s="40">
        <f>October!G$47</f>
        <v>285.88106615543347</v>
      </c>
      <c r="E11" s="40">
        <f>October!H$47</f>
        <v>2448.6836631520587</v>
      </c>
      <c r="F11" s="40">
        <f>October!I$47</f>
        <v>91.377799846877608</v>
      </c>
      <c r="G11" s="40">
        <f>October!J$47</f>
        <v>14.653928300241651</v>
      </c>
      <c r="H11" s="40">
        <f>October!K$47</f>
        <v>600.50942906379692</v>
      </c>
      <c r="I11" s="40">
        <f>October!L$47</f>
        <v>25.928599618275957</v>
      </c>
      <c r="J11" s="40">
        <f>October!M$47</f>
        <v>778.93926831563419</v>
      </c>
      <c r="K11" s="40">
        <f>October!N$47</f>
        <v>4973.9749857075994</v>
      </c>
      <c r="L11" s="40">
        <f>October!O$47</f>
        <v>169.21299968322108</v>
      </c>
      <c r="M11" s="40">
        <f>October!P$47</f>
        <v>12.631153391972168</v>
      </c>
      <c r="N11" s="40">
        <f>October!Q$47</f>
        <v>462.28966666666662</v>
      </c>
      <c r="O11" s="40">
        <f>October!R$47</f>
        <v>5792.7658163706465</v>
      </c>
      <c r="P11" s="40">
        <f>October!S$47</f>
        <v>18.387450388781705</v>
      </c>
      <c r="Q11" s="40">
        <f>October!T$47</f>
        <v>207.94323402166356</v>
      </c>
      <c r="R11" s="40">
        <f>October!U$47</f>
        <v>1189.5747904014599</v>
      </c>
    </row>
    <row r="12" spans="1:18">
      <c r="A12" t="s">
        <v>144</v>
      </c>
      <c r="B12" s="40">
        <f>November!E$47</f>
        <v>82.969332384665748</v>
      </c>
      <c r="C12" s="40">
        <f>November!F$47</f>
        <v>104.57811655213436</v>
      </c>
      <c r="D12" s="40">
        <f>November!G$47</f>
        <v>279.56304629643745</v>
      </c>
      <c r="E12" s="40">
        <f>November!H$47</f>
        <v>2399.4649971707663</v>
      </c>
      <c r="F12" s="40">
        <f>November!I$47</f>
        <v>86.733332977841243</v>
      </c>
      <c r="G12" s="40">
        <f>November!J$47</f>
        <v>14.633149632625303</v>
      </c>
      <c r="H12" s="40">
        <f>November!K$47</f>
        <v>612.99779755910254</v>
      </c>
      <c r="I12" s="40">
        <f>November!L$47</f>
        <v>28.942499552071091</v>
      </c>
      <c r="J12" s="40">
        <f>November!M$47</f>
        <v>751.49746810277406</v>
      </c>
      <c r="K12" s="40">
        <f>November!N$47</f>
        <v>5030.8881685384104</v>
      </c>
      <c r="L12" s="40">
        <f>November!O$47</f>
        <v>340.66833176771797</v>
      </c>
      <c r="M12" s="40">
        <f>November!P$47</f>
        <v>12.680533396316056</v>
      </c>
      <c r="N12" s="40">
        <f>November!Q$47</f>
        <v>756.39166666666654</v>
      </c>
      <c r="O12" s="40">
        <f>November!R$47</f>
        <v>10735.538317998251</v>
      </c>
      <c r="P12" s="40">
        <f>November!S$47</f>
        <v>18.254883679275686</v>
      </c>
      <c r="Q12" s="40">
        <f>November!T$47</f>
        <v>170.81406613508852</v>
      </c>
      <c r="R12" s="40">
        <f>November!U$47</f>
        <v>1384.7927214813242</v>
      </c>
    </row>
    <row r="13" spans="1:18">
      <c r="A13" t="s">
        <v>145</v>
      </c>
      <c r="B13" s="40">
        <f>December!E$47</f>
        <v>90.309682305256459</v>
      </c>
      <c r="C13" s="40">
        <f>December!F$47</f>
        <v>105.35163322026531</v>
      </c>
      <c r="D13" s="40">
        <f>December!G$47</f>
        <v>302.61232936779646</v>
      </c>
      <c r="E13" s="40">
        <f>December!H$47</f>
        <v>2524.6849962298074</v>
      </c>
      <c r="F13" s="40">
        <f>December!I$47</f>
        <v>96.45783290679249</v>
      </c>
      <c r="G13" s="40">
        <f>December!J$47</f>
        <v>14.790549634397051</v>
      </c>
      <c r="H13" s="40">
        <f>December!K$47</f>
        <v>832.24433432261162</v>
      </c>
      <c r="I13" s="40">
        <f>December!L$47</f>
        <v>33.329899500707782</v>
      </c>
      <c r="J13" s="40">
        <f>December!M$47</f>
        <v>825.2618360964467</v>
      </c>
      <c r="K13" s="40">
        <f>December!N$47</f>
        <v>6205.6701814778635</v>
      </c>
      <c r="L13" s="40">
        <f>December!O$47</f>
        <v>556.50166274865467</v>
      </c>
      <c r="M13" s="40">
        <f>December!P$47</f>
        <v>13.989450048208223</v>
      </c>
      <c r="N13" s="40">
        <f>December!Q$47</f>
        <v>951.29000000000008</v>
      </c>
      <c r="O13" s="40">
        <f>December!R$47</f>
        <v>12765.134550094604</v>
      </c>
      <c r="P13" s="40">
        <f>December!S$47</f>
        <v>19.984467003767669</v>
      </c>
      <c r="Q13" s="40">
        <f>December!T$47</f>
        <v>368.43282880306248</v>
      </c>
      <c r="R13" s="40">
        <f>December!U$47</f>
        <v>1664.9313198598234</v>
      </c>
    </row>
    <row r="14" spans="1:18">
      <c r="A14" s="16" t="s">
        <v>146</v>
      </c>
      <c r="B14" s="41">
        <f>AVERAGE(B2:B13)</f>
        <v>90.579610993812423</v>
      </c>
      <c r="C14" s="41">
        <f t="shared" ref="C14:R14" si="0">AVERAGE(C2:C13)</f>
        <v>105.8989362719531</v>
      </c>
      <c r="D14" s="41">
        <f t="shared" si="0"/>
        <v>318.38536918262622</v>
      </c>
      <c r="E14" s="41">
        <f t="shared" si="0"/>
        <v>2580.1147752269112</v>
      </c>
      <c r="F14" s="41">
        <f t="shared" si="0"/>
        <v>96.512308098193614</v>
      </c>
      <c r="G14" s="41">
        <f t="shared" si="0"/>
        <v>14.87241505295713</v>
      </c>
      <c r="H14" s="41">
        <f t="shared" si="0"/>
        <v>825.95217201451453</v>
      </c>
      <c r="I14" s="41">
        <f t="shared" si="0"/>
        <v>32.516143664038843</v>
      </c>
      <c r="J14" s="41">
        <f t="shared" si="0"/>
        <v>850.4355664976448</v>
      </c>
      <c r="K14" s="41">
        <f t="shared" si="0"/>
        <v>6390.6630740769688</v>
      </c>
      <c r="L14" s="41">
        <f t="shared" si="0"/>
        <v>433.45733033263008</v>
      </c>
      <c r="M14" s="41">
        <f t="shared" si="0"/>
        <v>14.071411440529742</v>
      </c>
      <c r="N14" s="41">
        <f t="shared" si="0"/>
        <v>1566.0511111111111</v>
      </c>
      <c r="O14" s="41">
        <f t="shared" si="0"/>
        <v>23140.432255903881</v>
      </c>
      <c r="P14" s="41">
        <f t="shared" si="0"/>
        <v>20.903514285932996</v>
      </c>
      <c r="Q14" s="41">
        <f t="shared" si="0"/>
        <v>376.3468498000172</v>
      </c>
      <c r="R14" s="41">
        <f t="shared" si="0"/>
        <v>1508.7961362201647</v>
      </c>
    </row>
    <row r="15" spans="1:18">
      <c r="A15" t="s">
        <v>147</v>
      </c>
      <c r="B15" s="40">
        <f>STDEV(B2:B13)</f>
        <v>7.1771205377383689</v>
      </c>
      <c r="C15" s="40">
        <f t="shared" ref="C15:R15" si="1">STDEV(C2:C13)</f>
        <v>1.1181726703507613</v>
      </c>
      <c r="D15" s="40">
        <f t="shared" si="1"/>
        <v>26.550043511334174</v>
      </c>
      <c r="E15" s="40">
        <f t="shared" si="1"/>
        <v>134.25506488130853</v>
      </c>
      <c r="F15" s="40">
        <f t="shared" si="1"/>
        <v>11.323052645706666</v>
      </c>
      <c r="G15" s="40">
        <f t="shared" si="1"/>
        <v>0.18765952385988535</v>
      </c>
      <c r="H15" s="40">
        <f t="shared" si="1"/>
        <v>280.91686545372875</v>
      </c>
      <c r="I15" s="40">
        <f t="shared" si="1"/>
        <v>7.4950907592708971</v>
      </c>
      <c r="J15" s="40">
        <f t="shared" si="1"/>
        <v>83.787752298645259</v>
      </c>
      <c r="K15" s="40">
        <f t="shared" si="1"/>
        <v>1386.9660003836848</v>
      </c>
      <c r="L15" s="40">
        <f t="shared" si="1"/>
        <v>325.7339439396527</v>
      </c>
      <c r="M15" s="40">
        <f t="shared" si="1"/>
        <v>1.372083739828087</v>
      </c>
      <c r="N15" s="40">
        <f t="shared" si="1"/>
        <v>1012.7284770346472</v>
      </c>
      <c r="O15" s="40">
        <f t="shared" si="1"/>
        <v>20995.568980530708</v>
      </c>
      <c r="P15" s="40">
        <f t="shared" si="1"/>
        <v>2.4391905182449802</v>
      </c>
      <c r="Q15" s="40">
        <f t="shared" si="1"/>
        <v>148.50810247497697</v>
      </c>
      <c r="R15" s="40">
        <f t="shared" si="1"/>
        <v>331.31441166324674</v>
      </c>
    </row>
    <row r="16" spans="1:18" s="49" customFormat="1">
      <c r="A16" s="50" t="s">
        <v>158</v>
      </c>
      <c r="B16" s="50">
        <v>64</v>
      </c>
      <c r="C16" s="50"/>
      <c r="D16" s="50">
        <v>130</v>
      </c>
      <c r="E16" s="50">
        <v>2000</v>
      </c>
      <c r="F16" s="50">
        <v>30</v>
      </c>
      <c r="G16" s="50"/>
      <c r="H16" s="50">
        <v>1200</v>
      </c>
      <c r="I16" s="50">
        <v>15</v>
      </c>
      <c r="J16" s="50">
        <v>320</v>
      </c>
      <c r="K16" s="50">
        <v>4700</v>
      </c>
      <c r="L16" s="50">
        <v>1300</v>
      </c>
      <c r="M16" s="50">
        <v>8</v>
      </c>
      <c r="N16" s="50">
        <v>3000</v>
      </c>
      <c r="P16" s="50">
        <v>15</v>
      </c>
      <c r="Q16" s="50">
        <v>90</v>
      </c>
      <c r="R16" s="50">
        <v>400</v>
      </c>
    </row>
    <row r="17" spans="2:18">
      <c r="B17" t="s">
        <v>162</v>
      </c>
      <c r="D17" t="s">
        <v>161</v>
      </c>
      <c r="F17" t="s">
        <v>161</v>
      </c>
      <c r="I17" t="s">
        <v>159</v>
      </c>
      <c r="R17" t="s">
        <v>160</v>
      </c>
    </row>
  </sheetData>
  <pageMargins left="0.7" right="0.7" top="0.75" bottom="0.75" header="0.3" footer="0.3"/>
  <pageSetup paperSize="9" orientation="portrait" r:id="rId1"/>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91D20-D447-2F45-A954-40837E2CF6E7}">
  <sheetPr codeName="Sheet22"/>
  <dimension ref="A1:Q15"/>
  <sheetViews>
    <sheetView zoomScale="130" zoomScaleNormal="130" workbookViewId="0">
      <selection activeCell="L1" sqref="L1"/>
    </sheetView>
  </sheetViews>
  <sheetFormatPr baseColWidth="10" defaultColWidth="10.6640625" defaultRowHeight="15"/>
  <sheetData>
    <row r="1" spans="1:17">
      <c r="A1" t="s">
        <v>152</v>
      </c>
      <c r="B1" t="s">
        <v>148</v>
      </c>
      <c r="C1" t="s">
        <v>35</v>
      </c>
      <c r="D1" t="s">
        <v>22</v>
      </c>
      <c r="E1" t="s">
        <v>27</v>
      </c>
      <c r="F1" t="s">
        <v>24</v>
      </c>
      <c r="G1" t="s">
        <v>30</v>
      </c>
      <c r="H1" t="s">
        <v>149</v>
      </c>
      <c r="I1" t="s">
        <v>98</v>
      </c>
      <c r="J1" t="s">
        <v>151</v>
      </c>
      <c r="K1" t="s">
        <v>150</v>
      </c>
      <c r="L1">
        <v>56</v>
      </c>
      <c r="M1" t="s">
        <v>505</v>
      </c>
      <c r="N1" s="40"/>
    </row>
    <row r="2" spans="1:17">
      <c r="A2" s="22" t="s">
        <v>134</v>
      </c>
      <c r="B2" s="40">
        <f>Jan!E$47</f>
        <v>95.083032295703816</v>
      </c>
      <c r="C2" s="40">
        <f>SUM(Jan!E8:E31,Jan!E33,Jan!E35,Jan!E38,Jan!E41:E44)/30</f>
        <v>23.087933359543488</v>
      </c>
      <c r="D2" s="40">
        <f>SUM(Jan!E3,Jan!E34)/30</f>
        <v>17.527899522781304</v>
      </c>
      <c r="E2" s="40">
        <f>SUM(Jan!E5)/30</f>
        <v>0</v>
      </c>
      <c r="F2" s="40">
        <f>SUM(Jan!E4,Jan!E37)/30</f>
        <v>54.198999404907248</v>
      </c>
      <c r="G2" s="40">
        <f>SUM(Jan!E6,Jan!E7)/30</f>
        <v>0.26820000847180686</v>
      </c>
      <c r="H2" s="40">
        <f>SUM(Jan!E32,Jan!E36)/30</f>
        <v>0</v>
      </c>
      <c r="I2" s="40">
        <f>SUM(Jan!E39:E40)/30</f>
        <v>0</v>
      </c>
      <c r="J2" s="40">
        <f>SUM(C2:I2)</f>
        <v>95.083032295703845</v>
      </c>
      <c r="K2" s="40">
        <f t="shared" ref="K2:K13" si="0">J2/$L$1*100</f>
        <v>169.79112909947116</v>
      </c>
      <c r="L2" s="40"/>
      <c r="O2" s="40"/>
      <c r="P2" s="40"/>
      <c r="Q2" s="40"/>
    </row>
    <row r="3" spans="1:17">
      <c r="A3" t="s">
        <v>135</v>
      </c>
      <c r="B3" s="40">
        <f>Feb!E$47</f>
        <v>103.01278236269945</v>
      </c>
      <c r="C3" s="40">
        <f>SUM(Feb!E8:E31,Feb!E33,Feb!E35,Feb!E38,Feb!E41:E44)/30</f>
        <v>31.017683426539108</v>
      </c>
      <c r="D3" s="40">
        <f>SUM(Feb!E3,Feb!E34)/30</f>
        <v>17.527899522781304</v>
      </c>
      <c r="E3" s="40">
        <f>SUM(Feb!E5)/30</f>
        <v>0</v>
      </c>
      <c r="F3" s="40">
        <f>SUM(Feb!E4,Feb!E37)/30</f>
        <v>54.198999404907248</v>
      </c>
      <c r="G3" s="40">
        <f>SUM(Feb!E6,Feb!E7)/30</f>
        <v>0.26820000847180686</v>
      </c>
      <c r="H3" s="40">
        <f>SUM(Feb!E32,Feb!E36)/30</f>
        <v>0</v>
      </c>
      <c r="I3" s="40">
        <f>SUM(Feb!E39:E40)/30</f>
        <v>0</v>
      </c>
      <c r="J3" s="40">
        <f t="shared" ref="J3:J13" si="1">SUM(C3:I3)</f>
        <v>103.01278236269947</v>
      </c>
      <c r="K3" s="40">
        <f t="shared" si="0"/>
        <v>183.95139707624907</v>
      </c>
      <c r="L3" s="40"/>
      <c r="M3" s="40"/>
      <c r="N3" s="40"/>
      <c r="O3" s="40"/>
      <c r="P3" s="40"/>
      <c r="Q3" s="40"/>
    </row>
    <row r="4" spans="1:17">
      <c r="A4" t="s">
        <v>136</v>
      </c>
      <c r="B4" s="40">
        <f>March!E$47</f>
        <v>101.69329905271525</v>
      </c>
      <c r="C4" s="40">
        <f>SUM(March!E8:E31,March!E33,March!E35,March!E38,March!E41:E44)/30</f>
        <v>29.698200116554904</v>
      </c>
      <c r="D4" s="40">
        <f>SUM(March!E3,March!E34)/30</f>
        <v>17.527899522781304</v>
      </c>
      <c r="E4" s="40">
        <f>SUM(March!E5)/30</f>
        <v>0</v>
      </c>
      <c r="F4" s="40">
        <f>SUM(March!E4,March!E37)/30</f>
        <v>54.198999404907248</v>
      </c>
      <c r="G4" s="40">
        <f>SUM(March!E6,March!E7)/30</f>
        <v>0.26820000847180686</v>
      </c>
      <c r="H4" s="40">
        <f>SUM(March!E32,March!E36)/30</f>
        <v>0</v>
      </c>
      <c r="I4" s="40">
        <f>SUM(March!E39:E40)/30</f>
        <v>0</v>
      </c>
      <c r="J4" s="40">
        <f t="shared" si="1"/>
        <v>101.69329905271528</v>
      </c>
      <c r="K4" s="40">
        <f t="shared" si="0"/>
        <v>181.59517687984871</v>
      </c>
      <c r="L4" s="40"/>
      <c r="M4" s="40"/>
      <c r="N4" s="40"/>
      <c r="O4" s="40"/>
      <c r="P4" s="40"/>
      <c r="Q4" s="40"/>
    </row>
    <row r="5" spans="1:17">
      <c r="A5" t="s">
        <v>137</v>
      </c>
      <c r="B5" s="40">
        <f>April!E$47</f>
        <v>92.620265672206827</v>
      </c>
      <c r="C5" s="40">
        <f>SUM(April!E8:E31,April!E33,April!E35,April!E38,April!E41:E44)/30</f>
        <v>20.625166736046474</v>
      </c>
      <c r="D5" s="40">
        <f>SUM(April!E3,April!E34)/30</f>
        <v>17.527899522781304</v>
      </c>
      <c r="E5" s="40">
        <f>SUM(April!E5)/30</f>
        <v>0</v>
      </c>
      <c r="F5" s="40">
        <f>SUM(April!E4,April!E37)/30</f>
        <v>54.198999404907248</v>
      </c>
      <c r="G5" s="40">
        <f>SUM(April!E6,April!E7)/30</f>
        <v>0.26820000847180686</v>
      </c>
      <c r="H5" s="40">
        <f>SUM(April!E32,April!E36)/30</f>
        <v>0</v>
      </c>
      <c r="I5" s="40">
        <f>SUM(April!E39:E40)/30</f>
        <v>0</v>
      </c>
      <c r="J5" s="40">
        <f t="shared" si="1"/>
        <v>92.620265672206841</v>
      </c>
      <c r="K5" s="40">
        <f t="shared" si="0"/>
        <v>165.39333155751223</v>
      </c>
      <c r="L5" s="40"/>
      <c r="M5" s="40"/>
      <c r="N5" s="40"/>
      <c r="O5" s="40"/>
      <c r="P5" s="40"/>
      <c r="Q5" s="40"/>
    </row>
    <row r="6" spans="1:17">
      <c r="A6" t="s">
        <v>138</v>
      </c>
      <c r="B6" s="40">
        <f>May!E$47</f>
        <v>96.653915915489151</v>
      </c>
      <c r="C6" s="40">
        <f>SUM(May!E8:E31,May!E33,May!E35,May!E38,May!E41:E44)/30</f>
        <v>24.109816966454197</v>
      </c>
      <c r="D6" s="40">
        <f>SUM(May!E3,May!E34)/30</f>
        <v>17.527899522781304</v>
      </c>
      <c r="E6" s="40">
        <f>SUM(May!E5)/30</f>
        <v>0</v>
      </c>
      <c r="F6" s="40">
        <f>SUM(May!E4,May!E37)/30</f>
        <v>54.747999417781855</v>
      </c>
      <c r="G6" s="40">
        <f>SUM(May!E6,May!E7)/30</f>
        <v>0.26820000847180686</v>
      </c>
      <c r="H6" s="40">
        <f>SUM(May!E32,May!E36)/30</f>
        <v>0</v>
      </c>
      <c r="I6" s="40">
        <f>SUM(May!E39:E40)/30</f>
        <v>0</v>
      </c>
      <c r="J6" s="40">
        <f>SUM(C6:I6)</f>
        <v>96.653915915489165</v>
      </c>
      <c r="K6" s="40">
        <f t="shared" si="0"/>
        <v>172.59627842051637</v>
      </c>
      <c r="L6" s="40"/>
      <c r="M6" s="40"/>
      <c r="N6" s="40"/>
      <c r="O6" s="40"/>
      <c r="P6" s="40"/>
      <c r="Q6" s="40"/>
    </row>
    <row r="7" spans="1:17">
      <c r="A7" t="s">
        <v>139</v>
      </c>
      <c r="B7" s="40">
        <f>June!E$47</f>
        <v>86.940782427390374</v>
      </c>
      <c r="C7" s="40">
        <f>SUM(June!E8:E31,June!E33,June!E35,June!E38,June!E41:E44)/30</f>
        <v>13.050616800785084</v>
      </c>
      <c r="D7" s="40">
        <f>SUM(June!E3,June!E34)/30</f>
        <v>17.763339514732294</v>
      </c>
      <c r="E7" s="40">
        <f>SUM(June!E5)/30</f>
        <v>0</v>
      </c>
      <c r="F7" s="40">
        <f>SUM(June!E4,June!E37)/30</f>
        <v>54.320999407768269</v>
      </c>
      <c r="G7" s="40">
        <f>SUM(June!E6,June!E7)/30</f>
        <v>0.26820000847180686</v>
      </c>
      <c r="H7" s="40">
        <f>SUM(June!E32,June!E36)/30</f>
        <v>0</v>
      </c>
      <c r="I7" s="40">
        <f>SUM(June!E39:E40)/30</f>
        <v>1.5376266956329345</v>
      </c>
      <c r="J7" s="40">
        <f>SUM(C7:I7)</f>
        <v>86.940782427390403</v>
      </c>
      <c r="K7" s="40">
        <f t="shared" si="0"/>
        <v>155.25139719176858</v>
      </c>
      <c r="L7" s="40"/>
      <c r="M7" s="40"/>
      <c r="N7" s="40"/>
      <c r="O7" s="40"/>
      <c r="P7" s="40"/>
      <c r="Q7" s="40"/>
    </row>
    <row r="8" spans="1:17">
      <c r="A8" t="s">
        <v>140</v>
      </c>
      <c r="B8" s="40">
        <f>July!E$47</f>
        <v>86.11577235321198</v>
      </c>
      <c r="C8" s="40">
        <f>SUM(July!E8:E31,July!E33,July!E35,July!E38,July!E41:E44)/30</f>
        <v>11.505166719357179</v>
      </c>
      <c r="D8" s="40">
        <f>SUM(July!E3,July!E34)/30</f>
        <v>17.841819512049291</v>
      </c>
      <c r="E8" s="40">
        <f>SUM(July!E5)/30</f>
        <v>0</v>
      </c>
      <c r="F8" s="40">
        <f>SUM(July!E4,July!E37)/30</f>
        <v>54.56499941349032</v>
      </c>
      <c r="G8" s="40">
        <f>SUM(July!E6,July!E7)/30</f>
        <v>0.26820000847180686</v>
      </c>
      <c r="H8" s="40">
        <f>SUM(July!E32,July!E36)/30</f>
        <v>0</v>
      </c>
      <c r="I8" s="40">
        <f>SUM(July!E39:E40)/30</f>
        <v>1.9355866998434068</v>
      </c>
      <c r="J8" s="40">
        <f t="shared" si="1"/>
        <v>86.115772353212009</v>
      </c>
      <c r="K8" s="40">
        <f t="shared" si="0"/>
        <v>153.77816491645001</v>
      </c>
      <c r="L8" s="40"/>
      <c r="M8" s="40"/>
      <c r="N8" s="40"/>
      <c r="O8" s="40"/>
      <c r="P8" s="40"/>
      <c r="Q8" s="40"/>
    </row>
    <row r="9" spans="1:17">
      <c r="A9" t="s">
        <v>141</v>
      </c>
      <c r="B9" s="40">
        <f>August!E$47</f>
        <v>83.704022336602151</v>
      </c>
      <c r="C9" s="40">
        <f>SUM(August!E8:E31,August!E33,August!E35,August!E38,August!E41:E44)/30</f>
        <v>10.033750065167748</v>
      </c>
      <c r="D9" s="40">
        <f>SUM(August!E3,August!E34)/30</f>
        <v>18.155739501317271</v>
      </c>
      <c r="E9" s="40">
        <f>SUM(August!E5)/30</f>
        <v>0</v>
      </c>
      <c r="F9" s="40">
        <f>SUM(August!E4,August!E37)/30</f>
        <v>54.808999419212363</v>
      </c>
      <c r="G9" s="40">
        <f>SUM(August!E6,August!E7)/30</f>
        <v>0.26820000847180686</v>
      </c>
      <c r="H9" s="40">
        <f>SUM(August!E32,August!E36)/30</f>
        <v>0</v>
      </c>
      <c r="I9" s="40">
        <f>SUM(August!E39:E40)/30</f>
        <v>0.43733334243297567</v>
      </c>
      <c r="J9" s="40">
        <f t="shared" si="1"/>
        <v>83.704022336602165</v>
      </c>
      <c r="K9" s="40">
        <f t="shared" si="0"/>
        <v>149.47146845821814</v>
      </c>
      <c r="L9" s="40"/>
      <c r="M9" s="40"/>
      <c r="N9" s="40"/>
      <c r="O9" s="40"/>
      <c r="P9" s="40"/>
      <c r="Q9" s="40"/>
    </row>
    <row r="10" spans="1:17">
      <c r="A10" t="s">
        <v>142</v>
      </c>
      <c r="B10" s="40">
        <f>September!E$47</f>
        <v>83.597152405579834</v>
      </c>
      <c r="C10" s="40">
        <f>SUM(September!E8:E31,September!E33,September!E35,September!E38,September!E41:E44)/30</f>
        <v>10.015566805005081</v>
      </c>
      <c r="D10" s="40">
        <f>SUM(September!E3,September!E34)/30</f>
        <v>17.881059510707789</v>
      </c>
      <c r="E10" s="40">
        <f>SUM(September!E5)/30</f>
        <v>0</v>
      </c>
      <c r="F10" s="40">
        <f>SUM(September!E4,September!E37)/30</f>
        <v>54.686999416351341</v>
      </c>
      <c r="G10" s="40">
        <f>SUM(September!E6,September!E7)/30</f>
        <v>0.26820000847180686</v>
      </c>
      <c r="H10" s="40">
        <f>SUM(September!E32,September!E36)/30</f>
        <v>0.22607998847961397</v>
      </c>
      <c r="I10" s="40">
        <f>SUM(September!E39:E40)/30</f>
        <v>0.51924667656421664</v>
      </c>
      <c r="J10" s="40">
        <f t="shared" si="1"/>
        <v>83.597152405579848</v>
      </c>
      <c r="K10" s="40">
        <f t="shared" si="0"/>
        <v>149.2806292956783</v>
      </c>
      <c r="L10" s="40"/>
      <c r="M10" s="40"/>
      <c r="N10" s="40"/>
      <c r="O10" s="40"/>
      <c r="P10" s="40"/>
      <c r="Q10" s="40"/>
    </row>
    <row r="11" spans="1:17">
      <c r="A11" t="s">
        <v>143</v>
      </c>
      <c r="B11" s="40">
        <f>October!E$47</f>
        <v>84.255292414228066</v>
      </c>
      <c r="C11" s="40">
        <f>SUM(October!E8:E31,October!E33,October!E35,October!E38,October!E41:E44)/30</f>
        <v>8.6907667428255078</v>
      </c>
      <c r="D11" s="40">
        <f>SUM(October!E3,October!E34)/30</f>
        <v>17.527899522781304</v>
      </c>
      <c r="E11" s="40">
        <f>SUM(October!E5)/30</f>
        <v>0</v>
      </c>
      <c r="F11" s="40">
        <f>SUM(October!E4,October!E37)/30</f>
        <v>57.43199948072435</v>
      </c>
      <c r="G11" s="40">
        <f>SUM(October!E6,October!E7)/30</f>
        <v>0.26820000847180686</v>
      </c>
      <c r="H11" s="40">
        <f>SUM(October!E32,October!E36)/30</f>
        <v>0.18839999039967831</v>
      </c>
      <c r="I11" s="40">
        <f>SUM(October!E39:E40)/30</f>
        <v>0.14802666902542116</v>
      </c>
      <c r="J11" s="40">
        <f t="shared" si="1"/>
        <v>84.255292414228066</v>
      </c>
      <c r="K11" s="40">
        <f t="shared" si="0"/>
        <v>150.45587931112155</v>
      </c>
      <c r="L11" s="40"/>
      <c r="M11" s="40"/>
      <c r="N11" s="40"/>
      <c r="O11" s="40"/>
      <c r="P11" s="40"/>
      <c r="Q11" s="40"/>
    </row>
    <row r="12" spans="1:17">
      <c r="A12" t="s">
        <v>144</v>
      </c>
      <c r="B12" s="40">
        <f>November!E$47</f>
        <v>82.969332384665748</v>
      </c>
      <c r="C12" s="40">
        <f>SUM(November!E8:E31,November!E33,November!E35,November!E38,November!E41:E44)/30</f>
        <v>10.974233448505395</v>
      </c>
      <c r="D12" s="40">
        <f>SUM(November!E3,November!E34)/30</f>
        <v>17.527899522781304</v>
      </c>
      <c r="E12" s="40">
        <f>SUM(November!E5)/30</f>
        <v>0</v>
      </c>
      <c r="F12" s="40">
        <f>SUM(November!E4,November!E37)/30</f>
        <v>54.198999404907248</v>
      </c>
      <c r="G12" s="40">
        <f>SUM(November!E6,November!E7)/30</f>
        <v>0.26820000847180686</v>
      </c>
      <c r="H12" s="40">
        <f>SUM(November!E32,November!E36)/30</f>
        <v>0</v>
      </c>
      <c r="I12" s="40">
        <f>SUM(November!E39:E40)/30</f>
        <v>0</v>
      </c>
      <c r="J12" s="40">
        <f t="shared" si="1"/>
        <v>82.969332384665762</v>
      </c>
      <c r="K12" s="40">
        <f t="shared" si="0"/>
        <v>148.15952211547457</v>
      </c>
      <c r="L12" s="40"/>
      <c r="M12" s="40"/>
      <c r="N12" s="40"/>
      <c r="O12" s="40"/>
      <c r="P12" s="40"/>
      <c r="Q12" s="40"/>
    </row>
    <row r="13" spans="1:17">
      <c r="A13" t="s">
        <v>145</v>
      </c>
      <c r="B13" s="40">
        <f>December!E$47</f>
        <v>90.309682305256459</v>
      </c>
      <c r="C13" s="40">
        <f>SUM(December!E8:E31,December!E33,December!E35,December!E38,December!E41:E44)/30</f>
        <v>18.31458336909612</v>
      </c>
      <c r="D13" s="40">
        <f>SUM(December!E3,December!E34)/30</f>
        <v>17.527899522781304</v>
      </c>
      <c r="E13" s="40">
        <f>SUM(December!E5)/30</f>
        <v>0</v>
      </c>
      <c r="F13" s="40">
        <f>SUM(December!E4,December!E37)/30</f>
        <v>54.198999404907248</v>
      </c>
      <c r="G13" s="40">
        <f>SUM(December!E6,December!E7)/30</f>
        <v>0.26820000847180686</v>
      </c>
      <c r="H13" s="40">
        <f>SUM(December!E32,December!E36)/30</f>
        <v>0</v>
      </c>
      <c r="I13" s="40">
        <f>SUM(December!E39:E40)/30</f>
        <v>0</v>
      </c>
      <c r="J13" s="40">
        <f t="shared" si="1"/>
        <v>90.309682305256473</v>
      </c>
      <c r="K13" s="40">
        <f t="shared" si="0"/>
        <v>161.26728983081512</v>
      </c>
      <c r="L13" s="40"/>
      <c r="M13" s="40"/>
      <c r="N13" s="40"/>
      <c r="O13" s="40"/>
      <c r="P13" s="40"/>
      <c r="Q13" s="40"/>
    </row>
    <row r="14" spans="1:17">
      <c r="A14" s="16" t="s">
        <v>146</v>
      </c>
      <c r="B14" s="41">
        <f t="shared" ref="B14:I14" si="2">AVERAGE(B2:B13)</f>
        <v>90.579610993812423</v>
      </c>
      <c r="C14" s="41">
        <f t="shared" si="2"/>
        <v>17.593623712990023</v>
      </c>
      <c r="D14" s="41">
        <f t="shared" si="2"/>
        <v>17.655429518421421</v>
      </c>
      <c r="E14" s="41">
        <f t="shared" si="2"/>
        <v>0</v>
      </c>
      <c r="F14" s="41">
        <f t="shared" si="2"/>
        <v>54.646332748730998</v>
      </c>
      <c r="G14" s="41">
        <f t="shared" si="2"/>
        <v>0.26820000847180692</v>
      </c>
      <c r="H14" s="41">
        <f t="shared" si="2"/>
        <v>3.4539998239941021E-2</v>
      </c>
      <c r="I14" s="41">
        <f t="shared" si="2"/>
        <v>0.38148500695824628</v>
      </c>
      <c r="J14" s="41">
        <f t="shared" ref="J14:K14" si="3">AVERAGE(J2:J13)</f>
        <v>90.579610993812466</v>
      </c>
      <c r="K14" s="41">
        <f t="shared" si="3"/>
        <v>161.74930534609368</v>
      </c>
      <c r="L14" s="41"/>
      <c r="M14" s="41"/>
      <c r="N14" s="41"/>
      <c r="O14" s="41"/>
      <c r="P14" s="41"/>
      <c r="Q14" s="41"/>
    </row>
    <row r="15" spans="1:17">
      <c r="A15" t="s">
        <v>147</v>
      </c>
      <c r="B15" s="40">
        <f>STDEV(B2:B13)</f>
        <v>7.1771205377383689</v>
      </c>
      <c r="C15" s="40">
        <f t="shared" ref="C15:K15" si="4">STDEV(C2:C13)</f>
        <v>8.0025475726731372</v>
      </c>
      <c r="D15" s="40">
        <f t="shared" si="4"/>
        <v>0.2083955957780447</v>
      </c>
      <c r="E15" s="40">
        <f t="shared" si="4"/>
        <v>0</v>
      </c>
      <c r="F15" s="40">
        <f t="shared" si="4"/>
        <v>0.91011932754166536</v>
      </c>
      <c r="G15" s="40">
        <f t="shared" si="4"/>
        <v>5.7979506514437673E-17</v>
      </c>
      <c r="H15" s="40">
        <f t="shared" si="4"/>
        <v>8.10670765099437E-2</v>
      </c>
      <c r="I15" s="40">
        <f t="shared" si="4"/>
        <v>0.66381894160681365</v>
      </c>
      <c r="J15" s="40">
        <f t="shared" si="4"/>
        <v>7.1771205377383724</v>
      </c>
      <c r="K15" s="40">
        <f t="shared" si="4"/>
        <v>12.816286674532812</v>
      </c>
      <c r="L15" s="40"/>
      <c r="M15" s="40"/>
      <c r="N15" s="40"/>
      <c r="O15" s="40"/>
      <c r="P15" s="40"/>
      <c r="Q15" s="40"/>
    </row>
  </sheetData>
  <pageMargins left="0.7" right="0.7" top="0.75" bottom="0.75" header="0.3" footer="0.3"/>
</worksheet>
</file>

<file path=xl/worksheets/sheet2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14FC6-8634-BB49-B2DA-1940A6A68AA4}">
  <sheetPr codeName="Sheet23"/>
  <dimension ref="A1:N15"/>
  <sheetViews>
    <sheetView zoomScale="140" zoomScaleNormal="140" workbookViewId="0">
      <selection activeCell="K2" sqref="K2"/>
    </sheetView>
  </sheetViews>
  <sheetFormatPr baseColWidth="10" defaultColWidth="10.6640625" defaultRowHeight="15"/>
  <sheetData>
    <row r="1" spans="1:14">
      <c r="A1" t="s">
        <v>152</v>
      </c>
      <c r="B1" t="s">
        <v>148</v>
      </c>
      <c r="C1" t="s">
        <v>35</v>
      </c>
      <c r="D1" t="s">
        <v>22</v>
      </c>
      <c r="E1" t="s">
        <v>27</v>
      </c>
      <c r="F1" t="s">
        <v>24</v>
      </c>
      <c r="G1" t="s">
        <v>30</v>
      </c>
      <c r="H1" t="s">
        <v>83</v>
      </c>
      <c r="I1" t="s">
        <v>98</v>
      </c>
      <c r="J1" t="s">
        <v>153</v>
      </c>
      <c r="K1" t="s">
        <v>555</v>
      </c>
      <c r="L1">
        <v>8</v>
      </c>
      <c r="M1" t="s">
        <v>154</v>
      </c>
      <c r="N1" t="s">
        <v>155</v>
      </c>
    </row>
    <row r="2" spans="1:14">
      <c r="A2" s="42" t="s">
        <v>134</v>
      </c>
      <c r="B2" s="40">
        <f>Jan!P$47</f>
        <v>14.889733371622846</v>
      </c>
      <c r="C2" s="40">
        <f>SUM(Jan!P8:P31,Jan!P33,Jan!P35,Jan!P38,Jan!P41:P44)/30</f>
        <v>4.5462666232759741</v>
      </c>
      <c r="D2" s="40">
        <f>SUM(Jan!P3,Jan!P34)/30</f>
        <v>3.6835001325607268</v>
      </c>
      <c r="E2" s="40">
        <f>SUM(Jan!P5)/30</f>
        <v>0</v>
      </c>
      <c r="F2" s="40">
        <f>SUM(Jan!P4,Jan!P37)/30</f>
        <v>6.5154999494552497</v>
      </c>
      <c r="G2" s="40">
        <f>SUM(Jan!P6,Jan!P7)/30</f>
        <v>0.14446666633089372</v>
      </c>
      <c r="H2" s="40">
        <f>SUM(Jan!P32,Jan!P36)/30</f>
        <v>0</v>
      </c>
      <c r="I2" s="40">
        <f>SUM(Jan!P39:P40)/30</f>
        <v>0</v>
      </c>
      <c r="J2" s="40">
        <f>SUM(C2:I2)</f>
        <v>14.889733371622844</v>
      </c>
      <c r="K2" s="40">
        <f>J2/$L$1*100</f>
        <v>186.12166714528556</v>
      </c>
    </row>
    <row r="3" spans="1:14">
      <c r="A3" s="44" t="s">
        <v>135</v>
      </c>
      <c r="B3" s="40">
        <f>Feb!P$47</f>
        <v>16.471283355032387</v>
      </c>
      <c r="C3" s="40">
        <f>SUM(Feb!P8:P31,Feb!P33,Feb!P35,Feb!P38,Feb!P41:P44)/30</f>
        <v>6.1278166066855162</v>
      </c>
      <c r="D3" s="40">
        <f>SUM(Feb!P3,Feb!P34)/30</f>
        <v>3.6835001325607268</v>
      </c>
      <c r="E3" s="40">
        <f>SUM(Feb!P5)/30</f>
        <v>0</v>
      </c>
      <c r="F3" s="40">
        <f>SUM(Feb!P4,Feb!P37)/30</f>
        <v>6.5154999494552497</v>
      </c>
      <c r="G3" s="40">
        <f>SUM(Feb!P6,Feb!P7)/30</f>
        <v>0.14446666633089372</v>
      </c>
      <c r="H3" s="40">
        <f>SUM(Feb!P32,Feb!P36)/30</f>
        <v>0</v>
      </c>
      <c r="I3" s="40">
        <f>SUM(Feb!P39:P40)/30</f>
        <v>0</v>
      </c>
      <c r="J3" s="40">
        <f t="shared" ref="J3:J13" si="0">SUM(C3:I3)</f>
        <v>16.471283355032384</v>
      </c>
      <c r="K3" s="40">
        <f t="shared" ref="K3:K13" si="1">J3/$L$1*100</f>
        <v>205.89104193790479</v>
      </c>
    </row>
    <row r="4" spans="1:14">
      <c r="A4" s="44" t="s">
        <v>136</v>
      </c>
      <c r="B4" s="40">
        <f>March!P$47</f>
        <v>16.080600035550678</v>
      </c>
      <c r="C4" s="40">
        <f>SUM(March!P8:P31,March!P33,March!P35,March!P38,March!P41:P44)/30</f>
        <v>5.7371332872038039</v>
      </c>
      <c r="D4" s="40">
        <f>SUM(March!P3,March!P34)/30</f>
        <v>3.6835001325607268</v>
      </c>
      <c r="E4" s="40">
        <f>SUM(March!P5)/30</f>
        <v>0</v>
      </c>
      <c r="F4" s="40">
        <f>SUM(March!P4,March!P37)/30</f>
        <v>6.5154999494552497</v>
      </c>
      <c r="G4" s="40">
        <f>SUM(March!P6,March!P7)/30</f>
        <v>0.14446666633089372</v>
      </c>
      <c r="H4" s="40">
        <f>SUM(March!P32,March!P36)/30</f>
        <v>0</v>
      </c>
      <c r="I4" s="40">
        <f>SUM(March!P39:P40)/30</f>
        <v>0</v>
      </c>
      <c r="J4" s="40">
        <f t="shared" si="0"/>
        <v>16.080600035550674</v>
      </c>
      <c r="K4" s="40">
        <f t="shared" si="1"/>
        <v>201.00750044438342</v>
      </c>
    </row>
    <row r="5" spans="1:14">
      <c r="A5" s="44" t="s">
        <v>137</v>
      </c>
      <c r="B5" s="40">
        <f>April!P$47</f>
        <v>14.379500051389122</v>
      </c>
      <c r="C5" s="40">
        <f>SUM(April!P8:P31,April!P33,April!P35,April!P38,April!P41:P44)/30</f>
        <v>4.0360333030422488</v>
      </c>
      <c r="D5" s="40">
        <f>SUM(April!P3,April!P34)/30</f>
        <v>3.6835001325607268</v>
      </c>
      <c r="E5" s="40">
        <f>SUM(April!P5)/30</f>
        <v>0</v>
      </c>
      <c r="F5" s="40">
        <f>SUM(April!P4,April!P37)/30</f>
        <v>6.5154999494552497</v>
      </c>
      <c r="G5" s="40">
        <f>SUM(April!P6,April!P7)/30</f>
        <v>0.14446666633089372</v>
      </c>
      <c r="H5" s="40">
        <f>SUM(April!P32,April!P36)/30</f>
        <v>0</v>
      </c>
      <c r="I5" s="40">
        <f>SUM(April!P39:P40)/30</f>
        <v>0</v>
      </c>
      <c r="J5" s="40">
        <f t="shared" si="0"/>
        <v>14.379500051389121</v>
      </c>
      <c r="K5" s="40">
        <f t="shared" si="1"/>
        <v>179.74375064236401</v>
      </c>
    </row>
    <row r="6" spans="1:14">
      <c r="A6" s="44" t="s">
        <v>138</v>
      </c>
      <c r="B6" s="40">
        <f>May!P$47</f>
        <v>15.361566702512388</v>
      </c>
      <c r="C6" s="40">
        <f>SUM(May!P8:P31,May!P33,May!P35,May!P38,May!P41:P44)/30</f>
        <v>4.9460999557748417</v>
      </c>
      <c r="D6" s="40">
        <f>SUM(May!P3,May!P34)/30</f>
        <v>3.6835001325607268</v>
      </c>
      <c r="E6" s="40">
        <f>SUM(May!P5)/30</f>
        <v>0</v>
      </c>
      <c r="F6" s="40">
        <f>SUM(May!P4,May!P37)/30</f>
        <v>6.5874999478459246</v>
      </c>
      <c r="G6" s="40">
        <f>SUM(May!P6,May!P7)/30</f>
        <v>0.14446666633089372</v>
      </c>
      <c r="H6" s="40">
        <f>SUM(May!P32,May!P36)/30</f>
        <v>0</v>
      </c>
      <c r="I6" s="40">
        <f>SUM(May!P39:P40)/30</f>
        <v>0</v>
      </c>
      <c r="J6" s="40">
        <f>SUM(C6:I6)</f>
        <v>15.361566702512386</v>
      </c>
      <c r="K6" s="40">
        <f t="shared" si="1"/>
        <v>192.01958378140483</v>
      </c>
    </row>
    <row r="7" spans="1:14">
      <c r="A7" s="44" t="s">
        <v>139</v>
      </c>
      <c r="B7" s="40">
        <f>June!P$47</f>
        <v>13.727673373172665</v>
      </c>
      <c r="C7" s="40">
        <f>SUM(June!P8:P31,June!P33,June!P35,June!P38,June!P41:P44)/30</f>
        <v>3.0513799597819635</v>
      </c>
      <c r="D7" s="40">
        <f>SUM(June!P3,June!P34)/30</f>
        <v>3.7166201329231234</v>
      </c>
      <c r="E7" s="40">
        <f>SUM(June!P5)/30</f>
        <v>0</v>
      </c>
      <c r="F7" s="40">
        <f>SUM(June!P4,June!P37)/30</f>
        <v>6.531499949097622</v>
      </c>
      <c r="G7" s="40">
        <f>SUM(June!P6,June!P7)/30</f>
        <v>0.14446666633089372</v>
      </c>
      <c r="H7" s="40">
        <f>SUM(June!P32,June!P36)/30</f>
        <v>0</v>
      </c>
      <c r="I7" s="40">
        <f>SUM(June!P39:P40)/30</f>
        <v>0.28370666503906244</v>
      </c>
      <c r="J7" s="40">
        <f>SUM(C7:I7)</f>
        <v>13.727673373172665</v>
      </c>
      <c r="K7" s="40">
        <f t="shared" si="1"/>
        <v>171.59591716465832</v>
      </c>
    </row>
    <row r="8" spans="1:14">
      <c r="A8" s="44" t="s">
        <v>140</v>
      </c>
      <c r="B8" s="40">
        <f>July!P$47</f>
        <v>13.135093418558423</v>
      </c>
      <c r="C8" s="40">
        <f>SUM(July!P8:P31,July!P33,July!P35,July!P38,July!P41:P44)/30</f>
        <v>2.3656200011571213</v>
      </c>
      <c r="D8" s="40">
        <f>SUM(July!P3,July!P34)/30</f>
        <v>3.7276601330439219</v>
      </c>
      <c r="E8" s="40">
        <f>SUM(July!P5)/30</f>
        <v>0</v>
      </c>
      <c r="F8" s="40">
        <f>SUM(July!P4,July!P37)/30</f>
        <v>6.5634999483823666</v>
      </c>
      <c r="G8" s="40">
        <f>SUM(July!P6,July!P7)/30</f>
        <v>0.14446666633089372</v>
      </c>
      <c r="H8" s="40">
        <f>SUM(July!P32,July!P36)/30</f>
        <v>0</v>
      </c>
      <c r="I8" s="40">
        <f>SUM(July!P39:P40)/30</f>
        <v>0.3338466696441173</v>
      </c>
      <c r="J8" s="40">
        <f t="shared" si="0"/>
        <v>13.135093418558421</v>
      </c>
      <c r="K8" s="40">
        <f t="shared" si="1"/>
        <v>164.18866773198027</v>
      </c>
    </row>
    <row r="9" spans="1:14">
      <c r="A9" s="44" t="s">
        <v>141</v>
      </c>
      <c r="B9" s="40">
        <f>August!P$47</f>
        <v>12.691726743976261</v>
      </c>
      <c r="C9" s="40">
        <f>SUM(August!P8:P31,August!P33,August!P35,August!P38,August!P41:P44)/30</f>
        <v>2.0931466648975987</v>
      </c>
      <c r="D9" s="40">
        <f>SUM(August!P3,August!P34)/30</f>
        <v>3.7718201335271169</v>
      </c>
      <c r="E9" s="40">
        <f>SUM(August!P5)/30</f>
        <v>0</v>
      </c>
      <c r="F9" s="40">
        <f>SUM(August!P4,August!P37)/30</f>
        <v>6.5954999476671103</v>
      </c>
      <c r="G9" s="40">
        <f>SUM(August!P6,August!P7)/30</f>
        <v>0.14446666633089372</v>
      </c>
      <c r="H9" s="40">
        <f>SUM(August!P32,August!P36)/30</f>
        <v>0</v>
      </c>
      <c r="I9" s="40">
        <f>SUM(August!P39:P40)/30</f>
        <v>8.6793331553538619E-2</v>
      </c>
      <c r="J9" s="40">
        <f t="shared" si="0"/>
        <v>12.691726743976258</v>
      </c>
      <c r="K9" s="40">
        <f t="shared" si="1"/>
        <v>158.64658429970322</v>
      </c>
    </row>
    <row r="10" spans="1:14">
      <c r="A10" s="44" t="s">
        <v>142</v>
      </c>
      <c r="B10" s="40">
        <f>September!P$47</f>
        <v>12.818623398045682</v>
      </c>
      <c r="C10" s="40">
        <f>SUM(September!P8:P31,September!P33,September!P35,September!P38,September!P41:P44)/30</f>
        <v>2.2216499835252752</v>
      </c>
      <c r="D10" s="40">
        <f>SUM(September!P3,September!P34)/30</f>
        <v>3.7331801331043213</v>
      </c>
      <c r="E10" s="40">
        <f>SUM(September!P5)/30</f>
        <v>0</v>
      </c>
      <c r="F10" s="40">
        <f>SUM(September!P4,September!P37)/30</f>
        <v>6.579499948024738</v>
      </c>
      <c r="G10" s="40">
        <f>SUM(September!P6,September!P7)/30</f>
        <v>0.14446666633089372</v>
      </c>
      <c r="H10" s="40">
        <f>SUM(September!P32,September!P36)/30</f>
        <v>4.3200001120567398E-2</v>
      </c>
      <c r="I10" s="40">
        <f>SUM(September!P39:P40)/30</f>
        <v>9.6626665939887335E-2</v>
      </c>
      <c r="J10" s="40">
        <f t="shared" si="0"/>
        <v>12.818623398045682</v>
      </c>
      <c r="K10" s="40">
        <f t="shared" si="1"/>
        <v>160.23279247557102</v>
      </c>
    </row>
    <row r="11" spans="1:14">
      <c r="A11" s="44" t="s">
        <v>143</v>
      </c>
      <c r="B11" s="40">
        <f>October!P$47</f>
        <v>12.631153391972168</v>
      </c>
      <c r="C11" s="40">
        <f>SUM(October!P8:P31,October!P33,October!P35,October!P38,October!P41:P44)/30</f>
        <v>1.8034199850012842</v>
      </c>
      <c r="D11" s="40">
        <f>SUM(October!P3,October!P34)/30</f>
        <v>3.6835001325607268</v>
      </c>
      <c r="E11" s="40">
        <f>SUM(October!P5)/30</f>
        <v>0</v>
      </c>
      <c r="F11" s="40">
        <f>SUM(October!P4,October!P37)/30</f>
        <v>6.939499939978111</v>
      </c>
      <c r="G11" s="40">
        <f>SUM(October!P6,October!P7)/30</f>
        <v>0.14446666633089372</v>
      </c>
      <c r="H11" s="40">
        <f>SUM(October!P32,October!P36)/30</f>
        <v>3.6000000933806162E-2</v>
      </c>
      <c r="I11" s="40">
        <f>SUM(October!P39:P40)/30</f>
        <v>2.4266667167345678E-2</v>
      </c>
      <c r="J11" s="40">
        <f t="shared" si="0"/>
        <v>12.631153391972168</v>
      </c>
      <c r="K11" s="40">
        <f t="shared" si="1"/>
        <v>157.8894173996521</v>
      </c>
    </row>
    <row r="12" spans="1:14">
      <c r="A12" s="44" t="s">
        <v>144</v>
      </c>
      <c r="B12" s="40">
        <f>November!P$47</f>
        <v>12.680533396316056</v>
      </c>
      <c r="C12" s="40">
        <f>SUM(November!P8:P31,November!P33,November!P35,November!P38,November!P41:P44)/30</f>
        <v>2.3370666479691855</v>
      </c>
      <c r="D12" s="40">
        <f>SUM(November!P3,November!P34)/30</f>
        <v>3.6835001325607268</v>
      </c>
      <c r="E12" s="40">
        <f>SUM(November!P5)/30</f>
        <v>0</v>
      </c>
      <c r="F12" s="40">
        <f>SUM(November!P4,November!P37)/30</f>
        <v>6.5154999494552497</v>
      </c>
      <c r="G12" s="40">
        <f>SUM(November!P6,November!P7)/30</f>
        <v>0.14446666633089372</v>
      </c>
      <c r="H12" s="40">
        <f>SUM(November!P32,November!P36)/30</f>
        <v>0</v>
      </c>
      <c r="I12" s="40">
        <f>SUM(November!P39:P40)/30</f>
        <v>0</v>
      </c>
      <c r="J12" s="40">
        <f t="shared" si="0"/>
        <v>12.680533396316056</v>
      </c>
      <c r="K12" s="40">
        <f t="shared" si="1"/>
        <v>158.50666745395071</v>
      </c>
    </row>
    <row r="13" spans="1:14">
      <c r="A13" s="44" t="s">
        <v>145</v>
      </c>
      <c r="B13" s="40">
        <f>December!P$47</f>
        <v>13.989450048208223</v>
      </c>
      <c r="C13" s="40">
        <f>SUM(December!P8:P31,December!P33,December!P35,December!P38,December!P41:P44)/30</f>
        <v>3.6459832998613511</v>
      </c>
      <c r="D13" s="40">
        <f>SUM(December!P3,December!P34)/30</f>
        <v>3.6835001325607268</v>
      </c>
      <c r="E13" s="40">
        <f>SUM(December!P5)/30</f>
        <v>0</v>
      </c>
      <c r="F13" s="40">
        <f>SUM(December!P4,December!P37)/30</f>
        <v>6.5154999494552497</v>
      </c>
      <c r="G13" s="40">
        <f>SUM(December!P6,December!P7)/30</f>
        <v>0.14446666633089372</v>
      </c>
      <c r="H13" s="40">
        <f>SUM(December!P32,December!P36)/30</f>
        <v>0</v>
      </c>
      <c r="I13" s="40">
        <f>SUM(December!P39:P40)/30</f>
        <v>0</v>
      </c>
      <c r="J13" s="40">
        <f t="shared" si="0"/>
        <v>13.989450048208221</v>
      </c>
      <c r="K13" s="40">
        <f t="shared" si="1"/>
        <v>174.86812560260276</v>
      </c>
    </row>
    <row r="14" spans="1:14">
      <c r="A14" s="45" t="s">
        <v>146</v>
      </c>
      <c r="B14" s="41">
        <f>AVERAGE(B2:B13)</f>
        <v>14.071411440529742</v>
      </c>
      <c r="C14" s="41">
        <f t="shared" ref="C14:J14" si="2">AVERAGE(C2:C13)</f>
        <v>3.5759680265146803</v>
      </c>
      <c r="D14" s="41">
        <f t="shared" si="2"/>
        <v>3.7014401327570243</v>
      </c>
      <c r="E14" s="41">
        <f t="shared" si="2"/>
        <v>0</v>
      </c>
      <c r="F14" s="41">
        <f t="shared" si="2"/>
        <v>6.5741666148106139</v>
      </c>
      <c r="G14" s="41">
        <f t="shared" si="2"/>
        <v>0.14446666633089375</v>
      </c>
      <c r="H14" s="41">
        <f t="shared" si="2"/>
        <v>6.6000001711977964E-3</v>
      </c>
      <c r="I14" s="41">
        <f t="shared" si="2"/>
        <v>6.8769999945329285E-2</v>
      </c>
      <c r="J14" s="41">
        <f t="shared" si="2"/>
        <v>14.071411440529742</v>
      </c>
      <c r="K14" s="41">
        <f t="shared" ref="K14" si="3">AVERAGE(K2:K13)</f>
        <v>175.89264300662174</v>
      </c>
    </row>
    <row r="15" spans="1:14">
      <c r="A15" s="44" t="s">
        <v>147</v>
      </c>
      <c r="B15" s="40">
        <f>STDEV(B2:B13)</f>
        <v>1.372083739828087</v>
      </c>
      <c r="C15" s="40">
        <f t="shared" ref="C15:J15" si="4">STDEV(C2:C13)</f>
        <v>1.4975053269678362</v>
      </c>
      <c r="D15" s="40">
        <f t="shared" si="4"/>
        <v>2.9315589719895306E-2</v>
      </c>
      <c r="E15" s="40">
        <f t="shared" si="4"/>
        <v>0</v>
      </c>
      <c r="F15" s="40">
        <f t="shared" si="4"/>
        <v>0.1193599063417311</v>
      </c>
      <c r="G15" s="40">
        <f t="shared" si="4"/>
        <v>2.8989753257218837E-17</v>
      </c>
      <c r="H15" s="40">
        <f t="shared" si="4"/>
        <v>1.5490525365036813E-2</v>
      </c>
      <c r="I15" s="40">
        <f t="shared" si="4"/>
        <v>0.1178018297506143</v>
      </c>
      <c r="J15" s="40">
        <f t="shared" si="4"/>
        <v>1.3720837398280863</v>
      </c>
      <c r="K15" s="40">
        <f t="shared" ref="K15" si="5">STDEV(K2:K13)</f>
        <v>17.151046747851076</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29.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25270-E9AB-CF47-8A49-3D62098C91BC}">
  <sheetPr codeName="Sheet24"/>
  <dimension ref="A1:N15"/>
  <sheetViews>
    <sheetView zoomScale="141" zoomScaleNormal="141" workbookViewId="0">
      <selection activeCell="K2" sqref="K2"/>
    </sheetView>
  </sheetViews>
  <sheetFormatPr baseColWidth="10" defaultColWidth="10.6640625" defaultRowHeight="15"/>
  <sheetData>
    <row r="1" spans="1:14">
      <c r="A1" t="s">
        <v>152</v>
      </c>
      <c r="B1" t="s">
        <v>148</v>
      </c>
      <c r="C1" t="s">
        <v>35</v>
      </c>
      <c r="D1" t="s">
        <v>22</v>
      </c>
      <c r="E1" t="s">
        <v>27</v>
      </c>
      <c r="F1" t="s">
        <v>24</v>
      </c>
      <c r="G1" t="s">
        <v>30</v>
      </c>
      <c r="H1" t="s">
        <v>83</v>
      </c>
      <c r="I1" t="s">
        <v>98</v>
      </c>
      <c r="J1" t="s">
        <v>153</v>
      </c>
      <c r="K1" t="s">
        <v>555</v>
      </c>
      <c r="L1">
        <v>90</v>
      </c>
      <c r="M1" t="s">
        <v>154</v>
      </c>
      <c r="N1" t="s">
        <v>155</v>
      </c>
    </row>
    <row r="2" spans="1:14">
      <c r="A2" s="42" t="s">
        <v>134</v>
      </c>
      <c r="B2" s="40">
        <f>Jan!T$47</f>
        <v>466.60159554004673</v>
      </c>
      <c r="C2" s="40">
        <f>SUM(Jan!T8:T31,Jan!T33,Jan!T35,Jan!T38,Jan!T41:T44)/30</f>
        <v>463.41826235453289</v>
      </c>
      <c r="D2" s="40">
        <f>SUM(Jan!T3,Jan!T34)/30</f>
        <v>0</v>
      </c>
      <c r="E2" s="40">
        <f>SUM(Jan!T5)/30</f>
        <v>0</v>
      </c>
      <c r="F2" s="40">
        <f>SUM(Jan!T4,Jan!T37)/30</f>
        <v>2.9049998521804747</v>
      </c>
      <c r="G2" s="40">
        <f>SUM(Jan!T6,Jan!T7)/30</f>
        <v>0.27833333333333332</v>
      </c>
      <c r="H2" s="40">
        <f>SUM(Jan!T32,Jan!T36)/30</f>
        <v>0</v>
      </c>
      <c r="I2" s="40">
        <f>SUM(Jan!T39:T40)/30</f>
        <v>0</v>
      </c>
      <c r="J2" s="40">
        <f>SUM(C2:I2)</f>
        <v>466.60159554004667</v>
      </c>
      <c r="K2" s="40">
        <f>J2/$L$1*100</f>
        <v>518.44621726671858</v>
      </c>
    </row>
    <row r="3" spans="1:14">
      <c r="A3" s="44" t="s">
        <v>135</v>
      </c>
      <c r="B3" s="40">
        <f>Feb!T$47</f>
        <v>628.26566142559057</v>
      </c>
      <c r="C3" s="40">
        <f>SUM(Feb!T8:T31,Feb!T33,Feb!T35,Feb!T38,Feb!T41:T44)/30</f>
        <v>625.08232824007678</v>
      </c>
      <c r="D3" s="40">
        <f>SUM(Feb!T3,Feb!T34)/30</f>
        <v>0</v>
      </c>
      <c r="E3" s="40">
        <f>SUM(Feb!T5)/30</f>
        <v>0</v>
      </c>
      <c r="F3" s="40">
        <f>SUM(Feb!T4,Feb!T37)/30</f>
        <v>2.9049998521804747</v>
      </c>
      <c r="G3" s="40">
        <f>SUM(Feb!T6,Feb!T7)/30</f>
        <v>0.27833333333333332</v>
      </c>
      <c r="H3" s="40">
        <f>SUM(Feb!T32,Feb!T36)/30</f>
        <v>0</v>
      </c>
      <c r="I3" s="40">
        <f>SUM(Feb!T39:T40)/30</f>
        <v>0</v>
      </c>
      <c r="J3" s="40">
        <f t="shared" ref="J3:J13" si="0">SUM(C3:I3)</f>
        <v>628.26566142559057</v>
      </c>
      <c r="K3" s="40">
        <f t="shared" ref="K3:K13" si="1">J3/$L$1*100</f>
        <v>698.07295713954511</v>
      </c>
    </row>
    <row r="4" spans="1:14">
      <c r="A4" s="44" t="s">
        <v>136</v>
      </c>
      <c r="B4" s="40">
        <f>March!T$47</f>
        <v>656.82199425220495</v>
      </c>
      <c r="C4" s="40">
        <f>SUM(March!T8:T31,March!T33,March!T35,March!T38,March!T41:T44)/30</f>
        <v>653.63866106669116</v>
      </c>
      <c r="D4" s="40">
        <f>SUM(March!T3,March!T34)/30</f>
        <v>0</v>
      </c>
      <c r="E4" s="40">
        <f>SUM(March!T5)/30</f>
        <v>0</v>
      </c>
      <c r="F4" s="40">
        <f>SUM(March!T4,March!T37)/30</f>
        <v>2.9049998521804747</v>
      </c>
      <c r="G4" s="40">
        <f>SUM(March!T6,March!T7)/30</f>
        <v>0.27833333333333332</v>
      </c>
      <c r="H4" s="40">
        <f>SUM(March!T32,March!T36)/30</f>
        <v>0</v>
      </c>
      <c r="I4" s="40">
        <f>SUM(March!T39:T40)/30</f>
        <v>0</v>
      </c>
      <c r="J4" s="40">
        <f t="shared" si="0"/>
        <v>656.82199425220495</v>
      </c>
      <c r="K4" s="40">
        <f t="shared" si="1"/>
        <v>729.80221583578327</v>
      </c>
    </row>
    <row r="5" spans="1:14">
      <c r="A5" s="44" t="s">
        <v>137</v>
      </c>
      <c r="B5" s="40">
        <f>April!T$47</f>
        <v>348.29716346581779</v>
      </c>
      <c r="C5" s="40">
        <f>SUM(April!T8:T31,April!T33,April!T35,April!T38,April!T41:T44)/30</f>
        <v>345.113830280304</v>
      </c>
      <c r="D5" s="40">
        <f>SUM(April!T3,April!T34)/30</f>
        <v>0</v>
      </c>
      <c r="E5" s="40">
        <f>SUM(April!T5)/30</f>
        <v>0</v>
      </c>
      <c r="F5" s="40">
        <f>SUM(April!T4,April!T37)/30</f>
        <v>2.9049998521804747</v>
      </c>
      <c r="G5" s="40">
        <f>SUM(April!T6,April!T7)/30</f>
        <v>0.27833333333333332</v>
      </c>
      <c r="H5" s="40">
        <f>SUM(April!T32,April!T36)/30</f>
        <v>0</v>
      </c>
      <c r="I5" s="40">
        <f>SUM(April!T39:T40)/30</f>
        <v>0</v>
      </c>
      <c r="J5" s="40">
        <f t="shared" si="0"/>
        <v>348.29716346581779</v>
      </c>
      <c r="K5" s="40">
        <f t="shared" si="1"/>
        <v>386.99684829535312</v>
      </c>
    </row>
    <row r="6" spans="1:14">
      <c r="A6" s="44" t="s">
        <v>138</v>
      </c>
      <c r="B6" s="40">
        <f>May!T$47</f>
        <v>397.47082821051282</v>
      </c>
      <c r="C6" s="40">
        <f>SUM(May!T8:T31,May!T33,May!T35,May!T38,May!T41:T44)/30</f>
        <v>390.62749508221947</v>
      </c>
      <c r="D6" s="40">
        <f>SUM(May!T3,May!T34)/30</f>
        <v>0</v>
      </c>
      <c r="E6" s="40">
        <f>SUM(May!T5)/30</f>
        <v>0</v>
      </c>
      <c r="F6" s="40">
        <f>SUM(May!T4,May!T37)/30</f>
        <v>6.5649997949600047</v>
      </c>
      <c r="G6" s="40">
        <f>SUM(May!T6,May!T7)/30</f>
        <v>0.27833333333333332</v>
      </c>
      <c r="H6" s="40">
        <f>SUM(May!T32,May!T36)/30</f>
        <v>0</v>
      </c>
      <c r="I6" s="40">
        <f>SUM(May!T39:T40)/30</f>
        <v>0</v>
      </c>
      <c r="J6" s="40">
        <f>SUM(C6:I6)</f>
        <v>397.47082821051276</v>
      </c>
      <c r="K6" s="40">
        <f t="shared" si="1"/>
        <v>441.63425356723644</v>
      </c>
    </row>
    <row r="7" spans="1:14">
      <c r="A7" s="44" t="s">
        <v>139</v>
      </c>
      <c r="B7" s="40">
        <f>June!T$47</f>
        <v>292.53776130199418</v>
      </c>
      <c r="C7" s="40">
        <f>SUM(June!T8:T31,June!T33,June!T35,June!T38,June!T41:T44)/30</f>
        <v>248.52549649874351</v>
      </c>
      <c r="D7" s="40">
        <f>SUM(June!T3,June!T34)/30</f>
        <v>0.489599990844726</v>
      </c>
      <c r="E7" s="40">
        <f>SUM(June!T5)/30</f>
        <v>0</v>
      </c>
      <c r="F7" s="40">
        <f>SUM(June!T4,June!T37)/30</f>
        <v>3.7183331727981481</v>
      </c>
      <c r="G7" s="40">
        <f>SUM(June!T6,June!T7)/30</f>
        <v>0.27833333333333332</v>
      </c>
      <c r="H7" s="40">
        <f>SUM(June!T32,June!T36)/30</f>
        <v>0</v>
      </c>
      <c r="I7" s="40">
        <f>SUM(June!T39:T40)/30</f>
        <v>39.52599830627446</v>
      </c>
      <c r="J7" s="40">
        <f>SUM(C7:I7)</f>
        <v>292.53776130199418</v>
      </c>
      <c r="K7" s="40">
        <f t="shared" si="1"/>
        <v>325.04195700221572</v>
      </c>
    </row>
    <row r="8" spans="1:14">
      <c r="A8" s="44" t="s">
        <v>140</v>
      </c>
      <c r="B8" s="40">
        <f>July!T$47</f>
        <v>367.60929808934503</v>
      </c>
      <c r="C8" s="40">
        <f>SUM(July!T8:T31,July!T33,July!T35,July!T38,July!T41:T44)/30</f>
        <v>325.64266622066469</v>
      </c>
      <c r="D8" s="40">
        <f>SUM(July!T3,July!T34)/30</f>
        <v>0.652799987792968</v>
      </c>
      <c r="E8" s="40">
        <f>SUM(July!T5)/30</f>
        <v>0</v>
      </c>
      <c r="F8" s="40">
        <f>SUM(July!T4,July!T37)/30</f>
        <v>5.3449998140334953</v>
      </c>
      <c r="G8" s="40">
        <f>SUM(July!T6,July!T7)/30</f>
        <v>0.27833333333333332</v>
      </c>
      <c r="H8" s="40">
        <f>SUM(July!T32,July!T36)/30</f>
        <v>0</v>
      </c>
      <c r="I8" s="40">
        <f>SUM(July!T39:T40)/30</f>
        <v>35.690498733520535</v>
      </c>
      <c r="J8" s="40">
        <f t="shared" si="0"/>
        <v>367.60929808934497</v>
      </c>
      <c r="K8" s="40">
        <f t="shared" si="1"/>
        <v>408.4547756548277</v>
      </c>
    </row>
    <row r="9" spans="1:14">
      <c r="A9" s="44" t="s">
        <v>141</v>
      </c>
      <c r="B9" s="40">
        <f>August!T$47</f>
        <v>346.54919964790315</v>
      </c>
      <c r="C9" s="40">
        <f>SUM(August!T8:T31,August!T33,August!T35,August!T38,August!T41:T44)/30</f>
        <v>323.06650059223153</v>
      </c>
      <c r="D9" s="40">
        <f>SUM(August!T3,August!T34)/30</f>
        <v>1.305599975585936</v>
      </c>
      <c r="E9" s="40">
        <f>SUM(August!T5)/30</f>
        <v>0</v>
      </c>
      <c r="F9" s="40">
        <f>SUM(August!T4,August!T37)/30</f>
        <v>6.9716664552688412</v>
      </c>
      <c r="G9" s="40">
        <f>SUM(August!T6,August!T7)/30</f>
        <v>0.27833333333333332</v>
      </c>
      <c r="H9" s="40">
        <f>SUM(August!T32,August!T36)/30</f>
        <v>0</v>
      </c>
      <c r="I9" s="40">
        <f>SUM(August!T39:T40)/30</f>
        <v>14.927099291483577</v>
      </c>
      <c r="J9" s="40">
        <f t="shared" si="0"/>
        <v>346.54919964790321</v>
      </c>
      <c r="K9" s="40">
        <f t="shared" si="1"/>
        <v>385.05466627544803</v>
      </c>
    </row>
    <row r="10" spans="1:14">
      <c r="A10" s="44" t="s">
        <v>142</v>
      </c>
      <c r="B10" s="40">
        <f>September!T$47</f>
        <v>264.8185667069751</v>
      </c>
      <c r="C10" s="40">
        <f>SUM(September!T8:T31,September!T33,September!T35,September!T38,September!T41:T44)/30</f>
        <v>243.45850084622685</v>
      </c>
      <c r="D10" s="40">
        <f>SUM(September!T3,September!T34)/30</f>
        <v>0.73439998626708913</v>
      </c>
      <c r="E10" s="40">
        <f>SUM(September!T5)/30</f>
        <v>0</v>
      </c>
      <c r="F10" s="40">
        <f>SUM(September!T4,September!T37)/30</f>
        <v>6.1583331346511683</v>
      </c>
      <c r="G10" s="40">
        <f>SUM(September!T6,September!T7)/30</f>
        <v>0.27833333333333332</v>
      </c>
      <c r="H10" s="40">
        <f>SUM(September!T32,September!T36)/30</f>
        <v>0.34560000896453796</v>
      </c>
      <c r="I10" s="40">
        <f>SUM(September!T39:T40)/30</f>
        <v>13.84339939753216</v>
      </c>
      <c r="J10" s="40">
        <f t="shared" si="0"/>
        <v>264.81856670697516</v>
      </c>
      <c r="K10" s="40">
        <f t="shared" si="1"/>
        <v>294.24285189663908</v>
      </c>
    </row>
    <row r="11" spans="1:14">
      <c r="A11" s="44" t="s">
        <v>143</v>
      </c>
      <c r="B11" s="40">
        <f>October!T$47</f>
        <v>207.94323402166356</v>
      </c>
      <c r="C11" s="40">
        <f>SUM(October!T8:T31,October!T33,October!T35,October!T38,October!T41:T44)/30</f>
        <v>180.95296788215632</v>
      </c>
      <c r="D11" s="40">
        <f>SUM(October!T3,October!T34)/30</f>
        <v>0</v>
      </c>
      <c r="E11" s="40">
        <f>SUM(October!T5)/30</f>
        <v>0</v>
      </c>
      <c r="F11" s="40">
        <f>SUM(October!T4,October!T37)/30</f>
        <v>24.458332848548814</v>
      </c>
      <c r="G11" s="40">
        <f>SUM(October!T6,October!T7)/30</f>
        <v>0.27833333333333332</v>
      </c>
      <c r="H11" s="40">
        <f>SUM(October!T32,October!T36)/30</f>
        <v>0.28800000747044835</v>
      </c>
      <c r="I11" s="40">
        <f>SUM(October!T39:T40)/30</f>
        <v>1.9655999501546237</v>
      </c>
      <c r="J11" s="40">
        <f t="shared" si="0"/>
        <v>207.94323402166356</v>
      </c>
      <c r="K11" s="40">
        <f t="shared" si="1"/>
        <v>231.04803780184841</v>
      </c>
    </row>
    <row r="12" spans="1:14">
      <c r="A12" s="44" t="s">
        <v>144</v>
      </c>
      <c r="B12" s="40">
        <f>November!T$47</f>
        <v>170.81406613508852</v>
      </c>
      <c r="C12" s="40">
        <f>SUM(November!T8:T31,November!T33,November!T35,November!T38,November!T41:T44)/30</f>
        <v>167.63073294957474</v>
      </c>
      <c r="D12" s="40">
        <f>SUM(November!T3,November!T34)/30</f>
        <v>0</v>
      </c>
      <c r="E12" s="40">
        <f>SUM(November!T5)/30</f>
        <v>0</v>
      </c>
      <c r="F12" s="40">
        <f>SUM(November!T4,November!T37)/30</f>
        <v>2.9049998521804747</v>
      </c>
      <c r="G12" s="40">
        <f>SUM(November!T6,November!T7)/30</f>
        <v>0.27833333333333332</v>
      </c>
      <c r="H12" s="40">
        <f>SUM(November!T32,November!T36)/30</f>
        <v>0</v>
      </c>
      <c r="I12" s="40">
        <f>SUM(November!T39:T40)/30</f>
        <v>0</v>
      </c>
      <c r="J12" s="40">
        <f t="shared" si="0"/>
        <v>170.81406613508855</v>
      </c>
      <c r="K12" s="40">
        <f t="shared" si="1"/>
        <v>189.79340681676507</v>
      </c>
    </row>
    <row r="13" spans="1:14">
      <c r="A13" s="44" t="s">
        <v>145</v>
      </c>
      <c r="B13" s="40">
        <f>December!T$47</f>
        <v>368.43282880306248</v>
      </c>
      <c r="C13" s="40">
        <f>SUM(December!T8:T31,December!T33,December!T35,December!T38,December!T41:T44)/30</f>
        <v>365.24949561754863</v>
      </c>
      <c r="D13" s="40">
        <f>SUM(December!T3,December!T34)/30</f>
        <v>0</v>
      </c>
      <c r="E13" s="40">
        <f>SUM(December!T5)/30</f>
        <v>0</v>
      </c>
      <c r="F13" s="40">
        <f>SUM(December!T4,December!T37)/30</f>
        <v>2.9049998521804747</v>
      </c>
      <c r="G13" s="40">
        <f>SUM(December!T6,December!T7)/30</f>
        <v>0.27833333333333332</v>
      </c>
      <c r="H13" s="40">
        <f>SUM(December!T32,December!T36)/30</f>
        <v>0</v>
      </c>
      <c r="I13" s="40">
        <f>SUM(December!T39:T40)/30</f>
        <v>0</v>
      </c>
      <c r="J13" s="40">
        <f t="shared" si="0"/>
        <v>368.43282880306242</v>
      </c>
      <c r="K13" s="40">
        <f t="shared" si="1"/>
        <v>409.36980978118049</v>
      </c>
    </row>
    <row r="14" spans="1:14">
      <c r="A14" s="45" t="s">
        <v>146</v>
      </c>
      <c r="B14" s="41">
        <f>AVERAGE(B2:B13)</f>
        <v>376.3468498000172</v>
      </c>
      <c r="C14" s="41">
        <f t="shared" ref="C14:K14" si="2">AVERAGE(C2:C13)</f>
        <v>361.03391146924747</v>
      </c>
      <c r="D14" s="41">
        <f t="shared" si="2"/>
        <v>0.26519999504089325</v>
      </c>
      <c r="E14" s="41">
        <f t="shared" si="2"/>
        <v>0</v>
      </c>
      <c r="F14" s="41">
        <f t="shared" si="2"/>
        <v>5.88722202777861</v>
      </c>
      <c r="G14" s="41">
        <f t="shared" si="2"/>
        <v>0.27833333333333332</v>
      </c>
      <c r="H14" s="41">
        <f t="shared" si="2"/>
        <v>5.280000136958219E-2</v>
      </c>
      <c r="I14" s="41">
        <f t="shared" si="2"/>
        <v>8.8293829732471139</v>
      </c>
      <c r="J14" s="41">
        <f t="shared" si="2"/>
        <v>376.34684980001703</v>
      </c>
      <c r="K14" s="41">
        <f t="shared" si="2"/>
        <v>418.16316644446346</v>
      </c>
    </row>
    <row r="15" spans="1:14">
      <c r="A15" s="44" t="s">
        <v>147</v>
      </c>
      <c r="B15" s="40">
        <f>STDEV(B2:B13)</f>
        <v>148.50810247497697</v>
      </c>
      <c r="C15" s="40">
        <f t="shared" ref="C15:K15" si="3">STDEV(C2:C13)</f>
        <v>155.49884021029769</v>
      </c>
      <c r="D15" s="40">
        <f t="shared" si="3"/>
        <v>0.43336087866606615</v>
      </c>
      <c r="E15" s="40">
        <f t="shared" si="3"/>
        <v>0</v>
      </c>
      <c r="F15" s="40">
        <f t="shared" si="3"/>
        <v>6.0674619464642605</v>
      </c>
      <c r="G15" s="40">
        <f t="shared" si="3"/>
        <v>0</v>
      </c>
      <c r="H15" s="40">
        <f t="shared" si="3"/>
        <v>0.12392420292029407</v>
      </c>
      <c r="I15" s="40">
        <f t="shared" si="3"/>
        <v>14.519396997863678</v>
      </c>
      <c r="J15" s="40">
        <f t="shared" si="3"/>
        <v>148.50810247497725</v>
      </c>
      <c r="K15" s="40">
        <f t="shared" si="3"/>
        <v>165.0090027499746</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0.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B5FF4-85BC-2E4E-BBAB-1AD5E61F5D1F}">
  <sheetPr codeName="Sheet25"/>
  <dimension ref="A1:M15"/>
  <sheetViews>
    <sheetView zoomScale="150" workbookViewId="0">
      <selection activeCell="L2" sqref="L2"/>
    </sheetView>
  </sheetViews>
  <sheetFormatPr baseColWidth="10" defaultColWidth="10.6640625" defaultRowHeight="15"/>
  <sheetData>
    <row r="1" spans="1:13">
      <c r="A1" t="s">
        <v>152</v>
      </c>
      <c r="B1" t="s">
        <v>148</v>
      </c>
      <c r="C1" t="s">
        <v>35</v>
      </c>
      <c r="D1" t="s">
        <v>22</v>
      </c>
      <c r="E1" t="s">
        <v>27</v>
      </c>
      <c r="F1" t="s">
        <v>24</v>
      </c>
      <c r="G1" t="s">
        <v>30</v>
      </c>
      <c r="H1" t="s">
        <v>83</v>
      </c>
      <c r="I1" t="s">
        <v>98</v>
      </c>
      <c r="J1" t="s">
        <v>153</v>
      </c>
      <c r="K1" t="s">
        <v>150</v>
      </c>
      <c r="L1">
        <v>130</v>
      </c>
      <c r="M1" t="s">
        <v>154</v>
      </c>
    </row>
    <row r="2" spans="1:13">
      <c r="A2" s="42" t="s">
        <v>134</v>
      </c>
      <c r="B2" s="40">
        <f>Jan!G$47</f>
        <v>314.98367942571628</v>
      </c>
      <c r="C2" s="40">
        <f>SUM(Jan!G8:G31,Jan!G33,Jan!G35,Jan!G38,Jan!G41:G44)/30</f>
        <v>60.032733698685981</v>
      </c>
      <c r="D2" s="40">
        <f>SUM(Jan!G3,Jan!G34)/30</f>
        <v>81.98219936370846</v>
      </c>
      <c r="E2" s="40">
        <f>SUM(Jan!G5)/30</f>
        <v>0</v>
      </c>
      <c r="F2" s="40">
        <f>SUM(Jan!G4,Jan!G37)/30</f>
        <v>120.95174789428698</v>
      </c>
      <c r="G2" s="40">
        <f>SUM(Jan!G6,Jan!G7)/30</f>
        <v>52.016998469034839</v>
      </c>
      <c r="H2" s="40">
        <f>SUM(Jan!G32,Jan!G36)/30</f>
        <v>0</v>
      </c>
      <c r="I2" s="40">
        <f>SUM(Jan!G39:G40)/30</f>
        <v>0</v>
      </c>
      <c r="J2" s="40">
        <f>SUM(C2:I2)</f>
        <v>314.98367942571628</v>
      </c>
      <c r="K2" s="40">
        <f>J2/$L$1*100</f>
        <v>242.29513801978175</v>
      </c>
    </row>
    <row r="3" spans="1:13">
      <c r="A3" s="44" t="s">
        <v>135</v>
      </c>
      <c r="B3" s="40">
        <f>Feb!G$47</f>
        <v>354.44142980575549</v>
      </c>
      <c r="C3" s="40">
        <f>SUM(Feb!G8:G31,Feb!G33,Feb!G35,Feb!G38,Feb!G41:G44)/30</f>
        <v>99.490484078725189</v>
      </c>
      <c r="D3" s="40">
        <f>SUM(Feb!G3,Feb!G34)/30</f>
        <v>81.98219936370846</v>
      </c>
      <c r="E3" s="40">
        <f>SUM(Feb!G5)/30</f>
        <v>0</v>
      </c>
      <c r="F3" s="40">
        <f>SUM(Feb!G4,Feb!G37)/30</f>
        <v>120.95174789428698</v>
      </c>
      <c r="G3" s="40">
        <f>SUM(Feb!G6,Feb!G7)/30</f>
        <v>52.016998469034839</v>
      </c>
      <c r="H3" s="40">
        <f>SUM(Feb!G32,Feb!G36)/30</f>
        <v>0</v>
      </c>
      <c r="I3" s="40">
        <f>SUM(Feb!G39:G40)/30</f>
        <v>0</v>
      </c>
      <c r="J3" s="40">
        <f t="shared" ref="J3:J13" si="0">SUM(C3:I3)</f>
        <v>354.44142980575549</v>
      </c>
      <c r="K3" s="40">
        <f t="shared" ref="K3:K13" si="1">J3/$L$1*100</f>
        <v>272.64725369673499</v>
      </c>
    </row>
    <row r="4" spans="1:13">
      <c r="A4" s="44" t="s">
        <v>136</v>
      </c>
      <c r="B4" s="40">
        <f>March!G$47</f>
        <v>354.19327957232775</v>
      </c>
      <c r="C4" s="40">
        <f>SUM(March!G8:G31,March!G33,March!G35,March!G38,March!G41:G44)/30</f>
        <v>99.242333845297509</v>
      </c>
      <c r="D4" s="40">
        <f>SUM(March!G3,March!G34)/30</f>
        <v>81.98219936370846</v>
      </c>
      <c r="E4" s="40">
        <f>SUM(March!G5)/30</f>
        <v>0</v>
      </c>
      <c r="F4" s="40">
        <f>SUM(March!G4,March!G37)/30</f>
        <v>120.95174789428698</v>
      </c>
      <c r="G4" s="40">
        <f>SUM(March!G6,March!G7)/30</f>
        <v>52.016998469034839</v>
      </c>
      <c r="H4" s="40">
        <f>SUM(March!G32,March!G36)/30</f>
        <v>0</v>
      </c>
      <c r="I4" s="40">
        <f>SUM(March!G39:G40)/30</f>
        <v>0</v>
      </c>
      <c r="J4" s="40">
        <f t="shared" si="0"/>
        <v>354.19327957232781</v>
      </c>
      <c r="K4" s="40">
        <f t="shared" si="1"/>
        <v>272.4563689017906</v>
      </c>
    </row>
    <row r="5" spans="1:13">
      <c r="A5" s="44" t="s">
        <v>137</v>
      </c>
      <c r="B5" s="40">
        <f>April!G$47</f>
        <v>341.87707951466228</v>
      </c>
      <c r="C5" s="40">
        <f>SUM(April!G8:G31,April!G33,April!G35,April!G38,April!G41:G44)/30</f>
        <v>86.926133787632025</v>
      </c>
      <c r="D5" s="40">
        <f>SUM(April!G3,April!G34)/30</f>
        <v>81.98219936370846</v>
      </c>
      <c r="E5" s="40">
        <f>SUM(April!G5)/30</f>
        <v>0</v>
      </c>
      <c r="F5" s="40">
        <f>SUM(April!G4,April!G37)/30</f>
        <v>120.95174789428698</v>
      </c>
      <c r="G5" s="40">
        <f>SUM(April!G6,April!G7)/30</f>
        <v>52.016998469034839</v>
      </c>
      <c r="H5" s="40">
        <f>SUM(April!G32,April!G36)/30</f>
        <v>0</v>
      </c>
      <c r="I5" s="40">
        <f>SUM(April!G39:G40)/30</f>
        <v>0</v>
      </c>
      <c r="J5" s="40">
        <f t="shared" si="0"/>
        <v>341.87707951466228</v>
      </c>
      <c r="K5" s="40">
        <f t="shared" si="1"/>
        <v>262.9823688574325</v>
      </c>
    </row>
    <row r="6" spans="1:13">
      <c r="A6" s="44" t="s">
        <v>138</v>
      </c>
      <c r="B6" s="40">
        <f>May!G$47</f>
        <v>347.35362921555821</v>
      </c>
      <c r="C6" s="40">
        <f>SUM(May!G8:G31,May!G33,May!G35,May!G38,May!G41:G44)/30</f>
        <v>91.121683494249993</v>
      </c>
      <c r="D6" s="40">
        <f>SUM(May!G3,May!G34)/30</f>
        <v>81.98219936370846</v>
      </c>
      <c r="E6" s="40">
        <f>SUM(May!G5)/30</f>
        <v>0</v>
      </c>
      <c r="F6" s="40">
        <f>SUM(May!G4,May!G37)/30</f>
        <v>122.23274788856494</v>
      </c>
      <c r="G6" s="40">
        <f>SUM(May!G6,May!G7)/30</f>
        <v>52.016998469034839</v>
      </c>
      <c r="H6" s="40">
        <f>SUM(May!G32,May!G36)/30</f>
        <v>0</v>
      </c>
      <c r="I6" s="40">
        <f>SUM(May!G39:G40)/30</f>
        <v>0</v>
      </c>
      <c r="J6" s="40">
        <f>SUM(C6:I6)</f>
        <v>347.35362921555821</v>
      </c>
      <c r="K6" s="40">
        <f t="shared" si="1"/>
        <v>267.19509939658326</v>
      </c>
    </row>
    <row r="7" spans="1:13">
      <c r="A7" s="44" t="s">
        <v>139</v>
      </c>
      <c r="B7" s="40">
        <f>June!G$47</f>
        <v>315.46408922274895</v>
      </c>
      <c r="C7" s="40">
        <f>SUM(June!G8:G31,June!G33,June!G35,June!G38,June!G41:G44)/30</f>
        <v>41.523863017559066</v>
      </c>
      <c r="D7" s="40">
        <f>SUM(June!G3,June!G34)/30</f>
        <v>83.328599338531447</v>
      </c>
      <c r="E7" s="40">
        <f>SUM(June!G5)/30</f>
        <v>0</v>
      </c>
      <c r="F7" s="40">
        <f>SUM(June!G4,June!G37)/30</f>
        <v>121.23641455968209</v>
      </c>
      <c r="G7" s="40">
        <f>SUM(June!G6,June!G7)/30</f>
        <v>52.016998469034839</v>
      </c>
      <c r="H7" s="40">
        <f>SUM(June!G32,June!G36)/30</f>
        <v>0</v>
      </c>
      <c r="I7" s="40">
        <f>SUM(June!G39:G40)/30</f>
        <v>17.358213837941499</v>
      </c>
      <c r="J7" s="40">
        <f>SUM(C7:I7)</f>
        <v>315.46408922274895</v>
      </c>
      <c r="K7" s="40">
        <f t="shared" si="1"/>
        <v>242.66468401749921</v>
      </c>
    </row>
    <row r="8" spans="1:13">
      <c r="A8" s="44" t="s">
        <v>140</v>
      </c>
      <c r="B8" s="40">
        <f>July!G$47</f>
        <v>327.82105957667022</v>
      </c>
      <c r="C8" s="40">
        <f>SUM(July!G8:G31,July!G33,July!G35,July!G38,July!G41:G44)/30</f>
        <v>47.138619867960621</v>
      </c>
      <c r="D8" s="40">
        <f>SUM(July!G3,July!G34)/30</f>
        <v>83.777399330139119</v>
      </c>
      <c r="E8" s="40">
        <f>SUM(July!G5)/30</f>
        <v>0</v>
      </c>
      <c r="F8" s="40">
        <f>SUM(July!G4,July!G37)/30</f>
        <v>121.80574789047229</v>
      </c>
      <c r="G8" s="40">
        <f>SUM(July!G6,July!G7)/30</f>
        <v>52.016998469034839</v>
      </c>
      <c r="H8" s="40">
        <f>SUM(July!G32,July!G36)/30</f>
        <v>0</v>
      </c>
      <c r="I8" s="40">
        <f>SUM(July!G39:G40)/30</f>
        <v>23.082294019063337</v>
      </c>
      <c r="J8" s="40">
        <f t="shared" si="0"/>
        <v>327.82105957667022</v>
      </c>
      <c r="K8" s="40">
        <f t="shared" si="1"/>
        <v>252.17004582820786</v>
      </c>
    </row>
    <row r="9" spans="1:13">
      <c r="A9" s="44" t="s">
        <v>141</v>
      </c>
      <c r="B9" s="40">
        <f>August!G$47</f>
        <v>302.98766252994523</v>
      </c>
      <c r="C9" s="40">
        <f>SUM(August!G8:G31,August!G33,August!G35,August!G38,August!G41:G44)/30</f>
        <v>38.408596746126818</v>
      </c>
      <c r="D9" s="40">
        <f>SUM(August!G3,August!G34)/30</f>
        <v>85.572599296569777</v>
      </c>
      <c r="E9" s="40">
        <f>SUM(August!G5)/30</f>
        <v>0</v>
      </c>
      <c r="F9" s="40">
        <f>SUM(August!G4,August!G37)/30</f>
        <v>122.37508122126249</v>
      </c>
      <c r="G9" s="40">
        <f>SUM(August!G6,August!G7)/30</f>
        <v>52.016998469034839</v>
      </c>
      <c r="H9" s="40">
        <f>SUM(August!G32,August!G36)/30</f>
        <v>0</v>
      </c>
      <c r="I9" s="40">
        <f>SUM(August!G39:G40)/30</f>
        <v>4.6143867969512966</v>
      </c>
      <c r="J9" s="40">
        <f t="shared" si="0"/>
        <v>302.98766252994523</v>
      </c>
      <c r="K9" s="40">
        <f t="shared" si="1"/>
        <v>233.06743271534251</v>
      </c>
    </row>
    <row r="10" spans="1:13">
      <c r="A10" s="44" t="s">
        <v>142</v>
      </c>
      <c r="B10" s="40">
        <f>September!G$47</f>
        <v>293.44607950846341</v>
      </c>
      <c r="C10" s="40">
        <f>SUM(September!G8:G31,September!G33,September!G35,September!G38,September!G41:G44)/30</f>
        <v>26.6212337255478</v>
      </c>
      <c r="D10" s="40">
        <f>SUM(September!G3,September!G34)/30</f>
        <v>84.001799325942955</v>
      </c>
      <c r="E10" s="40">
        <f>SUM(September!G5)/30</f>
        <v>0</v>
      </c>
      <c r="F10" s="40">
        <f>SUM(September!G4,September!G37)/30</f>
        <v>122.0904145558674</v>
      </c>
      <c r="G10" s="40">
        <f>SUM(September!G6,September!G7)/30</f>
        <v>52.016998469034839</v>
      </c>
      <c r="H10" s="40">
        <f>SUM(September!G32,September!G36)/30</f>
        <v>2.8972799301147401</v>
      </c>
      <c r="I10" s="40">
        <f>SUM(September!G39:G40)/30</f>
        <v>5.8183535019556736</v>
      </c>
      <c r="J10" s="40">
        <f t="shared" si="0"/>
        <v>293.44607950846341</v>
      </c>
      <c r="K10" s="40">
        <f t="shared" si="1"/>
        <v>225.72775346804877</v>
      </c>
    </row>
    <row r="11" spans="1:13">
      <c r="A11" s="44" t="s">
        <v>143</v>
      </c>
      <c r="B11" s="40">
        <f>October!G$47</f>
        <v>285.88106615543347</v>
      </c>
      <c r="C11" s="40">
        <f>SUM(October!G8:G31,October!G33,October!G35,October!G38,October!G41:G44)/30</f>
        <v>19.139920465151473</v>
      </c>
      <c r="D11" s="40">
        <f>SUM(October!G3,October!G34)/30</f>
        <v>81.98219936370846</v>
      </c>
      <c r="E11" s="40">
        <f>SUM(October!G5)/30</f>
        <v>0</v>
      </c>
      <c r="F11" s="40">
        <f>SUM(October!G4,October!G37)/30</f>
        <v>128.49541452725717</v>
      </c>
      <c r="G11" s="40">
        <f>SUM(October!G6,October!G7)/30</f>
        <v>52.016998469034839</v>
      </c>
      <c r="H11" s="40">
        <f>SUM(October!G32,October!G36)/30</f>
        <v>2.4143999417622832</v>
      </c>
      <c r="I11" s="40">
        <f>SUM(October!G39:G40)/30</f>
        <v>1.8321333885192892</v>
      </c>
      <c r="J11" s="40">
        <f t="shared" si="0"/>
        <v>285.88106615543353</v>
      </c>
      <c r="K11" s="40">
        <f t="shared" si="1"/>
        <v>219.90851242725657</v>
      </c>
    </row>
    <row r="12" spans="1:13">
      <c r="A12" s="44" t="s">
        <v>144</v>
      </c>
      <c r="B12" s="40">
        <f>November!G$47</f>
        <v>279.56304629643745</v>
      </c>
      <c r="C12" s="40">
        <f>SUM(November!G8:G31,November!G33,November!G35,November!G38,November!G41:G44)/30</f>
        <v>24.612100569407161</v>
      </c>
      <c r="D12" s="40">
        <f>SUM(November!G3,November!G34)/30</f>
        <v>81.98219936370846</v>
      </c>
      <c r="E12" s="40">
        <f>SUM(November!G5)/30</f>
        <v>0</v>
      </c>
      <c r="F12" s="40">
        <f>SUM(November!G4,November!G37)/30</f>
        <v>120.95174789428698</v>
      </c>
      <c r="G12" s="40">
        <f>SUM(November!G6,November!G7)/30</f>
        <v>52.016998469034839</v>
      </c>
      <c r="H12" s="40">
        <f>SUM(November!G32,November!G36)/30</f>
        <v>0</v>
      </c>
      <c r="I12" s="40">
        <f>SUM(November!G39:G40)/30</f>
        <v>0</v>
      </c>
      <c r="J12" s="40">
        <f t="shared" si="0"/>
        <v>279.56304629643745</v>
      </c>
      <c r="K12" s="40">
        <f t="shared" si="1"/>
        <v>215.04849715110575</v>
      </c>
    </row>
    <row r="13" spans="1:13">
      <c r="A13" s="44" t="s">
        <v>145</v>
      </c>
      <c r="B13" s="40">
        <f>December!G$47</f>
        <v>302.61232936779646</v>
      </c>
      <c r="C13" s="40">
        <f>SUM(December!G8:G31,December!G33,December!G35,December!G38,December!G41:G44)/30</f>
        <v>47.661383640766154</v>
      </c>
      <c r="D13" s="40">
        <f>SUM(December!G3,December!G34)/30</f>
        <v>81.98219936370846</v>
      </c>
      <c r="E13" s="40">
        <f>SUM(December!G5)/30</f>
        <v>0</v>
      </c>
      <c r="F13" s="40">
        <f>SUM(December!G4,December!G37)/30</f>
        <v>120.95174789428698</v>
      </c>
      <c r="G13" s="40">
        <f>SUM(December!G6,December!G7)/30</f>
        <v>52.016998469034839</v>
      </c>
      <c r="H13" s="40">
        <f>SUM(December!G32,December!G36)/30</f>
        <v>0</v>
      </c>
      <c r="I13" s="40">
        <f>SUM(December!G39:G40)/30</f>
        <v>0</v>
      </c>
      <c r="J13" s="40">
        <f t="shared" si="0"/>
        <v>302.61232936779641</v>
      </c>
      <c r="K13" s="40">
        <f t="shared" si="1"/>
        <v>232.77871489830494</v>
      </c>
    </row>
    <row r="14" spans="1:13">
      <c r="A14" s="45" t="s">
        <v>146</v>
      </c>
      <c r="B14" s="41">
        <f>AVERAGE(B2:B13)</f>
        <v>318.38536918262622</v>
      </c>
      <c r="C14" s="41">
        <f t="shared" ref="C14:K14" si="2">AVERAGE(C2:C13)</f>
        <v>56.826590578092485</v>
      </c>
      <c r="D14" s="41">
        <f t="shared" si="2"/>
        <v>82.711499350070909</v>
      </c>
      <c r="E14" s="41">
        <f t="shared" si="2"/>
        <v>0</v>
      </c>
      <c r="F14" s="41">
        <f t="shared" si="2"/>
        <v>121.99552566740233</v>
      </c>
      <c r="G14" s="41">
        <f t="shared" si="2"/>
        <v>52.016998469034853</v>
      </c>
      <c r="H14" s="41">
        <f t="shared" si="2"/>
        <v>0.44263998932308529</v>
      </c>
      <c r="I14" s="41">
        <f t="shared" si="2"/>
        <v>4.3921151287025904</v>
      </c>
      <c r="J14" s="41">
        <f t="shared" si="2"/>
        <v>318.38536918262628</v>
      </c>
      <c r="K14" s="41">
        <f t="shared" si="2"/>
        <v>244.91182244817404</v>
      </c>
    </row>
    <row r="15" spans="1:13">
      <c r="A15" s="44" t="s">
        <v>147</v>
      </c>
      <c r="B15" s="40">
        <f t="shared" ref="B15:K15" si="3">STDEV(B2:B13)</f>
        <v>26.550043511334174</v>
      </c>
      <c r="C15" s="40">
        <f t="shared" si="3"/>
        <v>29.898911738153537</v>
      </c>
      <c r="D15" s="40">
        <f t="shared" si="3"/>
        <v>1.1917424163316797</v>
      </c>
      <c r="E15" s="40">
        <f t="shared" si="3"/>
        <v>0</v>
      </c>
      <c r="F15" s="40">
        <f t="shared" si="3"/>
        <v>2.1236117049771845</v>
      </c>
      <c r="G15" s="40">
        <f t="shared" si="3"/>
        <v>1.4842753667696044E-14</v>
      </c>
      <c r="H15" s="40">
        <f t="shared" si="3"/>
        <v>1.03889784914119</v>
      </c>
      <c r="I15" s="40">
        <f t="shared" si="3"/>
        <v>7.7525028036099322</v>
      </c>
      <c r="J15" s="40">
        <f t="shared" si="3"/>
        <v>26.550043511334177</v>
      </c>
      <c r="K15" s="40">
        <f t="shared" si="3"/>
        <v>20.423110393333975</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4ABF-4D5D-954A-A056-412A6C54DD67}">
  <sheetPr codeName="Sheet26"/>
  <dimension ref="A1:N15"/>
  <sheetViews>
    <sheetView workbookViewId="0">
      <selection activeCell="L2" sqref="L2"/>
    </sheetView>
  </sheetViews>
  <sheetFormatPr baseColWidth="10" defaultColWidth="10.6640625" defaultRowHeight="15"/>
  <sheetData>
    <row r="1" spans="1:14">
      <c r="A1" t="s">
        <v>152</v>
      </c>
      <c r="B1" t="s">
        <v>148</v>
      </c>
      <c r="C1" t="s">
        <v>35</v>
      </c>
      <c r="D1" t="s">
        <v>22</v>
      </c>
      <c r="E1" t="s">
        <v>27</v>
      </c>
      <c r="F1" t="s">
        <v>24</v>
      </c>
      <c r="G1" t="s">
        <v>30</v>
      </c>
      <c r="H1" t="s">
        <v>83</v>
      </c>
      <c r="I1" t="s">
        <v>98</v>
      </c>
      <c r="J1" t="s">
        <v>153</v>
      </c>
      <c r="K1" t="s">
        <v>150</v>
      </c>
      <c r="L1">
        <v>1000</v>
      </c>
      <c r="M1" t="s">
        <v>154</v>
      </c>
      <c r="N1" t="s">
        <v>155</v>
      </c>
    </row>
    <row r="2" spans="1:14">
      <c r="A2" s="42" t="s">
        <v>134</v>
      </c>
      <c r="B2" s="40">
        <f>Jan!K$47</f>
        <v>970.94753574371373</v>
      </c>
      <c r="C2" s="40">
        <f>SUM(Jan!K8:K31,Jan!K33,Jan!K35,Jan!K38,Jan!K41:K44)/30</f>
        <v>704.89920775095675</v>
      </c>
      <c r="D2" s="40">
        <f>SUM(Jan!K3,Jan!K34)/30</f>
        <v>40.309999999999995</v>
      </c>
      <c r="E2" s="40">
        <f>SUM(Jan!K5)/30</f>
        <v>0.97333333333333327</v>
      </c>
      <c r="F2" s="40">
        <f>SUM(Jan!K4,Jan!K37)/30</f>
        <v>213.72499465942374</v>
      </c>
      <c r="G2" s="40">
        <f>SUM(Jan!K6,Jan!K7)/30</f>
        <v>11.04</v>
      </c>
      <c r="H2" s="40">
        <f>SUM(Jan!K32,Jan!K36)/30</f>
        <v>0</v>
      </c>
      <c r="I2" s="40">
        <f>SUM(Jan!K39:K40)/30</f>
        <v>0</v>
      </c>
      <c r="J2" s="40">
        <f>SUM(C2:I2)</f>
        <v>970.94753574371373</v>
      </c>
      <c r="K2" s="40">
        <f>J2/$L$1*100</f>
        <v>97.094753574371367</v>
      </c>
    </row>
    <row r="3" spans="1:14">
      <c r="A3" s="44" t="s">
        <v>135</v>
      </c>
      <c r="B3" s="40">
        <f>Feb!K$47</f>
        <v>1251.248340263367</v>
      </c>
      <c r="C3" s="40">
        <f>SUM(Feb!K8:K31,Feb!K33,Feb!K35,Feb!K38,Feb!K41:K44)/30</f>
        <v>985.20001227061016</v>
      </c>
      <c r="D3" s="40">
        <f>SUM(Feb!K3,Feb!K34)/30</f>
        <v>40.309999999999995</v>
      </c>
      <c r="E3" s="40">
        <f>SUM(Feb!K5)/30</f>
        <v>0.97333333333333327</v>
      </c>
      <c r="F3" s="40">
        <f>SUM(Feb!K4,Feb!K37)/30</f>
        <v>213.72499465942374</v>
      </c>
      <c r="G3" s="40">
        <f>SUM(Feb!K6,Feb!K7)/30</f>
        <v>11.04</v>
      </c>
      <c r="H3" s="40">
        <f>SUM(Feb!K32,Feb!K36)/30</f>
        <v>0</v>
      </c>
      <c r="I3" s="40">
        <f>SUM(Feb!K39:K40)/30</f>
        <v>0</v>
      </c>
      <c r="J3" s="40">
        <f t="shared" ref="J3:J13" si="0">SUM(C3:I3)</f>
        <v>1251.2483402633673</v>
      </c>
      <c r="K3" s="40">
        <f t="shared" ref="K3:K13" si="1">J3/$L$1*100</f>
        <v>125.12483402633671</v>
      </c>
    </row>
    <row r="4" spans="1:14">
      <c r="A4" s="44" t="s">
        <v>136</v>
      </c>
      <c r="B4" s="40">
        <f>March!K$47</f>
        <v>1311.1910080337532</v>
      </c>
      <c r="C4" s="40">
        <f>SUM(March!K8:K31,March!K33,March!K35,March!K38,March!K41:K44)/30</f>
        <v>1045.1426800409959</v>
      </c>
      <c r="D4" s="40">
        <f>SUM(March!K3,March!K34)/30</f>
        <v>40.309999999999995</v>
      </c>
      <c r="E4" s="40">
        <f>SUM(March!K5)/30</f>
        <v>0.97333333333333327</v>
      </c>
      <c r="F4" s="40">
        <f>SUM(March!K4,March!K37)/30</f>
        <v>213.72499465942374</v>
      </c>
      <c r="G4" s="40">
        <f>SUM(March!K6,March!K7)/30</f>
        <v>11.04</v>
      </c>
      <c r="H4" s="40">
        <f>SUM(March!K32,March!K36)/30</f>
        <v>0</v>
      </c>
      <c r="I4" s="40">
        <f>SUM(March!K39:K40)/30</f>
        <v>0</v>
      </c>
      <c r="J4" s="40">
        <f t="shared" si="0"/>
        <v>1311.191008033753</v>
      </c>
      <c r="K4" s="40">
        <f t="shared" si="1"/>
        <v>131.11910080337529</v>
      </c>
    </row>
    <row r="5" spans="1:14">
      <c r="A5" s="44" t="s">
        <v>137</v>
      </c>
      <c r="B5" s="40">
        <f>April!K$47</f>
        <v>1016.6510035578414</v>
      </c>
      <c r="C5" s="40">
        <f>SUM(April!K8:K31,April!K33,April!K35,April!K38,April!K41:K44)/30</f>
        <v>750.60267556508416</v>
      </c>
      <c r="D5" s="40">
        <f>SUM(April!K3,April!K34)/30</f>
        <v>40.309999999999995</v>
      </c>
      <c r="E5" s="40">
        <f>SUM(April!K5)/30</f>
        <v>0.97333333333333327</v>
      </c>
      <c r="F5" s="40">
        <f>SUM(April!K4,April!K37)/30</f>
        <v>213.72499465942374</v>
      </c>
      <c r="G5" s="40">
        <f>SUM(April!K6,April!K7)/30</f>
        <v>11.04</v>
      </c>
      <c r="H5" s="40">
        <f>SUM(April!K32,April!K36)/30</f>
        <v>0</v>
      </c>
      <c r="I5" s="40">
        <f>SUM(April!K39:K40)/30</f>
        <v>0</v>
      </c>
      <c r="J5" s="40">
        <f t="shared" si="0"/>
        <v>1016.6510035578411</v>
      </c>
      <c r="K5" s="40">
        <f t="shared" si="1"/>
        <v>101.66510035578411</v>
      </c>
    </row>
    <row r="6" spans="1:14">
      <c r="A6" s="44" t="s">
        <v>138</v>
      </c>
      <c r="B6" s="40">
        <f>May!K$47</f>
        <v>1026.3063341840109</v>
      </c>
      <c r="C6" s="40">
        <f>SUM(May!K8:K31,May!K33,May!K35,May!K38,May!K41:K44)/30</f>
        <v>749.15800619125389</v>
      </c>
      <c r="D6" s="40">
        <f>SUM(May!K3,May!K34)/30</f>
        <v>40.309999999999995</v>
      </c>
      <c r="E6" s="40">
        <f>SUM(May!K5)/30</f>
        <v>0.97333333333333327</v>
      </c>
      <c r="F6" s="40">
        <f>SUM(May!K4,May!K37)/30</f>
        <v>224.82499465942374</v>
      </c>
      <c r="G6" s="40">
        <f>SUM(May!K6,May!K7)/30</f>
        <v>11.04</v>
      </c>
      <c r="H6" s="40">
        <f>SUM(May!K32,May!K36)/30</f>
        <v>0</v>
      </c>
      <c r="I6" s="40">
        <f>SUM(May!K39:K40)/30</f>
        <v>0</v>
      </c>
      <c r="J6" s="40">
        <f>SUM(C6:I6)</f>
        <v>1026.3063341840109</v>
      </c>
      <c r="K6" s="40">
        <f t="shared" si="1"/>
        <v>102.63063341840109</v>
      </c>
    </row>
    <row r="7" spans="1:14">
      <c r="A7" s="44" t="s">
        <v>139</v>
      </c>
      <c r="B7" s="40">
        <f>June!K$47</f>
        <v>580.44239473978644</v>
      </c>
      <c r="C7" s="40">
        <f>SUM(June!K8:K31,June!K33,June!K35,June!K38,June!K41:K44)/30</f>
        <v>294.61673288345321</v>
      </c>
      <c r="D7" s="40">
        <f>SUM(June!K3,June!K34)/30</f>
        <v>40.454000005722044</v>
      </c>
      <c r="E7" s="40">
        <f>SUM(June!K5)/30</f>
        <v>0.97333333333333327</v>
      </c>
      <c r="F7" s="40">
        <f>SUM(June!K4,June!K37)/30</f>
        <v>216.19166132609041</v>
      </c>
      <c r="G7" s="40">
        <f>SUM(June!K6,June!K7)/30</f>
        <v>11.04</v>
      </c>
      <c r="H7" s="40">
        <f>SUM(June!K32,June!K36)/30</f>
        <v>0</v>
      </c>
      <c r="I7" s="40">
        <f>SUM(June!K39:K40)/30</f>
        <v>17.166667191187525</v>
      </c>
      <c r="J7" s="40">
        <f>SUM(C7:I7)</f>
        <v>580.44239473978655</v>
      </c>
      <c r="K7" s="40">
        <f t="shared" si="1"/>
        <v>58.044239473978656</v>
      </c>
    </row>
    <row r="8" spans="1:14">
      <c r="A8" s="44" t="s">
        <v>140</v>
      </c>
      <c r="B8" s="40">
        <f>July!K$47</f>
        <v>579.11556231816587</v>
      </c>
      <c r="C8" s="40">
        <f>SUM(July!K8:K31,July!K33,July!K35,July!K38,July!K41:K44)/30</f>
        <v>283.51356700261425</v>
      </c>
      <c r="D8" s="40">
        <f>SUM(July!K3,July!K34)/30</f>
        <v>40.502000007629391</v>
      </c>
      <c r="E8" s="40">
        <f>SUM(July!K5)/30</f>
        <v>0.97333333333333327</v>
      </c>
      <c r="F8" s="40">
        <f>SUM(July!K4,July!K37)/30</f>
        <v>221.12499465942375</v>
      </c>
      <c r="G8" s="40">
        <f>SUM(July!K6,July!K7)/30</f>
        <v>11.04</v>
      </c>
      <c r="H8" s="40">
        <f>SUM(July!K32,July!K36)/30</f>
        <v>0</v>
      </c>
      <c r="I8" s="40">
        <f>SUM(July!K39:K40)/30</f>
        <v>21.961667315165176</v>
      </c>
      <c r="J8" s="40">
        <f t="shared" si="0"/>
        <v>579.11556231816598</v>
      </c>
      <c r="K8" s="40">
        <f t="shared" si="1"/>
        <v>57.911556231816597</v>
      </c>
    </row>
    <row r="9" spans="1:14">
      <c r="A9" s="44" t="s">
        <v>141</v>
      </c>
      <c r="B9" s="40">
        <f>August!K$47</f>
        <v>549.65106207370752</v>
      </c>
      <c r="C9" s="40">
        <f>SUM(August!K8:K31,August!K33,August!K35,August!K38,August!K41:K44)/30</f>
        <v>266.09506724675492</v>
      </c>
      <c r="D9" s="40">
        <f>SUM(August!K3,August!K34)/30</f>
        <v>40.694000015258787</v>
      </c>
      <c r="E9" s="40">
        <f>SUM(August!K5)/30</f>
        <v>0.97333333333333327</v>
      </c>
      <c r="F9" s="40">
        <f>SUM(August!K4,August!K37)/30</f>
        <v>226.05832799275706</v>
      </c>
      <c r="G9" s="40">
        <f>SUM(August!K6,August!K7)/30</f>
        <v>11.04</v>
      </c>
      <c r="H9" s="40">
        <f>SUM(August!K32,August!K36)/30</f>
        <v>0</v>
      </c>
      <c r="I9" s="40">
        <f>SUM(August!K39:K40)/30</f>
        <v>4.7903334856033295</v>
      </c>
      <c r="J9" s="40">
        <f t="shared" si="0"/>
        <v>549.65106207370741</v>
      </c>
      <c r="K9" s="40">
        <f t="shared" si="1"/>
        <v>54.965106207370738</v>
      </c>
    </row>
    <row r="10" spans="1:14">
      <c r="A10" s="44" t="s">
        <v>142</v>
      </c>
      <c r="B10" s="40">
        <f>September!K$47</f>
        <v>580.12126231431955</v>
      </c>
      <c r="C10" s="40">
        <f>SUM(September!K8:K31,September!K33,September!K35,September!K38,September!K41:K44)/30</f>
        <v>293.88560072580964</v>
      </c>
      <c r="D10" s="40">
        <f>SUM(September!K3,September!K34)/30</f>
        <v>40.526000008583068</v>
      </c>
      <c r="E10" s="40">
        <f>SUM(September!K5)/30</f>
        <v>0.97333333333333327</v>
      </c>
      <c r="F10" s="40">
        <f>SUM(September!K4,September!K37)/30</f>
        <v>223.59166132609042</v>
      </c>
      <c r="G10" s="40">
        <f>SUM(September!K6,September!K7)/30</f>
        <v>11.04</v>
      </c>
      <c r="H10" s="40">
        <f>SUM(September!K32,September!K36)/30</f>
        <v>4.3200000762939395</v>
      </c>
      <c r="I10" s="40">
        <f>SUM(September!K39:K40)/30</f>
        <v>5.7846668442090294</v>
      </c>
      <c r="J10" s="40">
        <f t="shared" si="0"/>
        <v>580.12126231431944</v>
      </c>
      <c r="K10" s="40">
        <f t="shared" si="1"/>
        <v>58.012126231431949</v>
      </c>
    </row>
    <row r="11" spans="1:14">
      <c r="A11" s="44" t="s">
        <v>143</v>
      </c>
      <c r="B11" s="40">
        <f>October!K$47</f>
        <v>600.50942906379692</v>
      </c>
      <c r="C11" s="40">
        <f>SUM(October!K8:K31,October!K33,October!K35,October!K38,October!K41:K44)/30</f>
        <v>263.79576762517297</v>
      </c>
      <c r="D11" s="40">
        <f>SUM(October!K3,October!K34)/30</f>
        <v>40.309999999999995</v>
      </c>
      <c r="E11" s="40">
        <f>SUM(October!K5)/30</f>
        <v>0.97333333333333327</v>
      </c>
      <c r="F11" s="40">
        <f>SUM(October!K4,October!K37)/30</f>
        <v>279.09166132609039</v>
      </c>
      <c r="G11" s="40">
        <f>SUM(October!K6,October!K7)/30</f>
        <v>11.04</v>
      </c>
      <c r="H11" s="40">
        <f>SUM(October!K32,October!K36)/30</f>
        <v>3.6000000635782836</v>
      </c>
      <c r="I11" s="40">
        <f>SUM(October!K39:K40)/30</f>
        <v>1.6986667156219459</v>
      </c>
      <c r="J11" s="40">
        <f t="shared" si="0"/>
        <v>600.50942906379692</v>
      </c>
      <c r="K11" s="40">
        <f t="shared" si="1"/>
        <v>60.050942906379689</v>
      </c>
    </row>
    <row r="12" spans="1:14">
      <c r="A12" s="44" t="s">
        <v>144</v>
      </c>
      <c r="B12" s="40">
        <f>November!K$47</f>
        <v>612.99779755910254</v>
      </c>
      <c r="C12" s="40">
        <f>SUM(November!K8:K31,November!K33,November!K35,November!K38,November!K41:K44)/30</f>
        <v>346.9494695663455</v>
      </c>
      <c r="D12" s="40">
        <f>SUM(November!K3,November!K34)/30</f>
        <v>40.309999999999995</v>
      </c>
      <c r="E12" s="40">
        <f>SUM(November!K5)/30</f>
        <v>0.97333333333333327</v>
      </c>
      <c r="F12" s="40">
        <f>SUM(November!K4,November!K37)/30</f>
        <v>213.72499465942374</v>
      </c>
      <c r="G12" s="40">
        <f>SUM(November!K6,November!K7)/30</f>
        <v>11.04</v>
      </c>
      <c r="H12" s="40">
        <f>SUM(November!K32,November!K36)/30</f>
        <v>0</v>
      </c>
      <c r="I12" s="40">
        <f>SUM(November!K39:K40)/30</f>
        <v>0</v>
      </c>
      <c r="J12" s="40">
        <f t="shared" si="0"/>
        <v>612.99779755910254</v>
      </c>
      <c r="K12" s="40">
        <f t="shared" si="1"/>
        <v>61.299779755910258</v>
      </c>
    </row>
    <row r="13" spans="1:14">
      <c r="A13" s="44" t="s">
        <v>145</v>
      </c>
      <c r="B13" s="40">
        <f>December!K$47</f>
        <v>832.24433432261162</v>
      </c>
      <c r="C13" s="40">
        <f>SUM(December!K8:K31,December!K33,December!K35,December!K38,December!K41:K44)/30</f>
        <v>566.19600632985464</v>
      </c>
      <c r="D13" s="40">
        <f>SUM(December!K3,December!K34)/30</f>
        <v>40.309999999999995</v>
      </c>
      <c r="E13" s="40">
        <f>SUM(December!K5)/30</f>
        <v>0.97333333333333327</v>
      </c>
      <c r="F13" s="40">
        <f>SUM(December!K4,December!K37)/30</f>
        <v>213.72499465942374</v>
      </c>
      <c r="G13" s="40">
        <f>SUM(December!K6,December!K7)/30</f>
        <v>11.04</v>
      </c>
      <c r="H13" s="40">
        <f>SUM(December!K32,December!K36)/30</f>
        <v>0</v>
      </c>
      <c r="I13" s="40">
        <f>SUM(December!K39:K40)/30</f>
        <v>0</v>
      </c>
      <c r="J13" s="40">
        <f t="shared" si="0"/>
        <v>832.24433432261162</v>
      </c>
      <c r="K13" s="40">
        <f t="shared" si="1"/>
        <v>83.224433432261151</v>
      </c>
    </row>
    <row r="14" spans="1:14">
      <c r="A14" s="45" t="s">
        <v>146</v>
      </c>
      <c r="B14" s="41">
        <f>AVERAGE(B2:B13)</f>
        <v>825.95217201451453</v>
      </c>
      <c r="C14" s="41">
        <f t="shared" ref="C14:K14" si="2">AVERAGE(C2:C13)</f>
        <v>545.83789943324211</v>
      </c>
      <c r="D14" s="41">
        <f t="shared" si="2"/>
        <v>40.388000003099442</v>
      </c>
      <c r="E14" s="41">
        <f t="shared" si="2"/>
        <v>0.97333333333333316</v>
      </c>
      <c r="F14" s="41">
        <f t="shared" si="2"/>
        <v>222.76943910386819</v>
      </c>
      <c r="G14" s="41">
        <f t="shared" si="2"/>
        <v>11.039999999999997</v>
      </c>
      <c r="H14" s="41">
        <f t="shared" si="2"/>
        <v>0.66000001165601863</v>
      </c>
      <c r="I14" s="41">
        <f t="shared" si="2"/>
        <v>4.2835001293155832</v>
      </c>
      <c r="J14" s="41">
        <f t="shared" si="2"/>
        <v>825.95217201451453</v>
      </c>
      <c r="K14" s="41">
        <f t="shared" si="2"/>
        <v>82.595217201451462</v>
      </c>
    </row>
    <row r="15" spans="1:14">
      <c r="A15" s="44" t="s">
        <v>147</v>
      </c>
      <c r="B15" s="40">
        <f t="shared" ref="B15:K15" si="3">STDEV(B2:B13)</f>
        <v>280.91686545372875</v>
      </c>
      <c r="C15" s="40">
        <f t="shared" si="3"/>
        <v>292.96190822086112</v>
      </c>
      <c r="D15" s="40">
        <f t="shared" si="3"/>
        <v>0.1274590894087988</v>
      </c>
      <c r="E15" s="40">
        <f t="shared" si="3"/>
        <v>1.1595901302887535E-16</v>
      </c>
      <c r="F15" s="40">
        <f t="shared" si="3"/>
        <v>18.401319305651754</v>
      </c>
      <c r="G15" s="40">
        <f t="shared" si="3"/>
        <v>1.8553442084620055E-15</v>
      </c>
      <c r="H15" s="40">
        <f t="shared" si="3"/>
        <v>1.549052523679965</v>
      </c>
      <c r="I15" s="40">
        <f t="shared" si="3"/>
        <v>7.4840676071564607</v>
      </c>
      <c r="J15" s="40">
        <f t="shared" si="3"/>
        <v>280.91686545372846</v>
      </c>
      <c r="K15" s="40">
        <f t="shared" si="3"/>
        <v>28.091686545372866</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1EC9E-D214-614E-BCFD-C3D461C5AF9A}">
  <sheetPr codeName="Sheet27"/>
  <dimension ref="A1:R16"/>
  <sheetViews>
    <sheetView workbookViewId="0">
      <selection activeCell="O22" sqref="O22"/>
    </sheetView>
  </sheetViews>
  <sheetFormatPr baseColWidth="10" defaultColWidth="10.6640625" defaultRowHeight="15"/>
  <sheetData>
    <row r="1" spans="1:18">
      <c r="A1" t="s">
        <v>152</v>
      </c>
      <c r="B1" t="s">
        <v>148</v>
      </c>
      <c r="C1" t="s">
        <v>35</v>
      </c>
      <c r="D1" t="s">
        <v>22</v>
      </c>
      <c r="E1" t="s">
        <v>27</v>
      </c>
      <c r="F1" t="s">
        <v>24</v>
      </c>
      <c r="G1" t="s">
        <v>30</v>
      </c>
      <c r="H1" t="s">
        <v>83</v>
      </c>
      <c r="I1" t="s">
        <v>98</v>
      </c>
      <c r="J1" t="s">
        <v>153</v>
      </c>
      <c r="K1" t="s">
        <v>150</v>
      </c>
      <c r="L1">
        <v>2180</v>
      </c>
      <c r="M1" t="s">
        <v>154</v>
      </c>
      <c r="N1" t="s">
        <v>156</v>
      </c>
      <c r="O1" t="s">
        <v>157</v>
      </c>
    </row>
    <row r="2" spans="1:18">
      <c r="A2" s="42" t="s">
        <v>134</v>
      </c>
      <c r="B2" s="40">
        <f>Jan!H$47</f>
        <v>2600.0183293088276</v>
      </c>
      <c r="C2" s="40">
        <f>SUM(Jan!H8:H31,Jan!H33,Jan!H35,Jan!H38,Jan!H41:H44)/30</f>
        <v>384.1699990272524</v>
      </c>
      <c r="D2" s="40">
        <f>SUM(Jan!H3,Jan!H34)/30</f>
        <v>454.52999999999992</v>
      </c>
      <c r="E2" s="40">
        <f>SUM(Jan!H5)/30</f>
        <v>860.42666666666651</v>
      </c>
      <c r="F2" s="40">
        <f>SUM(Jan!H4,Jan!H37)/30</f>
        <v>707.57499694824241</v>
      </c>
      <c r="G2" s="40">
        <f>SUM(Jan!H6,Jan!H7)/30</f>
        <v>193.31666666666663</v>
      </c>
      <c r="H2" s="40">
        <f>SUM(Jan!H32,Jan!H36)/30</f>
        <v>0</v>
      </c>
      <c r="I2" s="40">
        <f>SUM(Jan!H39:H40)/30</f>
        <v>0</v>
      </c>
      <c r="J2" s="40">
        <f>SUM(C2:I2)</f>
        <v>2600.0183293088276</v>
      </c>
      <c r="K2" s="40">
        <f>J2/$L$1*100</f>
        <v>119.26689583985448</v>
      </c>
      <c r="O2" s="43"/>
      <c r="P2" s="43"/>
      <c r="Q2" s="43"/>
      <c r="R2" s="43"/>
    </row>
    <row r="3" spans="1:18">
      <c r="A3" s="44" t="s">
        <v>135</v>
      </c>
      <c r="B3" s="40">
        <f>Feb!H$47</f>
        <v>2793.7849987729392</v>
      </c>
      <c r="C3" s="40">
        <f>SUM(Feb!H8:H31,Feb!H33,Feb!H35,Feb!H38,Feb!H41:H44)/30</f>
        <v>577.93666849136355</v>
      </c>
      <c r="D3" s="40">
        <f>SUM(Feb!H3,Feb!H34)/30</f>
        <v>454.52999999999992</v>
      </c>
      <c r="E3" s="40">
        <f>SUM(Feb!H5)/30</f>
        <v>860.42666666666651</v>
      </c>
      <c r="F3" s="40">
        <f>SUM(Feb!H4,Feb!H37)/30</f>
        <v>707.57499694824241</v>
      </c>
      <c r="G3" s="40">
        <f>SUM(Feb!H6,Feb!H7)/30</f>
        <v>193.31666666666663</v>
      </c>
      <c r="H3" s="40">
        <f>SUM(Feb!H32,Feb!H36)/30</f>
        <v>0</v>
      </c>
      <c r="I3" s="40">
        <f>SUM(Feb!H39:H40)/30</f>
        <v>0</v>
      </c>
      <c r="J3" s="40">
        <f t="shared" ref="J3:J13" si="0">SUM(C3:I3)</f>
        <v>2793.7849987729387</v>
      </c>
      <c r="K3" s="40">
        <f t="shared" ref="K3:K13" si="1">J3/$L$1*100</f>
        <v>128.15527517307061</v>
      </c>
      <c r="O3" s="43"/>
      <c r="P3" s="43"/>
      <c r="Q3" s="43"/>
      <c r="R3" s="43"/>
    </row>
    <row r="4" spans="1:18">
      <c r="A4" s="44" t="s">
        <v>136</v>
      </c>
      <c r="B4" s="40">
        <f>March!H$47</f>
        <v>2770.0583339118953</v>
      </c>
      <c r="C4" s="40">
        <f>SUM(March!H8:H31,March!H33,March!H35,March!H38,March!H41:H44)/30</f>
        <v>554.2100036303201</v>
      </c>
      <c r="D4" s="40">
        <f>SUM(March!H3,March!H34)/30</f>
        <v>454.52999999999992</v>
      </c>
      <c r="E4" s="40">
        <f>SUM(March!H5)/30</f>
        <v>860.42666666666651</v>
      </c>
      <c r="F4" s="40">
        <f>SUM(March!H4,March!H37)/30</f>
        <v>707.57499694824241</v>
      </c>
      <c r="G4" s="40">
        <f>SUM(March!H6,March!H7)/30</f>
        <v>193.31666666666663</v>
      </c>
      <c r="H4" s="40">
        <f>SUM(March!H32,March!H36)/30</f>
        <v>0</v>
      </c>
      <c r="I4" s="40">
        <f>SUM(March!H39:H40)/30</f>
        <v>0</v>
      </c>
      <c r="J4" s="40">
        <f t="shared" si="0"/>
        <v>2770.0583339118957</v>
      </c>
      <c r="K4" s="40">
        <f t="shared" si="1"/>
        <v>127.06689605100439</v>
      </c>
      <c r="O4" s="43"/>
      <c r="P4" s="43"/>
      <c r="Q4" s="43"/>
      <c r="R4" s="43"/>
    </row>
    <row r="5" spans="1:18">
      <c r="A5" s="44" t="s">
        <v>137</v>
      </c>
      <c r="B5" s="40">
        <f>April!H$47</f>
        <v>2662.3383352343239</v>
      </c>
      <c r="C5" s="40">
        <f>SUM(April!H8:H31,April!H33,April!H35,April!H38,April!H41:H44)/30</f>
        <v>446.49000495274868</v>
      </c>
      <c r="D5" s="40">
        <f>SUM(April!H3,April!H34)/30</f>
        <v>454.52999999999992</v>
      </c>
      <c r="E5" s="40">
        <f>SUM(April!H5)/30</f>
        <v>860.42666666666651</v>
      </c>
      <c r="F5" s="40">
        <f>SUM(April!H4,April!H37)/30</f>
        <v>707.57499694824241</v>
      </c>
      <c r="G5" s="40">
        <f>SUM(April!H6,April!H7)/30</f>
        <v>193.31666666666663</v>
      </c>
      <c r="H5" s="40">
        <f>SUM(April!H32,April!H36)/30</f>
        <v>0</v>
      </c>
      <c r="I5" s="40">
        <f>SUM(April!H39:H40)/30</f>
        <v>0</v>
      </c>
      <c r="J5" s="40">
        <f t="shared" si="0"/>
        <v>2662.3383352343244</v>
      </c>
      <c r="K5" s="40">
        <f t="shared" si="1"/>
        <v>122.12561170799654</v>
      </c>
      <c r="O5" s="43"/>
      <c r="P5" s="43"/>
      <c r="Q5" s="43"/>
      <c r="R5" s="43"/>
    </row>
    <row r="6" spans="1:18">
      <c r="A6" s="44" t="s">
        <v>138</v>
      </c>
      <c r="B6" s="40">
        <f>May!H$47</f>
        <v>2738.6399981244404</v>
      </c>
      <c r="C6" s="40">
        <f>SUM(May!H8:H31,May!H33,May!H35,May!H38,May!H41:H44)/30</f>
        <v>513.4916678428649</v>
      </c>
      <c r="D6" s="40">
        <f>SUM(May!H3,May!H34)/30</f>
        <v>454.52999999999992</v>
      </c>
      <c r="E6" s="40">
        <f>SUM(May!H5)/30</f>
        <v>860.42666666666651</v>
      </c>
      <c r="F6" s="40">
        <f>SUM(May!H4,May!H37)/30</f>
        <v>716.87499694824248</v>
      </c>
      <c r="G6" s="40">
        <f>SUM(May!H6,May!H7)/30</f>
        <v>193.31666666666663</v>
      </c>
      <c r="H6" s="40">
        <f>SUM(May!H32,May!H36)/30</f>
        <v>0</v>
      </c>
      <c r="I6" s="40">
        <f>SUM(May!H39:H40)/30</f>
        <v>0</v>
      </c>
      <c r="J6" s="40">
        <f>SUM(C6:I6)</f>
        <v>2738.6399981244404</v>
      </c>
      <c r="K6" s="40">
        <f t="shared" si="1"/>
        <v>125.62568798735964</v>
      </c>
      <c r="O6" s="43"/>
      <c r="P6" s="43"/>
      <c r="Q6" s="43"/>
      <c r="R6" s="43"/>
    </row>
    <row r="7" spans="1:18">
      <c r="A7" s="44" t="s">
        <v>139</v>
      </c>
      <c r="B7" s="40">
        <f>June!H$47</f>
        <v>2521.6453291638691</v>
      </c>
      <c r="C7" s="40">
        <f>SUM(June!H8:H31,June!H33,June!H35,June!H38,June!H41:H44)/30</f>
        <v>227.38633108139044</v>
      </c>
      <c r="D7" s="40">
        <f>SUM(June!H3,June!H34)/30</f>
        <v>460.72199981689448</v>
      </c>
      <c r="E7" s="40">
        <f>SUM(June!H5)/30</f>
        <v>860.42666666666651</v>
      </c>
      <c r="F7" s="40">
        <f>SUM(June!H4,June!H37)/30</f>
        <v>709.64166361490913</v>
      </c>
      <c r="G7" s="40">
        <f>SUM(June!H6,June!H7)/30</f>
        <v>193.31666666666663</v>
      </c>
      <c r="H7" s="40">
        <f>SUM(June!H32,June!H36)/30</f>
        <v>0</v>
      </c>
      <c r="I7" s="40">
        <f>SUM(June!H39:H40)/30</f>
        <v>70.152001317342055</v>
      </c>
      <c r="J7" s="40">
        <f>SUM(C7:I7)</f>
        <v>2521.6453291638695</v>
      </c>
      <c r="K7" s="40">
        <f t="shared" si="1"/>
        <v>115.67180409008574</v>
      </c>
      <c r="O7" s="43"/>
      <c r="P7" s="43"/>
      <c r="Q7" s="43"/>
      <c r="R7" s="43"/>
    </row>
    <row r="8" spans="1:18">
      <c r="A8" s="44" t="s">
        <v>140</v>
      </c>
      <c r="B8" s="40">
        <f>July!H$47</f>
        <v>2576.4036639912924</v>
      </c>
      <c r="C8" s="40">
        <f>SUM(July!H8:H31,July!H33,July!H35,July!H38,July!H41:H44)/30</f>
        <v>253.76533190409339</v>
      </c>
      <c r="D8" s="40">
        <f>SUM(July!H3,July!H34)/30</f>
        <v>462.78599975585928</v>
      </c>
      <c r="E8" s="40">
        <f>SUM(July!H5)/30</f>
        <v>860.42666666666651</v>
      </c>
      <c r="F8" s="40">
        <f>SUM(July!H4,July!H37)/30</f>
        <v>713.77499694824246</v>
      </c>
      <c r="G8" s="40">
        <f>SUM(July!H6,July!H7)/30</f>
        <v>193.31666666666663</v>
      </c>
      <c r="H8" s="40">
        <f>SUM(July!H32,July!H36)/30</f>
        <v>0</v>
      </c>
      <c r="I8" s="40">
        <f>SUM(July!H39:H40)/30</f>
        <v>92.334002049763868</v>
      </c>
      <c r="J8" s="40">
        <f t="shared" si="0"/>
        <v>2576.4036639912924</v>
      </c>
      <c r="K8" s="40">
        <f t="shared" si="1"/>
        <v>118.18365431152718</v>
      </c>
      <c r="O8" s="43"/>
      <c r="P8" s="43"/>
      <c r="Q8" s="43"/>
      <c r="R8" s="43"/>
    </row>
    <row r="9" spans="1:18">
      <c r="A9" s="44" t="s">
        <v>141</v>
      </c>
      <c r="B9" s="40">
        <f>August!H$47</f>
        <v>2475.514662017822</v>
      </c>
      <c r="C9" s="40">
        <f>SUM(August!H8:H31,August!H33,August!H35,August!H38,August!H41:H44)/30</f>
        <v>213.92299861907955</v>
      </c>
      <c r="D9" s="40">
        <f>SUM(August!H3,August!H34)/30</f>
        <v>471.0419995117187</v>
      </c>
      <c r="E9" s="40">
        <f>SUM(August!H5)/30</f>
        <v>860.42666666666651</v>
      </c>
      <c r="F9" s="40">
        <f>SUM(August!H4,August!H37)/30</f>
        <v>717.90833028157579</v>
      </c>
      <c r="G9" s="40">
        <f>SUM(August!H6,August!H7)/30</f>
        <v>193.31666666666663</v>
      </c>
      <c r="H9" s="40">
        <f>SUM(August!H32,August!H36)/30</f>
        <v>0</v>
      </c>
      <c r="I9" s="40">
        <f>SUM(August!H39:H40)/30</f>
        <v>18.898000272115066</v>
      </c>
      <c r="J9" s="40">
        <f t="shared" si="0"/>
        <v>2475.514662017822</v>
      </c>
      <c r="K9" s="40">
        <f t="shared" si="1"/>
        <v>113.55571844118451</v>
      </c>
      <c r="O9" s="43"/>
      <c r="P9" s="43"/>
      <c r="Q9" s="43"/>
      <c r="R9" s="43"/>
    </row>
    <row r="10" spans="1:18">
      <c r="A10" s="44" t="s">
        <v>142</v>
      </c>
      <c r="B10" s="40">
        <f>September!H$47</f>
        <v>2450.1399956448872</v>
      </c>
      <c r="C10" s="40">
        <f>SUM(September!H8:H31,September!H33,September!H35,September!H38,September!H41:H44)/30</f>
        <v>180.80499890645342</v>
      </c>
      <c r="D10" s="40">
        <f>SUM(September!H3,September!H34)/30</f>
        <v>463.81799972534174</v>
      </c>
      <c r="E10" s="40">
        <f>SUM(September!H5)/30</f>
        <v>860.42666666666651</v>
      </c>
      <c r="F10" s="40">
        <f>SUM(September!H4,September!H37)/30</f>
        <v>715.84166361490907</v>
      </c>
      <c r="G10" s="40">
        <f>SUM(September!H6,September!H7)/30</f>
        <v>193.31666666666663</v>
      </c>
      <c r="H10" s="40">
        <f>SUM(September!H32,September!H36)/30</f>
        <v>12.383999633789058</v>
      </c>
      <c r="I10" s="40">
        <f>SUM(September!H39:H40)/30</f>
        <v>23.548000431060771</v>
      </c>
      <c r="J10" s="40">
        <f t="shared" si="0"/>
        <v>2450.1399956448872</v>
      </c>
      <c r="K10" s="40">
        <f t="shared" si="1"/>
        <v>112.39174291949024</v>
      </c>
      <c r="O10" s="43"/>
      <c r="P10" s="43"/>
      <c r="Q10" s="43"/>
      <c r="R10" s="43"/>
    </row>
    <row r="11" spans="1:18">
      <c r="A11" s="44" t="s">
        <v>143</v>
      </c>
      <c r="B11" s="40">
        <f>October!H$47</f>
        <v>2448.6836631520587</v>
      </c>
      <c r="C11" s="40">
        <f>SUM(October!H8:H31,October!H33,October!H35,October!H38,October!H41:H44)/30</f>
        <v>160.46866633097326</v>
      </c>
      <c r="D11" s="40">
        <f>SUM(October!H3,October!H34)/30</f>
        <v>454.52999999999992</v>
      </c>
      <c r="E11" s="40">
        <f>SUM(October!H5)/30</f>
        <v>860.42666666666651</v>
      </c>
      <c r="F11" s="40">
        <f>SUM(October!H4,October!H37)/30</f>
        <v>762.34166361490907</v>
      </c>
      <c r="G11" s="40">
        <f>SUM(October!H6,October!H7)/30</f>
        <v>193.31666666666663</v>
      </c>
      <c r="H11" s="40">
        <f>SUM(October!H32,October!H36)/30</f>
        <v>10.319999694824215</v>
      </c>
      <c r="I11" s="40">
        <f>SUM(October!H39:H40)/30</f>
        <v>7.2800001780191934</v>
      </c>
      <c r="J11" s="40">
        <f t="shared" si="0"/>
        <v>2448.6836631520587</v>
      </c>
      <c r="K11" s="40">
        <f t="shared" si="1"/>
        <v>112.32493867669994</v>
      </c>
      <c r="O11" s="43"/>
      <c r="P11" s="43"/>
      <c r="Q11" s="43"/>
      <c r="R11" s="43"/>
    </row>
    <row r="12" spans="1:18">
      <c r="A12" s="44" t="s">
        <v>144</v>
      </c>
      <c r="B12" s="40">
        <f>November!H$47</f>
        <v>2399.4649971707663</v>
      </c>
      <c r="C12" s="40">
        <f>SUM(November!H8:H31,November!H33,November!H35,November!H38,November!H41:H44)/30</f>
        <v>183.61666688919072</v>
      </c>
      <c r="D12" s="40">
        <f>SUM(November!H3,November!H34)/30</f>
        <v>454.52999999999992</v>
      </c>
      <c r="E12" s="40">
        <f>SUM(November!H5)/30</f>
        <v>860.42666666666651</v>
      </c>
      <c r="F12" s="40">
        <f>SUM(November!H4,November!H37)/30</f>
        <v>707.57499694824241</v>
      </c>
      <c r="G12" s="40">
        <f>SUM(November!H6,November!H7)/30</f>
        <v>193.31666666666663</v>
      </c>
      <c r="H12" s="40">
        <f>SUM(November!H32,November!H36)/30</f>
        <v>0</v>
      </c>
      <c r="I12" s="40">
        <f>SUM(November!H39:H40)/30</f>
        <v>0</v>
      </c>
      <c r="J12" s="40">
        <f t="shared" si="0"/>
        <v>2399.4649971707659</v>
      </c>
      <c r="K12" s="40">
        <f t="shared" si="1"/>
        <v>110.067201705081</v>
      </c>
      <c r="O12" s="43"/>
      <c r="P12" s="43"/>
      <c r="Q12" s="43"/>
      <c r="R12" s="43"/>
    </row>
    <row r="13" spans="1:18">
      <c r="A13" s="44" t="s">
        <v>145</v>
      </c>
      <c r="B13" s="40">
        <f>December!H$47</f>
        <v>2524.6849962298074</v>
      </c>
      <c r="C13" s="40">
        <f>SUM(December!H8:H31,December!H33,December!H35,December!H38,December!H41:H44)/30</f>
        <v>308.83666594823211</v>
      </c>
      <c r="D13" s="40">
        <f>SUM(December!H3,December!H34)/30</f>
        <v>454.52999999999992</v>
      </c>
      <c r="E13" s="40">
        <f>SUM(December!H5)/30</f>
        <v>860.42666666666651</v>
      </c>
      <c r="F13" s="40">
        <f>SUM(December!H4,December!H37)/30</f>
        <v>707.57499694824241</v>
      </c>
      <c r="G13" s="40">
        <f>SUM(December!H6,December!H7)/30</f>
        <v>193.31666666666663</v>
      </c>
      <c r="H13" s="40">
        <f>SUM(December!H32,December!H36)/30</f>
        <v>0</v>
      </c>
      <c r="I13" s="40">
        <f>SUM(December!H39:H40)/30</f>
        <v>0</v>
      </c>
      <c r="J13" s="40">
        <f t="shared" si="0"/>
        <v>2524.6849962298074</v>
      </c>
      <c r="K13" s="40">
        <f t="shared" si="1"/>
        <v>115.81123835916547</v>
      </c>
      <c r="O13" s="43"/>
      <c r="P13" s="43"/>
      <c r="Q13" s="43"/>
      <c r="R13" s="43"/>
    </row>
    <row r="14" spans="1:18">
      <c r="A14" s="45" t="s">
        <v>146</v>
      </c>
      <c r="B14" s="41">
        <f>AVERAGE(B2:B13)</f>
        <v>2580.1147752269112</v>
      </c>
      <c r="C14" s="41">
        <f t="shared" ref="C14:K14" si="2">AVERAGE(C2:C13)</f>
        <v>333.75833363533019</v>
      </c>
      <c r="D14" s="41">
        <f t="shared" si="2"/>
        <v>457.88399990081774</v>
      </c>
      <c r="E14" s="41">
        <f t="shared" si="2"/>
        <v>860.42666666666639</v>
      </c>
      <c r="F14" s="41">
        <f t="shared" si="2"/>
        <v>715.15277472602008</v>
      </c>
      <c r="G14" s="41">
        <f t="shared" si="2"/>
        <v>193.31666666666663</v>
      </c>
      <c r="H14" s="41">
        <f t="shared" si="2"/>
        <v>1.8919999440511059</v>
      </c>
      <c r="I14" s="41">
        <f t="shared" si="2"/>
        <v>17.684333687358414</v>
      </c>
      <c r="J14" s="41">
        <f t="shared" si="2"/>
        <v>2580.1147752269112</v>
      </c>
      <c r="K14" s="41">
        <f t="shared" si="2"/>
        <v>118.35388877187665</v>
      </c>
      <c r="O14" s="43"/>
      <c r="P14" s="43"/>
      <c r="Q14" s="43"/>
      <c r="R14" s="43"/>
    </row>
    <row r="15" spans="1:18">
      <c r="A15" s="44" t="s">
        <v>147</v>
      </c>
      <c r="B15" s="40">
        <f>STDEV(B2:B13)</f>
        <v>134.25506488130853</v>
      </c>
      <c r="C15" s="40">
        <f t="shared" ref="C15:K15" si="3">STDEV(C2:C13)</f>
        <v>155.04775421320062</v>
      </c>
      <c r="D15" s="40">
        <f t="shared" si="3"/>
        <v>5.4807404647206308</v>
      </c>
      <c r="E15" s="40">
        <f t="shared" si="3"/>
        <v>1.1874202934156835E-13</v>
      </c>
      <c r="F15" s="40">
        <f t="shared" si="3"/>
        <v>15.417321580410929</v>
      </c>
      <c r="G15" s="40">
        <f t="shared" si="3"/>
        <v>0</v>
      </c>
      <c r="H15" s="40">
        <f t="shared" si="3"/>
        <v>4.440617024810309</v>
      </c>
      <c r="I15" s="40">
        <f t="shared" si="3"/>
        <v>31.128304087411774</v>
      </c>
      <c r="J15" s="40">
        <f t="shared" si="3"/>
        <v>134.25506488130856</v>
      </c>
      <c r="K15" s="40">
        <f t="shared" si="3"/>
        <v>6.1584892147389283</v>
      </c>
      <c r="O15" s="43"/>
      <c r="P15" s="43"/>
      <c r="Q15" s="43"/>
      <c r="R15" s="43"/>
    </row>
    <row r="16" spans="1:18">
      <c r="A16" s="44"/>
      <c r="B16" s="40"/>
      <c r="C16" s="40"/>
      <c r="D16" s="40"/>
      <c r="E16" s="40"/>
      <c r="F16" s="40"/>
      <c r="G16" s="40"/>
      <c r="H16" s="40"/>
      <c r="I16" s="40"/>
      <c r="J16" s="40"/>
      <c r="K16" s="40"/>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C41E-7D95-354E-9A0B-9EA6EAB4CD6F}">
  <sheetPr codeName="Sheet28"/>
  <dimension ref="A1:R15"/>
  <sheetViews>
    <sheetView workbookViewId="0">
      <selection activeCell="K2" sqref="K2"/>
    </sheetView>
  </sheetViews>
  <sheetFormatPr baseColWidth="10" defaultColWidth="10.6640625" defaultRowHeight="15"/>
  <sheetData>
    <row r="1" spans="1:18">
      <c r="A1" t="s">
        <v>152</v>
      </c>
      <c r="B1" t="s">
        <v>148</v>
      </c>
      <c r="C1" t="s">
        <v>35</v>
      </c>
      <c r="D1" t="s">
        <v>22</v>
      </c>
      <c r="E1" t="s">
        <v>27</v>
      </c>
      <c r="F1" t="s">
        <v>24</v>
      </c>
      <c r="G1" t="s">
        <v>30</v>
      </c>
      <c r="H1" t="s">
        <v>83</v>
      </c>
      <c r="I1" t="s">
        <v>98</v>
      </c>
      <c r="J1" t="s">
        <v>153</v>
      </c>
      <c r="K1" t="s">
        <v>555</v>
      </c>
      <c r="L1">
        <v>8</v>
      </c>
      <c r="M1" t="s">
        <v>154</v>
      </c>
      <c r="N1" t="s">
        <v>155</v>
      </c>
    </row>
    <row r="2" spans="1:18">
      <c r="A2" s="42" t="s">
        <v>134</v>
      </c>
      <c r="B2" s="40">
        <f>Jan!L$47</f>
        <v>36.634532808164757</v>
      </c>
      <c r="C2" s="40">
        <f>SUM(Jan!L8:L31,Jan!L33,Jan!L35,Jan!L38,Jan!L41:L44)/30</f>
        <v>17.67436650892099</v>
      </c>
      <c r="D2" s="40">
        <f>SUM(Jan!L3,Jan!L34)/30</f>
        <v>4.2116999602317797</v>
      </c>
      <c r="E2" s="40">
        <f>SUM(Jan!L5)/30</f>
        <v>0.54506666898727441</v>
      </c>
      <c r="F2" s="40">
        <f>SUM(Jan!L4,Jan!L37)/30</f>
        <v>13.902499675750725</v>
      </c>
      <c r="G2" s="40">
        <f>SUM(Jan!L6,Jan!L7)/30</f>
        <v>0.3008999942739804</v>
      </c>
      <c r="H2" s="40">
        <f>SUM(Jan!L32,Jan!L36)/30</f>
        <v>0</v>
      </c>
      <c r="I2" s="40">
        <f>SUM(Jan!L39:L40)/30</f>
        <v>0</v>
      </c>
      <c r="J2" s="40">
        <f>SUM(C2:I2)</f>
        <v>36.634532808164757</v>
      </c>
      <c r="K2" s="40">
        <f>J2/$L$1*100</f>
        <v>457.93166010205948</v>
      </c>
      <c r="M2" t="s">
        <v>164</v>
      </c>
      <c r="O2" s="43"/>
      <c r="P2" s="43"/>
      <c r="Q2" s="43"/>
      <c r="R2" s="43"/>
    </row>
    <row r="3" spans="1:18">
      <c r="A3" s="44" t="s">
        <v>135</v>
      </c>
      <c r="B3" s="40">
        <f>Feb!L$47</f>
        <v>44.351499292155111</v>
      </c>
      <c r="C3" s="40">
        <f>SUM(Feb!L8:L31,Feb!L33,Feb!L35,Feb!L38,Feb!L41:L44)/30</f>
        <v>25.391332992911337</v>
      </c>
      <c r="D3" s="40">
        <f>SUM(Feb!L3,Feb!L34)/30</f>
        <v>4.2116999602317797</v>
      </c>
      <c r="E3" s="40">
        <f>SUM(Feb!L5)/30</f>
        <v>0.54506666898727441</v>
      </c>
      <c r="F3" s="40">
        <f>SUM(Feb!L4,Feb!L37)/30</f>
        <v>13.902499675750725</v>
      </c>
      <c r="G3" s="40">
        <f>SUM(Feb!L6,Feb!L7)/30</f>
        <v>0.3008999942739804</v>
      </c>
      <c r="H3" s="40">
        <f>SUM(Feb!L32,Feb!L36)/30</f>
        <v>0</v>
      </c>
      <c r="I3" s="40">
        <f>SUM(Feb!L39:L40)/30</f>
        <v>0</v>
      </c>
      <c r="J3" s="40">
        <f t="shared" ref="J3:J13" si="0">SUM(C3:I3)</f>
        <v>44.351499292155104</v>
      </c>
      <c r="K3" s="40">
        <f t="shared" ref="K3:K13" si="1">J3/$L$1*100</f>
        <v>554.3937411519388</v>
      </c>
      <c r="O3" s="43"/>
      <c r="P3" s="43"/>
      <c r="Q3" s="43"/>
      <c r="R3" s="43"/>
    </row>
    <row r="4" spans="1:18">
      <c r="A4" s="44" t="s">
        <v>136</v>
      </c>
      <c r="B4" s="40">
        <f>March!L$47</f>
        <v>44.856999187568817</v>
      </c>
      <c r="C4" s="40">
        <f>SUM(March!L8:L31,March!L33,March!L35,March!L38,March!L41:L44)/30</f>
        <v>25.896832888325054</v>
      </c>
      <c r="D4" s="40">
        <f>SUM(March!L3,March!L34)/30</f>
        <v>4.2116999602317797</v>
      </c>
      <c r="E4" s="40">
        <f>SUM(March!L5)/30</f>
        <v>0.54506666898727441</v>
      </c>
      <c r="F4" s="40">
        <f>SUM(March!L4,March!L37)/30</f>
        <v>13.902499675750725</v>
      </c>
      <c r="G4" s="40">
        <f>SUM(March!L6,March!L7)/30</f>
        <v>0.3008999942739804</v>
      </c>
      <c r="H4" s="40">
        <f>SUM(March!L32,March!L36)/30</f>
        <v>0</v>
      </c>
      <c r="I4" s="40">
        <f>SUM(March!L39:L40)/30</f>
        <v>0</v>
      </c>
      <c r="J4" s="40">
        <f t="shared" si="0"/>
        <v>44.856999187568817</v>
      </c>
      <c r="K4" s="40">
        <f t="shared" si="1"/>
        <v>560.71248984461022</v>
      </c>
      <c r="O4" s="43"/>
      <c r="P4" s="43"/>
      <c r="Q4" s="43"/>
      <c r="R4" s="43"/>
    </row>
    <row r="5" spans="1:18">
      <c r="A5" s="44" t="s">
        <v>137</v>
      </c>
      <c r="B5" s="40">
        <f>April!L$47</f>
        <v>37.38236588329076</v>
      </c>
      <c r="C5" s="40">
        <f>SUM(April!L8:L31,April!L33,April!L35,April!L38,April!L41:L44)/30</f>
        <v>18.422199584047</v>
      </c>
      <c r="D5" s="40">
        <f>SUM(April!L3,April!L34)/30</f>
        <v>4.2116999602317797</v>
      </c>
      <c r="E5" s="40">
        <f>SUM(April!L5)/30</f>
        <v>0.54506666898727441</v>
      </c>
      <c r="F5" s="40">
        <f>SUM(April!L4,April!L37)/30</f>
        <v>13.902499675750725</v>
      </c>
      <c r="G5" s="40">
        <f>SUM(April!L6,April!L7)/30</f>
        <v>0.3008999942739804</v>
      </c>
      <c r="H5" s="40">
        <f>SUM(April!L32,April!L36)/30</f>
        <v>0</v>
      </c>
      <c r="I5" s="40">
        <f>SUM(April!L39:L40)/30</f>
        <v>0</v>
      </c>
      <c r="J5" s="40">
        <f t="shared" si="0"/>
        <v>37.382365883290767</v>
      </c>
      <c r="K5" s="40">
        <f t="shared" si="1"/>
        <v>467.2795735411346</v>
      </c>
      <c r="O5" s="43"/>
      <c r="P5" s="43"/>
      <c r="Q5" s="43"/>
      <c r="R5" s="43"/>
    </row>
    <row r="6" spans="1:18">
      <c r="A6" s="44" t="s">
        <v>138</v>
      </c>
      <c r="B6" s="40">
        <f>May!L$47</f>
        <v>37.296749348342409</v>
      </c>
      <c r="C6" s="40">
        <f>SUM(May!L8:L31,May!L33,May!L35,May!L38,May!L41:L44)/30</f>
        <v>18.027583057681717</v>
      </c>
      <c r="D6" s="40">
        <f>SUM(May!L3,May!L34)/30</f>
        <v>4.2116999602317797</v>
      </c>
      <c r="E6" s="40">
        <f>SUM(May!L5)/30</f>
        <v>0.54506666898727441</v>
      </c>
      <c r="F6" s="40">
        <f>SUM(May!L4,May!L37)/30</f>
        <v>14.211499667167656</v>
      </c>
      <c r="G6" s="40">
        <f>SUM(May!L6,May!L7)/30</f>
        <v>0.3008999942739804</v>
      </c>
      <c r="H6" s="40">
        <f>SUM(May!L32,May!L36)/30</f>
        <v>0</v>
      </c>
      <c r="I6" s="40">
        <f>SUM(May!L39:L40)/30</f>
        <v>0</v>
      </c>
      <c r="J6" s="40">
        <f>SUM(C6:I6)</f>
        <v>37.296749348342409</v>
      </c>
      <c r="K6" s="40">
        <f t="shared" si="1"/>
        <v>466.20936685428012</v>
      </c>
      <c r="O6" s="43"/>
      <c r="P6" s="43"/>
      <c r="Q6" s="43"/>
      <c r="R6" s="43"/>
    </row>
    <row r="7" spans="1:18">
      <c r="A7" s="44" t="s">
        <v>139</v>
      </c>
      <c r="B7" s="40">
        <f>June!L$47</f>
        <v>25.981602991521356</v>
      </c>
      <c r="C7" s="40">
        <f>SUM(June!L8:L31,June!L33,June!L35,June!L38,June!L41:L44)/30</f>
        <v>6.4004900346199696</v>
      </c>
      <c r="D7" s="40">
        <f>SUM(June!L3,June!L34)/30</f>
        <v>4.2491399592161168</v>
      </c>
      <c r="E7" s="40">
        <f>SUM(June!L5)/30</f>
        <v>0.54506666898727441</v>
      </c>
      <c r="F7" s="40">
        <f>SUM(June!L4,June!L37)/30</f>
        <v>13.971166340510043</v>
      </c>
      <c r="G7" s="40">
        <f>SUM(June!L6,June!L7)/30</f>
        <v>0.3008999942739804</v>
      </c>
      <c r="H7" s="40">
        <f>SUM(June!L32,June!L36)/30</f>
        <v>0</v>
      </c>
      <c r="I7" s="40">
        <f>SUM(June!L39:L40)/30</f>
        <v>0.51483999391396729</v>
      </c>
      <c r="J7" s="40">
        <f>SUM(C7:I7)</f>
        <v>25.981602991521353</v>
      </c>
      <c r="K7" s="40">
        <f t="shared" si="1"/>
        <v>324.77003739401692</v>
      </c>
      <c r="O7" s="43"/>
      <c r="P7" s="43"/>
      <c r="Q7" s="43"/>
      <c r="R7" s="43"/>
    </row>
    <row r="8" spans="1:18">
      <c r="A8" s="44" t="s">
        <v>140</v>
      </c>
      <c r="B8" s="40">
        <f>July!L$47</f>
        <v>25.522309695829946</v>
      </c>
      <c r="C8" s="40">
        <f>SUM(July!L8:L31,July!L33,July!L35,July!L38,July!L41:L44)/30</f>
        <v>5.5917934189240164</v>
      </c>
      <c r="D8" s="40">
        <f>SUM(July!L3,July!L34)/30</f>
        <v>4.2616199588775627</v>
      </c>
      <c r="E8" s="40">
        <f>SUM(July!L5)/30</f>
        <v>0.54506666898727441</v>
      </c>
      <c r="F8" s="40">
        <f>SUM(July!L4,July!L37)/30</f>
        <v>14.10849967002868</v>
      </c>
      <c r="G8" s="40">
        <f>SUM(July!L6,July!L7)/30</f>
        <v>0.3008999942739804</v>
      </c>
      <c r="H8" s="40">
        <f>SUM(July!L32,July!L36)/30</f>
        <v>0</v>
      </c>
      <c r="I8" s="40">
        <f>SUM(July!L39:L40)/30</f>
        <v>0.71442998473842823</v>
      </c>
      <c r="J8" s="40">
        <f t="shared" si="0"/>
        <v>25.522309695829939</v>
      </c>
      <c r="K8" s="40">
        <f t="shared" si="1"/>
        <v>319.02887119787425</v>
      </c>
      <c r="O8" s="43"/>
      <c r="P8" s="43"/>
      <c r="Q8" s="43"/>
      <c r="R8" s="43"/>
    </row>
    <row r="9" spans="1:18">
      <c r="A9" s="44" t="s">
        <v>141</v>
      </c>
      <c r="B9" s="40">
        <f>August!L$47</f>
        <v>24.715779701024292</v>
      </c>
      <c r="C9" s="40">
        <f>SUM(August!L8:L31,August!L33,August!L35,August!L38,August!L41:L44)/30</f>
        <v>5.1833900804321011</v>
      </c>
      <c r="D9" s="40">
        <f>SUM(August!L3,August!L34)/30</f>
        <v>4.3115399575233448</v>
      </c>
      <c r="E9" s="40">
        <f>SUM(August!L5)/30</f>
        <v>0.54506666898727441</v>
      </c>
      <c r="F9" s="40">
        <f>SUM(August!L4,August!L37)/30</f>
        <v>14.245832999547314</v>
      </c>
      <c r="G9" s="40">
        <f>SUM(August!L6,August!L7)/30</f>
        <v>0.3008999942739804</v>
      </c>
      <c r="H9" s="40">
        <f>SUM(August!L32,August!L36)/30</f>
        <v>0</v>
      </c>
      <c r="I9" s="40">
        <f>SUM(August!L39:L40)/30</f>
        <v>0.12905000026027333</v>
      </c>
      <c r="J9" s="40">
        <f t="shared" si="0"/>
        <v>24.715779701024289</v>
      </c>
      <c r="K9" s="40">
        <f t="shared" si="1"/>
        <v>308.94724626280362</v>
      </c>
      <c r="O9" s="43"/>
      <c r="P9" s="43"/>
      <c r="Q9" s="43"/>
      <c r="R9" s="43"/>
    </row>
    <row r="10" spans="1:18">
      <c r="A10" s="44" t="s">
        <v>142</v>
      </c>
      <c r="B10" s="40">
        <f>September!L$47</f>
        <v>25.250886389513809</v>
      </c>
      <c r="C10" s="40">
        <f>SUM(September!L8:L31,September!L33,September!L35,September!L38,September!L41:L44)/30</f>
        <v>5.7005334317684211</v>
      </c>
      <c r="D10" s="40">
        <f>SUM(September!L3,September!L34)/30</f>
        <v>4.2678599587082848</v>
      </c>
      <c r="E10" s="40">
        <f>SUM(September!L5)/30</f>
        <v>0.54506666898727441</v>
      </c>
      <c r="F10" s="40">
        <f>SUM(September!L4,September!L37)/30</f>
        <v>14.177166334787996</v>
      </c>
      <c r="G10" s="40">
        <f>SUM(September!L6,September!L7)/30</f>
        <v>0.3008999942739804</v>
      </c>
      <c r="H10" s="40">
        <f>SUM(September!L32,September!L36)/30</f>
        <v>8.7840002775192189E-2</v>
      </c>
      <c r="I10" s="40">
        <f>SUM(September!L39:L40)/30</f>
        <v>0.17151999821265507</v>
      </c>
      <c r="J10" s="40">
        <f t="shared" si="0"/>
        <v>25.250886389513806</v>
      </c>
      <c r="K10" s="40">
        <f t="shared" si="1"/>
        <v>315.63607986892259</v>
      </c>
      <c r="O10" s="43"/>
      <c r="P10" s="43"/>
      <c r="Q10" s="43"/>
      <c r="R10" s="43"/>
    </row>
    <row r="11" spans="1:18">
      <c r="A11" s="44" t="s">
        <v>143</v>
      </c>
      <c r="B11" s="40">
        <f>October!L$47</f>
        <v>25.928599618275957</v>
      </c>
      <c r="C11" s="40">
        <f>SUM(October!L8:L31,October!L33,October!L35,October!L38,October!L41:L44)/30</f>
        <v>5.0173267021775265</v>
      </c>
      <c r="D11" s="40">
        <f>SUM(October!L3,October!L34)/30</f>
        <v>4.2116999602317797</v>
      </c>
      <c r="E11" s="40">
        <f>SUM(October!L5)/30</f>
        <v>0.54506666898727441</v>
      </c>
      <c r="F11" s="40">
        <f>SUM(October!L4,October!L37)/30</f>
        <v>15.722166291872652</v>
      </c>
      <c r="G11" s="40">
        <f>SUM(October!L6,October!L7)/30</f>
        <v>0.3008999942739804</v>
      </c>
      <c r="H11" s="40">
        <f>SUM(October!L32,October!L36)/30</f>
        <v>7.3200002312660176E-2</v>
      </c>
      <c r="I11" s="40">
        <f>SUM(October!L39:L40)/30</f>
        <v>5.8239998420079452E-2</v>
      </c>
      <c r="J11" s="40">
        <f t="shared" si="0"/>
        <v>25.928599618275953</v>
      </c>
      <c r="K11" s="40">
        <f t="shared" si="1"/>
        <v>324.10749522844941</v>
      </c>
      <c r="O11" s="43"/>
      <c r="P11" s="43"/>
      <c r="Q11" s="43"/>
      <c r="R11" s="43"/>
    </row>
    <row r="12" spans="1:18">
      <c r="A12" s="44" t="s">
        <v>144</v>
      </c>
      <c r="B12" s="40">
        <f>November!L$47</f>
        <v>28.942499552071091</v>
      </c>
      <c r="C12" s="40">
        <f>SUM(November!L8:L31,November!L33,November!L35,November!L38,November!L41:L44)/30</f>
        <v>9.9823332528273294</v>
      </c>
      <c r="D12" s="40">
        <f>SUM(November!L3,November!L34)/30</f>
        <v>4.2116999602317797</v>
      </c>
      <c r="E12" s="40">
        <f>SUM(November!L5)/30</f>
        <v>0.54506666898727441</v>
      </c>
      <c r="F12" s="40">
        <f>SUM(November!L4,November!L37)/30</f>
        <v>13.902499675750725</v>
      </c>
      <c r="G12" s="40">
        <f>SUM(November!L6,November!L7)/30</f>
        <v>0.3008999942739804</v>
      </c>
      <c r="H12" s="40">
        <f>SUM(November!L32,November!L36)/30</f>
        <v>0</v>
      </c>
      <c r="I12" s="40">
        <f>SUM(November!L39:L40)/30</f>
        <v>0</v>
      </c>
      <c r="J12" s="40">
        <f t="shared" si="0"/>
        <v>28.942499552071087</v>
      </c>
      <c r="K12" s="40">
        <f t="shared" si="1"/>
        <v>361.78124440088857</v>
      </c>
      <c r="O12" s="43"/>
      <c r="P12" s="43"/>
      <c r="Q12" s="43"/>
      <c r="R12" s="43"/>
    </row>
    <row r="13" spans="1:18">
      <c r="A13" s="44" t="s">
        <v>145</v>
      </c>
      <c r="B13" s="40">
        <f>December!L$47</f>
        <v>33.329899500707782</v>
      </c>
      <c r="C13" s="40">
        <f>SUM(December!L8:L31,December!L33,December!L35,December!L38,December!L41:L44)/30</f>
        <v>14.369733201464019</v>
      </c>
      <c r="D13" s="40">
        <f>SUM(December!L3,December!L34)/30</f>
        <v>4.2116999602317797</v>
      </c>
      <c r="E13" s="40">
        <f>SUM(December!L5)/30</f>
        <v>0.54506666898727441</v>
      </c>
      <c r="F13" s="40">
        <f>SUM(December!L4,December!L37)/30</f>
        <v>13.902499675750725</v>
      </c>
      <c r="G13" s="40">
        <f>SUM(December!L6,December!L7)/30</f>
        <v>0.3008999942739804</v>
      </c>
      <c r="H13" s="40">
        <f>SUM(December!L32,December!L36)/30</f>
        <v>0</v>
      </c>
      <c r="I13" s="40">
        <f>SUM(December!L39:L40)/30</f>
        <v>0</v>
      </c>
      <c r="J13" s="40">
        <f t="shared" si="0"/>
        <v>33.329899500707782</v>
      </c>
      <c r="K13" s="40">
        <f t="shared" si="1"/>
        <v>416.6237437588473</v>
      </c>
      <c r="O13" s="43"/>
      <c r="P13" s="43"/>
      <c r="Q13" s="43"/>
      <c r="R13" s="43"/>
    </row>
    <row r="14" spans="1:18">
      <c r="A14" s="45" t="s">
        <v>146</v>
      </c>
      <c r="B14" s="41">
        <f>AVERAGE(B2:B13)</f>
        <v>32.516143664038843</v>
      </c>
      <c r="C14" s="41">
        <f t="shared" ref="C14:K14" si="2">AVERAGE(C2:C13)</f>
        <v>13.138159596174953</v>
      </c>
      <c r="D14" s="41">
        <f t="shared" si="2"/>
        <v>4.2319799596816301</v>
      </c>
      <c r="E14" s="41">
        <f t="shared" si="2"/>
        <v>0.54506666898727452</v>
      </c>
      <c r="F14" s="41">
        <f t="shared" si="2"/>
        <v>14.154277446534891</v>
      </c>
      <c r="G14" s="41">
        <f t="shared" si="2"/>
        <v>0.30089999427398034</v>
      </c>
      <c r="H14" s="41">
        <f t="shared" si="2"/>
        <v>1.3420000423987699E-2</v>
      </c>
      <c r="I14" s="41">
        <f t="shared" si="2"/>
        <v>0.13233999796211693</v>
      </c>
      <c r="J14" s="41">
        <f t="shared" si="2"/>
        <v>32.516143664038836</v>
      </c>
      <c r="K14" s="41">
        <f t="shared" si="2"/>
        <v>406.45179580048551</v>
      </c>
      <c r="O14" s="46"/>
      <c r="P14" s="46"/>
      <c r="Q14" s="46"/>
      <c r="R14" s="46"/>
    </row>
    <row r="15" spans="1:18">
      <c r="A15" s="44" t="s">
        <v>147</v>
      </c>
      <c r="B15" s="40">
        <f>STDEV(B2:B13)</f>
        <v>7.4950907592708971</v>
      </c>
      <c r="C15" s="40">
        <f t="shared" ref="C15:K15" si="3">STDEV(C2:C13)</f>
        <v>7.8837758083506388</v>
      </c>
      <c r="D15" s="40">
        <f t="shared" si="3"/>
        <v>3.3139361030451009E-2</v>
      </c>
      <c r="E15" s="40">
        <f t="shared" si="3"/>
        <v>1.1595901302887535E-16</v>
      </c>
      <c r="F15" s="40">
        <f t="shared" si="3"/>
        <v>0.51225292860419824</v>
      </c>
      <c r="G15" s="40">
        <f t="shared" si="3"/>
        <v>5.7979506514437673E-17</v>
      </c>
      <c r="H15" s="40">
        <f t="shared" si="3"/>
        <v>3.1497401753681882E-2</v>
      </c>
      <c r="I15" s="40">
        <f t="shared" si="3"/>
        <v>0.23640658956154795</v>
      </c>
      <c r="J15" s="40">
        <f t="shared" si="3"/>
        <v>7.4950907592709086</v>
      </c>
      <c r="K15" s="40">
        <f t="shared" si="3"/>
        <v>93.688634490886145</v>
      </c>
      <c r="O15" s="43"/>
      <c r="P15" s="43"/>
      <c r="Q15" s="43"/>
      <c r="R15" s="43"/>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2F05-B36F-BB49-B59E-A535453E982E}">
  <sheetPr codeName="Sheet29"/>
  <dimension ref="A1:N15"/>
  <sheetViews>
    <sheetView workbookViewId="0">
      <selection activeCell="F8" sqref="F8"/>
    </sheetView>
  </sheetViews>
  <sheetFormatPr baseColWidth="10" defaultColWidth="10.6640625" defaultRowHeight="15"/>
  <sheetData>
    <row r="1" spans="1:14">
      <c r="A1" t="s">
        <v>152</v>
      </c>
      <c r="B1" t="s">
        <v>148</v>
      </c>
      <c r="C1" t="s">
        <v>35</v>
      </c>
      <c r="D1" t="s">
        <v>22</v>
      </c>
      <c r="E1" t="s">
        <v>27</v>
      </c>
      <c r="F1" t="s">
        <v>24</v>
      </c>
      <c r="G1" t="s">
        <v>30</v>
      </c>
      <c r="H1" t="s">
        <v>83</v>
      </c>
      <c r="I1" t="s">
        <v>98</v>
      </c>
      <c r="J1" t="s">
        <v>153</v>
      </c>
      <c r="K1" t="s">
        <v>150</v>
      </c>
      <c r="L1">
        <v>420</v>
      </c>
      <c r="M1" t="s">
        <v>154</v>
      </c>
      <c r="N1" t="s">
        <v>155</v>
      </c>
    </row>
    <row r="2" spans="1:14">
      <c r="A2" s="42" t="s">
        <v>134</v>
      </c>
      <c r="B2" s="40">
        <f>Jan!M$47</f>
        <v>890.84953636805324</v>
      </c>
      <c r="C2" s="40">
        <f>SUM(Jan!M8:M31,Jan!M33,Jan!M35,Jan!M38,Jan!M41:M44)/30</f>
        <v>314.98620150884</v>
      </c>
      <c r="D2" s="40">
        <f>SUM(Jan!M3,Jan!M34)/30</f>
        <v>175.13999999999996</v>
      </c>
      <c r="E2" s="40">
        <f>SUM(Jan!M5)/30</f>
        <v>0</v>
      </c>
      <c r="F2" s="40">
        <f>SUM(Jan!M4,Jan!M37)/30</f>
        <v>398.40000152587993</v>
      </c>
      <c r="G2" s="40">
        <f>SUM(Jan!M6,Jan!M7)/30</f>
        <v>2.3233333333333333</v>
      </c>
      <c r="H2" s="40">
        <f>SUM(Jan!M32,Jan!M36)/30</f>
        <v>0</v>
      </c>
      <c r="I2" s="40">
        <f>SUM(Jan!M39:M40)/30</f>
        <v>0</v>
      </c>
      <c r="J2" s="40">
        <f>SUM(C2:I2)</f>
        <v>890.84953636805324</v>
      </c>
      <c r="K2" s="40">
        <f>J2/$L$1*100</f>
        <v>212.10703246858409</v>
      </c>
    </row>
    <row r="3" spans="1:14">
      <c r="A3" s="44" t="s">
        <v>135</v>
      </c>
      <c r="B3" s="40">
        <f>Feb!M$47</f>
        <v>997.58633691152056</v>
      </c>
      <c r="C3" s="40">
        <f>SUM(Feb!M8:M31,Feb!M33,Feb!M35,Feb!M38,Feb!M41:M44)/30</f>
        <v>421.72300205230721</v>
      </c>
      <c r="D3" s="40">
        <f>SUM(Feb!M3,Feb!M34)/30</f>
        <v>175.13999999999996</v>
      </c>
      <c r="E3" s="40">
        <f>SUM(Feb!M5)/30</f>
        <v>0</v>
      </c>
      <c r="F3" s="40">
        <f>SUM(Feb!M4,Feb!M37)/30</f>
        <v>398.40000152587993</v>
      </c>
      <c r="G3" s="40">
        <f>SUM(Feb!M6,Feb!M7)/30</f>
        <v>2.3233333333333333</v>
      </c>
      <c r="H3" s="40">
        <f>SUM(Feb!M32,Feb!M36)/30</f>
        <v>0</v>
      </c>
      <c r="I3" s="40">
        <f>SUM(Feb!M39:M40)/30</f>
        <v>0</v>
      </c>
      <c r="J3" s="40">
        <f t="shared" ref="J3:J13" si="0">SUM(C3:I3)</f>
        <v>997.58633691152045</v>
      </c>
      <c r="K3" s="40">
        <f t="shared" ref="K3:K13" si="1">J3/$L$1*100</f>
        <v>237.52055640750487</v>
      </c>
    </row>
    <row r="4" spans="1:14">
      <c r="A4" s="44" t="s">
        <v>136</v>
      </c>
      <c r="B4" s="40">
        <f>March!M$47</f>
        <v>984.72167025884107</v>
      </c>
      <c r="C4" s="40">
        <f>SUM(March!M8:M31,March!M33,March!M35,March!M38,March!M41:M44)/30</f>
        <v>408.85833539962772</v>
      </c>
      <c r="D4" s="40">
        <f>SUM(March!M3,March!M34)/30</f>
        <v>175.13999999999996</v>
      </c>
      <c r="E4" s="40">
        <f>SUM(March!M5)/30</f>
        <v>0</v>
      </c>
      <c r="F4" s="40">
        <f>SUM(March!M4,March!M37)/30</f>
        <v>398.40000152587993</v>
      </c>
      <c r="G4" s="40">
        <f>SUM(March!M6,March!M7)/30</f>
        <v>2.3233333333333333</v>
      </c>
      <c r="H4" s="40">
        <f>SUM(March!M32,March!M36)/30</f>
        <v>0</v>
      </c>
      <c r="I4" s="40">
        <f>SUM(March!M39:M40)/30</f>
        <v>0</v>
      </c>
      <c r="J4" s="40">
        <f t="shared" si="0"/>
        <v>984.72167025884096</v>
      </c>
      <c r="K4" s="40">
        <f t="shared" si="1"/>
        <v>234.45754053781926</v>
      </c>
    </row>
    <row r="5" spans="1:14">
      <c r="A5" s="44" t="s">
        <v>137</v>
      </c>
      <c r="B5" s="40">
        <f>April!M$47</f>
        <v>855.2418357658396</v>
      </c>
      <c r="C5" s="40">
        <f>SUM(April!M8:M31,April!M33,April!M35,April!M38,April!M41:M44)/30</f>
        <v>279.37850090662647</v>
      </c>
      <c r="D5" s="40">
        <f>SUM(April!M3,April!M34)/30</f>
        <v>175.13999999999996</v>
      </c>
      <c r="E5" s="40">
        <f>SUM(April!M5)/30</f>
        <v>0</v>
      </c>
      <c r="F5" s="40">
        <f>SUM(April!M4,April!M37)/30</f>
        <v>398.40000152587993</v>
      </c>
      <c r="G5" s="40">
        <f>SUM(April!M6,April!M7)/30</f>
        <v>2.3233333333333333</v>
      </c>
      <c r="H5" s="40">
        <f>SUM(April!M32,April!M36)/30</f>
        <v>0</v>
      </c>
      <c r="I5" s="40">
        <f>SUM(April!M39:M40)/30</f>
        <v>0</v>
      </c>
      <c r="J5" s="40">
        <f t="shared" si="0"/>
        <v>855.24183576583971</v>
      </c>
      <c r="K5" s="40">
        <f t="shared" si="1"/>
        <v>203.62900851567613</v>
      </c>
    </row>
    <row r="6" spans="1:14">
      <c r="A6" s="44" t="s">
        <v>138</v>
      </c>
      <c r="B6" s="40">
        <f>May!M$47</f>
        <v>933.98967073440645</v>
      </c>
      <c r="C6" s="40">
        <f>SUM(May!M8:M31,May!M33,May!M35,May!M38,May!M41:M44)/30</f>
        <v>350.62633587519321</v>
      </c>
      <c r="D6" s="40">
        <f>SUM(May!M3,May!M34)/30</f>
        <v>175.13999999999996</v>
      </c>
      <c r="E6" s="40">
        <f>SUM(May!M5)/30</f>
        <v>0</v>
      </c>
      <c r="F6" s="40">
        <f>SUM(May!M4,May!M37)/30</f>
        <v>405.90000152587993</v>
      </c>
      <c r="G6" s="40">
        <f>SUM(May!M6,May!M7)/30</f>
        <v>2.3233333333333333</v>
      </c>
      <c r="H6" s="40">
        <f>SUM(May!M32,May!M36)/30</f>
        <v>0</v>
      </c>
      <c r="I6" s="40">
        <f>SUM(May!M39:M40)/30</f>
        <v>0</v>
      </c>
      <c r="J6" s="40">
        <f>SUM(C6:I6)</f>
        <v>933.98967073440645</v>
      </c>
      <c r="K6" s="40">
        <f t="shared" si="1"/>
        <v>222.37849303200156</v>
      </c>
    </row>
    <row r="7" spans="1:14">
      <c r="A7" s="44" t="s">
        <v>139</v>
      </c>
      <c r="B7" s="40">
        <f>June!M$47</f>
        <v>816.12966986974175</v>
      </c>
      <c r="C7" s="40">
        <f>SUM(June!M8:M31,June!M33,June!M35,June!M38,June!M41:M44)/30</f>
        <v>212.05300245285017</v>
      </c>
      <c r="D7" s="40">
        <f>SUM(June!M3,June!M34)/30</f>
        <v>177.80399993896481</v>
      </c>
      <c r="E7" s="40">
        <f>SUM(June!M5)/30</f>
        <v>0</v>
      </c>
      <c r="F7" s="40">
        <f>SUM(June!M4,June!M37)/30</f>
        <v>400.06666819254662</v>
      </c>
      <c r="G7" s="40">
        <f>SUM(June!M6,June!M7)/30</f>
        <v>2.3233333333333333</v>
      </c>
      <c r="H7" s="40">
        <f>SUM(June!M32,June!M36)/30</f>
        <v>0</v>
      </c>
      <c r="I7" s="40">
        <f>SUM(June!M39:M40)/30</f>
        <v>23.882665952046718</v>
      </c>
      <c r="J7" s="40">
        <f>SUM(C7:I7)</f>
        <v>816.12966986974175</v>
      </c>
      <c r="K7" s="40">
        <f t="shared" si="1"/>
        <v>194.31658806422422</v>
      </c>
    </row>
    <row r="8" spans="1:14">
      <c r="A8" s="44" t="s">
        <v>140</v>
      </c>
      <c r="B8" s="40">
        <f>July!M$47</f>
        <v>820.21516798019513</v>
      </c>
      <c r="C8" s="40">
        <f>SUM(July!M8:M31,July!M33,July!M35,July!M38,July!M41:M44)/30</f>
        <v>204.76116758982334</v>
      </c>
      <c r="D8" s="40">
        <f>SUM(July!M3,July!M34)/30</f>
        <v>178.69199991861976</v>
      </c>
      <c r="E8" s="40">
        <f>SUM(July!M5)/30</f>
        <v>0</v>
      </c>
      <c r="F8" s="40">
        <f>SUM(July!M4,July!M37)/30</f>
        <v>403.40000152587993</v>
      </c>
      <c r="G8" s="40">
        <f>SUM(July!M6,July!M7)/30</f>
        <v>2.3233333333333333</v>
      </c>
      <c r="H8" s="40">
        <f>SUM(July!M32,July!M36)/30</f>
        <v>0</v>
      </c>
      <c r="I8" s="40">
        <f>SUM(July!M39:M40)/30</f>
        <v>31.038665612538672</v>
      </c>
      <c r="J8" s="40">
        <f t="shared" si="0"/>
        <v>820.21516798019513</v>
      </c>
      <c r="K8" s="40">
        <f t="shared" si="1"/>
        <v>195.28932570957028</v>
      </c>
    </row>
    <row r="9" spans="1:14">
      <c r="A9" s="44" t="s">
        <v>141</v>
      </c>
      <c r="B9" s="40">
        <f>August!M$47</f>
        <v>778.09933536529638</v>
      </c>
      <c r="C9" s="40">
        <f>SUM(August!M8:M31,August!M33,August!M35,August!M38,August!M41:M44)/30</f>
        <v>180.2613341649373</v>
      </c>
      <c r="D9" s="40">
        <f>SUM(August!M3,August!M34)/30</f>
        <v>182.24399983723956</v>
      </c>
      <c r="E9" s="40">
        <f>SUM(August!M5)/30</f>
        <v>0</v>
      </c>
      <c r="F9" s="40">
        <f>SUM(August!M4,August!M37)/30</f>
        <v>406.73333485921324</v>
      </c>
      <c r="G9" s="40">
        <f>SUM(August!M6,August!M7)/30</f>
        <v>2.3233333333333333</v>
      </c>
      <c r="H9" s="40">
        <f>SUM(August!M32,August!M36)/30</f>
        <v>0</v>
      </c>
      <c r="I9" s="40">
        <f>SUM(August!M39:M40)/30</f>
        <v>6.537333170572917</v>
      </c>
      <c r="J9" s="40">
        <f t="shared" si="0"/>
        <v>778.09933536529638</v>
      </c>
      <c r="K9" s="40">
        <f t="shared" si="1"/>
        <v>185.26174651554678</v>
      </c>
    </row>
    <row r="10" spans="1:14">
      <c r="A10" s="44" t="s">
        <v>142</v>
      </c>
      <c r="B10" s="40">
        <f>September!M$47</f>
        <v>772.69500220298869</v>
      </c>
      <c r="C10" s="40">
        <f>SUM(September!M8:M31,September!M33,September!M35,September!M38,September!M41:M44)/30</f>
        <v>174.53833433787022</v>
      </c>
      <c r="D10" s="40">
        <f>SUM(September!M3,September!M34)/30</f>
        <v>179.13599990844722</v>
      </c>
      <c r="E10" s="40">
        <f>SUM(September!M5)/30</f>
        <v>0</v>
      </c>
      <c r="F10" s="40">
        <f>SUM(September!M4,September!M37)/30</f>
        <v>405.06666819254662</v>
      </c>
      <c r="G10" s="40">
        <f>SUM(September!M6,September!M7)/30</f>
        <v>2.3233333333333333</v>
      </c>
      <c r="H10" s="40">
        <f>SUM(September!M32,September!M36)/30</f>
        <v>3.5999999999999996</v>
      </c>
      <c r="I10" s="40">
        <f>SUM(September!M39:M40)/30</f>
        <v>8.0306664307912214</v>
      </c>
      <c r="J10" s="40">
        <f t="shared" si="0"/>
        <v>772.6950022029888</v>
      </c>
      <c r="K10" s="40">
        <f t="shared" si="1"/>
        <v>183.97500052452114</v>
      </c>
    </row>
    <row r="11" spans="1:14">
      <c r="A11" s="44" t="s">
        <v>143</v>
      </c>
      <c r="B11" s="40">
        <f>October!M$47</f>
        <v>778.93926831563419</v>
      </c>
      <c r="C11" s="40">
        <f>SUM(October!M8:M31,October!M33,October!M35,October!M38,October!M41:M44)/30</f>
        <v>153.48260021209717</v>
      </c>
      <c r="D11" s="40">
        <f>SUM(October!M3,October!M34)/30</f>
        <v>175.13999999999996</v>
      </c>
      <c r="E11" s="40">
        <f>SUM(October!M5)/30</f>
        <v>0</v>
      </c>
      <c r="F11" s="40">
        <f>SUM(October!M4,October!M37)/30</f>
        <v>442.56666819254662</v>
      </c>
      <c r="G11" s="40">
        <f>SUM(October!M6,October!M7)/30</f>
        <v>2.3233333333333333</v>
      </c>
      <c r="H11" s="40">
        <f>SUM(October!M32,October!M36)/30</f>
        <v>3</v>
      </c>
      <c r="I11" s="40">
        <f>SUM(October!M39:M40)/30</f>
        <v>2.4266665776570653</v>
      </c>
      <c r="J11" s="40">
        <f t="shared" si="0"/>
        <v>778.93926831563431</v>
      </c>
      <c r="K11" s="40">
        <f t="shared" si="1"/>
        <v>185.4617305513415</v>
      </c>
    </row>
    <row r="12" spans="1:14">
      <c r="A12" s="44" t="s">
        <v>144</v>
      </c>
      <c r="B12" s="40">
        <f>November!M$47</f>
        <v>751.49746810277406</v>
      </c>
      <c r="C12" s="40">
        <f>SUM(November!M8:M31,November!M33,November!M35,November!M38,November!M41:M44)/30</f>
        <v>175.6341332435608</v>
      </c>
      <c r="D12" s="40">
        <f>SUM(November!M3,November!M34)/30</f>
        <v>175.13999999999996</v>
      </c>
      <c r="E12" s="40">
        <f>SUM(November!M5)/30</f>
        <v>0</v>
      </c>
      <c r="F12" s="40">
        <f>SUM(November!M4,November!M37)/30</f>
        <v>398.40000152587993</v>
      </c>
      <c r="G12" s="40">
        <f>SUM(November!M6,November!M7)/30</f>
        <v>2.3233333333333333</v>
      </c>
      <c r="H12" s="40">
        <f>SUM(November!M32,November!M36)/30</f>
        <v>0</v>
      </c>
      <c r="I12" s="40">
        <f>SUM(November!M39:M40)/30</f>
        <v>0</v>
      </c>
      <c r="J12" s="40">
        <f t="shared" si="0"/>
        <v>751.49746810277406</v>
      </c>
      <c r="K12" s="40">
        <f t="shared" si="1"/>
        <v>178.92796859589859</v>
      </c>
    </row>
    <row r="13" spans="1:14">
      <c r="A13" s="44" t="s">
        <v>145</v>
      </c>
      <c r="B13" s="40">
        <f>December!M$47</f>
        <v>825.2618360964467</v>
      </c>
      <c r="C13" s="40">
        <f>SUM(December!M8:M31,December!M33,December!M35,December!M38,December!M41:M44)/30</f>
        <v>249.39850123723355</v>
      </c>
      <c r="D13" s="40">
        <f>SUM(December!M3,December!M34)/30</f>
        <v>175.13999999999996</v>
      </c>
      <c r="E13" s="40">
        <f>SUM(December!M5)/30</f>
        <v>0</v>
      </c>
      <c r="F13" s="40">
        <f>SUM(December!M4,December!M37)/30</f>
        <v>398.40000152587993</v>
      </c>
      <c r="G13" s="40">
        <f>SUM(December!M6,December!M7)/30</f>
        <v>2.3233333333333333</v>
      </c>
      <c r="H13" s="40">
        <f>SUM(December!M32,December!M36)/30</f>
        <v>0</v>
      </c>
      <c r="I13" s="40">
        <f>SUM(December!M39:M40)/30</f>
        <v>0</v>
      </c>
      <c r="J13" s="40">
        <f t="shared" si="0"/>
        <v>825.26183609644681</v>
      </c>
      <c r="K13" s="40">
        <f t="shared" si="1"/>
        <v>196.49091335629686</v>
      </c>
    </row>
    <row r="14" spans="1:14">
      <c r="A14" s="45" t="s">
        <v>146</v>
      </c>
      <c r="B14" s="41">
        <f>AVERAGE(B2:B13)</f>
        <v>850.4355664976448</v>
      </c>
      <c r="C14" s="41">
        <f t="shared" ref="C14:K14" si="2">AVERAGE(C2:C13)</f>
        <v>260.47512074841393</v>
      </c>
      <c r="D14" s="41">
        <f t="shared" si="2"/>
        <v>176.58299996693924</v>
      </c>
      <c r="E14" s="41">
        <f t="shared" si="2"/>
        <v>0</v>
      </c>
      <c r="F14" s="41">
        <f t="shared" si="2"/>
        <v>404.51111263699107</v>
      </c>
      <c r="G14" s="41">
        <f t="shared" si="2"/>
        <v>2.3233333333333337</v>
      </c>
      <c r="H14" s="41">
        <f t="shared" si="2"/>
        <v>0.54999999999999993</v>
      </c>
      <c r="I14" s="41">
        <f t="shared" si="2"/>
        <v>5.9929998119672154</v>
      </c>
      <c r="J14" s="41">
        <f t="shared" si="2"/>
        <v>850.4355664976448</v>
      </c>
      <c r="K14" s="41">
        <f t="shared" si="2"/>
        <v>202.48465868991545</v>
      </c>
    </row>
    <row r="15" spans="1:14">
      <c r="A15" s="44" t="s">
        <v>147</v>
      </c>
      <c r="B15" s="40">
        <f t="shared" ref="B15:K15" si="3">STDEV(B2:B13)</f>
        <v>83.787752298645259</v>
      </c>
      <c r="C15" s="40">
        <f t="shared" si="3"/>
        <v>94.152056876995758</v>
      </c>
      <c r="D15" s="40">
        <f t="shared" si="3"/>
        <v>2.3579930063403292</v>
      </c>
      <c r="E15" s="40">
        <f t="shared" si="3"/>
        <v>0</v>
      </c>
      <c r="F15" s="40">
        <f t="shared" si="3"/>
        <v>12.433323855170112</v>
      </c>
      <c r="G15" s="40">
        <f t="shared" si="3"/>
        <v>4.6383605211550139E-16</v>
      </c>
      <c r="H15" s="40">
        <f t="shared" si="3"/>
        <v>1.2908770802689296</v>
      </c>
      <c r="I15" s="40">
        <f t="shared" si="3"/>
        <v>10.51364902493205</v>
      </c>
      <c r="J15" s="40">
        <f t="shared" si="3"/>
        <v>83.787752298645216</v>
      </c>
      <c r="K15" s="40">
        <f t="shared" si="3"/>
        <v>19.949464833010765</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5.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A396-BBB3-8149-96B2-FFC4FF563127}">
  <sheetPr codeName="Sheet30"/>
  <dimension ref="A1:P15"/>
  <sheetViews>
    <sheetView workbookViewId="0">
      <selection activeCell="M12" sqref="M12"/>
    </sheetView>
  </sheetViews>
  <sheetFormatPr baseColWidth="10" defaultColWidth="10.6640625" defaultRowHeight="15"/>
  <sheetData>
    <row r="1" spans="1:16">
      <c r="A1" t="s">
        <v>152</v>
      </c>
      <c r="B1" t="s">
        <v>148</v>
      </c>
      <c r="C1" t="s">
        <v>35</v>
      </c>
      <c r="D1" t="s">
        <v>22</v>
      </c>
      <c r="E1" t="s">
        <v>27</v>
      </c>
      <c r="F1" t="s">
        <v>24</v>
      </c>
      <c r="G1" t="s">
        <v>30</v>
      </c>
      <c r="H1" t="s">
        <v>83</v>
      </c>
      <c r="I1" t="s">
        <v>98</v>
      </c>
      <c r="J1" t="s">
        <v>153</v>
      </c>
      <c r="K1" t="s">
        <v>150</v>
      </c>
      <c r="L1">
        <v>73</v>
      </c>
      <c r="M1" t="s">
        <v>554</v>
      </c>
      <c r="P1" t="s">
        <v>553</v>
      </c>
    </row>
    <row r="2" spans="1:16">
      <c r="A2" s="42" t="s">
        <v>134</v>
      </c>
      <c r="B2" s="40">
        <f>Jan!F$47</f>
        <v>106.05044989372294</v>
      </c>
      <c r="C2" s="40">
        <f>SUM(Jan!F8:F31,Jan!F33,Jan!F35,Jan!F38,Jan!F41:F44)/30</f>
        <v>3.3874667031069587</v>
      </c>
      <c r="D2" s="40">
        <f>SUM(Jan!F3,Jan!F34)/30</f>
        <v>2.1405999469757115</v>
      </c>
      <c r="E2" s="40">
        <f>SUM(Jan!F5)/30</f>
        <v>97.333333333333329</v>
      </c>
      <c r="F2" s="40">
        <f>SUM(Jan!F4,Jan!F37)/30</f>
        <v>3.1747499108314496</v>
      </c>
      <c r="G2" s="40">
        <f>SUM(Jan!F6,Jan!F7)/30</f>
        <v>1.429999947547908E-2</v>
      </c>
      <c r="H2" s="40">
        <f>SUM(Jan!F32,Jan!F36)/30</f>
        <v>0</v>
      </c>
      <c r="I2" s="40">
        <f>SUM(Jan!F39:F40)/30</f>
        <v>0</v>
      </c>
      <c r="J2" s="40">
        <f>SUM(C2:I2)</f>
        <v>106.05044989372293</v>
      </c>
      <c r="K2" s="40">
        <f>J2/$L$1*100</f>
        <v>145.27458889551085</v>
      </c>
    </row>
    <row r="3" spans="1:16">
      <c r="A3" s="44" t="s">
        <v>135</v>
      </c>
      <c r="B3" s="40">
        <f>Feb!F$47</f>
        <v>107.72936657453577</v>
      </c>
      <c r="C3" s="40">
        <f>SUM(Feb!F8:F31,Feb!F33,Feb!F35,Feb!F38,Feb!F41:F44)/30</f>
        <v>5.0663833839197929</v>
      </c>
      <c r="D3" s="40">
        <f>SUM(Feb!F3,Feb!F34)/30</f>
        <v>2.1405999469757115</v>
      </c>
      <c r="E3" s="40">
        <f>SUM(Feb!F5)/30</f>
        <v>97.333333333333329</v>
      </c>
      <c r="F3" s="40">
        <f>SUM(Feb!F4,Feb!F37)/30</f>
        <v>3.1747499108314496</v>
      </c>
      <c r="G3" s="40">
        <f>SUM(Feb!F6,Feb!F7)/30</f>
        <v>1.429999947547908E-2</v>
      </c>
      <c r="H3" s="40">
        <f>SUM(Feb!F32,Feb!F36)/30</f>
        <v>0</v>
      </c>
      <c r="I3" s="40">
        <f>SUM(Feb!F39:F40)/30</f>
        <v>0</v>
      </c>
      <c r="J3" s="40">
        <f t="shared" ref="J3:J13" si="0">SUM(C3:I3)</f>
        <v>107.72936657453577</v>
      </c>
      <c r="K3" s="40">
        <f t="shared" ref="K3:K13" si="1">J3/$L$1*100</f>
        <v>147.57447475963806</v>
      </c>
      <c r="N3" s="12"/>
    </row>
    <row r="4" spans="1:16">
      <c r="A4" s="44" t="s">
        <v>136</v>
      </c>
      <c r="B4" s="40">
        <f>March!F$47</f>
        <v>107.81431657060982</v>
      </c>
      <c r="C4" s="40">
        <f>SUM(March!F8:F31,March!F33,March!F35,March!F38,March!F41:F44)/30</f>
        <v>5.1513333799938339</v>
      </c>
      <c r="D4" s="40">
        <f>SUM(March!F3,March!F34)/30</f>
        <v>2.1405999469757115</v>
      </c>
      <c r="E4" s="40">
        <f>SUM(March!F5)/30</f>
        <v>97.333333333333329</v>
      </c>
      <c r="F4" s="40">
        <f>SUM(March!F4,March!F37)/30</f>
        <v>3.1747499108314496</v>
      </c>
      <c r="G4" s="40">
        <f>SUM(March!F6,March!F7)/30</f>
        <v>1.429999947547908E-2</v>
      </c>
      <c r="H4" s="40">
        <f>SUM(March!F32,March!F36)/30</f>
        <v>0</v>
      </c>
      <c r="I4" s="40">
        <f>SUM(March!F39:F40)/30</f>
        <v>0</v>
      </c>
      <c r="J4" s="40">
        <f t="shared" si="0"/>
        <v>107.8143165706098</v>
      </c>
      <c r="K4" s="40">
        <f t="shared" si="1"/>
        <v>147.69084461727371</v>
      </c>
      <c r="M4" t="s">
        <v>549</v>
      </c>
      <c r="N4" s="12"/>
    </row>
    <row r="5" spans="1:16">
      <c r="A5" s="44" t="s">
        <v>137</v>
      </c>
      <c r="B5" s="40">
        <f>April!F$47</f>
        <v>106.2231498803695</v>
      </c>
      <c r="C5" s="40">
        <f>SUM(April!F8:F31,April!F33,April!F35,April!F38,April!F41:F44)/30</f>
        <v>3.5601666897535305</v>
      </c>
      <c r="D5" s="40">
        <f>SUM(April!F3,April!F34)/30</f>
        <v>2.1405999469757115</v>
      </c>
      <c r="E5" s="40">
        <f>SUM(April!F5)/30</f>
        <v>97.333333333333329</v>
      </c>
      <c r="F5" s="40">
        <f>SUM(April!F4,April!F37)/30</f>
        <v>3.1747499108314496</v>
      </c>
      <c r="G5" s="40">
        <f>SUM(April!F6,April!F7)/30</f>
        <v>1.429999947547908E-2</v>
      </c>
      <c r="H5" s="40">
        <f>SUM(April!F32,April!F36)/30</f>
        <v>0</v>
      </c>
      <c r="I5" s="40">
        <f>SUM(April!F39:F40)/30</f>
        <v>0</v>
      </c>
      <c r="J5" s="40">
        <f t="shared" si="0"/>
        <v>106.2231498803695</v>
      </c>
      <c r="K5" s="40">
        <f t="shared" si="1"/>
        <v>145.51116421968428</v>
      </c>
      <c r="M5" t="str">
        <f>[7]Jan!AA38</f>
        <v>w6</v>
      </c>
      <c r="N5" s="230">
        <f>SUM(Jan!W46,Feb!W46,March!W46,April!W46,May!W46,June!W46,July!W46,August!W46,September!W46,October!W46,November!W46,December!W46)</f>
        <v>4407.0438875317577</v>
      </c>
      <c r="O5" s="230">
        <f>N5/365</f>
        <v>12.07409284255276</v>
      </c>
    </row>
    <row r="6" spans="1:16">
      <c r="A6" s="44" t="s">
        <v>138</v>
      </c>
      <c r="B6" s="40">
        <f>May!F$47</f>
        <v>106.93661652291816</v>
      </c>
      <c r="C6" s="40">
        <f>SUM(May!F8:F31,May!F33,May!F35,May!F38,May!F41:F44)/30</f>
        <v>4.2076333326597988</v>
      </c>
      <c r="D6" s="40">
        <f>SUM(May!F3,May!F34)/30</f>
        <v>2.1405999469757115</v>
      </c>
      <c r="E6" s="40">
        <f>SUM(May!F5)/30</f>
        <v>97.333333333333329</v>
      </c>
      <c r="F6" s="40">
        <f>SUM(May!F4,May!F37)/30</f>
        <v>3.2407499104738218</v>
      </c>
      <c r="G6" s="40">
        <f>SUM(May!F6,May!F7)/30</f>
        <v>1.429999947547908E-2</v>
      </c>
      <c r="H6" s="40">
        <f>SUM(May!F32,May!F36)/30</f>
        <v>0</v>
      </c>
      <c r="I6" s="40">
        <f>SUM(May!F39:F40)/30</f>
        <v>0</v>
      </c>
      <c r="J6" s="40">
        <f>SUM(C6:I6)</f>
        <v>106.93661652291814</v>
      </c>
      <c r="K6" s="40">
        <f t="shared" si="1"/>
        <v>146.48851578481938</v>
      </c>
      <c r="M6" t="str">
        <f>[7]Jan!AA39</f>
        <v>w3</v>
      </c>
      <c r="N6" s="230">
        <f>SUM(Jan!X46,Feb!X46,March!X46,April!X46,May!X46,June!X46,July!X46,August!X46,September!X46,October!X46,November!X46,December!X46)</f>
        <v>450.11196459780916</v>
      </c>
      <c r="O6" s="230">
        <f t="shared" ref="O6:O7" si="2">N6/365</f>
        <v>1.2331834646515321</v>
      </c>
    </row>
    <row r="7" spans="1:16">
      <c r="A7" s="44" t="s">
        <v>139</v>
      </c>
      <c r="B7" s="40">
        <f>June!F$47</f>
        <v>105.95377650891741</v>
      </c>
      <c r="C7" s="40">
        <f>SUM(June!F8:F31,June!F33,June!F35,June!F38,June!F41:F44)/30</f>
        <v>2.8132066451013058</v>
      </c>
      <c r="D7" s="40">
        <f>SUM(June!F3,June!F34)/30</f>
        <v>2.2377999472618137</v>
      </c>
      <c r="E7" s="40">
        <f>SUM(June!F5)/30</f>
        <v>97.333333333333329</v>
      </c>
      <c r="F7" s="40">
        <f>SUM(June!F4,June!F37)/30</f>
        <v>3.1894165774186432</v>
      </c>
      <c r="G7" s="40">
        <f>SUM(June!F6,June!F7)/30</f>
        <v>1.429999947547908E-2</v>
      </c>
      <c r="H7" s="40">
        <f>SUM(June!F32,June!F36)/30</f>
        <v>0</v>
      </c>
      <c r="I7" s="40">
        <f>SUM(June!F39:F40)/30</f>
        <v>0.36572000632683427</v>
      </c>
      <c r="J7" s="40">
        <f>SUM(C7:I7)</f>
        <v>105.95377650891741</v>
      </c>
      <c r="K7" s="40">
        <f t="shared" si="1"/>
        <v>145.14215960125674</v>
      </c>
      <c r="M7" t="str">
        <f>[7]Jan!AA40</f>
        <v>w9</v>
      </c>
      <c r="N7" s="230">
        <f>SUM(Jan!V46,Feb!V46,March!V46,April!V46+May!V46,June!V46,July!V46,August!V46,September!V46,October!V46,November!V46,December!V46)</f>
        <v>25493.098565882221</v>
      </c>
      <c r="O7" s="230">
        <f t="shared" si="2"/>
        <v>69.844105659951296</v>
      </c>
    </row>
    <row r="8" spans="1:16">
      <c r="A8" s="44" t="s">
        <v>140</v>
      </c>
      <c r="B8" s="40">
        <f>July!F$47</f>
        <v>105.59326654781898</v>
      </c>
      <c r="C8" s="40">
        <f>SUM(July!F8:F31,July!F33,July!F35,July!F38,July!F41:F44)/30</f>
        <v>2.287193348010379</v>
      </c>
      <c r="D8" s="40">
        <f>SUM(July!F3,July!F34)/30</f>
        <v>2.2701999473571814</v>
      </c>
      <c r="E8" s="40">
        <f>SUM(July!F5)/30</f>
        <v>97.333333333333329</v>
      </c>
      <c r="F8" s="40">
        <f>SUM(July!F4,July!F37)/30</f>
        <v>3.2187499105930311</v>
      </c>
      <c r="G8" s="40">
        <f>SUM(July!F6,July!F7)/30</f>
        <v>1.429999947547908E-2</v>
      </c>
      <c r="H8" s="40">
        <f>SUM(July!F32,July!F36)/30</f>
        <v>0</v>
      </c>
      <c r="I8" s="40">
        <f>SUM(July!F39:F40)/30</f>
        <v>0.46949000904957433</v>
      </c>
      <c r="J8" s="40">
        <f t="shared" si="0"/>
        <v>105.59326654781898</v>
      </c>
      <c r="K8" s="40">
        <f t="shared" si="1"/>
        <v>144.64831033947806</v>
      </c>
      <c r="M8" t="s">
        <v>548</v>
      </c>
      <c r="N8" s="230">
        <f>N5/N6</f>
        <v>9.7909947616469299</v>
      </c>
      <c r="O8" s="230"/>
    </row>
    <row r="9" spans="1:16">
      <c r="A9" s="44" t="s">
        <v>141</v>
      </c>
      <c r="B9" s="40">
        <f>August!F$47</f>
        <v>105.03785321002206</v>
      </c>
      <c r="C9" s="40">
        <f>SUM(August!F8:F31,August!F33,August!F35,August!F38,August!F41:F44)/30</f>
        <v>1.9407066841920202</v>
      </c>
      <c r="D9" s="40">
        <f>SUM(August!F3,August!F34)/30</f>
        <v>2.3997999477386505</v>
      </c>
      <c r="E9" s="40">
        <f>SUM(August!F5)/30</f>
        <v>97.333333333333329</v>
      </c>
      <c r="F9" s="40">
        <f>SUM(August!F4,August!F37)/30</f>
        <v>3.2480832437674185</v>
      </c>
      <c r="G9" s="40">
        <f>SUM(August!F6,August!F7)/30</f>
        <v>1.429999947547908E-2</v>
      </c>
      <c r="H9" s="40">
        <f>SUM(August!F32,August!F36)/30</f>
        <v>0</v>
      </c>
      <c r="I9" s="40">
        <f>SUM(August!F39:F40)/30</f>
        <v>0.10163000151515005</v>
      </c>
      <c r="J9" s="40">
        <f t="shared" si="0"/>
        <v>105.03785321002205</v>
      </c>
      <c r="K9" s="40">
        <f t="shared" si="1"/>
        <v>143.88747015071516</v>
      </c>
    </row>
    <row r="10" spans="1:16">
      <c r="A10" s="44" t="s">
        <v>142</v>
      </c>
      <c r="B10" s="40">
        <f>September!F$47</f>
        <v>104.91754656183224</v>
      </c>
      <c r="C10" s="40">
        <f>SUM(September!F8:F31,September!F33,September!F35,September!F38,September!F41:F44)/30</f>
        <v>1.9197167026499893</v>
      </c>
      <c r="D10" s="40">
        <f>SUM(September!F3,September!F34)/30</f>
        <v>2.2863999474048651</v>
      </c>
      <c r="E10" s="40">
        <f>SUM(September!F5)/30</f>
        <v>97.333333333333329</v>
      </c>
      <c r="F10" s="40">
        <f>SUM(September!F4,September!F37)/30</f>
        <v>3.2334165771802246</v>
      </c>
      <c r="G10" s="40">
        <f>SUM(September!F6,September!F7)/30</f>
        <v>1.429999947547908E-2</v>
      </c>
      <c r="H10" s="40">
        <f>SUM(September!F32,September!F36)/30</f>
        <v>7.1999996900558401E-3</v>
      </c>
      <c r="I10" s="40">
        <f>SUM(September!F39:F40)/30</f>
        <v>0.12318000209828214</v>
      </c>
      <c r="J10" s="40">
        <f t="shared" si="0"/>
        <v>104.91754656183222</v>
      </c>
      <c r="K10" s="40">
        <f t="shared" si="1"/>
        <v>143.72266652305785</v>
      </c>
    </row>
    <row r="11" spans="1:16">
      <c r="A11" s="44" t="s">
        <v>143</v>
      </c>
      <c r="B11" s="40">
        <f>October!F$47</f>
        <v>104.60114322029055</v>
      </c>
      <c r="C11" s="40">
        <f>SUM(October!F8:F31,October!F33,October!F35,October!F38,October!F41:F44)/30</f>
        <v>1.507093364621201</v>
      </c>
      <c r="D11" s="40">
        <f>SUM(October!F3,October!F34)/30</f>
        <v>2.1405999469757115</v>
      </c>
      <c r="E11" s="40">
        <f>SUM(October!F5)/30</f>
        <v>97.333333333333329</v>
      </c>
      <c r="F11" s="40">
        <f>SUM(October!F4,October!F37)/30</f>
        <v>3.5634165753920852</v>
      </c>
      <c r="G11" s="40">
        <f>SUM(October!F6,October!F7)/30</f>
        <v>1.429999947547908E-2</v>
      </c>
      <c r="H11" s="40">
        <f>SUM(October!F32,October!F36)/30</f>
        <v>5.9999997417131993E-3</v>
      </c>
      <c r="I11" s="40">
        <f>SUM(October!F39:F40)/30</f>
        <v>3.640000075101852E-2</v>
      </c>
      <c r="J11" s="40">
        <f t="shared" si="0"/>
        <v>104.60114322029054</v>
      </c>
      <c r="K11" s="40">
        <f t="shared" si="1"/>
        <v>143.28923728806924</v>
      </c>
    </row>
    <row r="12" spans="1:16">
      <c r="A12" s="44" t="s">
        <v>144</v>
      </c>
      <c r="B12" s="40">
        <f>November!F$47</f>
        <v>104.57811655213436</v>
      </c>
      <c r="C12" s="40">
        <f>SUM(November!F8:F31,November!F33,November!F35,November!F38,November!F41:F44)/30</f>
        <v>1.9151333615183819</v>
      </c>
      <c r="D12" s="40">
        <f>SUM(November!F3,November!F34)/30</f>
        <v>2.1405999469757115</v>
      </c>
      <c r="E12" s="40">
        <f>SUM(November!F5)/30</f>
        <v>97.333333333333329</v>
      </c>
      <c r="F12" s="40">
        <f>SUM(November!F4,November!F37)/30</f>
        <v>3.1747499108314496</v>
      </c>
      <c r="G12" s="40">
        <f>SUM(November!F6,November!F7)/30</f>
        <v>1.429999947547908E-2</v>
      </c>
      <c r="H12" s="40">
        <f>SUM(November!F32,November!F36)/30</f>
        <v>0</v>
      </c>
      <c r="I12" s="40">
        <f>SUM(November!F39:F40)/30</f>
        <v>0</v>
      </c>
      <c r="J12" s="40">
        <f t="shared" si="0"/>
        <v>104.57811655213436</v>
      </c>
      <c r="K12" s="40">
        <f t="shared" si="1"/>
        <v>143.25769390703337</v>
      </c>
    </row>
    <row r="13" spans="1:16">
      <c r="A13" s="44" t="s">
        <v>145</v>
      </c>
      <c r="B13" s="40">
        <f>December!F$47</f>
        <v>105.35163322026531</v>
      </c>
      <c r="C13" s="40">
        <f>SUM(December!F8:F31,December!F33,December!F35,December!F38,December!F41:F44)/30</f>
        <v>2.6886500296493372</v>
      </c>
      <c r="D13" s="40">
        <f>SUM(December!F3,December!F34)/30</f>
        <v>2.1405999469757115</v>
      </c>
      <c r="E13" s="40">
        <f>SUM(December!F5)/30</f>
        <v>97.333333333333329</v>
      </c>
      <c r="F13" s="40">
        <f>SUM(December!F4,December!F37)/30</f>
        <v>3.1747499108314496</v>
      </c>
      <c r="G13" s="40">
        <f>SUM(December!F6,December!F7)/30</f>
        <v>1.429999947547908E-2</v>
      </c>
      <c r="H13" s="40">
        <f>SUM(December!F32,December!F36)/30</f>
        <v>0</v>
      </c>
      <c r="I13" s="40">
        <f>SUM(December!F39:F40)/30</f>
        <v>0</v>
      </c>
      <c r="J13" s="40">
        <f t="shared" si="0"/>
        <v>105.35163322026531</v>
      </c>
      <c r="K13" s="40">
        <f t="shared" si="1"/>
        <v>144.31730578118535</v>
      </c>
    </row>
    <row r="14" spans="1:16">
      <c r="A14" s="45" t="s">
        <v>146</v>
      </c>
      <c r="B14" s="41">
        <f>AVERAGE(B2:B13)</f>
        <v>105.8989362719531</v>
      </c>
      <c r="C14" s="41">
        <f t="shared" ref="C14:K14" si="3">AVERAGE(C2:C13)</f>
        <v>3.0370569687647109</v>
      </c>
      <c r="D14" s="41">
        <f t="shared" si="3"/>
        <v>2.1932499471306834</v>
      </c>
      <c r="E14" s="41">
        <f t="shared" si="3"/>
        <v>97.333333333333329</v>
      </c>
      <c r="F14" s="41">
        <f t="shared" si="3"/>
        <v>3.2285276883178273</v>
      </c>
      <c r="G14" s="41">
        <f t="shared" si="3"/>
        <v>1.429999947547908E-2</v>
      </c>
      <c r="H14" s="41">
        <f t="shared" si="3"/>
        <v>1.0999999526474199E-3</v>
      </c>
      <c r="I14" s="41">
        <f t="shared" si="3"/>
        <v>9.136833497840495E-2</v>
      </c>
      <c r="J14" s="41">
        <f t="shared" si="3"/>
        <v>105.89893627195308</v>
      </c>
      <c r="K14" s="41">
        <f t="shared" si="3"/>
        <v>145.06703598897681</v>
      </c>
    </row>
    <row r="15" spans="1:16">
      <c r="A15" s="44" t="s">
        <v>147</v>
      </c>
      <c r="B15" s="40">
        <f t="shared" ref="B15:K15" si="4">STDEV(B2:B13)</f>
        <v>1.1181726703507613</v>
      </c>
      <c r="C15" s="40">
        <f t="shared" si="4"/>
        <v>1.2482255211362248</v>
      </c>
      <c r="D15" s="40">
        <f t="shared" si="4"/>
        <v>8.6034882185457615E-2</v>
      </c>
      <c r="E15" s="40">
        <f t="shared" si="4"/>
        <v>0</v>
      </c>
      <c r="F15" s="40">
        <f t="shared" si="4"/>
        <v>0.1094132493326298</v>
      </c>
      <c r="G15" s="40">
        <f t="shared" si="4"/>
        <v>0</v>
      </c>
      <c r="H15" s="40">
        <f t="shared" si="4"/>
        <v>2.5817540493990225E-3</v>
      </c>
      <c r="I15" s="40">
        <f t="shared" si="4"/>
        <v>0.15977849729147287</v>
      </c>
      <c r="J15" s="40">
        <f t="shared" si="4"/>
        <v>1.1181726703507615</v>
      </c>
      <c r="K15" s="40">
        <f t="shared" si="4"/>
        <v>1.5317433840421402</v>
      </c>
    </row>
  </sheetData>
  <pageMargins left="0.7" right="0.7" top="0.75" bottom="0.75" header="0.3" footer="0.3"/>
  <drawing r:id="rId1"/>
  <mc:AlternateContent xmlns:mc="http://schemas.openxmlformats.org/markup-compatibility/2006">
    <mc:Choice Requires="v">
      <legacyDrawing r:id="rId2"/>
    </mc:Choice>
  </mc:AlternateContent>
</worksheet>
</file>

<file path=xl/worksheets/sheet3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4E035-EC6F-2D45-AE70-72FDDC921D11}">
  <sheetPr codeName="Sheet33"/>
  <dimension ref="A1:E43"/>
  <sheetViews>
    <sheetView zoomScale="166" workbookViewId="0">
      <selection activeCell="A2" sqref="A2:B42"/>
    </sheetView>
  </sheetViews>
  <sheetFormatPr baseColWidth="10" defaultRowHeight="15"/>
  <cols>
    <col min="1" max="1" width="10.83203125" style="116"/>
    <col min="2" max="2" width="10.83203125" style="118"/>
    <col min="3" max="3" width="18.5" style="116" bestFit="1" customWidth="1"/>
    <col min="4" max="4" width="5.83203125" style="116" customWidth="1"/>
    <col min="5" max="16384" width="10.83203125" style="116"/>
  </cols>
  <sheetData>
    <row r="1" spans="1:5" s="113" customFormat="1" ht="16">
      <c r="B1" s="113" t="s">
        <v>402</v>
      </c>
      <c r="C1" s="113" t="s">
        <v>283</v>
      </c>
      <c r="D1" s="113" t="s">
        <v>284</v>
      </c>
    </row>
    <row r="2" spans="1:5">
      <c r="A2" s="114" t="s">
        <v>85</v>
      </c>
      <c r="B2" s="118">
        <v>37.5</v>
      </c>
      <c r="E2" s="119"/>
    </row>
    <row r="3" spans="1:5">
      <c r="A3" s="114" t="s">
        <v>93</v>
      </c>
      <c r="B3" s="115">
        <f>D3/C3</f>
        <v>8.0291970802919703</v>
      </c>
      <c r="C3" s="116">
        <v>1.37</v>
      </c>
      <c r="D3" s="116">
        <v>11</v>
      </c>
    </row>
    <row r="4" spans="1:5">
      <c r="A4" s="114" t="s">
        <v>49</v>
      </c>
      <c r="B4" s="115">
        <f>D4/C4</f>
        <v>34.782608695652172</v>
      </c>
      <c r="C4" s="116">
        <v>0.46</v>
      </c>
      <c r="D4" s="116">
        <v>16</v>
      </c>
    </row>
    <row r="5" spans="1:5">
      <c r="A5" s="114" t="s">
        <v>80</v>
      </c>
      <c r="B5" s="115">
        <f>D5/C5</f>
        <v>80.382775119617236</v>
      </c>
      <c r="C5" s="116">
        <v>2.09</v>
      </c>
      <c r="D5" s="116">
        <v>168</v>
      </c>
    </row>
    <row r="6" spans="1:5">
      <c r="A6" s="114" t="s">
        <v>37</v>
      </c>
      <c r="B6" s="115">
        <f>D6/C6</f>
        <v>14.285714285714286</v>
      </c>
      <c r="C6" s="116">
        <v>0.42</v>
      </c>
      <c r="D6" s="116">
        <v>6</v>
      </c>
    </row>
    <row r="7" spans="1:5">
      <c r="A7" s="114" t="s">
        <v>51</v>
      </c>
      <c r="B7" s="115">
        <f>D7/C7</f>
        <v>50.458715596330272</v>
      </c>
      <c r="C7" s="116">
        <v>1.0900000000000001</v>
      </c>
      <c r="D7" s="116">
        <v>55</v>
      </c>
    </row>
    <row r="8" spans="1:5">
      <c r="A8" s="114" t="s">
        <v>32</v>
      </c>
      <c r="B8" s="115"/>
    </row>
    <row r="9" spans="1:5">
      <c r="A9" s="114" t="s">
        <v>67</v>
      </c>
      <c r="B9" s="115">
        <f>D9/C9</f>
        <v>69.863013698630141</v>
      </c>
      <c r="C9" s="116">
        <v>3.65</v>
      </c>
      <c r="D9" s="116">
        <v>255</v>
      </c>
    </row>
    <row r="10" spans="1:5">
      <c r="A10" s="114" t="s">
        <v>41</v>
      </c>
      <c r="B10" s="115">
        <f>D10/C10</f>
        <v>25.263157894736842</v>
      </c>
      <c r="C10" s="116">
        <v>0.95</v>
      </c>
      <c r="D10" s="116">
        <v>24</v>
      </c>
    </row>
    <row r="11" spans="1:5">
      <c r="A11" s="114" t="s">
        <v>61</v>
      </c>
      <c r="B11" s="115">
        <f>D11/C11</f>
        <v>20.3125</v>
      </c>
      <c r="C11" s="116">
        <v>1.28</v>
      </c>
      <c r="D11" s="116">
        <v>26</v>
      </c>
      <c r="E11" s="119"/>
    </row>
    <row r="12" spans="1:5">
      <c r="A12" s="114" t="s">
        <v>47</v>
      </c>
      <c r="B12" s="115">
        <f>D12/C12</f>
        <v>10</v>
      </c>
      <c r="C12" s="116">
        <v>0.01</v>
      </c>
      <c r="D12" s="116">
        <v>0.1</v>
      </c>
    </row>
    <row r="13" spans="1:5">
      <c r="A13" s="114" t="s">
        <v>65</v>
      </c>
      <c r="B13" s="118">
        <v>30</v>
      </c>
      <c r="E13" s="119"/>
    </row>
    <row r="14" spans="1:5">
      <c r="A14" s="114" t="s">
        <v>87</v>
      </c>
      <c r="B14" s="115">
        <f>D14/C14</f>
        <v>20</v>
      </c>
      <c r="C14" s="116">
        <v>4.38</v>
      </c>
      <c r="D14" s="116">
        <v>87.6</v>
      </c>
    </row>
    <row r="15" spans="1:5">
      <c r="A15" s="114" t="s">
        <v>102</v>
      </c>
      <c r="B15" s="115">
        <f>D15/C15</f>
        <v>100</v>
      </c>
      <c r="C15" s="116">
        <v>1.03</v>
      </c>
      <c r="D15" s="116">
        <v>103</v>
      </c>
    </row>
    <row r="16" spans="1:5">
      <c r="A16" s="114" t="s">
        <v>63</v>
      </c>
      <c r="B16" s="118">
        <v>40</v>
      </c>
      <c r="E16" s="119"/>
    </row>
    <row r="17" spans="1:5">
      <c r="A17" s="114" t="s">
        <v>78</v>
      </c>
      <c r="B17" s="115">
        <f>D17/C17</f>
        <v>59.756097560975611</v>
      </c>
      <c r="C17" s="116">
        <v>0.82</v>
      </c>
      <c r="D17" s="116">
        <v>49</v>
      </c>
    </row>
    <row r="18" spans="1:5">
      <c r="A18" s="114" t="s">
        <v>23</v>
      </c>
      <c r="B18" s="115">
        <f>D18/C18</f>
        <v>10</v>
      </c>
      <c r="C18" s="116">
        <v>0.04</v>
      </c>
      <c r="D18" s="116">
        <v>0.4</v>
      </c>
    </row>
    <row r="19" spans="1:5">
      <c r="A19" s="114" t="s">
        <v>59</v>
      </c>
      <c r="B19" s="115">
        <f>D19/C19</f>
        <v>24.615384615384613</v>
      </c>
      <c r="C19" s="116">
        <v>0.65</v>
      </c>
      <c r="D19" s="116">
        <v>16</v>
      </c>
      <c r="E19" s="119"/>
    </row>
    <row r="20" spans="1:5">
      <c r="A20" s="114" t="s">
        <v>74</v>
      </c>
      <c r="B20" s="115">
        <f>D20/C20</f>
        <v>27.272727272727273</v>
      </c>
      <c r="C20" s="116">
        <v>0.11</v>
      </c>
      <c r="D20" s="116">
        <v>3</v>
      </c>
    </row>
    <row r="21" spans="1:5">
      <c r="A21" s="114" t="s">
        <v>29</v>
      </c>
      <c r="B21" s="115"/>
    </row>
    <row r="22" spans="1:5">
      <c r="A22" s="114" t="s">
        <v>55</v>
      </c>
      <c r="B22" s="115">
        <f>D22/C22</f>
        <v>20</v>
      </c>
      <c r="C22" s="116">
        <v>0.5</v>
      </c>
      <c r="D22" s="116">
        <v>10</v>
      </c>
    </row>
    <row r="23" spans="1:5">
      <c r="A23" s="114" t="s">
        <v>70</v>
      </c>
      <c r="B23" s="115">
        <f>D23/C23</f>
        <v>18.181818181818183</v>
      </c>
      <c r="C23" s="116">
        <v>0.11</v>
      </c>
      <c r="D23" s="116">
        <v>2</v>
      </c>
    </row>
    <row r="24" spans="1:5">
      <c r="A24" s="114" t="s">
        <v>34</v>
      </c>
      <c r="B24" s="115">
        <f>D24/C24</f>
        <v>20</v>
      </c>
      <c r="C24" s="116">
        <v>1.3</v>
      </c>
      <c r="D24" s="116">
        <v>26</v>
      </c>
    </row>
    <row r="25" spans="1:5">
      <c r="A25" s="114" t="s">
        <v>100</v>
      </c>
      <c r="B25" s="115">
        <f>D25/C25</f>
        <v>39.534883720930232</v>
      </c>
      <c r="C25" s="116">
        <v>0.86</v>
      </c>
      <c r="D25" s="116">
        <v>34</v>
      </c>
    </row>
    <row r="26" spans="1:5">
      <c r="A26" s="114" t="s">
        <v>95</v>
      </c>
      <c r="B26" s="115"/>
    </row>
    <row r="27" spans="1:5">
      <c r="A27" s="114" t="s">
        <v>89</v>
      </c>
      <c r="B27" s="115">
        <f>D27/C27</f>
        <v>5.6</v>
      </c>
      <c r="C27" s="116">
        <v>0.01</v>
      </c>
      <c r="D27" s="116">
        <v>5.6000000000000001E-2</v>
      </c>
    </row>
    <row r="28" spans="1:5">
      <c r="A28" s="114" t="s">
        <v>26</v>
      </c>
      <c r="B28" s="117">
        <f>D28/C28</f>
        <v>0.73870967741935478</v>
      </c>
      <c r="C28" s="116">
        <v>31</v>
      </c>
      <c r="D28" s="116">
        <v>22.9</v>
      </c>
    </row>
    <row r="29" spans="1:5">
      <c r="A29" s="114" t="s">
        <v>68</v>
      </c>
      <c r="B29" s="115">
        <f>D29/C29</f>
        <v>54.819277108433738</v>
      </c>
      <c r="C29" s="116">
        <v>1.66</v>
      </c>
      <c r="D29" s="116">
        <v>91</v>
      </c>
    </row>
    <row r="30" spans="1:5">
      <c r="A30" s="114" t="s">
        <v>57</v>
      </c>
      <c r="B30" s="118">
        <v>52</v>
      </c>
      <c r="C30" s="116" t="s">
        <v>193</v>
      </c>
      <c r="D30" s="116" t="s">
        <v>193</v>
      </c>
      <c r="E30" s="119"/>
    </row>
    <row r="31" spans="1:5">
      <c r="A31" s="114" t="s">
        <v>82</v>
      </c>
      <c r="B31" s="115">
        <f>D31/C31</f>
        <v>39.969372128637055</v>
      </c>
      <c r="C31" s="116">
        <v>13.06</v>
      </c>
      <c r="D31" s="116">
        <v>522</v>
      </c>
    </row>
    <row r="32" spans="1:5">
      <c r="A32" s="114" t="s">
        <v>39</v>
      </c>
      <c r="B32" s="115">
        <f>D32/C32</f>
        <v>20.353982300884958</v>
      </c>
      <c r="C32" s="116">
        <v>1.1299999999999999</v>
      </c>
      <c r="D32" s="116">
        <v>23</v>
      </c>
    </row>
    <row r="33" spans="1:5">
      <c r="A33" s="114" t="s">
        <v>43</v>
      </c>
      <c r="B33" s="118">
        <v>20</v>
      </c>
      <c r="E33" s="119"/>
    </row>
    <row r="34" spans="1:5">
      <c r="A34" s="114" t="s">
        <v>45</v>
      </c>
      <c r="B34" s="115">
        <f t="shared" ref="B34:B42" si="0">D34/C34</f>
        <v>20</v>
      </c>
      <c r="C34" s="116">
        <v>0.01</v>
      </c>
      <c r="D34" s="116">
        <v>0.2</v>
      </c>
    </row>
    <row r="35" spans="1:5">
      <c r="A35" s="114" t="s">
        <v>72</v>
      </c>
      <c r="B35" s="115">
        <f t="shared" si="0"/>
        <v>22.222222222222221</v>
      </c>
      <c r="C35" s="116">
        <v>0.09</v>
      </c>
      <c r="D35" s="116">
        <v>2</v>
      </c>
    </row>
    <row r="36" spans="1:5">
      <c r="A36" s="114" t="s">
        <v>105</v>
      </c>
      <c r="B36" s="115">
        <f t="shared" si="0"/>
        <v>30.303030303030301</v>
      </c>
      <c r="C36" s="116">
        <v>0.33</v>
      </c>
      <c r="D36" s="116">
        <v>10</v>
      </c>
    </row>
    <row r="37" spans="1:5">
      <c r="A37" s="114" t="s">
        <v>91</v>
      </c>
      <c r="B37" s="115">
        <f t="shared" si="0"/>
        <v>40.659340659340657</v>
      </c>
      <c r="C37" s="116">
        <v>0.91</v>
      </c>
      <c r="D37" s="116">
        <v>37</v>
      </c>
    </row>
    <row r="38" spans="1:5">
      <c r="A38" s="114" t="s">
        <v>76</v>
      </c>
      <c r="B38" s="115">
        <f t="shared" si="0"/>
        <v>80.084745762711876</v>
      </c>
      <c r="C38" s="116">
        <v>2.36</v>
      </c>
      <c r="D38" s="116">
        <v>189</v>
      </c>
    </row>
    <row r="39" spans="1:5">
      <c r="A39" s="114" t="s">
        <v>53</v>
      </c>
      <c r="B39" s="115">
        <f t="shared" si="0"/>
        <v>25</v>
      </c>
      <c r="C39" s="116">
        <v>0.08</v>
      </c>
      <c r="D39" s="116">
        <v>2</v>
      </c>
    </row>
    <row r="40" spans="1:5">
      <c r="A40" s="120" t="s">
        <v>97</v>
      </c>
      <c r="B40" s="115">
        <f t="shared" si="0"/>
        <v>59.76331360946746</v>
      </c>
      <c r="C40" s="116">
        <v>1.69</v>
      </c>
      <c r="D40" s="116">
        <v>101</v>
      </c>
    </row>
    <row r="41" spans="1:5">
      <c r="A41" s="114" t="s">
        <v>21</v>
      </c>
      <c r="B41" s="115">
        <f t="shared" si="0"/>
        <v>5.5</v>
      </c>
      <c r="C41" s="116">
        <v>1000</v>
      </c>
      <c r="D41" s="116">
        <v>5500</v>
      </c>
    </row>
    <row r="42" spans="1:5">
      <c r="A42" s="114" t="s">
        <v>107</v>
      </c>
      <c r="B42" s="115">
        <f t="shared" si="0"/>
        <v>35.135135135135137</v>
      </c>
      <c r="C42" s="116">
        <v>0.74</v>
      </c>
      <c r="D42" s="116">
        <v>26</v>
      </c>
    </row>
    <row r="43" spans="1:5" s="118" customFormat="1"/>
  </sheetData>
  <sortState xmlns:xlrd2="http://schemas.microsoft.com/office/spreadsheetml/2017/richdata2" ref="A2:E42">
    <sortCondition ref="A2:A42"/>
  </sortState>
  <pageMargins left="0.7" right="0.7" top="0.75" bottom="0.75" header="0.3" footer="0.3"/>
  <drawing r:id="rId1"/>
  <mc:AlternateContent xmlns:mc="http://schemas.openxmlformats.org/markup-compatibility/2006">
    <mc:Choice Requires="v">
      <legacyDrawing r:id="rId2"/>
    </mc:Choice>
  </mc:AlternateContent>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0736-B02A-884B-9F9E-0779AA5597D5}">
  <sheetPr codeName="Sheet8">
    <outlinePr summaryBelow="0" summaryRight="0"/>
  </sheetPr>
  <dimension ref="A1:Z49"/>
  <sheetViews>
    <sheetView zoomScale="125" workbookViewId="0">
      <selection activeCell="I11" sqref="I11"/>
    </sheetView>
  </sheetViews>
  <sheetFormatPr baseColWidth="10" defaultColWidth="12.6640625" defaultRowHeight="15.75" customHeight="1"/>
  <cols>
    <col min="1" max="1" width="7.6640625" style="17" customWidth="1"/>
    <col min="2" max="4" width="12.6640625" style="17"/>
    <col min="5" max="5" width="4.6640625" style="17" customWidth="1"/>
    <col min="6" max="8" width="12.6640625" style="17"/>
    <col min="9" max="9" width="5" style="17" customWidth="1"/>
    <col min="10" max="16384" width="12.6640625" style="17"/>
  </cols>
  <sheetData>
    <row r="1" spans="1:26" ht="19">
      <c r="A1" s="54" t="s">
        <v>167</v>
      </c>
    </row>
    <row r="2" spans="1:26" ht="15.75" customHeight="1">
      <c r="A2" s="25"/>
    </row>
    <row r="3" spans="1:26" ht="15.75" customHeight="1">
      <c r="A3" s="25" t="s">
        <v>168</v>
      </c>
    </row>
    <row r="4" spans="1:26" ht="15.75" customHeight="1">
      <c r="A4" s="25"/>
    </row>
    <row r="5" spans="1:26" ht="15.75" customHeight="1">
      <c r="A5" s="55"/>
      <c r="B5" s="55" t="s">
        <v>169</v>
      </c>
      <c r="C5" s="55" t="s">
        <v>170</v>
      </c>
      <c r="D5" s="55" t="s">
        <v>171</v>
      </c>
      <c r="E5" s="55"/>
      <c r="F5" s="55" t="s">
        <v>172</v>
      </c>
      <c r="G5" s="55" t="s">
        <v>173</v>
      </c>
      <c r="H5" s="55" t="s">
        <v>174</v>
      </c>
      <c r="I5" s="55"/>
      <c r="J5" s="55" t="s">
        <v>175</v>
      </c>
      <c r="K5" s="55" t="s">
        <v>176</v>
      </c>
      <c r="L5" s="55" t="s">
        <v>177</v>
      </c>
      <c r="M5" s="18"/>
      <c r="N5" s="18"/>
      <c r="O5" s="18"/>
      <c r="P5" s="18"/>
      <c r="Q5" s="18"/>
      <c r="R5" s="18"/>
      <c r="S5" s="18"/>
      <c r="T5" s="18"/>
      <c r="U5" s="18"/>
      <c r="V5" s="18"/>
      <c r="W5" s="18"/>
      <c r="X5" s="18"/>
      <c r="Y5" s="18"/>
      <c r="Z5" s="18"/>
    </row>
    <row r="6" spans="1:26" ht="15.75" customHeight="1">
      <c r="A6" s="56"/>
      <c r="B6" s="56"/>
      <c r="C6" s="56"/>
      <c r="D6" s="56"/>
      <c r="E6" s="56"/>
      <c r="F6" s="56"/>
      <c r="G6" s="56"/>
      <c r="H6" s="56"/>
      <c r="I6" s="56"/>
      <c r="J6" s="56"/>
      <c r="K6" s="56"/>
      <c r="L6" s="56"/>
    </row>
    <row r="7" spans="1:26" ht="15.75" customHeight="1">
      <c r="A7" s="57" t="s">
        <v>178</v>
      </c>
      <c r="B7" s="58"/>
      <c r="C7" s="59" t="s">
        <v>179</v>
      </c>
      <c r="D7" s="60"/>
      <c r="E7" s="56"/>
      <c r="F7" s="61"/>
      <c r="G7" s="62" t="s">
        <v>180</v>
      </c>
      <c r="H7" s="63"/>
      <c r="I7" s="64"/>
      <c r="J7" s="65"/>
      <c r="K7" s="62" t="s">
        <v>181</v>
      </c>
      <c r="L7" s="66"/>
    </row>
    <row r="8" spans="1:26" ht="15.75" customHeight="1">
      <c r="A8" s="57">
        <v>2014</v>
      </c>
      <c r="B8" s="67" t="s">
        <v>182</v>
      </c>
      <c r="C8" s="68" t="s">
        <v>183</v>
      </c>
      <c r="D8" s="60" t="s">
        <v>184</v>
      </c>
      <c r="E8" s="56"/>
      <c r="F8" s="69" t="s">
        <v>185</v>
      </c>
      <c r="G8" s="70" t="s">
        <v>186</v>
      </c>
      <c r="H8" s="71" t="s">
        <v>187</v>
      </c>
      <c r="I8" s="64"/>
      <c r="J8" s="72" t="s">
        <v>188</v>
      </c>
      <c r="K8" s="73" t="s">
        <v>189</v>
      </c>
      <c r="L8" s="74" t="s">
        <v>190</v>
      </c>
    </row>
    <row r="9" spans="1:26" ht="15.75" customHeight="1">
      <c r="A9" s="57" t="s">
        <v>191</v>
      </c>
      <c r="B9" s="75"/>
      <c r="C9" s="76" t="s">
        <v>192</v>
      </c>
      <c r="D9" s="77"/>
      <c r="E9" s="56"/>
      <c r="F9" s="78" t="s">
        <v>193</v>
      </c>
      <c r="G9" s="79" t="s">
        <v>194</v>
      </c>
      <c r="H9" s="80"/>
      <c r="I9" s="64"/>
      <c r="J9" s="81"/>
      <c r="K9" s="82" t="s">
        <v>195</v>
      </c>
      <c r="L9" s="83"/>
    </row>
    <row r="10" spans="1:26" ht="15.75" customHeight="1">
      <c r="A10" s="57">
        <v>2014</v>
      </c>
      <c r="B10" s="75" t="s">
        <v>196</v>
      </c>
      <c r="C10" s="84" t="s">
        <v>197</v>
      </c>
      <c r="D10" s="77" t="s">
        <v>198</v>
      </c>
      <c r="E10" s="56"/>
      <c r="F10" s="85" t="s">
        <v>199</v>
      </c>
      <c r="G10" s="86" t="s">
        <v>200</v>
      </c>
      <c r="H10" s="87" t="s">
        <v>201</v>
      </c>
      <c r="I10" s="64"/>
      <c r="J10" s="88" t="s">
        <v>202</v>
      </c>
      <c r="K10" s="89" t="s">
        <v>203</v>
      </c>
      <c r="L10" s="90" t="s">
        <v>204</v>
      </c>
    </row>
    <row r="11" spans="1:26" ht="15.75" customHeight="1">
      <c r="A11" s="57" t="s">
        <v>178</v>
      </c>
      <c r="B11" s="61"/>
      <c r="C11" s="62" t="s">
        <v>180</v>
      </c>
      <c r="D11" s="63"/>
      <c r="E11" s="64"/>
      <c r="F11" s="65"/>
      <c r="G11" s="62" t="s">
        <v>181</v>
      </c>
      <c r="H11" s="66"/>
      <c r="I11" s="56"/>
      <c r="J11" s="58"/>
      <c r="K11" s="59" t="s">
        <v>179</v>
      </c>
      <c r="L11" s="60"/>
    </row>
    <row r="12" spans="1:26" ht="15.75" customHeight="1">
      <c r="A12" s="57">
        <v>2015</v>
      </c>
      <c r="B12" s="69" t="s">
        <v>185</v>
      </c>
      <c r="C12" s="70" t="s">
        <v>186</v>
      </c>
      <c r="D12" s="71" t="s">
        <v>187</v>
      </c>
      <c r="E12" s="64"/>
      <c r="F12" s="72" t="s">
        <v>188</v>
      </c>
      <c r="G12" s="73" t="s">
        <v>189</v>
      </c>
      <c r="H12" s="74" t="s">
        <v>190</v>
      </c>
      <c r="I12" s="56"/>
      <c r="J12" s="67" t="s">
        <v>182</v>
      </c>
      <c r="K12" s="68" t="s">
        <v>183</v>
      </c>
      <c r="L12" s="60" t="s">
        <v>184</v>
      </c>
    </row>
    <row r="13" spans="1:26" ht="15.75" customHeight="1">
      <c r="A13" s="57" t="s">
        <v>191</v>
      </c>
      <c r="B13" s="78" t="s">
        <v>193</v>
      </c>
      <c r="C13" s="79" t="s">
        <v>194</v>
      </c>
      <c r="D13" s="80"/>
      <c r="E13" s="64"/>
      <c r="F13" s="81"/>
      <c r="G13" s="82" t="s">
        <v>195</v>
      </c>
      <c r="H13" s="83"/>
      <c r="I13" s="56"/>
      <c r="J13" s="75"/>
      <c r="K13" s="76" t="s">
        <v>192</v>
      </c>
      <c r="L13" s="77"/>
    </row>
    <row r="14" spans="1:26" ht="15.75" customHeight="1">
      <c r="A14" s="57">
        <v>2015</v>
      </c>
      <c r="B14" s="85" t="s">
        <v>199</v>
      </c>
      <c r="C14" s="86" t="s">
        <v>200</v>
      </c>
      <c r="D14" s="87" t="s">
        <v>201</v>
      </c>
      <c r="E14" s="64"/>
      <c r="F14" s="88" t="s">
        <v>202</v>
      </c>
      <c r="G14" s="89" t="s">
        <v>203</v>
      </c>
      <c r="H14" s="90" t="s">
        <v>204</v>
      </c>
      <c r="I14" s="56"/>
      <c r="J14" s="75" t="s">
        <v>196</v>
      </c>
      <c r="K14" s="84" t="s">
        <v>197</v>
      </c>
      <c r="L14" s="77" t="s">
        <v>198</v>
      </c>
    </row>
    <row r="15" spans="1:26" ht="15.75" customHeight="1">
      <c r="A15" s="57" t="s">
        <v>178</v>
      </c>
      <c r="B15" s="65"/>
      <c r="C15" s="62" t="s">
        <v>181</v>
      </c>
      <c r="D15" s="66"/>
      <c r="E15" s="56"/>
      <c r="F15" s="58"/>
      <c r="G15" s="59" t="s">
        <v>179</v>
      </c>
      <c r="H15" s="60"/>
      <c r="I15" s="56"/>
      <c r="J15" s="61"/>
      <c r="K15" s="62" t="s">
        <v>180</v>
      </c>
      <c r="L15" s="63"/>
    </row>
    <row r="16" spans="1:26" ht="15.75" customHeight="1">
      <c r="A16" s="57">
        <v>2016</v>
      </c>
      <c r="B16" s="72" t="s">
        <v>188</v>
      </c>
      <c r="C16" s="73" t="s">
        <v>189</v>
      </c>
      <c r="D16" s="74" t="s">
        <v>190</v>
      </c>
      <c r="E16" s="56"/>
      <c r="F16" s="67" t="s">
        <v>182</v>
      </c>
      <c r="G16" s="68" t="s">
        <v>183</v>
      </c>
      <c r="H16" s="60" t="s">
        <v>184</v>
      </c>
      <c r="I16" s="56"/>
      <c r="J16" s="69" t="s">
        <v>185</v>
      </c>
      <c r="K16" s="70" t="s">
        <v>186</v>
      </c>
      <c r="L16" s="71" t="s">
        <v>187</v>
      </c>
    </row>
    <row r="17" spans="1:12" ht="15.75" customHeight="1">
      <c r="A17" s="57" t="s">
        <v>191</v>
      </c>
      <c r="B17" s="81"/>
      <c r="C17" s="82" t="s">
        <v>195</v>
      </c>
      <c r="D17" s="83"/>
      <c r="E17" s="56"/>
      <c r="F17" s="75"/>
      <c r="G17" s="76" t="s">
        <v>192</v>
      </c>
      <c r="H17" s="77"/>
      <c r="I17" s="56"/>
      <c r="J17" s="78" t="s">
        <v>193</v>
      </c>
      <c r="K17" s="79" t="s">
        <v>194</v>
      </c>
      <c r="L17" s="80"/>
    </row>
    <row r="18" spans="1:12" ht="15.75" customHeight="1">
      <c r="A18" s="57">
        <v>2016</v>
      </c>
      <c r="B18" s="88" t="s">
        <v>202</v>
      </c>
      <c r="C18" s="89" t="s">
        <v>203</v>
      </c>
      <c r="D18" s="90" t="s">
        <v>204</v>
      </c>
      <c r="E18" s="56"/>
      <c r="F18" s="75" t="s">
        <v>196</v>
      </c>
      <c r="G18" s="84" t="s">
        <v>197</v>
      </c>
      <c r="H18" s="77" t="s">
        <v>198</v>
      </c>
      <c r="I18" s="55"/>
      <c r="J18" s="85" t="s">
        <v>199</v>
      </c>
      <c r="K18" s="86" t="s">
        <v>200</v>
      </c>
      <c r="L18" s="87" t="s">
        <v>201</v>
      </c>
    </row>
    <row r="19" spans="1:12" ht="15.75" customHeight="1">
      <c r="A19" s="56"/>
      <c r="B19" s="56"/>
      <c r="C19" s="56"/>
      <c r="D19" s="56"/>
      <c r="E19" s="56"/>
      <c r="F19" s="56"/>
      <c r="G19" s="56"/>
      <c r="H19" s="56"/>
      <c r="I19" s="56"/>
      <c r="J19" s="56"/>
      <c r="K19" s="56"/>
      <c r="L19" s="56"/>
    </row>
    <row r="20" spans="1:12" ht="15.75" customHeight="1">
      <c r="A20" s="57" t="s">
        <v>178</v>
      </c>
      <c r="B20" s="59"/>
      <c r="C20" s="91" t="s">
        <v>179</v>
      </c>
      <c r="D20" s="58"/>
      <c r="E20" s="64"/>
      <c r="F20" s="62"/>
      <c r="G20" s="63" t="s">
        <v>180</v>
      </c>
      <c r="H20" s="61"/>
      <c r="I20" s="64"/>
      <c r="J20" s="62"/>
      <c r="K20" s="66" t="s">
        <v>181</v>
      </c>
      <c r="L20" s="65"/>
    </row>
    <row r="21" spans="1:12" ht="15.75" customHeight="1">
      <c r="A21" s="57">
        <v>2017</v>
      </c>
      <c r="B21" s="68" t="s">
        <v>183</v>
      </c>
      <c r="C21" s="60" t="s">
        <v>184</v>
      </c>
      <c r="D21" s="67" t="s">
        <v>182</v>
      </c>
      <c r="E21" s="64"/>
      <c r="F21" s="70" t="s">
        <v>186</v>
      </c>
      <c r="G21" s="71" t="s">
        <v>187</v>
      </c>
      <c r="H21" s="69" t="s">
        <v>185</v>
      </c>
      <c r="I21" s="64"/>
      <c r="J21" s="73" t="s">
        <v>189</v>
      </c>
      <c r="K21" s="74" t="s">
        <v>190</v>
      </c>
      <c r="L21" s="72" t="s">
        <v>188</v>
      </c>
    </row>
    <row r="22" spans="1:12" ht="15.75" customHeight="1">
      <c r="A22" s="57" t="s">
        <v>191</v>
      </c>
      <c r="B22" s="76"/>
      <c r="C22" s="92" t="s">
        <v>192</v>
      </c>
      <c r="D22" s="75"/>
      <c r="E22" s="64"/>
      <c r="F22" s="79"/>
      <c r="G22" s="80" t="s">
        <v>194</v>
      </c>
      <c r="H22" s="78" t="s">
        <v>193</v>
      </c>
      <c r="I22" s="64"/>
      <c r="J22" s="82"/>
      <c r="K22" s="83" t="s">
        <v>195</v>
      </c>
      <c r="L22" s="81"/>
    </row>
    <row r="23" spans="1:12" ht="15.75" customHeight="1">
      <c r="A23" s="57">
        <v>2017</v>
      </c>
      <c r="B23" s="84" t="s">
        <v>197</v>
      </c>
      <c r="C23" s="77" t="s">
        <v>198</v>
      </c>
      <c r="D23" s="75" t="s">
        <v>196</v>
      </c>
      <c r="E23" s="64"/>
      <c r="F23" s="86" t="s">
        <v>200</v>
      </c>
      <c r="G23" s="87" t="s">
        <v>201</v>
      </c>
      <c r="H23" s="85" t="s">
        <v>199</v>
      </c>
      <c r="I23" s="64"/>
      <c r="J23" s="89" t="s">
        <v>203</v>
      </c>
      <c r="K23" s="90" t="s">
        <v>204</v>
      </c>
      <c r="L23" s="88" t="s">
        <v>202</v>
      </c>
    </row>
    <row r="24" spans="1:12" ht="15.75" customHeight="1">
      <c r="A24" s="57" t="s">
        <v>178</v>
      </c>
      <c r="B24" s="62"/>
      <c r="C24" s="63" t="s">
        <v>180</v>
      </c>
      <c r="D24" s="61"/>
      <c r="E24" s="64"/>
      <c r="F24" s="62"/>
      <c r="G24" s="66" t="s">
        <v>181</v>
      </c>
      <c r="H24" s="65"/>
      <c r="I24" s="64"/>
      <c r="J24" s="59"/>
      <c r="K24" s="91" t="s">
        <v>179</v>
      </c>
      <c r="L24" s="58"/>
    </row>
    <row r="25" spans="1:12" ht="15.75" customHeight="1">
      <c r="A25" s="57">
        <v>2018</v>
      </c>
      <c r="B25" s="70" t="s">
        <v>186</v>
      </c>
      <c r="C25" s="71" t="s">
        <v>187</v>
      </c>
      <c r="D25" s="69" t="s">
        <v>185</v>
      </c>
      <c r="E25" s="64"/>
      <c r="F25" s="73" t="s">
        <v>189</v>
      </c>
      <c r="G25" s="74" t="s">
        <v>190</v>
      </c>
      <c r="H25" s="72" t="s">
        <v>188</v>
      </c>
      <c r="I25" s="64"/>
      <c r="J25" s="68" t="s">
        <v>183</v>
      </c>
      <c r="K25" s="60" t="s">
        <v>184</v>
      </c>
      <c r="L25" s="67" t="s">
        <v>182</v>
      </c>
    </row>
    <row r="26" spans="1:12" ht="15.75" customHeight="1">
      <c r="A26" s="57" t="s">
        <v>191</v>
      </c>
      <c r="B26" s="79"/>
      <c r="C26" s="80" t="s">
        <v>194</v>
      </c>
      <c r="D26" s="78" t="s">
        <v>193</v>
      </c>
      <c r="E26" s="64"/>
      <c r="F26" s="82"/>
      <c r="G26" s="83" t="s">
        <v>195</v>
      </c>
      <c r="H26" s="81"/>
      <c r="I26" s="56"/>
      <c r="J26" s="76"/>
      <c r="K26" s="92" t="s">
        <v>192</v>
      </c>
      <c r="L26" s="75"/>
    </row>
    <row r="27" spans="1:12" ht="15.75" customHeight="1">
      <c r="A27" s="57">
        <v>2018</v>
      </c>
      <c r="B27" s="86" t="s">
        <v>200</v>
      </c>
      <c r="C27" s="87" t="s">
        <v>201</v>
      </c>
      <c r="D27" s="85" t="s">
        <v>199</v>
      </c>
      <c r="E27" s="64"/>
      <c r="F27" s="89" t="s">
        <v>203</v>
      </c>
      <c r="G27" s="90" t="s">
        <v>204</v>
      </c>
      <c r="H27" s="88" t="s">
        <v>202</v>
      </c>
      <c r="I27" s="56"/>
      <c r="J27" s="84" t="s">
        <v>197</v>
      </c>
      <c r="K27" s="77" t="s">
        <v>198</v>
      </c>
      <c r="L27" s="75" t="s">
        <v>196</v>
      </c>
    </row>
    <row r="28" spans="1:12" ht="15.75" customHeight="1">
      <c r="A28" s="57" t="s">
        <v>178</v>
      </c>
      <c r="B28" s="62"/>
      <c r="C28" s="66" t="s">
        <v>181</v>
      </c>
      <c r="D28" s="65"/>
      <c r="E28" s="64"/>
      <c r="F28" s="59"/>
      <c r="G28" s="91" t="s">
        <v>179</v>
      </c>
      <c r="H28" s="58"/>
      <c r="I28" s="56"/>
      <c r="J28" s="62"/>
      <c r="K28" s="63" t="s">
        <v>180</v>
      </c>
      <c r="L28" s="61"/>
    </row>
    <row r="29" spans="1:12" ht="15.75" customHeight="1">
      <c r="A29" s="57">
        <v>2019</v>
      </c>
      <c r="B29" s="73" t="s">
        <v>189</v>
      </c>
      <c r="C29" s="74" t="s">
        <v>190</v>
      </c>
      <c r="D29" s="72" t="s">
        <v>188</v>
      </c>
      <c r="E29" s="64"/>
      <c r="F29" s="68" t="s">
        <v>183</v>
      </c>
      <c r="G29" s="60" t="s">
        <v>184</v>
      </c>
      <c r="H29" s="67" t="s">
        <v>182</v>
      </c>
      <c r="I29" s="56"/>
      <c r="J29" s="70" t="s">
        <v>186</v>
      </c>
      <c r="K29" s="71" t="s">
        <v>187</v>
      </c>
      <c r="L29" s="69" t="s">
        <v>185</v>
      </c>
    </row>
    <row r="30" spans="1:12" ht="15.75" customHeight="1">
      <c r="A30" s="57" t="s">
        <v>191</v>
      </c>
      <c r="B30" s="82"/>
      <c r="C30" s="83" t="s">
        <v>195</v>
      </c>
      <c r="D30" s="81"/>
      <c r="E30" s="56"/>
      <c r="F30" s="76"/>
      <c r="G30" s="92" t="s">
        <v>192</v>
      </c>
      <c r="H30" s="75"/>
      <c r="I30" s="56"/>
      <c r="J30" s="79"/>
      <c r="K30" s="80" t="s">
        <v>194</v>
      </c>
      <c r="L30" s="78" t="s">
        <v>193</v>
      </c>
    </row>
    <row r="31" spans="1:12" ht="15.75" customHeight="1">
      <c r="A31" s="57">
        <v>2019</v>
      </c>
      <c r="B31" s="89" t="s">
        <v>203</v>
      </c>
      <c r="C31" s="90" t="s">
        <v>204</v>
      </c>
      <c r="D31" s="88" t="s">
        <v>202</v>
      </c>
      <c r="E31" s="56"/>
      <c r="F31" s="84" t="s">
        <v>197</v>
      </c>
      <c r="G31" s="77" t="s">
        <v>198</v>
      </c>
      <c r="H31" s="75" t="s">
        <v>196</v>
      </c>
      <c r="I31" s="56"/>
      <c r="J31" s="86" t="s">
        <v>200</v>
      </c>
      <c r="K31" s="87" t="s">
        <v>201</v>
      </c>
      <c r="L31" s="85" t="s">
        <v>199</v>
      </c>
    </row>
    <row r="32" spans="1:12" ht="15.75" customHeight="1">
      <c r="A32" s="56"/>
      <c r="B32" s="56"/>
      <c r="C32" s="56"/>
      <c r="D32" s="56"/>
      <c r="E32" s="56"/>
      <c r="F32" s="56"/>
      <c r="G32" s="56"/>
      <c r="H32" s="56"/>
      <c r="I32" s="56"/>
      <c r="J32" s="56"/>
      <c r="K32" s="56"/>
      <c r="L32" s="56"/>
    </row>
    <row r="33" spans="1:26" ht="15.75" customHeight="1">
      <c r="A33" s="57" t="s">
        <v>178</v>
      </c>
      <c r="B33" s="91"/>
      <c r="C33" s="58" t="s">
        <v>179</v>
      </c>
      <c r="D33" s="59"/>
      <c r="E33" s="55"/>
      <c r="F33" s="63"/>
      <c r="G33" s="61" t="s">
        <v>180</v>
      </c>
      <c r="H33" s="93"/>
      <c r="I33" s="55"/>
      <c r="J33" s="66"/>
      <c r="K33" s="65" t="s">
        <v>181</v>
      </c>
      <c r="L33" s="62"/>
    </row>
    <row r="34" spans="1:26" ht="15.75" customHeight="1">
      <c r="A34" s="57">
        <v>2020</v>
      </c>
      <c r="B34" s="60" t="s">
        <v>184</v>
      </c>
      <c r="C34" s="67" t="s">
        <v>182</v>
      </c>
      <c r="D34" s="68" t="s">
        <v>183</v>
      </c>
      <c r="E34" s="64"/>
      <c r="F34" s="71" t="s">
        <v>187</v>
      </c>
      <c r="G34" s="69" t="s">
        <v>185</v>
      </c>
      <c r="H34" s="70" t="s">
        <v>186</v>
      </c>
      <c r="I34" s="64"/>
      <c r="J34" s="74" t="s">
        <v>190</v>
      </c>
      <c r="K34" s="72" t="s">
        <v>188</v>
      </c>
      <c r="L34" s="73" t="s">
        <v>189</v>
      </c>
    </row>
    <row r="35" spans="1:26" ht="15.75" customHeight="1">
      <c r="A35" s="57" t="s">
        <v>191</v>
      </c>
      <c r="B35" s="92"/>
      <c r="C35" s="94" t="s">
        <v>192</v>
      </c>
      <c r="D35" s="76"/>
      <c r="E35" s="64"/>
      <c r="F35" s="80"/>
      <c r="G35" s="78" t="s">
        <v>194</v>
      </c>
      <c r="H35" s="79"/>
      <c r="I35" s="64"/>
      <c r="J35" s="83"/>
      <c r="K35" s="81" t="s">
        <v>195</v>
      </c>
      <c r="L35" s="82"/>
    </row>
    <row r="36" spans="1:26" ht="15.75" customHeight="1">
      <c r="A36" s="57">
        <v>2020</v>
      </c>
      <c r="B36" s="77" t="s">
        <v>198</v>
      </c>
      <c r="C36" s="75" t="s">
        <v>196</v>
      </c>
      <c r="D36" s="84" t="s">
        <v>197</v>
      </c>
      <c r="E36" s="64"/>
      <c r="F36" s="87" t="s">
        <v>201</v>
      </c>
      <c r="G36" s="85" t="s">
        <v>199</v>
      </c>
      <c r="H36" s="86" t="s">
        <v>200</v>
      </c>
      <c r="I36" s="64"/>
      <c r="J36" s="90" t="s">
        <v>204</v>
      </c>
      <c r="K36" s="88" t="s">
        <v>202</v>
      </c>
      <c r="L36" s="89" t="s">
        <v>203</v>
      </c>
    </row>
    <row r="37" spans="1:26" ht="15.75" customHeight="1">
      <c r="A37" s="57" t="s">
        <v>178</v>
      </c>
      <c r="B37" s="63"/>
      <c r="C37" s="61" t="s">
        <v>180</v>
      </c>
      <c r="D37" s="93"/>
      <c r="E37" s="55"/>
      <c r="F37" s="66"/>
      <c r="G37" s="65" t="s">
        <v>181</v>
      </c>
      <c r="H37" s="62"/>
      <c r="I37" s="56"/>
      <c r="J37" s="91"/>
      <c r="K37" s="58" t="s">
        <v>179</v>
      </c>
      <c r="L37" s="59"/>
    </row>
    <row r="38" spans="1:26" ht="15.75" customHeight="1">
      <c r="A38" s="57">
        <v>2021</v>
      </c>
      <c r="B38" s="71" t="s">
        <v>187</v>
      </c>
      <c r="C38" s="69" t="s">
        <v>185</v>
      </c>
      <c r="D38" s="70" t="s">
        <v>186</v>
      </c>
      <c r="E38" s="64"/>
      <c r="F38" s="74" t="s">
        <v>190</v>
      </c>
      <c r="G38" s="72" t="s">
        <v>188</v>
      </c>
      <c r="H38" s="73" t="s">
        <v>189</v>
      </c>
      <c r="I38" s="56"/>
      <c r="J38" s="60" t="s">
        <v>184</v>
      </c>
      <c r="K38" s="67" t="s">
        <v>182</v>
      </c>
      <c r="L38" s="68" t="s">
        <v>183</v>
      </c>
    </row>
    <row r="39" spans="1:26" ht="15.75" customHeight="1">
      <c r="A39" s="57" t="s">
        <v>191</v>
      </c>
      <c r="B39" s="80"/>
      <c r="C39" s="78" t="s">
        <v>194</v>
      </c>
      <c r="D39" s="79"/>
      <c r="E39" s="64"/>
      <c r="F39" s="83"/>
      <c r="G39" s="81" t="s">
        <v>195</v>
      </c>
      <c r="H39" s="82"/>
      <c r="I39" s="56"/>
      <c r="J39" s="92"/>
      <c r="K39" s="94" t="s">
        <v>192</v>
      </c>
      <c r="L39" s="76"/>
    </row>
    <row r="40" spans="1:26" ht="15.75" customHeight="1">
      <c r="A40" s="57">
        <v>2021</v>
      </c>
      <c r="B40" s="87" t="s">
        <v>201</v>
      </c>
      <c r="C40" s="85" t="s">
        <v>199</v>
      </c>
      <c r="D40" s="86" t="s">
        <v>200</v>
      </c>
      <c r="E40" s="64"/>
      <c r="F40" s="90" t="s">
        <v>204</v>
      </c>
      <c r="G40" s="88" t="s">
        <v>202</v>
      </c>
      <c r="H40" s="89" t="s">
        <v>203</v>
      </c>
      <c r="I40" s="56"/>
      <c r="J40" s="77" t="s">
        <v>198</v>
      </c>
      <c r="K40" s="75" t="s">
        <v>196</v>
      </c>
      <c r="L40" s="84" t="s">
        <v>197</v>
      </c>
    </row>
    <row r="41" spans="1:26" ht="15.75" customHeight="1">
      <c r="A41" s="57" t="s">
        <v>178</v>
      </c>
      <c r="B41" s="66"/>
      <c r="C41" s="65" t="s">
        <v>181</v>
      </c>
      <c r="D41" s="62"/>
      <c r="E41" s="56"/>
      <c r="F41" s="91"/>
      <c r="G41" s="58" t="s">
        <v>179</v>
      </c>
      <c r="H41" s="59"/>
      <c r="I41" s="56"/>
      <c r="J41" s="63"/>
      <c r="K41" s="61" t="s">
        <v>180</v>
      </c>
      <c r="L41" s="93"/>
    </row>
    <row r="42" spans="1:26" ht="15.75" customHeight="1">
      <c r="A42" s="57">
        <v>2022</v>
      </c>
      <c r="B42" s="74" t="s">
        <v>190</v>
      </c>
      <c r="C42" s="72" t="s">
        <v>188</v>
      </c>
      <c r="D42" s="73" t="s">
        <v>189</v>
      </c>
      <c r="E42" s="56"/>
      <c r="F42" s="60" t="s">
        <v>184</v>
      </c>
      <c r="G42" s="67" t="s">
        <v>182</v>
      </c>
      <c r="H42" s="68" t="s">
        <v>183</v>
      </c>
      <c r="I42" s="56"/>
      <c r="J42" s="71" t="s">
        <v>187</v>
      </c>
      <c r="K42" s="69" t="s">
        <v>185</v>
      </c>
      <c r="L42" s="70" t="s">
        <v>186</v>
      </c>
    </row>
    <row r="43" spans="1:26" ht="15.75" customHeight="1">
      <c r="A43" s="57" t="s">
        <v>191</v>
      </c>
      <c r="B43" s="83"/>
      <c r="C43" s="81" t="s">
        <v>195</v>
      </c>
      <c r="D43" s="82"/>
      <c r="E43" s="56"/>
      <c r="F43" s="92"/>
      <c r="G43" s="94" t="s">
        <v>192</v>
      </c>
      <c r="H43" s="76"/>
      <c r="I43" s="56"/>
      <c r="J43" s="80"/>
      <c r="K43" s="78" t="s">
        <v>194</v>
      </c>
      <c r="L43" s="79"/>
    </row>
    <row r="44" spans="1:26" ht="15.75" customHeight="1">
      <c r="A44" s="57">
        <v>2022</v>
      </c>
      <c r="B44" s="90" t="s">
        <v>204</v>
      </c>
      <c r="C44" s="88" t="s">
        <v>202</v>
      </c>
      <c r="D44" s="89" t="s">
        <v>203</v>
      </c>
      <c r="E44" s="56"/>
      <c r="F44" s="77" t="s">
        <v>198</v>
      </c>
      <c r="G44" s="75" t="s">
        <v>196</v>
      </c>
      <c r="H44" s="84" t="s">
        <v>197</v>
      </c>
      <c r="I44" s="56"/>
      <c r="J44" s="87" t="s">
        <v>201</v>
      </c>
      <c r="K44" s="85" t="s">
        <v>199</v>
      </c>
      <c r="L44" s="86" t="s">
        <v>200</v>
      </c>
    </row>
    <row r="45" spans="1:26" ht="18">
      <c r="B45" s="95"/>
      <c r="C45" s="95"/>
      <c r="D45" s="95"/>
      <c r="E45" s="95"/>
      <c r="F45" s="96" t="s">
        <v>205</v>
      </c>
      <c r="H45" s="95"/>
      <c r="I45" s="95"/>
      <c r="J45" s="95"/>
      <c r="K45" s="95"/>
      <c r="L45" s="95"/>
      <c r="M45" s="97"/>
      <c r="N45" s="97"/>
      <c r="O45" s="97"/>
      <c r="P45" s="97"/>
      <c r="Q45" s="97"/>
      <c r="R45" s="97"/>
      <c r="S45" s="97"/>
      <c r="T45" s="97"/>
      <c r="U45" s="97"/>
      <c r="V45" s="97"/>
      <c r="W45" s="97"/>
      <c r="X45" s="97"/>
      <c r="Y45" s="97"/>
      <c r="Z45" s="97"/>
    </row>
    <row r="46" spans="1:26" ht="14">
      <c r="A46" s="57" t="s">
        <v>178</v>
      </c>
      <c r="B46" s="58"/>
      <c r="C46" s="59" t="s">
        <v>179</v>
      </c>
      <c r="D46" s="60"/>
      <c r="E46" s="56"/>
      <c r="F46" s="61"/>
      <c r="G46" s="62" t="s">
        <v>180</v>
      </c>
      <c r="H46" s="63"/>
      <c r="I46" s="64"/>
      <c r="J46" s="65"/>
      <c r="K46" s="62" t="s">
        <v>181</v>
      </c>
      <c r="L46" s="66"/>
    </row>
    <row r="47" spans="1:26" ht="14">
      <c r="A47" s="57">
        <v>2023</v>
      </c>
      <c r="B47" s="67" t="s">
        <v>182</v>
      </c>
      <c r="C47" s="68" t="s">
        <v>183</v>
      </c>
      <c r="D47" s="60" t="s">
        <v>184</v>
      </c>
      <c r="E47" s="56"/>
      <c r="F47" s="69" t="s">
        <v>185</v>
      </c>
      <c r="G47" s="70" t="s">
        <v>186</v>
      </c>
      <c r="H47" s="71" t="s">
        <v>187</v>
      </c>
      <c r="I47" s="64"/>
      <c r="J47" s="72" t="s">
        <v>188</v>
      </c>
      <c r="K47" s="73" t="s">
        <v>189</v>
      </c>
      <c r="L47" s="74" t="s">
        <v>190</v>
      </c>
    </row>
    <row r="48" spans="1:26" ht="14">
      <c r="A48" s="57" t="s">
        <v>191</v>
      </c>
      <c r="B48" s="75"/>
      <c r="C48" s="76" t="s">
        <v>192</v>
      </c>
      <c r="D48" s="77"/>
      <c r="E48" s="56"/>
      <c r="F48" s="78" t="s">
        <v>193</v>
      </c>
      <c r="G48" s="79" t="s">
        <v>194</v>
      </c>
      <c r="H48" s="80"/>
      <c r="I48" s="64"/>
      <c r="J48" s="81"/>
      <c r="K48" s="82" t="s">
        <v>195</v>
      </c>
      <c r="L48" s="83"/>
    </row>
    <row r="49" spans="1:12" ht="14">
      <c r="A49" s="57">
        <v>2023</v>
      </c>
      <c r="B49" s="75" t="s">
        <v>196</v>
      </c>
      <c r="C49" s="84" t="s">
        <v>197</v>
      </c>
      <c r="D49" s="77" t="s">
        <v>198</v>
      </c>
      <c r="E49" s="56"/>
      <c r="F49" s="85" t="s">
        <v>199</v>
      </c>
      <c r="G49" s="86" t="s">
        <v>200</v>
      </c>
      <c r="H49" s="87" t="s">
        <v>201</v>
      </c>
      <c r="I49" s="64"/>
      <c r="J49" s="88" t="s">
        <v>202</v>
      </c>
      <c r="K49" s="89" t="s">
        <v>203</v>
      </c>
      <c r="L49" s="90" t="s">
        <v>204</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37</vt:i4>
      </vt:variant>
      <vt:variant>
        <vt:lpstr>Named Ranges</vt:lpstr>
      </vt:variant>
      <vt:variant>
        <vt:i4>3</vt:i4>
      </vt:variant>
    </vt:vector>
  </HeadingPairs>
  <TitlesOfParts>
    <vt:vector size="40" baseType="lpstr">
      <vt:lpstr>LCA</vt:lpstr>
      <vt:lpstr>LCA Figures</vt:lpstr>
      <vt:lpstr>Land use vs. land occupation</vt:lpstr>
      <vt:lpstr>Per farm's area</vt:lpstr>
      <vt:lpstr>Per ha</vt:lpstr>
      <vt:lpstr>Per output</vt:lpstr>
      <vt:lpstr>self sufficiency</vt:lpstr>
      <vt:lpstr>Comparative analysis</vt:lpstr>
      <vt:lpstr>Toperoff dataset 2017</vt:lpstr>
      <vt:lpstr>Harvest</vt:lpstr>
      <vt:lpstr>daily nutrients production</vt:lpstr>
      <vt:lpstr>yearly farm nutrient production</vt:lpstr>
      <vt:lpstr>nutritional values</vt:lpstr>
      <vt:lpstr>Jan</vt:lpstr>
      <vt:lpstr>Feb</vt:lpstr>
      <vt:lpstr>March</vt:lpstr>
      <vt:lpstr>April</vt:lpstr>
      <vt:lpstr>May</vt:lpstr>
      <vt:lpstr>June</vt:lpstr>
      <vt:lpstr>July</vt:lpstr>
      <vt:lpstr>August</vt:lpstr>
      <vt:lpstr>September</vt:lpstr>
      <vt:lpstr>October</vt:lpstr>
      <vt:lpstr>November</vt:lpstr>
      <vt:lpstr>December</vt:lpstr>
      <vt:lpstr>daily consumptio. calculated</vt:lpstr>
      <vt:lpstr>protein</vt:lpstr>
      <vt:lpstr>zinc</vt:lpstr>
      <vt:lpstr>vitamin C</vt:lpstr>
      <vt:lpstr>carbohydrates</vt:lpstr>
      <vt:lpstr>calcium</vt:lpstr>
      <vt:lpstr>calories</vt:lpstr>
      <vt:lpstr>iron</vt:lpstr>
      <vt:lpstr>magnesium</vt:lpstr>
      <vt:lpstr>fats</vt:lpstr>
      <vt:lpstr>Plant Board 2017</vt:lpstr>
      <vt:lpstr>vegetable garden plan</vt:lpstr>
      <vt:lpstr>harvestdata</vt:lpstr>
      <vt:lpstr>harvestype</vt:lpstr>
      <vt:lpstr>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Alon Shepon</cp:lastModifiedBy>
  <dcterms:created xsi:type="dcterms:W3CDTF">2022-05-16T09:39:09Z</dcterms:created>
  <dcterms:modified xsi:type="dcterms:W3CDTF">2024-06-02T13:35:08Z</dcterms:modified>
</cp:coreProperties>
</file>