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oogle Drive\Main\plantery fisheries\nutrition sensitive aquaculture\excel\indonesia\"/>
    </mc:Choice>
  </mc:AlternateContent>
  <bookViews>
    <workbookView xWindow="0" yWindow="0" windowWidth="16070" windowHeight="4870" tabRatio="706"/>
  </bookViews>
  <sheets>
    <sheet name="Table of Contents" sheetId="53" r:id="rId1"/>
    <sheet name="Fish type Nut. Composition" sheetId="9" r:id="rId2"/>
    <sheet name="Fish Nutrient Composition" sheetId="55" r:id="rId3"/>
    <sheet name="Summary impacts" sheetId="24" r:id="rId4"/>
    <sheet name="BAU" sheetId="38" r:id="rId5"/>
    <sheet name="AS1" sheetId="44" r:id="rId6"/>
    <sheet name="AS2" sheetId="46" r:id="rId7"/>
    <sheet name="AS3" sheetId="45" r:id="rId8"/>
    <sheet name="AS4" sheetId="47" r:id="rId9"/>
    <sheet name="AS5" sheetId="48" r:id="rId10"/>
  </sheets>
  <definedNames>
    <definedName name="_xlnm._FilterDatabase" localSheetId="2" hidden="1">'Fish Nutrient Composition'!$A$1:$Y$66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9" l="1"/>
  <c r="C14" i="9"/>
  <c r="D14" i="9"/>
  <c r="E14" i="9"/>
  <c r="F14" i="9"/>
  <c r="G14" i="9"/>
  <c r="H14" i="9"/>
  <c r="C13" i="9" l="1"/>
  <c r="D13" i="9"/>
  <c r="E13" i="9"/>
  <c r="F13" i="9"/>
  <c r="G13" i="9"/>
  <c r="H13" i="9"/>
  <c r="B13" i="9"/>
  <c r="C12" i="9"/>
  <c r="D12" i="9"/>
  <c r="E12" i="9"/>
  <c r="F12" i="9"/>
  <c r="G12" i="9"/>
  <c r="H12" i="9"/>
  <c r="C11" i="9"/>
  <c r="D11" i="9"/>
  <c r="E11" i="9"/>
  <c r="F11" i="9"/>
  <c r="G11" i="9"/>
  <c r="H11" i="9"/>
  <c r="C10" i="9"/>
  <c r="D10" i="9"/>
  <c r="E10" i="9"/>
  <c r="F10" i="9"/>
  <c r="G10" i="9"/>
  <c r="H10" i="9"/>
  <c r="C9" i="9"/>
  <c r="D9" i="9"/>
  <c r="E9" i="9"/>
  <c r="F9" i="9"/>
  <c r="G9" i="9"/>
  <c r="H9" i="9"/>
  <c r="C8" i="9"/>
  <c r="D8" i="9"/>
  <c r="E8" i="9"/>
  <c r="F8" i="9"/>
  <c r="G8" i="9"/>
  <c r="H8" i="9"/>
  <c r="C7" i="9"/>
  <c r="D7" i="9"/>
  <c r="E7" i="9"/>
  <c r="F7" i="9"/>
  <c r="G7" i="9"/>
  <c r="H7" i="9"/>
  <c r="B7" i="9"/>
  <c r="H6" i="9"/>
  <c r="H5" i="9"/>
  <c r="H4" i="9"/>
  <c r="H3" i="9"/>
  <c r="H1" i="9"/>
  <c r="C6" i="9"/>
  <c r="D6" i="9"/>
  <c r="E6" i="9"/>
  <c r="F6" i="9"/>
  <c r="G6" i="9"/>
  <c r="B6" i="9"/>
  <c r="C5" i="9"/>
  <c r="C3" i="9" s="1"/>
  <c r="D5" i="9"/>
  <c r="D3" i="9" s="1"/>
  <c r="E5" i="9"/>
  <c r="E3" i="9" s="1"/>
  <c r="F5" i="9"/>
  <c r="F3" i="9" s="1"/>
  <c r="G5" i="9"/>
  <c r="G3" i="9" s="1"/>
  <c r="C4" i="9"/>
  <c r="D4" i="9"/>
  <c r="E4" i="9"/>
  <c r="F4" i="9"/>
  <c r="G4" i="9"/>
  <c r="C1" i="9"/>
  <c r="D1" i="9"/>
  <c r="E1" i="9"/>
  <c r="F1" i="9"/>
  <c r="G1" i="9"/>
  <c r="B11" i="9"/>
  <c r="B9" i="9"/>
  <c r="B5" i="9"/>
  <c r="B3" i="9" s="1"/>
  <c r="B1" i="9"/>
  <c r="B4" i="9"/>
  <c r="B10" i="9" l="1"/>
  <c r="B12" i="9"/>
  <c r="B15" i="38"/>
  <c r="C10" i="48"/>
  <c r="D10" i="48"/>
  <c r="E10" i="48"/>
  <c r="F10" i="48"/>
  <c r="G10" i="48"/>
  <c r="H10" i="48"/>
  <c r="I10" i="48"/>
  <c r="J10" i="48"/>
  <c r="K10" i="48"/>
  <c r="L10" i="48"/>
  <c r="M10" i="48"/>
  <c r="N10" i="48"/>
  <c r="O10" i="48"/>
  <c r="P10" i="48"/>
  <c r="Q10" i="48"/>
  <c r="R10" i="48"/>
  <c r="S10" i="48"/>
  <c r="T10" i="48"/>
  <c r="B10" i="48"/>
  <c r="Z7" i="48"/>
  <c r="C10" i="47"/>
  <c r="D10" i="47"/>
  <c r="E10" i="47"/>
  <c r="F10" i="47"/>
  <c r="G10" i="47"/>
  <c r="H10" i="47"/>
  <c r="I10" i="47"/>
  <c r="J10" i="47"/>
  <c r="K10" i="47"/>
  <c r="L10" i="47"/>
  <c r="M10" i="47"/>
  <c r="N10" i="47"/>
  <c r="O10" i="47"/>
  <c r="P10" i="47"/>
  <c r="Q10" i="47"/>
  <c r="R10" i="47"/>
  <c r="S10" i="47"/>
  <c r="T10" i="47"/>
  <c r="B10" i="47"/>
  <c r="C10" i="45"/>
  <c r="D10" i="45"/>
  <c r="E10" i="45"/>
  <c r="F10" i="45"/>
  <c r="G10" i="45"/>
  <c r="H10" i="45"/>
  <c r="I10" i="45"/>
  <c r="J10" i="45"/>
  <c r="K10" i="45"/>
  <c r="L10" i="45"/>
  <c r="M10" i="45"/>
  <c r="N10" i="45"/>
  <c r="O10" i="45"/>
  <c r="P10" i="45"/>
  <c r="Q10" i="45"/>
  <c r="R10" i="45"/>
  <c r="S10" i="45"/>
  <c r="T10" i="45"/>
  <c r="B10" i="45"/>
  <c r="AA9" i="48"/>
  <c r="AA8" i="48"/>
  <c r="Z8" i="48"/>
  <c r="AA7" i="48"/>
  <c r="AA6" i="48"/>
  <c r="Z6" i="48"/>
  <c r="AA5" i="48"/>
  <c r="AA4" i="48"/>
  <c r="Z4" i="48"/>
  <c r="AA3" i="48"/>
  <c r="AA2" i="48"/>
  <c r="Z2" i="48"/>
  <c r="AA9" i="47"/>
  <c r="Z9" i="47"/>
  <c r="AA8" i="47"/>
  <c r="Z8" i="47"/>
  <c r="AA7" i="47"/>
  <c r="Z7" i="47"/>
  <c r="AA6" i="47"/>
  <c r="Z6" i="47"/>
  <c r="AA5" i="47"/>
  <c r="Z5" i="47"/>
  <c r="AA4" i="47"/>
  <c r="Z4" i="47"/>
  <c r="AA3" i="47"/>
  <c r="Z3" i="47"/>
  <c r="AA2" i="47"/>
  <c r="AA10" i="47"/>
  <c r="Z2" i="47"/>
  <c r="AA9" i="45"/>
  <c r="Z9" i="45"/>
  <c r="AA8" i="45"/>
  <c r="Z8" i="45"/>
  <c r="AA7" i="45"/>
  <c r="Z7" i="45"/>
  <c r="AA6" i="45"/>
  <c r="Z6" i="45"/>
  <c r="AA5" i="45"/>
  <c r="Z5" i="45"/>
  <c r="AA4" i="45"/>
  <c r="Z4" i="45"/>
  <c r="AA3" i="45"/>
  <c r="Z3" i="45"/>
  <c r="AA2" i="45"/>
  <c r="Z2" i="45"/>
  <c r="AA9" i="46"/>
  <c r="Z9" i="46"/>
  <c r="AA8" i="46"/>
  <c r="Z8" i="46"/>
  <c r="AA7" i="46"/>
  <c r="Z7" i="46"/>
  <c r="AA6" i="46"/>
  <c r="Z6" i="46"/>
  <c r="AA5" i="46"/>
  <c r="Z5" i="46"/>
  <c r="AA4" i="46"/>
  <c r="AA10" i="46"/>
  <c r="Z4" i="46"/>
  <c r="AA3" i="46"/>
  <c r="Z3" i="46"/>
  <c r="AA2" i="46"/>
  <c r="Z2" i="46"/>
  <c r="Z10" i="46"/>
  <c r="AA9" i="44"/>
  <c r="Z9" i="44"/>
  <c r="AA8" i="44"/>
  <c r="Z8" i="44"/>
  <c r="AA7" i="44"/>
  <c r="Z7" i="44"/>
  <c r="AA6" i="44"/>
  <c r="Z6" i="44"/>
  <c r="AA5" i="44"/>
  <c r="Z5" i="44"/>
  <c r="AA4" i="44"/>
  <c r="Z4" i="44"/>
  <c r="AA3" i="44"/>
  <c r="Z3" i="44"/>
  <c r="AA2" i="44"/>
  <c r="AA10" i="44"/>
  <c r="Z2" i="44"/>
  <c r="Z10" i="44"/>
  <c r="C10" i="46"/>
  <c r="D10" i="46"/>
  <c r="E10" i="46"/>
  <c r="F10" i="46"/>
  <c r="G10" i="46"/>
  <c r="H10" i="46"/>
  <c r="I10" i="46"/>
  <c r="J10" i="46"/>
  <c r="K10" i="46"/>
  <c r="L10" i="46"/>
  <c r="M10" i="46"/>
  <c r="N10" i="46"/>
  <c r="O10" i="46"/>
  <c r="P10" i="46"/>
  <c r="Q10" i="46"/>
  <c r="R10" i="46"/>
  <c r="S10" i="46"/>
  <c r="T10" i="46"/>
  <c r="B10" i="46"/>
  <c r="C10" i="44"/>
  <c r="D10" i="44"/>
  <c r="E10" i="44"/>
  <c r="F10" i="44"/>
  <c r="G10" i="44"/>
  <c r="H10" i="44"/>
  <c r="I10" i="44"/>
  <c r="J10" i="44"/>
  <c r="K10" i="44"/>
  <c r="L10" i="44"/>
  <c r="M10" i="44"/>
  <c r="N10" i="44"/>
  <c r="O10" i="44"/>
  <c r="P10" i="44"/>
  <c r="Q10" i="44"/>
  <c r="R10" i="44"/>
  <c r="S10" i="44"/>
  <c r="T10" i="44"/>
  <c r="B10" i="44"/>
  <c r="X2" i="38"/>
  <c r="B10" i="38"/>
  <c r="Z8" i="38"/>
  <c r="C10" i="38"/>
  <c r="D10" i="38"/>
  <c r="E10" i="38"/>
  <c r="F10" i="38"/>
  <c r="G10" i="38"/>
  <c r="H10" i="38"/>
  <c r="I10" i="38"/>
  <c r="J10" i="38"/>
  <c r="K10" i="38"/>
  <c r="L10" i="38"/>
  <c r="M10" i="38"/>
  <c r="N10" i="38"/>
  <c r="O10" i="38"/>
  <c r="P10" i="38"/>
  <c r="Q10" i="38"/>
  <c r="R10" i="38"/>
  <c r="S10" i="38"/>
  <c r="T10" i="38"/>
  <c r="AA8" i="38"/>
  <c r="AA10" i="48"/>
  <c r="Z5" i="48"/>
  <c r="Z10" i="48"/>
  <c r="Z9" i="48"/>
  <c r="Z3" i="48"/>
  <c r="Z10" i="47"/>
  <c r="AA10" i="45"/>
  <c r="Z10" i="45"/>
  <c r="Z2" i="38"/>
  <c r="Z9" i="38"/>
  <c r="U10" i="38"/>
  <c r="AA9" i="38"/>
  <c r="AA6" i="38"/>
  <c r="Z3" i="38"/>
  <c r="Z4" i="38"/>
  <c r="Z5" i="38"/>
  <c r="Z6" i="38"/>
  <c r="Z7" i="38"/>
  <c r="Z10" i="38"/>
  <c r="AA5" i="38"/>
  <c r="AA2" i="38"/>
  <c r="AA3" i="38"/>
  <c r="AA4" i="38"/>
  <c r="AA7" i="38"/>
  <c r="AA10" i="38"/>
  <c r="U10" i="45"/>
  <c r="T109" i="48"/>
  <c r="S109" i="48"/>
  <c r="R109" i="48"/>
  <c r="Q109" i="48"/>
  <c r="P109" i="48"/>
  <c r="O109" i="48"/>
  <c r="N109" i="48"/>
  <c r="M109" i="48"/>
  <c r="L109" i="48"/>
  <c r="K109" i="48"/>
  <c r="J109" i="48"/>
  <c r="I109" i="48"/>
  <c r="H109" i="48"/>
  <c r="G109" i="48"/>
  <c r="F109" i="48"/>
  <c r="E109" i="48"/>
  <c r="D109" i="48"/>
  <c r="C109" i="48"/>
  <c r="B109" i="48"/>
  <c r="T108" i="48"/>
  <c r="S108" i="48"/>
  <c r="R108" i="48"/>
  <c r="Q108" i="48"/>
  <c r="P108" i="48"/>
  <c r="O108" i="48"/>
  <c r="N108" i="48"/>
  <c r="M108" i="48"/>
  <c r="L108" i="48"/>
  <c r="K108" i="48"/>
  <c r="J108" i="48"/>
  <c r="I108" i="48"/>
  <c r="H108" i="48"/>
  <c r="G108" i="48"/>
  <c r="F108" i="48"/>
  <c r="E108" i="48"/>
  <c r="D108" i="48"/>
  <c r="C108" i="48"/>
  <c r="B108" i="48"/>
  <c r="T107" i="48"/>
  <c r="S107" i="48"/>
  <c r="R107" i="48"/>
  <c r="Q107" i="48"/>
  <c r="P107" i="48"/>
  <c r="O107" i="48"/>
  <c r="N107" i="48"/>
  <c r="M107" i="48"/>
  <c r="L107" i="48"/>
  <c r="K107" i="48"/>
  <c r="J107" i="48"/>
  <c r="I107" i="48"/>
  <c r="H107" i="48"/>
  <c r="G107" i="48"/>
  <c r="F107" i="48"/>
  <c r="E107" i="48"/>
  <c r="D107" i="48"/>
  <c r="C107" i="48"/>
  <c r="B107" i="48"/>
  <c r="T106" i="48"/>
  <c r="S106" i="48"/>
  <c r="R106" i="48"/>
  <c r="Q106" i="48"/>
  <c r="P106" i="48"/>
  <c r="O106" i="48"/>
  <c r="N106" i="48"/>
  <c r="M106" i="48"/>
  <c r="L106" i="48"/>
  <c r="K106" i="48"/>
  <c r="J106" i="48"/>
  <c r="I106" i="48"/>
  <c r="H106" i="48"/>
  <c r="G106" i="48"/>
  <c r="F106" i="48"/>
  <c r="E106" i="48"/>
  <c r="D106" i="48"/>
  <c r="C106" i="48"/>
  <c r="B106" i="48"/>
  <c r="T105" i="48"/>
  <c r="S105" i="48"/>
  <c r="R105" i="48"/>
  <c r="Q105" i="48"/>
  <c r="P105" i="48"/>
  <c r="O105" i="48"/>
  <c r="N105" i="48"/>
  <c r="M105" i="48"/>
  <c r="L105" i="48"/>
  <c r="K105" i="48"/>
  <c r="J105" i="48"/>
  <c r="I105" i="48"/>
  <c r="H105" i="48"/>
  <c r="G105" i="48"/>
  <c r="F105" i="48"/>
  <c r="E105" i="48"/>
  <c r="D105" i="48"/>
  <c r="C105" i="48"/>
  <c r="B105" i="48"/>
  <c r="T104" i="48"/>
  <c r="S104" i="48"/>
  <c r="R104" i="48"/>
  <c r="Q104" i="48"/>
  <c r="P104" i="48"/>
  <c r="O104" i="48"/>
  <c r="N104" i="48"/>
  <c r="M104" i="48"/>
  <c r="L104" i="48"/>
  <c r="K104" i="48"/>
  <c r="J104" i="48"/>
  <c r="I104" i="48"/>
  <c r="H104" i="48"/>
  <c r="G104" i="48"/>
  <c r="F104" i="48"/>
  <c r="E104" i="48"/>
  <c r="D104" i="48"/>
  <c r="C104" i="48"/>
  <c r="B104" i="48"/>
  <c r="T103" i="48"/>
  <c r="S103" i="48"/>
  <c r="R103" i="48"/>
  <c r="Q103" i="48"/>
  <c r="P103" i="48"/>
  <c r="O103" i="48"/>
  <c r="N103" i="48"/>
  <c r="M103" i="48"/>
  <c r="L103" i="48"/>
  <c r="K103" i="48"/>
  <c r="J103" i="48"/>
  <c r="I103" i="48"/>
  <c r="H103" i="48"/>
  <c r="G103" i="48"/>
  <c r="F103" i="48"/>
  <c r="E103" i="48"/>
  <c r="D103" i="48"/>
  <c r="C103" i="48"/>
  <c r="B103" i="48"/>
  <c r="T102" i="48"/>
  <c r="S102" i="48"/>
  <c r="R102" i="48"/>
  <c r="Q102" i="48"/>
  <c r="P102" i="48"/>
  <c r="O102" i="48"/>
  <c r="N102" i="48"/>
  <c r="M102" i="48"/>
  <c r="L102" i="48"/>
  <c r="K102" i="48"/>
  <c r="J102" i="48"/>
  <c r="I102" i="48"/>
  <c r="H102" i="48"/>
  <c r="G102" i="48"/>
  <c r="F102" i="48"/>
  <c r="E102" i="48"/>
  <c r="D102" i="48"/>
  <c r="C102" i="48"/>
  <c r="B102" i="48"/>
  <c r="T101" i="48"/>
  <c r="S101" i="48"/>
  <c r="R101" i="48"/>
  <c r="Q101" i="48"/>
  <c r="P101" i="48"/>
  <c r="O101" i="48"/>
  <c r="N101" i="48"/>
  <c r="M101" i="48"/>
  <c r="L101" i="48"/>
  <c r="K101" i="48"/>
  <c r="J101" i="48"/>
  <c r="I101" i="48"/>
  <c r="H101" i="48"/>
  <c r="G101" i="48"/>
  <c r="F101" i="48"/>
  <c r="E101" i="48"/>
  <c r="D101" i="48"/>
  <c r="C101" i="48"/>
  <c r="B101" i="48"/>
  <c r="T100" i="48"/>
  <c r="S100" i="48"/>
  <c r="R100" i="48"/>
  <c r="Q100" i="48"/>
  <c r="P100" i="48"/>
  <c r="O100" i="48"/>
  <c r="N100" i="48"/>
  <c r="M100" i="48"/>
  <c r="L100" i="48"/>
  <c r="K100" i="48"/>
  <c r="J100" i="48"/>
  <c r="I100" i="48"/>
  <c r="H100" i="48"/>
  <c r="G100" i="48"/>
  <c r="F100" i="48"/>
  <c r="E100" i="48"/>
  <c r="D100" i="48"/>
  <c r="C100" i="48"/>
  <c r="B100" i="48"/>
  <c r="T96" i="48"/>
  <c r="S96" i="48"/>
  <c r="R96" i="48"/>
  <c r="Q96" i="48"/>
  <c r="P96" i="48"/>
  <c r="O96" i="48"/>
  <c r="N96" i="48"/>
  <c r="M96" i="48"/>
  <c r="L96" i="48"/>
  <c r="K96" i="48"/>
  <c r="J96" i="48"/>
  <c r="I96" i="48"/>
  <c r="H96" i="48"/>
  <c r="G96" i="48"/>
  <c r="F96" i="48"/>
  <c r="E96" i="48"/>
  <c r="D96" i="48"/>
  <c r="C96" i="48"/>
  <c r="B96" i="48"/>
  <c r="T95" i="48"/>
  <c r="S95" i="48"/>
  <c r="R95" i="48"/>
  <c r="Q95" i="48"/>
  <c r="P95" i="48"/>
  <c r="O95" i="48"/>
  <c r="N95" i="48"/>
  <c r="M95" i="48"/>
  <c r="L95" i="48"/>
  <c r="K95" i="48"/>
  <c r="J95" i="48"/>
  <c r="I95" i="48"/>
  <c r="H95" i="48"/>
  <c r="G95" i="48"/>
  <c r="F95" i="48"/>
  <c r="E95" i="48"/>
  <c r="D95" i="48"/>
  <c r="C95" i="48"/>
  <c r="B95" i="48"/>
  <c r="T94" i="48"/>
  <c r="S94" i="48"/>
  <c r="R94" i="48"/>
  <c r="Q94" i="48"/>
  <c r="P94" i="48"/>
  <c r="O94" i="48"/>
  <c r="N94" i="48"/>
  <c r="M94" i="48"/>
  <c r="L94" i="48"/>
  <c r="K94" i="48"/>
  <c r="J94" i="48"/>
  <c r="I94" i="48"/>
  <c r="H94" i="48"/>
  <c r="G94" i="48"/>
  <c r="F94" i="48"/>
  <c r="E94" i="48"/>
  <c r="D94" i="48"/>
  <c r="C94" i="48"/>
  <c r="B94" i="48"/>
  <c r="T93" i="48"/>
  <c r="S93" i="48"/>
  <c r="R93" i="48"/>
  <c r="Q93" i="48"/>
  <c r="P93" i="48"/>
  <c r="O93" i="48"/>
  <c r="N93" i="48"/>
  <c r="M93" i="48"/>
  <c r="L93" i="48"/>
  <c r="K93" i="48"/>
  <c r="J93" i="48"/>
  <c r="I93" i="48"/>
  <c r="H93" i="48"/>
  <c r="G93" i="48"/>
  <c r="F93" i="48"/>
  <c r="E93" i="48"/>
  <c r="D93" i="48"/>
  <c r="C93" i="48"/>
  <c r="B93" i="48"/>
  <c r="T92" i="48"/>
  <c r="S92" i="48"/>
  <c r="R92" i="48"/>
  <c r="Q92" i="48"/>
  <c r="P92" i="48"/>
  <c r="O92" i="48"/>
  <c r="N92" i="48"/>
  <c r="M92" i="48"/>
  <c r="L92" i="48"/>
  <c r="K92" i="48"/>
  <c r="J92" i="48"/>
  <c r="I92" i="48"/>
  <c r="H92" i="48"/>
  <c r="G92" i="48"/>
  <c r="F92" i="48"/>
  <c r="E92" i="48"/>
  <c r="D92" i="48"/>
  <c r="C92" i="48"/>
  <c r="B92" i="48"/>
  <c r="T91" i="48"/>
  <c r="S91" i="48"/>
  <c r="R91" i="48"/>
  <c r="Q91" i="48"/>
  <c r="P91" i="48"/>
  <c r="O91" i="48"/>
  <c r="N91" i="48"/>
  <c r="M91" i="48"/>
  <c r="L91" i="48"/>
  <c r="K91" i="48"/>
  <c r="J91" i="48"/>
  <c r="I91" i="48"/>
  <c r="H91" i="48"/>
  <c r="G91" i="48"/>
  <c r="F91" i="48"/>
  <c r="E91" i="48"/>
  <c r="D91" i="48"/>
  <c r="C91" i="48"/>
  <c r="B91" i="48"/>
  <c r="T90" i="48"/>
  <c r="S90" i="48"/>
  <c r="R90" i="48"/>
  <c r="Q90" i="48"/>
  <c r="P90" i="48"/>
  <c r="O90" i="48"/>
  <c r="N90" i="48"/>
  <c r="M90" i="48"/>
  <c r="L90" i="48"/>
  <c r="K90" i="48"/>
  <c r="J90" i="48"/>
  <c r="I90" i="48"/>
  <c r="H90" i="48"/>
  <c r="G90" i="48"/>
  <c r="F90" i="48"/>
  <c r="E90" i="48"/>
  <c r="D90" i="48"/>
  <c r="C90" i="48"/>
  <c r="B90" i="48"/>
  <c r="T89" i="48"/>
  <c r="S89" i="48"/>
  <c r="R89" i="48"/>
  <c r="Q89" i="48"/>
  <c r="P89" i="48"/>
  <c r="O89" i="48"/>
  <c r="N89" i="48"/>
  <c r="M89" i="48"/>
  <c r="L89" i="48"/>
  <c r="K89" i="48"/>
  <c r="J89" i="48"/>
  <c r="I89" i="48"/>
  <c r="H89" i="48"/>
  <c r="G89" i="48"/>
  <c r="F89" i="48"/>
  <c r="E89" i="48"/>
  <c r="D89" i="48"/>
  <c r="C89" i="48"/>
  <c r="B89" i="48"/>
  <c r="T88" i="48"/>
  <c r="S88" i="48"/>
  <c r="R88" i="48"/>
  <c r="Q88" i="48"/>
  <c r="P88" i="48"/>
  <c r="O88" i="48"/>
  <c r="N88" i="48"/>
  <c r="M88" i="48"/>
  <c r="L88" i="48"/>
  <c r="K88" i="48"/>
  <c r="J88" i="48"/>
  <c r="I88" i="48"/>
  <c r="H88" i="48"/>
  <c r="G88" i="48"/>
  <c r="F88" i="48"/>
  <c r="E88" i="48"/>
  <c r="D88" i="48"/>
  <c r="C88" i="48"/>
  <c r="B88" i="48"/>
  <c r="T87" i="48"/>
  <c r="S87" i="48"/>
  <c r="R87" i="48"/>
  <c r="Q87" i="48"/>
  <c r="P87" i="48"/>
  <c r="O87" i="48"/>
  <c r="N87" i="48"/>
  <c r="M87" i="48"/>
  <c r="L87" i="48"/>
  <c r="K87" i="48"/>
  <c r="J87" i="48"/>
  <c r="I87" i="48"/>
  <c r="H87" i="48"/>
  <c r="G87" i="48"/>
  <c r="F87" i="48"/>
  <c r="E87" i="48"/>
  <c r="D87" i="48"/>
  <c r="C87" i="48"/>
  <c r="B87" i="48"/>
  <c r="T86" i="48"/>
  <c r="S86" i="48"/>
  <c r="R86" i="48"/>
  <c r="Q86" i="48"/>
  <c r="P86" i="48"/>
  <c r="O86" i="48"/>
  <c r="N86" i="48"/>
  <c r="M86" i="48"/>
  <c r="L86" i="48"/>
  <c r="K86" i="48"/>
  <c r="J86" i="48"/>
  <c r="I86" i="48"/>
  <c r="H86" i="48"/>
  <c r="G86" i="48"/>
  <c r="F86" i="48"/>
  <c r="E86" i="48"/>
  <c r="D86" i="48"/>
  <c r="C86" i="48"/>
  <c r="B86" i="48"/>
  <c r="T85" i="48"/>
  <c r="T97" i="48"/>
  <c r="S85" i="48"/>
  <c r="R85" i="48"/>
  <c r="Q85" i="48"/>
  <c r="P85" i="48"/>
  <c r="O85" i="48"/>
  <c r="N85" i="48"/>
  <c r="M85" i="48"/>
  <c r="L85" i="48"/>
  <c r="L97" i="48"/>
  <c r="K85" i="48"/>
  <c r="J85" i="48"/>
  <c r="I85" i="48"/>
  <c r="H85" i="48"/>
  <c r="G85" i="48"/>
  <c r="F85" i="48"/>
  <c r="E85" i="48"/>
  <c r="D85" i="48"/>
  <c r="D97" i="48"/>
  <c r="C85" i="48"/>
  <c r="B85" i="48"/>
  <c r="T82" i="48"/>
  <c r="S82" i="48"/>
  <c r="R82" i="48"/>
  <c r="Q82" i="48"/>
  <c r="P82" i="48"/>
  <c r="O82" i="48"/>
  <c r="N82" i="48"/>
  <c r="M82" i="48"/>
  <c r="L82" i="48"/>
  <c r="K82" i="48"/>
  <c r="J82" i="48"/>
  <c r="I82" i="48"/>
  <c r="H82" i="48"/>
  <c r="G82" i="48"/>
  <c r="F82" i="48"/>
  <c r="E82" i="48"/>
  <c r="D82" i="48"/>
  <c r="C82" i="48"/>
  <c r="B82" i="48"/>
  <c r="T81" i="48"/>
  <c r="S81" i="48"/>
  <c r="R81" i="48"/>
  <c r="Q81" i="48"/>
  <c r="P81" i="48"/>
  <c r="O81" i="48"/>
  <c r="N81" i="48"/>
  <c r="M81" i="48"/>
  <c r="L81" i="48"/>
  <c r="K81" i="48"/>
  <c r="J81" i="48"/>
  <c r="I81" i="48"/>
  <c r="H81" i="48"/>
  <c r="G81" i="48"/>
  <c r="F81" i="48"/>
  <c r="E81" i="48"/>
  <c r="D81" i="48"/>
  <c r="C81" i="48"/>
  <c r="B81" i="48"/>
  <c r="T80" i="48"/>
  <c r="S80" i="48"/>
  <c r="R80" i="48"/>
  <c r="Q80" i="48"/>
  <c r="P80" i="48"/>
  <c r="O80" i="48"/>
  <c r="N80" i="48"/>
  <c r="M80" i="48"/>
  <c r="L80" i="48"/>
  <c r="K80" i="48"/>
  <c r="J80" i="48"/>
  <c r="I80" i="48"/>
  <c r="H80" i="48"/>
  <c r="G80" i="48"/>
  <c r="F80" i="48"/>
  <c r="E80" i="48"/>
  <c r="D80" i="48"/>
  <c r="C80" i="48"/>
  <c r="B80" i="48"/>
  <c r="T79" i="48"/>
  <c r="S79" i="48"/>
  <c r="R79" i="48"/>
  <c r="Q79" i="48"/>
  <c r="P79" i="48"/>
  <c r="O79" i="48"/>
  <c r="N79" i="48"/>
  <c r="M79" i="48"/>
  <c r="L79" i="48"/>
  <c r="K79" i="48"/>
  <c r="J79" i="48"/>
  <c r="I79" i="48"/>
  <c r="H79" i="48"/>
  <c r="G79" i="48"/>
  <c r="F79" i="48"/>
  <c r="E79" i="48"/>
  <c r="D79" i="48"/>
  <c r="C79" i="48"/>
  <c r="B79" i="48"/>
  <c r="T78" i="48"/>
  <c r="S78" i="48"/>
  <c r="R78" i="48"/>
  <c r="Q78" i="48"/>
  <c r="P78" i="48"/>
  <c r="O78" i="48"/>
  <c r="N78" i="48"/>
  <c r="M78" i="48"/>
  <c r="L78" i="48"/>
  <c r="K78" i="48"/>
  <c r="J78" i="48"/>
  <c r="I78" i="48"/>
  <c r="H78" i="48"/>
  <c r="G78" i="48"/>
  <c r="F78" i="48"/>
  <c r="E78" i="48"/>
  <c r="D78" i="48"/>
  <c r="C78" i="48"/>
  <c r="B78" i="48"/>
  <c r="T77" i="48"/>
  <c r="S77" i="48"/>
  <c r="R77" i="48"/>
  <c r="Q77" i="48"/>
  <c r="P77" i="48"/>
  <c r="O77" i="48"/>
  <c r="N77" i="48"/>
  <c r="M77" i="48"/>
  <c r="L77" i="48"/>
  <c r="K77" i="48"/>
  <c r="J77" i="48"/>
  <c r="I77" i="48"/>
  <c r="H77" i="48"/>
  <c r="G77" i="48"/>
  <c r="F77" i="48"/>
  <c r="E77" i="48"/>
  <c r="D77" i="48"/>
  <c r="C77" i="48"/>
  <c r="B77" i="48"/>
  <c r="T76" i="48"/>
  <c r="S76" i="48"/>
  <c r="R76" i="48"/>
  <c r="Q76" i="48"/>
  <c r="P76" i="48"/>
  <c r="O76" i="48"/>
  <c r="N76" i="48"/>
  <c r="M76" i="48"/>
  <c r="L76" i="48"/>
  <c r="K76" i="48"/>
  <c r="J76" i="48"/>
  <c r="I76" i="48"/>
  <c r="H76" i="48"/>
  <c r="G76" i="48"/>
  <c r="F76" i="48"/>
  <c r="E76" i="48"/>
  <c r="D76" i="48"/>
  <c r="C76" i="48"/>
  <c r="B76" i="48"/>
  <c r="T75" i="48"/>
  <c r="S75" i="48"/>
  <c r="R75" i="48"/>
  <c r="Q75" i="48"/>
  <c r="P75" i="48"/>
  <c r="O75" i="48"/>
  <c r="N75" i="48"/>
  <c r="M75" i="48"/>
  <c r="L75" i="48"/>
  <c r="K75" i="48"/>
  <c r="J75" i="48"/>
  <c r="I75" i="48"/>
  <c r="H75" i="48"/>
  <c r="G75" i="48"/>
  <c r="F75" i="48"/>
  <c r="E75" i="48"/>
  <c r="D75" i="48"/>
  <c r="C75" i="48"/>
  <c r="B75" i="48"/>
  <c r="T74" i="48"/>
  <c r="S74" i="48"/>
  <c r="R74" i="48"/>
  <c r="Q74" i="48"/>
  <c r="P74" i="48"/>
  <c r="O74" i="48"/>
  <c r="N74" i="48"/>
  <c r="M74" i="48"/>
  <c r="L74" i="48"/>
  <c r="K74" i="48"/>
  <c r="J74" i="48"/>
  <c r="I74" i="48"/>
  <c r="H74" i="48"/>
  <c r="G74" i="48"/>
  <c r="F74" i="48"/>
  <c r="E74" i="48"/>
  <c r="D74" i="48"/>
  <c r="C74" i="48"/>
  <c r="B74" i="48"/>
  <c r="T73" i="48"/>
  <c r="S73" i="48"/>
  <c r="R73" i="48"/>
  <c r="Q73" i="48"/>
  <c r="P73" i="48"/>
  <c r="O73" i="48"/>
  <c r="N73" i="48"/>
  <c r="M73" i="48"/>
  <c r="L73" i="48"/>
  <c r="K73" i="48"/>
  <c r="J73" i="48"/>
  <c r="I73" i="48"/>
  <c r="H73" i="48"/>
  <c r="G73" i="48"/>
  <c r="F73" i="48"/>
  <c r="E73" i="48"/>
  <c r="D73" i="48"/>
  <c r="C73" i="48"/>
  <c r="B73" i="48"/>
  <c r="T72" i="48"/>
  <c r="S72" i="48"/>
  <c r="R72" i="48"/>
  <c r="Q72" i="48"/>
  <c r="P72" i="48"/>
  <c r="O72" i="48"/>
  <c r="N72" i="48"/>
  <c r="M72" i="48"/>
  <c r="L72" i="48"/>
  <c r="K72" i="48"/>
  <c r="J72" i="48"/>
  <c r="I72" i="48"/>
  <c r="H72" i="48"/>
  <c r="G72" i="48"/>
  <c r="F72" i="48"/>
  <c r="E72" i="48"/>
  <c r="D72" i="48"/>
  <c r="C72" i="48"/>
  <c r="B72" i="48"/>
  <c r="T71" i="48"/>
  <c r="S71" i="48"/>
  <c r="R71" i="48"/>
  <c r="Q71" i="48"/>
  <c r="P71" i="48"/>
  <c r="P83" i="48"/>
  <c r="O71" i="48"/>
  <c r="N71" i="48"/>
  <c r="M71" i="48"/>
  <c r="L71" i="48"/>
  <c r="K71" i="48"/>
  <c r="J71" i="48"/>
  <c r="I71" i="48"/>
  <c r="H71" i="48"/>
  <c r="H83" i="48"/>
  <c r="G71" i="48"/>
  <c r="F71" i="48"/>
  <c r="E71" i="48"/>
  <c r="D71" i="48"/>
  <c r="C71" i="48"/>
  <c r="B71" i="48"/>
  <c r="T68" i="48"/>
  <c r="S68" i="48"/>
  <c r="R68" i="48"/>
  <c r="Q68" i="48"/>
  <c r="P68" i="48"/>
  <c r="O68" i="48"/>
  <c r="N68" i="48"/>
  <c r="M68" i="48"/>
  <c r="L68" i="48"/>
  <c r="K68" i="48"/>
  <c r="J68" i="48"/>
  <c r="I68" i="48"/>
  <c r="H68" i="48"/>
  <c r="G68" i="48"/>
  <c r="F68" i="48"/>
  <c r="E68" i="48"/>
  <c r="D68" i="48"/>
  <c r="C68" i="48"/>
  <c r="B68" i="48"/>
  <c r="T67" i="48"/>
  <c r="S67" i="48"/>
  <c r="R67" i="48"/>
  <c r="Q67" i="48"/>
  <c r="P67" i="48"/>
  <c r="O67" i="48"/>
  <c r="N67" i="48"/>
  <c r="M67" i="48"/>
  <c r="L67" i="48"/>
  <c r="K67" i="48"/>
  <c r="J67" i="48"/>
  <c r="I67" i="48"/>
  <c r="H67" i="48"/>
  <c r="G67" i="48"/>
  <c r="F67" i="48"/>
  <c r="E67" i="48"/>
  <c r="D67" i="48"/>
  <c r="C67" i="48"/>
  <c r="B67" i="48"/>
  <c r="T66" i="48"/>
  <c r="S66" i="48"/>
  <c r="R66" i="48"/>
  <c r="Q66" i="48"/>
  <c r="P66" i="48"/>
  <c r="O66" i="48"/>
  <c r="N66" i="48"/>
  <c r="M66" i="48"/>
  <c r="L66" i="48"/>
  <c r="K66" i="48"/>
  <c r="J66" i="48"/>
  <c r="I66" i="48"/>
  <c r="H66" i="48"/>
  <c r="G66" i="48"/>
  <c r="F66" i="48"/>
  <c r="E66" i="48"/>
  <c r="D66" i="48"/>
  <c r="C66" i="48"/>
  <c r="B66" i="48"/>
  <c r="T65" i="48"/>
  <c r="S65" i="48"/>
  <c r="R65" i="48"/>
  <c r="Q65" i="48"/>
  <c r="P65" i="48"/>
  <c r="O65" i="48"/>
  <c r="N65" i="48"/>
  <c r="M65" i="48"/>
  <c r="L65" i="48"/>
  <c r="K65" i="48"/>
  <c r="J65" i="48"/>
  <c r="I65" i="48"/>
  <c r="H65" i="48"/>
  <c r="G65" i="48"/>
  <c r="F65" i="48"/>
  <c r="E65" i="48"/>
  <c r="D65" i="48"/>
  <c r="C65" i="48"/>
  <c r="B65" i="48"/>
  <c r="T64" i="48"/>
  <c r="S64" i="48"/>
  <c r="R64" i="48"/>
  <c r="Q64" i="48"/>
  <c r="P64" i="48"/>
  <c r="O64" i="48"/>
  <c r="N64" i="48"/>
  <c r="M64" i="48"/>
  <c r="L64" i="48"/>
  <c r="K64" i="48"/>
  <c r="J64" i="48"/>
  <c r="I64" i="48"/>
  <c r="H64" i="48"/>
  <c r="G64" i="48"/>
  <c r="F64" i="48"/>
  <c r="E64" i="48"/>
  <c r="D64" i="48"/>
  <c r="C64" i="48"/>
  <c r="B64" i="48"/>
  <c r="T63" i="48"/>
  <c r="S63" i="48"/>
  <c r="R63" i="48"/>
  <c r="Q63" i="48"/>
  <c r="P63" i="48"/>
  <c r="O63" i="48"/>
  <c r="N63" i="48"/>
  <c r="M63" i="48"/>
  <c r="L63" i="48"/>
  <c r="K63" i="48"/>
  <c r="J63" i="48"/>
  <c r="I63" i="48"/>
  <c r="H63" i="48"/>
  <c r="G63" i="48"/>
  <c r="F63" i="48"/>
  <c r="E63" i="48"/>
  <c r="D63" i="48"/>
  <c r="C63" i="48"/>
  <c r="B63" i="48"/>
  <c r="T62" i="48"/>
  <c r="S62" i="48"/>
  <c r="R62" i="48"/>
  <c r="Q62" i="48"/>
  <c r="P62" i="48"/>
  <c r="O62" i="48"/>
  <c r="N62" i="48"/>
  <c r="M62" i="48"/>
  <c r="L62" i="48"/>
  <c r="K62" i="48"/>
  <c r="J62" i="48"/>
  <c r="I62" i="48"/>
  <c r="H62" i="48"/>
  <c r="G62" i="48"/>
  <c r="F62" i="48"/>
  <c r="E62" i="48"/>
  <c r="D62" i="48"/>
  <c r="C62" i="48"/>
  <c r="B62" i="48"/>
  <c r="T61" i="48"/>
  <c r="S61" i="48"/>
  <c r="R61" i="48"/>
  <c r="Q61" i="48"/>
  <c r="P61" i="48"/>
  <c r="O61" i="48"/>
  <c r="N61" i="48"/>
  <c r="M61" i="48"/>
  <c r="L61" i="48"/>
  <c r="K61" i="48"/>
  <c r="J61" i="48"/>
  <c r="I61" i="48"/>
  <c r="H61" i="48"/>
  <c r="G61" i="48"/>
  <c r="F61" i="48"/>
  <c r="E61" i="48"/>
  <c r="D61" i="48"/>
  <c r="C61" i="48"/>
  <c r="B61" i="48"/>
  <c r="T60" i="48"/>
  <c r="S60" i="48"/>
  <c r="R60" i="48"/>
  <c r="Q60" i="48"/>
  <c r="P60" i="48"/>
  <c r="O60" i="48"/>
  <c r="N60" i="48"/>
  <c r="M60" i="48"/>
  <c r="L60" i="48"/>
  <c r="K60" i="48"/>
  <c r="J60" i="48"/>
  <c r="I60" i="48"/>
  <c r="H60" i="48"/>
  <c r="G60" i="48"/>
  <c r="F60" i="48"/>
  <c r="E60" i="48"/>
  <c r="D60" i="48"/>
  <c r="C60" i="48"/>
  <c r="B60" i="48"/>
  <c r="T59" i="48"/>
  <c r="S59" i="48"/>
  <c r="R59" i="48"/>
  <c r="Q59" i="48"/>
  <c r="P59" i="48"/>
  <c r="O59" i="48"/>
  <c r="N59" i="48"/>
  <c r="M59" i="48"/>
  <c r="L59" i="48"/>
  <c r="K59" i="48"/>
  <c r="J59" i="48"/>
  <c r="I59" i="48"/>
  <c r="H59" i="48"/>
  <c r="G59" i="48"/>
  <c r="F59" i="48"/>
  <c r="E59" i="48"/>
  <c r="D59" i="48"/>
  <c r="C59" i="48"/>
  <c r="B59" i="48"/>
  <c r="T58" i="48"/>
  <c r="S58" i="48"/>
  <c r="R58" i="48"/>
  <c r="Q58" i="48"/>
  <c r="P58" i="48"/>
  <c r="O58" i="48"/>
  <c r="N58" i="48"/>
  <c r="M58" i="48"/>
  <c r="L58" i="48"/>
  <c r="K58" i="48"/>
  <c r="J58" i="48"/>
  <c r="I58" i="48"/>
  <c r="H58" i="48"/>
  <c r="G58" i="48"/>
  <c r="F58" i="48"/>
  <c r="E58" i="48"/>
  <c r="D58" i="48"/>
  <c r="C58" i="48"/>
  <c r="B58" i="48"/>
  <c r="T57" i="48"/>
  <c r="T69" i="48"/>
  <c r="S57" i="48"/>
  <c r="R57" i="48"/>
  <c r="Q57" i="48"/>
  <c r="P57" i="48"/>
  <c r="O57" i="48"/>
  <c r="N57" i="48"/>
  <c r="M57" i="48"/>
  <c r="L57" i="48"/>
  <c r="L69" i="48"/>
  <c r="K57" i="48"/>
  <c r="J57" i="48"/>
  <c r="I57" i="48"/>
  <c r="H57" i="48"/>
  <c r="G57" i="48"/>
  <c r="F57" i="48"/>
  <c r="E57" i="48"/>
  <c r="D57" i="48"/>
  <c r="D69" i="48"/>
  <c r="C57" i="48"/>
  <c r="B57" i="48"/>
  <c r="T54" i="48"/>
  <c r="S54" i="48"/>
  <c r="R54" i="48"/>
  <c r="Q54" i="48"/>
  <c r="P54" i="48"/>
  <c r="O54" i="48"/>
  <c r="N54" i="48"/>
  <c r="M54" i="48"/>
  <c r="L54" i="48"/>
  <c r="K54" i="48"/>
  <c r="J54" i="48"/>
  <c r="I54" i="48"/>
  <c r="H54" i="48"/>
  <c r="G54" i="48"/>
  <c r="F54" i="48"/>
  <c r="E54" i="48"/>
  <c r="D54" i="48"/>
  <c r="C54" i="48"/>
  <c r="B54" i="48"/>
  <c r="T53" i="48"/>
  <c r="S53" i="48"/>
  <c r="R53" i="48"/>
  <c r="Q53" i="48"/>
  <c r="P53" i="48"/>
  <c r="O53" i="48"/>
  <c r="N53" i="48"/>
  <c r="M53" i="48"/>
  <c r="L53" i="48"/>
  <c r="K53" i="48"/>
  <c r="J53" i="48"/>
  <c r="I53" i="48"/>
  <c r="H53" i="48"/>
  <c r="G53" i="48"/>
  <c r="F53" i="48"/>
  <c r="E53" i="48"/>
  <c r="D53" i="48"/>
  <c r="C53" i="48"/>
  <c r="B53" i="48"/>
  <c r="T52" i="48"/>
  <c r="S52" i="48"/>
  <c r="R52" i="48"/>
  <c r="Q52" i="48"/>
  <c r="P52" i="48"/>
  <c r="O52" i="48"/>
  <c r="N52" i="48"/>
  <c r="M52" i="48"/>
  <c r="L52" i="48"/>
  <c r="K52" i="48"/>
  <c r="J52" i="48"/>
  <c r="I52" i="48"/>
  <c r="H52" i="48"/>
  <c r="G52" i="48"/>
  <c r="F52" i="48"/>
  <c r="E52" i="48"/>
  <c r="D52" i="48"/>
  <c r="C52" i="48"/>
  <c r="B52" i="48"/>
  <c r="T51" i="48"/>
  <c r="S51" i="48"/>
  <c r="R51" i="48"/>
  <c r="Q51" i="48"/>
  <c r="P51" i="48"/>
  <c r="O51" i="48"/>
  <c r="N51" i="48"/>
  <c r="M51" i="48"/>
  <c r="L51" i="48"/>
  <c r="K51" i="48"/>
  <c r="J51" i="48"/>
  <c r="I51" i="48"/>
  <c r="H51" i="48"/>
  <c r="G51" i="48"/>
  <c r="F51" i="48"/>
  <c r="E51" i="48"/>
  <c r="D51" i="48"/>
  <c r="C51" i="48"/>
  <c r="B51" i="48"/>
  <c r="T50" i="48"/>
  <c r="S50" i="48"/>
  <c r="R50" i="48"/>
  <c r="Q50" i="48"/>
  <c r="P50" i="48"/>
  <c r="O50" i="48"/>
  <c r="N50" i="48"/>
  <c r="M50" i="48"/>
  <c r="L50" i="48"/>
  <c r="K50" i="48"/>
  <c r="J50" i="48"/>
  <c r="I50" i="48"/>
  <c r="H50" i="48"/>
  <c r="G50" i="48"/>
  <c r="F50" i="48"/>
  <c r="E50" i="48"/>
  <c r="D50" i="48"/>
  <c r="C50" i="48"/>
  <c r="B50" i="48"/>
  <c r="T49" i="48"/>
  <c r="S49" i="48"/>
  <c r="R49" i="48"/>
  <c r="Q49" i="48"/>
  <c r="P49" i="48"/>
  <c r="O49" i="48"/>
  <c r="N49" i="48"/>
  <c r="M49" i="48"/>
  <c r="L49" i="48"/>
  <c r="K49" i="48"/>
  <c r="J49" i="48"/>
  <c r="I49" i="48"/>
  <c r="H49" i="48"/>
  <c r="G49" i="48"/>
  <c r="F49" i="48"/>
  <c r="E49" i="48"/>
  <c r="D49" i="48"/>
  <c r="C49" i="48"/>
  <c r="B49" i="48"/>
  <c r="T48" i="48"/>
  <c r="S48" i="48"/>
  <c r="R48" i="48"/>
  <c r="Q48" i="48"/>
  <c r="P48" i="48"/>
  <c r="O48" i="48"/>
  <c r="N48" i="48"/>
  <c r="M48" i="48"/>
  <c r="L48" i="48"/>
  <c r="K48" i="48"/>
  <c r="J48" i="48"/>
  <c r="I48" i="48"/>
  <c r="H48" i="48"/>
  <c r="G48" i="48"/>
  <c r="F48" i="48"/>
  <c r="E48" i="48"/>
  <c r="D48" i="48"/>
  <c r="C48" i="48"/>
  <c r="B48" i="48"/>
  <c r="T47" i="48"/>
  <c r="S47" i="48"/>
  <c r="R47" i="48"/>
  <c r="Q47" i="48"/>
  <c r="P47" i="48"/>
  <c r="O47" i="48"/>
  <c r="N47" i="48"/>
  <c r="M47" i="48"/>
  <c r="L47" i="48"/>
  <c r="K47" i="48"/>
  <c r="J47" i="48"/>
  <c r="I47" i="48"/>
  <c r="H47" i="48"/>
  <c r="G47" i="48"/>
  <c r="F47" i="48"/>
  <c r="E47" i="48"/>
  <c r="D47" i="48"/>
  <c r="C47" i="48"/>
  <c r="B47" i="48"/>
  <c r="T46" i="48"/>
  <c r="S46" i="48"/>
  <c r="R46" i="48"/>
  <c r="Q46" i="48"/>
  <c r="P46" i="48"/>
  <c r="O46" i="48"/>
  <c r="N46" i="48"/>
  <c r="M46" i="48"/>
  <c r="L46" i="48"/>
  <c r="K46" i="48"/>
  <c r="J46" i="48"/>
  <c r="I46" i="48"/>
  <c r="H46" i="48"/>
  <c r="G46" i="48"/>
  <c r="F46" i="48"/>
  <c r="E46" i="48"/>
  <c r="D46" i="48"/>
  <c r="C46" i="48"/>
  <c r="B46" i="48"/>
  <c r="T45" i="48"/>
  <c r="S45" i="48"/>
  <c r="R45" i="48"/>
  <c r="Q45" i="48"/>
  <c r="P45" i="48"/>
  <c r="O45" i="48"/>
  <c r="N45" i="48"/>
  <c r="M45" i="48"/>
  <c r="L45" i="48"/>
  <c r="K45" i="48"/>
  <c r="J45" i="48"/>
  <c r="I45" i="48"/>
  <c r="H45" i="48"/>
  <c r="G45" i="48"/>
  <c r="F45" i="48"/>
  <c r="E45" i="48"/>
  <c r="D45" i="48"/>
  <c r="C45" i="48"/>
  <c r="B45" i="48"/>
  <c r="T44" i="48"/>
  <c r="S44" i="48"/>
  <c r="R44" i="48"/>
  <c r="Q44" i="48"/>
  <c r="P44" i="48"/>
  <c r="O44" i="48"/>
  <c r="N44" i="48"/>
  <c r="M44" i="48"/>
  <c r="L44" i="48"/>
  <c r="K44" i="48"/>
  <c r="J44" i="48"/>
  <c r="I44" i="48"/>
  <c r="H44" i="48"/>
  <c r="G44" i="48"/>
  <c r="F44" i="48"/>
  <c r="E44" i="48"/>
  <c r="D44" i="48"/>
  <c r="C44" i="48"/>
  <c r="B44" i="48"/>
  <c r="T43" i="48"/>
  <c r="S43" i="48"/>
  <c r="R43" i="48"/>
  <c r="Q43" i="48"/>
  <c r="P43" i="48"/>
  <c r="P55" i="48"/>
  <c r="O43" i="48"/>
  <c r="N43" i="48"/>
  <c r="M43" i="48"/>
  <c r="L43" i="48"/>
  <c r="K43" i="48"/>
  <c r="J43" i="48"/>
  <c r="I43" i="48"/>
  <c r="H43" i="48"/>
  <c r="H55" i="48"/>
  <c r="G43" i="48"/>
  <c r="F43" i="48"/>
  <c r="E43" i="48"/>
  <c r="D43" i="48"/>
  <c r="C43" i="48"/>
  <c r="B43" i="48"/>
  <c r="T40" i="48"/>
  <c r="S40" i="48"/>
  <c r="R40" i="48"/>
  <c r="Q40" i="48"/>
  <c r="P40" i="48"/>
  <c r="O40" i="48"/>
  <c r="N40" i="48"/>
  <c r="M40" i="48"/>
  <c r="L40" i="48"/>
  <c r="K40" i="48"/>
  <c r="J40" i="48"/>
  <c r="I40" i="48"/>
  <c r="H40" i="48"/>
  <c r="G40" i="48"/>
  <c r="F40" i="48"/>
  <c r="E40" i="48"/>
  <c r="D40" i="48"/>
  <c r="C40" i="48"/>
  <c r="B40" i="48"/>
  <c r="T39" i="48"/>
  <c r="S39" i="48"/>
  <c r="R39" i="48"/>
  <c r="Q39" i="48"/>
  <c r="P39" i="48"/>
  <c r="O39" i="48"/>
  <c r="N39" i="48"/>
  <c r="M39" i="48"/>
  <c r="L39" i="48"/>
  <c r="K39" i="48"/>
  <c r="J39" i="48"/>
  <c r="I39" i="48"/>
  <c r="H39" i="48"/>
  <c r="G39" i="48"/>
  <c r="F39" i="48"/>
  <c r="E39" i="48"/>
  <c r="D39" i="48"/>
  <c r="C39" i="48"/>
  <c r="B39" i="48"/>
  <c r="T38" i="48"/>
  <c r="S38" i="48"/>
  <c r="R38" i="48"/>
  <c r="Q38" i="48"/>
  <c r="P38" i="48"/>
  <c r="O38" i="48"/>
  <c r="N38" i="48"/>
  <c r="M38" i="48"/>
  <c r="L38" i="48"/>
  <c r="K38" i="48"/>
  <c r="J38" i="48"/>
  <c r="I38" i="48"/>
  <c r="H38" i="48"/>
  <c r="G38" i="48"/>
  <c r="F38" i="48"/>
  <c r="E38" i="48"/>
  <c r="D38" i="48"/>
  <c r="C38" i="48"/>
  <c r="B38" i="48"/>
  <c r="T37" i="48"/>
  <c r="S37" i="48"/>
  <c r="R37" i="48"/>
  <c r="Q37" i="48"/>
  <c r="P37" i="48"/>
  <c r="O37" i="48"/>
  <c r="N37" i="48"/>
  <c r="M37" i="48"/>
  <c r="L37" i="48"/>
  <c r="K37" i="48"/>
  <c r="J37" i="48"/>
  <c r="I37" i="48"/>
  <c r="H37" i="48"/>
  <c r="G37" i="48"/>
  <c r="F37" i="48"/>
  <c r="E37" i="48"/>
  <c r="D37" i="48"/>
  <c r="C37" i="48"/>
  <c r="B37" i="48"/>
  <c r="T36" i="48"/>
  <c r="S36" i="48"/>
  <c r="R36" i="48"/>
  <c r="Q36" i="48"/>
  <c r="P36" i="48"/>
  <c r="O36" i="48"/>
  <c r="N36" i="48"/>
  <c r="M36" i="48"/>
  <c r="L36" i="48"/>
  <c r="K36" i="48"/>
  <c r="J36" i="48"/>
  <c r="I36" i="48"/>
  <c r="H36" i="48"/>
  <c r="G36" i="48"/>
  <c r="F36" i="48"/>
  <c r="E36" i="48"/>
  <c r="D36" i="48"/>
  <c r="C36" i="48"/>
  <c r="B36" i="48"/>
  <c r="T35" i="48"/>
  <c r="S35" i="48"/>
  <c r="R35" i="48"/>
  <c r="Q35" i="48"/>
  <c r="P35" i="48"/>
  <c r="O35" i="48"/>
  <c r="N35" i="48"/>
  <c r="M35" i="48"/>
  <c r="L35" i="48"/>
  <c r="K35" i="48"/>
  <c r="J35" i="48"/>
  <c r="I35" i="48"/>
  <c r="H35" i="48"/>
  <c r="G35" i="48"/>
  <c r="F35" i="48"/>
  <c r="E35" i="48"/>
  <c r="D35" i="48"/>
  <c r="C35" i="48"/>
  <c r="B35" i="48"/>
  <c r="T34" i="48"/>
  <c r="S34" i="48"/>
  <c r="R34" i="48"/>
  <c r="Q34" i="48"/>
  <c r="P34" i="48"/>
  <c r="O34" i="48"/>
  <c r="N34" i="48"/>
  <c r="M34" i="48"/>
  <c r="L34" i="48"/>
  <c r="K34" i="48"/>
  <c r="J34" i="48"/>
  <c r="I34" i="48"/>
  <c r="H34" i="48"/>
  <c r="G34" i="48"/>
  <c r="F34" i="48"/>
  <c r="E34" i="48"/>
  <c r="D34" i="48"/>
  <c r="C34" i="48"/>
  <c r="B34" i="48"/>
  <c r="T33" i="48"/>
  <c r="S33" i="48"/>
  <c r="R33" i="48"/>
  <c r="Q33" i="48"/>
  <c r="P33" i="48"/>
  <c r="O33" i="48"/>
  <c r="N33" i="48"/>
  <c r="M33" i="48"/>
  <c r="L33" i="48"/>
  <c r="K33" i="48"/>
  <c r="J33" i="48"/>
  <c r="I33" i="48"/>
  <c r="H33" i="48"/>
  <c r="G33" i="48"/>
  <c r="F33" i="48"/>
  <c r="E33" i="48"/>
  <c r="D33" i="48"/>
  <c r="C33" i="48"/>
  <c r="B33" i="48"/>
  <c r="T32" i="48"/>
  <c r="S32" i="48"/>
  <c r="R32" i="48"/>
  <c r="Q32" i="48"/>
  <c r="P32" i="48"/>
  <c r="O32" i="48"/>
  <c r="N32" i="48"/>
  <c r="M32" i="48"/>
  <c r="L32" i="48"/>
  <c r="K32" i="48"/>
  <c r="J32" i="48"/>
  <c r="I32" i="48"/>
  <c r="H32" i="48"/>
  <c r="G32" i="48"/>
  <c r="F32" i="48"/>
  <c r="E32" i="48"/>
  <c r="D32" i="48"/>
  <c r="C32" i="48"/>
  <c r="B32" i="48"/>
  <c r="T31" i="48"/>
  <c r="S31" i="48"/>
  <c r="R31" i="48"/>
  <c r="Q31" i="48"/>
  <c r="P31" i="48"/>
  <c r="O31" i="48"/>
  <c r="N31" i="48"/>
  <c r="M31" i="48"/>
  <c r="L31" i="48"/>
  <c r="K31" i="48"/>
  <c r="J31" i="48"/>
  <c r="I31" i="48"/>
  <c r="H31" i="48"/>
  <c r="G31" i="48"/>
  <c r="F31" i="48"/>
  <c r="E31" i="48"/>
  <c r="D31" i="48"/>
  <c r="C31" i="48"/>
  <c r="B31" i="48"/>
  <c r="T30" i="48"/>
  <c r="S30" i="48"/>
  <c r="R30" i="48"/>
  <c r="Q30" i="48"/>
  <c r="P30" i="48"/>
  <c r="O30" i="48"/>
  <c r="N30" i="48"/>
  <c r="M30" i="48"/>
  <c r="L30" i="48"/>
  <c r="K30" i="48"/>
  <c r="J30" i="48"/>
  <c r="I30" i="48"/>
  <c r="H30" i="48"/>
  <c r="G30" i="48"/>
  <c r="F30" i="48"/>
  <c r="E30" i="48"/>
  <c r="D30" i="48"/>
  <c r="C30" i="48"/>
  <c r="B30" i="48"/>
  <c r="T29" i="48"/>
  <c r="T41" i="48"/>
  <c r="S29" i="48"/>
  <c r="R29" i="48"/>
  <c r="Q29" i="48"/>
  <c r="P29" i="48"/>
  <c r="O29" i="48"/>
  <c r="N29" i="48"/>
  <c r="M29" i="48"/>
  <c r="L29" i="48"/>
  <c r="L41" i="48"/>
  <c r="K29" i="48"/>
  <c r="J29" i="48"/>
  <c r="I29" i="48"/>
  <c r="H29" i="48"/>
  <c r="G29" i="48"/>
  <c r="F29" i="48"/>
  <c r="E29" i="48"/>
  <c r="D29" i="48"/>
  <c r="D41" i="48"/>
  <c r="C29" i="48"/>
  <c r="B29" i="48"/>
  <c r="T26" i="48"/>
  <c r="S26" i="48"/>
  <c r="R26" i="48"/>
  <c r="Q26" i="48"/>
  <c r="P26" i="48"/>
  <c r="O26" i="48"/>
  <c r="N26" i="48"/>
  <c r="M26" i="48"/>
  <c r="L26" i="48"/>
  <c r="K26" i="48"/>
  <c r="J26" i="48"/>
  <c r="I26" i="48"/>
  <c r="H26" i="48"/>
  <c r="G26" i="48"/>
  <c r="F26" i="48"/>
  <c r="E26" i="48"/>
  <c r="D26" i="48"/>
  <c r="C26" i="48"/>
  <c r="B26" i="48"/>
  <c r="T25" i="48"/>
  <c r="S25" i="48"/>
  <c r="R25" i="48"/>
  <c r="Q25" i="48"/>
  <c r="P25" i="48"/>
  <c r="O25" i="48"/>
  <c r="N25" i="48"/>
  <c r="M25" i="48"/>
  <c r="L25" i="48"/>
  <c r="K25" i="48"/>
  <c r="J25" i="48"/>
  <c r="I25" i="48"/>
  <c r="H25" i="48"/>
  <c r="G25" i="48"/>
  <c r="F25" i="48"/>
  <c r="E25" i="48"/>
  <c r="D25" i="48"/>
  <c r="C25" i="48"/>
  <c r="B25" i="48"/>
  <c r="T24" i="48"/>
  <c r="S24" i="48"/>
  <c r="R24" i="48"/>
  <c r="Q24" i="48"/>
  <c r="P24" i="48"/>
  <c r="O24" i="48"/>
  <c r="N24" i="48"/>
  <c r="M24" i="48"/>
  <c r="L24" i="48"/>
  <c r="K24" i="48"/>
  <c r="J24" i="48"/>
  <c r="I24" i="48"/>
  <c r="H24" i="48"/>
  <c r="G24" i="48"/>
  <c r="F24" i="48"/>
  <c r="E24" i="48"/>
  <c r="D24" i="48"/>
  <c r="C24" i="48"/>
  <c r="B24" i="48"/>
  <c r="T23" i="48"/>
  <c r="S23" i="48"/>
  <c r="R23" i="48"/>
  <c r="Q23" i="48"/>
  <c r="P23" i="48"/>
  <c r="O23" i="48"/>
  <c r="N23" i="48"/>
  <c r="M23" i="48"/>
  <c r="L23" i="48"/>
  <c r="K23" i="48"/>
  <c r="J23" i="48"/>
  <c r="I23" i="48"/>
  <c r="H23" i="48"/>
  <c r="G23" i="48"/>
  <c r="F23" i="48"/>
  <c r="E23" i="48"/>
  <c r="D23" i="48"/>
  <c r="C23" i="48"/>
  <c r="B23" i="48"/>
  <c r="T22" i="48"/>
  <c r="S22" i="48"/>
  <c r="R22" i="48"/>
  <c r="Q22" i="48"/>
  <c r="P22" i="48"/>
  <c r="O22" i="48"/>
  <c r="N22" i="48"/>
  <c r="M22" i="48"/>
  <c r="L22" i="48"/>
  <c r="K22" i="48"/>
  <c r="J22" i="48"/>
  <c r="I22" i="48"/>
  <c r="H22" i="48"/>
  <c r="G22" i="48"/>
  <c r="F22" i="48"/>
  <c r="E22" i="48"/>
  <c r="D22" i="48"/>
  <c r="C22" i="48"/>
  <c r="B22" i="48"/>
  <c r="T21" i="48"/>
  <c r="S21" i="48"/>
  <c r="R21" i="48"/>
  <c r="Q21" i="48"/>
  <c r="P21" i="48"/>
  <c r="O21" i="48"/>
  <c r="N21" i="48"/>
  <c r="M21" i="48"/>
  <c r="L21" i="48"/>
  <c r="K21" i="48"/>
  <c r="J21" i="48"/>
  <c r="I21" i="48"/>
  <c r="H21" i="48"/>
  <c r="G21" i="48"/>
  <c r="F21" i="48"/>
  <c r="E21" i="48"/>
  <c r="D21" i="48"/>
  <c r="C21" i="48"/>
  <c r="B21" i="48"/>
  <c r="T20" i="48"/>
  <c r="S20" i="48"/>
  <c r="R20" i="48"/>
  <c r="Q20" i="48"/>
  <c r="P20" i="48"/>
  <c r="O20" i="48"/>
  <c r="N20" i="48"/>
  <c r="M20" i="48"/>
  <c r="L20" i="48"/>
  <c r="K20" i="48"/>
  <c r="J20" i="48"/>
  <c r="I20" i="48"/>
  <c r="H20" i="48"/>
  <c r="G20" i="48"/>
  <c r="F20" i="48"/>
  <c r="E20" i="48"/>
  <c r="D20" i="48"/>
  <c r="C20" i="48"/>
  <c r="B20" i="48"/>
  <c r="T19" i="48"/>
  <c r="S19" i="48"/>
  <c r="R19" i="48"/>
  <c r="Q19" i="48"/>
  <c r="P19" i="48"/>
  <c r="O19" i="48"/>
  <c r="N19" i="48"/>
  <c r="M19" i="48"/>
  <c r="L19" i="48"/>
  <c r="K19" i="48"/>
  <c r="J19" i="48"/>
  <c r="I19" i="48"/>
  <c r="H19" i="48"/>
  <c r="G19" i="48"/>
  <c r="F19" i="48"/>
  <c r="E19" i="48"/>
  <c r="D19" i="48"/>
  <c r="C19" i="48"/>
  <c r="B19" i="48"/>
  <c r="T18" i="48"/>
  <c r="S18" i="48"/>
  <c r="R18" i="48"/>
  <c r="Q18" i="48"/>
  <c r="P18" i="48"/>
  <c r="O18" i="48"/>
  <c r="N18" i="48"/>
  <c r="M18" i="48"/>
  <c r="L18" i="48"/>
  <c r="K18" i="48"/>
  <c r="J18" i="48"/>
  <c r="I18" i="48"/>
  <c r="H18" i="48"/>
  <c r="G18" i="48"/>
  <c r="F18" i="48"/>
  <c r="E18" i="48"/>
  <c r="D18" i="48"/>
  <c r="C18" i="48"/>
  <c r="B18" i="48"/>
  <c r="T17" i="48"/>
  <c r="S17" i="48"/>
  <c r="R17" i="48"/>
  <c r="Q17" i="48"/>
  <c r="P17" i="48"/>
  <c r="O17" i="48"/>
  <c r="N17" i="48"/>
  <c r="M17" i="48"/>
  <c r="L17" i="48"/>
  <c r="K17" i="48"/>
  <c r="J17" i="48"/>
  <c r="I17" i="48"/>
  <c r="H17" i="48"/>
  <c r="G17" i="48"/>
  <c r="F17" i="48"/>
  <c r="E17" i="48"/>
  <c r="D17" i="48"/>
  <c r="C17" i="48"/>
  <c r="B17" i="48"/>
  <c r="T16" i="48"/>
  <c r="S16" i="48"/>
  <c r="R16" i="48"/>
  <c r="Q16" i="48"/>
  <c r="P16" i="48"/>
  <c r="O16" i="48"/>
  <c r="N16" i="48"/>
  <c r="M16" i="48"/>
  <c r="L16" i="48"/>
  <c r="K16" i="48"/>
  <c r="J16" i="48"/>
  <c r="I16" i="48"/>
  <c r="H16" i="48"/>
  <c r="G16" i="48"/>
  <c r="F16" i="48"/>
  <c r="E16" i="48"/>
  <c r="D16" i="48"/>
  <c r="C16" i="48"/>
  <c r="B16" i="48"/>
  <c r="T15" i="48"/>
  <c r="S15" i="48"/>
  <c r="R15" i="48"/>
  <c r="Q15" i="48"/>
  <c r="P15" i="48"/>
  <c r="P27" i="48"/>
  <c r="O15" i="48"/>
  <c r="N15" i="48"/>
  <c r="M15" i="48"/>
  <c r="L15" i="48"/>
  <c r="K15" i="48"/>
  <c r="J15" i="48"/>
  <c r="I15" i="48"/>
  <c r="H15" i="48"/>
  <c r="H27" i="48"/>
  <c r="G15" i="48"/>
  <c r="F15" i="48"/>
  <c r="E15" i="48"/>
  <c r="D15" i="48"/>
  <c r="C15" i="48"/>
  <c r="B15" i="48"/>
  <c r="U9" i="48"/>
  <c r="U8" i="48"/>
  <c r="U7" i="48"/>
  <c r="U6" i="48"/>
  <c r="U5" i="48"/>
  <c r="U4" i="48"/>
  <c r="U3" i="48"/>
  <c r="U2" i="48"/>
  <c r="T109" i="47"/>
  <c r="S109" i="47"/>
  <c r="R109" i="47"/>
  <c r="Q109" i="47"/>
  <c r="P109" i="47"/>
  <c r="O109" i="47"/>
  <c r="N109" i="47"/>
  <c r="M109" i="47"/>
  <c r="L109" i="47"/>
  <c r="K109" i="47"/>
  <c r="J109" i="47"/>
  <c r="I109" i="47"/>
  <c r="H109" i="47"/>
  <c r="G109" i="47"/>
  <c r="F109" i="47"/>
  <c r="E109" i="47"/>
  <c r="D109" i="47"/>
  <c r="C109" i="47"/>
  <c r="B109" i="47"/>
  <c r="T108" i="47"/>
  <c r="S108" i="47"/>
  <c r="R108" i="47"/>
  <c r="Q108" i="47"/>
  <c r="P108" i="47"/>
  <c r="O108" i="47"/>
  <c r="N108" i="47"/>
  <c r="M108" i="47"/>
  <c r="L108" i="47"/>
  <c r="K108" i="47"/>
  <c r="J108" i="47"/>
  <c r="I108" i="47"/>
  <c r="H108" i="47"/>
  <c r="G108" i="47"/>
  <c r="F108" i="47"/>
  <c r="E108" i="47"/>
  <c r="D108" i="47"/>
  <c r="C108" i="47"/>
  <c r="B108" i="47"/>
  <c r="T107" i="47"/>
  <c r="S107" i="47"/>
  <c r="R107" i="47"/>
  <c r="Q107" i="47"/>
  <c r="P107" i="47"/>
  <c r="O107" i="47"/>
  <c r="N107" i="47"/>
  <c r="M107" i="47"/>
  <c r="L107" i="47"/>
  <c r="K107" i="47"/>
  <c r="J107" i="47"/>
  <c r="I107" i="47"/>
  <c r="H107" i="47"/>
  <c r="G107" i="47"/>
  <c r="F107" i="47"/>
  <c r="E107" i="47"/>
  <c r="D107" i="47"/>
  <c r="C107" i="47"/>
  <c r="B107" i="47"/>
  <c r="T106" i="47"/>
  <c r="S106" i="47"/>
  <c r="R106" i="47"/>
  <c r="Q106" i="47"/>
  <c r="P106" i="47"/>
  <c r="O106" i="47"/>
  <c r="N106" i="47"/>
  <c r="M106" i="47"/>
  <c r="L106" i="47"/>
  <c r="K106" i="47"/>
  <c r="J106" i="47"/>
  <c r="I106" i="47"/>
  <c r="H106" i="47"/>
  <c r="G106" i="47"/>
  <c r="F106" i="47"/>
  <c r="E106" i="47"/>
  <c r="D106" i="47"/>
  <c r="C106" i="47"/>
  <c r="B106" i="47"/>
  <c r="T105" i="47"/>
  <c r="S105" i="47"/>
  <c r="R105" i="47"/>
  <c r="Q105" i="47"/>
  <c r="P105" i="47"/>
  <c r="O105" i="47"/>
  <c r="N105" i="47"/>
  <c r="M105" i="47"/>
  <c r="L105" i="47"/>
  <c r="K105" i="47"/>
  <c r="J105" i="47"/>
  <c r="I105" i="47"/>
  <c r="H105" i="47"/>
  <c r="G105" i="47"/>
  <c r="F105" i="47"/>
  <c r="E105" i="47"/>
  <c r="D105" i="47"/>
  <c r="C105" i="47"/>
  <c r="B105" i="47"/>
  <c r="T104" i="47"/>
  <c r="S104" i="47"/>
  <c r="R104" i="47"/>
  <c r="Q104" i="47"/>
  <c r="P104" i="47"/>
  <c r="O104" i="47"/>
  <c r="N104" i="47"/>
  <c r="M104" i="47"/>
  <c r="L104" i="47"/>
  <c r="K104" i="47"/>
  <c r="J104" i="47"/>
  <c r="I104" i="47"/>
  <c r="H104" i="47"/>
  <c r="G104" i="47"/>
  <c r="F104" i="47"/>
  <c r="E104" i="47"/>
  <c r="D104" i="47"/>
  <c r="C104" i="47"/>
  <c r="B104" i="47"/>
  <c r="T103" i="47"/>
  <c r="S103" i="47"/>
  <c r="R103" i="47"/>
  <c r="Q103" i="47"/>
  <c r="P103" i="47"/>
  <c r="O103" i="47"/>
  <c r="N103" i="47"/>
  <c r="M103" i="47"/>
  <c r="L103" i="47"/>
  <c r="K103" i="47"/>
  <c r="J103" i="47"/>
  <c r="I103" i="47"/>
  <c r="H103" i="47"/>
  <c r="G103" i="47"/>
  <c r="F103" i="47"/>
  <c r="E103" i="47"/>
  <c r="D103" i="47"/>
  <c r="C103" i="47"/>
  <c r="B103" i="47"/>
  <c r="T102" i="47"/>
  <c r="S102" i="47"/>
  <c r="R102" i="47"/>
  <c r="Q102" i="47"/>
  <c r="P102" i="47"/>
  <c r="O102" i="47"/>
  <c r="N102" i="47"/>
  <c r="M102" i="47"/>
  <c r="L102" i="47"/>
  <c r="K102" i="47"/>
  <c r="J102" i="47"/>
  <c r="I102" i="47"/>
  <c r="H102" i="47"/>
  <c r="G102" i="47"/>
  <c r="F102" i="47"/>
  <c r="E102" i="47"/>
  <c r="D102" i="47"/>
  <c r="C102" i="47"/>
  <c r="B102" i="47"/>
  <c r="T101" i="47"/>
  <c r="S101" i="47"/>
  <c r="R101" i="47"/>
  <c r="Q101" i="47"/>
  <c r="P101" i="47"/>
  <c r="O101" i="47"/>
  <c r="N101" i="47"/>
  <c r="M101" i="47"/>
  <c r="L101" i="47"/>
  <c r="K101" i="47"/>
  <c r="J101" i="47"/>
  <c r="I101" i="47"/>
  <c r="H101" i="47"/>
  <c r="G101" i="47"/>
  <c r="F101" i="47"/>
  <c r="E101" i="47"/>
  <c r="D101" i="47"/>
  <c r="C101" i="47"/>
  <c r="B101" i="47"/>
  <c r="T100" i="47"/>
  <c r="S100" i="47"/>
  <c r="R100" i="47"/>
  <c r="Q100" i="47"/>
  <c r="P100" i="47"/>
  <c r="O100" i="47"/>
  <c r="N100" i="47"/>
  <c r="M100" i="47"/>
  <c r="L100" i="47"/>
  <c r="K100" i="47"/>
  <c r="J100" i="47"/>
  <c r="I100" i="47"/>
  <c r="H100" i="47"/>
  <c r="G100" i="47"/>
  <c r="F100" i="47"/>
  <c r="E100" i="47"/>
  <c r="D100" i="47"/>
  <c r="C100" i="47"/>
  <c r="B100" i="47"/>
  <c r="T96" i="47"/>
  <c r="S96" i="47"/>
  <c r="R96" i="47"/>
  <c r="Q96" i="47"/>
  <c r="P96" i="47"/>
  <c r="O96" i="47"/>
  <c r="N96" i="47"/>
  <c r="M96" i="47"/>
  <c r="L96" i="47"/>
  <c r="K96" i="47"/>
  <c r="J96" i="47"/>
  <c r="I96" i="47"/>
  <c r="H96" i="47"/>
  <c r="G96" i="47"/>
  <c r="F96" i="47"/>
  <c r="E96" i="47"/>
  <c r="D96" i="47"/>
  <c r="C96" i="47"/>
  <c r="B96" i="47"/>
  <c r="T95" i="47"/>
  <c r="S95" i="47"/>
  <c r="R95" i="47"/>
  <c r="Q95" i="47"/>
  <c r="P95" i="47"/>
  <c r="O95" i="47"/>
  <c r="N95" i="47"/>
  <c r="M95" i="47"/>
  <c r="L95" i="47"/>
  <c r="K95" i="47"/>
  <c r="J95" i="47"/>
  <c r="I95" i="47"/>
  <c r="H95" i="47"/>
  <c r="G95" i="47"/>
  <c r="F95" i="47"/>
  <c r="E95" i="47"/>
  <c r="D95" i="47"/>
  <c r="C95" i="47"/>
  <c r="B95" i="47"/>
  <c r="T94" i="47"/>
  <c r="S94" i="47"/>
  <c r="R94" i="47"/>
  <c r="Q94" i="47"/>
  <c r="P94" i="47"/>
  <c r="O94" i="47"/>
  <c r="N94" i="47"/>
  <c r="M94" i="47"/>
  <c r="L94" i="47"/>
  <c r="K94" i="47"/>
  <c r="J94" i="47"/>
  <c r="I94" i="47"/>
  <c r="H94" i="47"/>
  <c r="G94" i="47"/>
  <c r="F94" i="47"/>
  <c r="E94" i="47"/>
  <c r="D94" i="47"/>
  <c r="C94" i="47"/>
  <c r="B94" i="47"/>
  <c r="T93" i="47"/>
  <c r="S93" i="47"/>
  <c r="R93" i="47"/>
  <c r="Q93" i="47"/>
  <c r="P93" i="47"/>
  <c r="O93" i="47"/>
  <c r="N93" i="47"/>
  <c r="M93" i="47"/>
  <c r="L93" i="47"/>
  <c r="K93" i="47"/>
  <c r="J93" i="47"/>
  <c r="I93" i="47"/>
  <c r="H93" i="47"/>
  <c r="G93" i="47"/>
  <c r="F93" i="47"/>
  <c r="E93" i="47"/>
  <c r="D93" i="47"/>
  <c r="C93" i="47"/>
  <c r="B93" i="47"/>
  <c r="U93" i="47"/>
  <c r="T92" i="47"/>
  <c r="S92" i="47"/>
  <c r="R92" i="47"/>
  <c r="Q92" i="47"/>
  <c r="P92" i="47"/>
  <c r="O92" i="47"/>
  <c r="N92" i="47"/>
  <c r="M92" i="47"/>
  <c r="L92" i="47"/>
  <c r="K92" i="47"/>
  <c r="J92" i="47"/>
  <c r="I92" i="47"/>
  <c r="H92" i="47"/>
  <c r="G92" i="47"/>
  <c r="F92" i="47"/>
  <c r="E92" i="47"/>
  <c r="D92" i="47"/>
  <c r="C92" i="47"/>
  <c r="B92" i="47"/>
  <c r="U92" i="47"/>
  <c r="T91" i="47"/>
  <c r="S91" i="47"/>
  <c r="R91" i="47"/>
  <c r="Q91" i="47"/>
  <c r="P91" i="47"/>
  <c r="O91" i="47"/>
  <c r="N91" i="47"/>
  <c r="M91" i="47"/>
  <c r="L91" i="47"/>
  <c r="K91" i="47"/>
  <c r="J91" i="47"/>
  <c r="I91" i="47"/>
  <c r="H91" i="47"/>
  <c r="G91" i="47"/>
  <c r="F91" i="47"/>
  <c r="E91" i="47"/>
  <c r="D91" i="47"/>
  <c r="C91" i="47"/>
  <c r="B91" i="47"/>
  <c r="T90" i="47"/>
  <c r="S90" i="47"/>
  <c r="R90" i="47"/>
  <c r="Q90" i="47"/>
  <c r="P90" i="47"/>
  <c r="O90" i="47"/>
  <c r="N90" i="47"/>
  <c r="M90" i="47"/>
  <c r="L90" i="47"/>
  <c r="K90" i="47"/>
  <c r="J90" i="47"/>
  <c r="I90" i="47"/>
  <c r="H90" i="47"/>
  <c r="G90" i="47"/>
  <c r="F90" i="47"/>
  <c r="E90" i="47"/>
  <c r="D90" i="47"/>
  <c r="C90" i="47"/>
  <c r="B90" i="47"/>
  <c r="T89" i="47"/>
  <c r="S89" i="47"/>
  <c r="R89" i="47"/>
  <c r="Q89" i="47"/>
  <c r="P89" i="47"/>
  <c r="O89" i="47"/>
  <c r="N89" i="47"/>
  <c r="M89" i="47"/>
  <c r="L89" i="47"/>
  <c r="K89" i="47"/>
  <c r="J89" i="47"/>
  <c r="I89" i="47"/>
  <c r="H89" i="47"/>
  <c r="G89" i="47"/>
  <c r="F89" i="47"/>
  <c r="E89" i="47"/>
  <c r="D89" i="47"/>
  <c r="C89" i="47"/>
  <c r="B89" i="47"/>
  <c r="T88" i="47"/>
  <c r="S88" i="47"/>
  <c r="R88" i="47"/>
  <c r="Q88" i="47"/>
  <c r="P88" i="47"/>
  <c r="O88" i="47"/>
  <c r="N88" i="47"/>
  <c r="M88" i="47"/>
  <c r="L88" i="47"/>
  <c r="K88" i="47"/>
  <c r="J88" i="47"/>
  <c r="I88" i="47"/>
  <c r="H88" i="47"/>
  <c r="G88" i="47"/>
  <c r="F88" i="47"/>
  <c r="E88" i="47"/>
  <c r="D88" i="47"/>
  <c r="C88" i="47"/>
  <c r="B88" i="47"/>
  <c r="T87" i="47"/>
  <c r="S87" i="47"/>
  <c r="R87" i="47"/>
  <c r="Q87" i="47"/>
  <c r="P87" i="47"/>
  <c r="O87" i="47"/>
  <c r="N87" i="47"/>
  <c r="M87" i="47"/>
  <c r="L87" i="47"/>
  <c r="K87" i="47"/>
  <c r="J87" i="47"/>
  <c r="I87" i="47"/>
  <c r="H87" i="47"/>
  <c r="G87" i="47"/>
  <c r="F87" i="47"/>
  <c r="E87" i="47"/>
  <c r="D87" i="47"/>
  <c r="C87" i="47"/>
  <c r="B87" i="47"/>
  <c r="T86" i="47"/>
  <c r="S86" i="47"/>
  <c r="R86" i="47"/>
  <c r="Q86" i="47"/>
  <c r="P86" i="47"/>
  <c r="O86" i="47"/>
  <c r="N86" i="47"/>
  <c r="M86" i="47"/>
  <c r="L86" i="47"/>
  <c r="K86" i="47"/>
  <c r="J86" i="47"/>
  <c r="I86" i="47"/>
  <c r="H86" i="47"/>
  <c r="G86" i="47"/>
  <c r="F86" i="47"/>
  <c r="E86" i="47"/>
  <c r="D86" i="47"/>
  <c r="C86" i="47"/>
  <c r="B86" i="47"/>
  <c r="T85" i="47"/>
  <c r="S85" i="47"/>
  <c r="R85" i="47"/>
  <c r="Q85" i="47"/>
  <c r="P85" i="47"/>
  <c r="O85" i="47"/>
  <c r="N85" i="47"/>
  <c r="M85" i="47"/>
  <c r="L85" i="47"/>
  <c r="K85" i="47"/>
  <c r="J85" i="47"/>
  <c r="I85" i="47"/>
  <c r="H85" i="47"/>
  <c r="G85" i="47"/>
  <c r="F85" i="47"/>
  <c r="E85" i="47"/>
  <c r="D85" i="47"/>
  <c r="C85" i="47"/>
  <c r="B85" i="47"/>
  <c r="T82" i="47"/>
  <c r="S82" i="47"/>
  <c r="R82" i="47"/>
  <c r="Q82" i="47"/>
  <c r="P82" i="47"/>
  <c r="O82" i="47"/>
  <c r="N82" i="47"/>
  <c r="M82" i="47"/>
  <c r="L82" i="47"/>
  <c r="K82" i="47"/>
  <c r="J82" i="47"/>
  <c r="I82" i="47"/>
  <c r="H82" i="47"/>
  <c r="G82" i="47"/>
  <c r="F82" i="47"/>
  <c r="E82" i="47"/>
  <c r="D82" i="47"/>
  <c r="C82" i="47"/>
  <c r="B82" i="47"/>
  <c r="T81" i="47"/>
  <c r="S81" i="47"/>
  <c r="R81" i="47"/>
  <c r="Q81" i="47"/>
  <c r="P81" i="47"/>
  <c r="O81" i="47"/>
  <c r="N81" i="47"/>
  <c r="M81" i="47"/>
  <c r="L81" i="47"/>
  <c r="K81" i="47"/>
  <c r="J81" i="47"/>
  <c r="I81" i="47"/>
  <c r="H81" i="47"/>
  <c r="G81" i="47"/>
  <c r="F81" i="47"/>
  <c r="E81" i="47"/>
  <c r="D81" i="47"/>
  <c r="C81" i="47"/>
  <c r="B81" i="47"/>
  <c r="T80" i="47"/>
  <c r="S80" i="47"/>
  <c r="R80" i="47"/>
  <c r="Q80" i="47"/>
  <c r="P80" i="47"/>
  <c r="O80" i="47"/>
  <c r="N80" i="47"/>
  <c r="M80" i="47"/>
  <c r="L80" i="47"/>
  <c r="K80" i="47"/>
  <c r="J80" i="47"/>
  <c r="I80" i="47"/>
  <c r="H80" i="47"/>
  <c r="G80" i="47"/>
  <c r="F80" i="47"/>
  <c r="E80" i="47"/>
  <c r="D80" i="47"/>
  <c r="C80" i="47"/>
  <c r="B80" i="47"/>
  <c r="T79" i="47"/>
  <c r="S79" i="47"/>
  <c r="R79" i="47"/>
  <c r="Q79" i="47"/>
  <c r="P79" i="47"/>
  <c r="O79" i="47"/>
  <c r="N79" i="47"/>
  <c r="M79" i="47"/>
  <c r="L79" i="47"/>
  <c r="K79" i="47"/>
  <c r="J79" i="47"/>
  <c r="I79" i="47"/>
  <c r="H79" i="47"/>
  <c r="G79" i="47"/>
  <c r="F79" i="47"/>
  <c r="E79" i="47"/>
  <c r="D79" i="47"/>
  <c r="C79" i="47"/>
  <c r="B79" i="47"/>
  <c r="T78" i="47"/>
  <c r="S78" i="47"/>
  <c r="R78" i="47"/>
  <c r="Q78" i="47"/>
  <c r="P78" i="47"/>
  <c r="O78" i="47"/>
  <c r="N78" i="47"/>
  <c r="M78" i="47"/>
  <c r="L78" i="47"/>
  <c r="K78" i="47"/>
  <c r="J78" i="47"/>
  <c r="I78" i="47"/>
  <c r="H78" i="47"/>
  <c r="G78" i="47"/>
  <c r="F78" i="47"/>
  <c r="E78" i="47"/>
  <c r="D78" i="47"/>
  <c r="C78" i="47"/>
  <c r="B78" i="47"/>
  <c r="T77" i="47"/>
  <c r="S77" i="47"/>
  <c r="R77" i="47"/>
  <c r="Q77" i="47"/>
  <c r="P77" i="47"/>
  <c r="O77" i="47"/>
  <c r="N77" i="47"/>
  <c r="M77" i="47"/>
  <c r="L77" i="47"/>
  <c r="K77" i="47"/>
  <c r="J77" i="47"/>
  <c r="I77" i="47"/>
  <c r="H77" i="47"/>
  <c r="G77" i="47"/>
  <c r="F77" i="47"/>
  <c r="E77" i="47"/>
  <c r="D77" i="47"/>
  <c r="C77" i="47"/>
  <c r="B77" i="47"/>
  <c r="T76" i="47"/>
  <c r="S76" i="47"/>
  <c r="R76" i="47"/>
  <c r="Q76" i="47"/>
  <c r="P76" i="47"/>
  <c r="O76" i="47"/>
  <c r="N76" i="47"/>
  <c r="M76" i="47"/>
  <c r="L76" i="47"/>
  <c r="K76" i="47"/>
  <c r="J76" i="47"/>
  <c r="I76" i="47"/>
  <c r="H76" i="47"/>
  <c r="G76" i="47"/>
  <c r="F76" i="47"/>
  <c r="E76" i="47"/>
  <c r="D76" i="47"/>
  <c r="C76" i="47"/>
  <c r="B76" i="47"/>
  <c r="T75" i="47"/>
  <c r="S75" i="47"/>
  <c r="R75" i="47"/>
  <c r="Q75" i="47"/>
  <c r="P75" i="47"/>
  <c r="O75" i="47"/>
  <c r="N75" i="47"/>
  <c r="M75" i="47"/>
  <c r="L75" i="47"/>
  <c r="K75" i="47"/>
  <c r="J75" i="47"/>
  <c r="I75" i="47"/>
  <c r="H75" i="47"/>
  <c r="G75" i="47"/>
  <c r="F75" i="47"/>
  <c r="E75" i="47"/>
  <c r="D75" i="47"/>
  <c r="C75" i="47"/>
  <c r="B75" i="47"/>
  <c r="T74" i="47"/>
  <c r="S74" i="47"/>
  <c r="R74" i="47"/>
  <c r="Q74" i="47"/>
  <c r="P74" i="47"/>
  <c r="O74" i="47"/>
  <c r="N74" i="47"/>
  <c r="M74" i="47"/>
  <c r="L74" i="47"/>
  <c r="K74" i="47"/>
  <c r="J74" i="47"/>
  <c r="I74" i="47"/>
  <c r="H74" i="47"/>
  <c r="G74" i="47"/>
  <c r="F74" i="47"/>
  <c r="E74" i="47"/>
  <c r="D74" i="47"/>
  <c r="C74" i="47"/>
  <c r="B74" i="47"/>
  <c r="T73" i="47"/>
  <c r="S73" i="47"/>
  <c r="R73" i="47"/>
  <c r="Q73" i="47"/>
  <c r="P73" i="47"/>
  <c r="O73" i="47"/>
  <c r="N73" i="47"/>
  <c r="M73" i="47"/>
  <c r="L73" i="47"/>
  <c r="K73" i="47"/>
  <c r="J73" i="47"/>
  <c r="I73" i="47"/>
  <c r="H73" i="47"/>
  <c r="G73" i="47"/>
  <c r="F73" i="47"/>
  <c r="E73" i="47"/>
  <c r="D73" i="47"/>
  <c r="C73" i="47"/>
  <c r="B73" i="47"/>
  <c r="T72" i="47"/>
  <c r="S72" i="47"/>
  <c r="R72" i="47"/>
  <c r="Q72" i="47"/>
  <c r="P72" i="47"/>
  <c r="O72" i="47"/>
  <c r="N72" i="47"/>
  <c r="M72" i="47"/>
  <c r="L72" i="47"/>
  <c r="K72" i="47"/>
  <c r="J72" i="47"/>
  <c r="I72" i="47"/>
  <c r="H72" i="47"/>
  <c r="G72" i="47"/>
  <c r="F72" i="47"/>
  <c r="E72" i="47"/>
  <c r="D72" i="47"/>
  <c r="C72" i="47"/>
  <c r="B72" i="47"/>
  <c r="T71" i="47"/>
  <c r="S71" i="47"/>
  <c r="R71" i="47"/>
  <c r="Q71" i="47"/>
  <c r="P71" i="47"/>
  <c r="O71" i="47"/>
  <c r="N71" i="47"/>
  <c r="M71" i="47"/>
  <c r="L71" i="47"/>
  <c r="K71" i="47"/>
  <c r="J71" i="47"/>
  <c r="I71" i="47"/>
  <c r="H71" i="47"/>
  <c r="G71" i="47"/>
  <c r="F71" i="47"/>
  <c r="E71" i="47"/>
  <c r="D71" i="47"/>
  <c r="C71" i="47"/>
  <c r="B71" i="47"/>
  <c r="T68" i="47"/>
  <c r="S68" i="47"/>
  <c r="R68" i="47"/>
  <c r="Q68" i="47"/>
  <c r="P68" i="47"/>
  <c r="O68" i="47"/>
  <c r="N68" i="47"/>
  <c r="M68" i="47"/>
  <c r="L68" i="47"/>
  <c r="K68" i="47"/>
  <c r="J68" i="47"/>
  <c r="I68" i="47"/>
  <c r="H68" i="47"/>
  <c r="G68" i="47"/>
  <c r="F68" i="47"/>
  <c r="E68" i="47"/>
  <c r="D68" i="47"/>
  <c r="C68" i="47"/>
  <c r="B68" i="47"/>
  <c r="T67" i="47"/>
  <c r="S67" i="47"/>
  <c r="R67" i="47"/>
  <c r="Q67" i="47"/>
  <c r="P67" i="47"/>
  <c r="O67" i="47"/>
  <c r="N67" i="47"/>
  <c r="M67" i="47"/>
  <c r="L67" i="47"/>
  <c r="K67" i="47"/>
  <c r="J67" i="47"/>
  <c r="I67" i="47"/>
  <c r="H67" i="47"/>
  <c r="G67" i="47"/>
  <c r="F67" i="47"/>
  <c r="E67" i="47"/>
  <c r="D67" i="47"/>
  <c r="C67" i="47"/>
  <c r="B67" i="47"/>
  <c r="T66" i="47"/>
  <c r="S66" i="47"/>
  <c r="R66" i="47"/>
  <c r="Q66" i="47"/>
  <c r="P66" i="47"/>
  <c r="O66" i="47"/>
  <c r="N66" i="47"/>
  <c r="M66" i="47"/>
  <c r="L66" i="47"/>
  <c r="K66" i="47"/>
  <c r="J66" i="47"/>
  <c r="I66" i="47"/>
  <c r="H66" i="47"/>
  <c r="G66" i="47"/>
  <c r="F66" i="47"/>
  <c r="E66" i="47"/>
  <c r="D66" i="47"/>
  <c r="C66" i="47"/>
  <c r="B66" i="47"/>
  <c r="T65" i="47"/>
  <c r="S65" i="47"/>
  <c r="R65" i="47"/>
  <c r="Q65" i="47"/>
  <c r="P65" i="47"/>
  <c r="O65" i="47"/>
  <c r="N65" i="47"/>
  <c r="M65" i="47"/>
  <c r="L65" i="47"/>
  <c r="K65" i="47"/>
  <c r="J65" i="47"/>
  <c r="I65" i="47"/>
  <c r="H65" i="47"/>
  <c r="G65" i="47"/>
  <c r="F65" i="47"/>
  <c r="E65" i="47"/>
  <c r="D65" i="47"/>
  <c r="C65" i="47"/>
  <c r="B65" i="47"/>
  <c r="T64" i="47"/>
  <c r="S64" i="47"/>
  <c r="R64" i="47"/>
  <c r="Q64" i="47"/>
  <c r="P64" i="47"/>
  <c r="O64" i="47"/>
  <c r="N64" i="47"/>
  <c r="M64" i="47"/>
  <c r="L64" i="47"/>
  <c r="K64" i="47"/>
  <c r="J64" i="47"/>
  <c r="I64" i="47"/>
  <c r="H64" i="47"/>
  <c r="G64" i="47"/>
  <c r="F64" i="47"/>
  <c r="E64" i="47"/>
  <c r="D64" i="47"/>
  <c r="C64" i="47"/>
  <c r="B64" i="47"/>
  <c r="T63" i="47"/>
  <c r="S63" i="47"/>
  <c r="R63" i="47"/>
  <c r="Q63" i="47"/>
  <c r="P63" i="47"/>
  <c r="O63" i="47"/>
  <c r="N63" i="47"/>
  <c r="M63" i="47"/>
  <c r="L63" i="47"/>
  <c r="K63" i="47"/>
  <c r="J63" i="47"/>
  <c r="I63" i="47"/>
  <c r="H63" i="47"/>
  <c r="G63" i="47"/>
  <c r="F63" i="47"/>
  <c r="E63" i="47"/>
  <c r="D63" i="47"/>
  <c r="C63" i="47"/>
  <c r="B63" i="47"/>
  <c r="T62" i="47"/>
  <c r="S62" i="47"/>
  <c r="R62" i="47"/>
  <c r="Q62" i="47"/>
  <c r="P62" i="47"/>
  <c r="O62" i="47"/>
  <c r="N62" i="47"/>
  <c r="M62" i="47"/>
  <c r="L62" i="47"/>
  <c r="K62" i="47"/>
  <c r="J62" i="47"/>
  <c r="I62" i="47"/>
  <c r="H62" i="47"/>
  <c r="G62" i="47"/>
  <c r="F62" i="47"/>
  <c r="E62" i="47"/>
  <c r="D62" i="47"/>
  <c r="C62" i="47"/>
  <c r="B62" i="47"/>
  <c r="T61" i="47"/>
  <c r="S61" i="47"/>
  <c r="R61" i="47"/>
  <c r="Q61" i="47"/>
  <c r="P61" i="47"/>
  <c r="O61" i="47"/>
  <c r="N61" i="47"/>
  <c r="M61" i="47"/>
  <c r="L61" i="47"/>
  <c r="K61" i="47"/>
  <c r="J61" i="47"/>
  <c r="I61" i="47"/>
  <c r="H61" i="47"/>
  <c r="G61" i="47"/>
  <c r="F61" i="47"/>
  <c r="E61" i="47"/>
  <c r="D61" i="47"/>
  <c r="C61" i="47"/>
  <c r="B61" i="47"/>
  <c r="T60" i="47"/>
  <c r="S60" i="47"/>
  <c r="R60" i="47"/>
  <c r="Q60" i="47"/>
  <c r="P60" i="47"/>
  <c r="O60" i="47"/>
  <c r="N60" i="47"/>
  <c r="M60" i="47"/>
  <c r="L60" i="47"/>
  <c r="K60" i="47"/>
  <c r="J60" i="47"/>
  <c r="I60" i="47"/>
  <c r="H60" i="47"/>
  <c r="G60" i="47"/>
  <c r="F60" i="47"/>
  <c r="E60" i="47"/>
  <c r="D60" i="47"/>
  <c r="C60" i="47"/>
  <c r="B60" i="47"/>
  <c r="T59" i="47"/>
  <c r="S59" i="47"/>
  <c r="R59" i="47"/>
  <c r="Q59" i="47"/>
  <c r="P59" i="47"/>
  <c r="O59" i="47"/>
  <c r="N59" i="47"/>
  <c r="M59" i="47"/>
  <c r="L59" i="47"/>
  <c r="K59" i="47"/>
  <c r="J59" i="47"/>
  <c r="I59" i="47"/>
  <c r="H59" i="47"/>
  <c r="G59" i="47"/>
  <c r="F59" i="47"/>
  <c r="E59" i="47"/>
  <c r="D59" i="47"/>
  <c r="C59" i="47"/>
  <c r="B59" i="47"/>
  <c r="T58" i="47"/>
  <c r="S58" i="47"/>
  <c r="R58" i="47"/>
  <c r="Q58" i="47"/>
  <c r="P58" i="47"/>
  <c r="O58" i="47"/>
  <c r="N58" i="47"/>
  <c r="M58" i="47"/>
  <c r="L58" i="47"/>
  <c r="K58" i="47"/>
  <c r="J58" i="47"/>
  <c r="I58" i="47"/>
  <c r="H58" i="47"/>
  <c r="G58" i="47"/>
  <c r="F58" i="47"/>
  <c r="E58" i="47"/>
  <c r="D58" i="47"/>
  <c r="C58" i="47"/>
  <c r="B58" i="47"/>
  <c r="T57" i="47"/>
  <c r="S57" i="47"/>
  <c r="R57" i="47"/>
  <c r="Q57" i="47"/>
  <c r="P57" i="47"/>
  <c r="O57" i="47"/>
  <c r="N57" i="47"/>
  <c r="M57" i="47"/>
  <c r="L57" i="47"/>
  <c r="K57" i="47"/>
  <c r="J57" i="47"/>
  <c r="I57" i="47"/>
  <c r="H57" i="47"/>
  <c r="G57" i="47"/>
  <c r="F57" i="47"/>
  <c r="E57" i="47"/>
  <c r="D57" i="47"/>
  <c r="C57" i="47"/>
  <c r="B57" i="47"/>
  <c r="T54" i="47"/>
  <c r="S54" i="47"/>
  <c r="R54" i="47"/>
  <c r="Q54" i="47"/>
  <c r="P54" i="47"/>
  <c r="O54" i="47"/>
  <c r="N54" i="47"/>
  <c r="M54" i="47"/>
  <c r="L54" i="47"/>
  <c r="K54" i="47"/>
  <c r="J54" i="47"/>
  <c r="I54" i="47"/>
  <c r="H54" i="47"/>
  <c r="G54" i="47"/>
  <c r="F54" i="47"/>
  <c r="E54" i="47"/>
  <c r="D54" i="47"/>
  <c r="C54" i="47"/>
  <c r="B54" i="47"/>
  <c r="U54" i="47"/>
  <c r="T53" i="47"/>
  <c r="S53" i="47"/>
  <c r="R53" i="47"/>
  <c r="Q53" i="47"/>
  <c r="P53" i="47"/>
  <c r="O53" i="47"/>
  <c r="N53" i="47"/>
  <c r="M53" i="47"/>
  <c r="L53" i="47"/>
  <c r="K53" i="47"/>
  <c r="J53" i="47"/>
  <c r="I53" i="47"/>
  <c r="H53" i="47"/>
  <c r="G53" i="47"/>
  <c r="F53" i="47"/>
  <c r="E53" i="47"/>
  <c r="D53" i="47"/>
  <c r="C53" i="47"/>
  <c r="B53" i="47"/>
  <c r="T52" i="47"/>
  <c r="S52" i="47"/>
  <c r="R52" i="47"/>
  <c r="Q52" i="47"/>
  <c r="P52" i="47"/>
  <c r="O52" i="47"/>
  <c r="N52" i="47"/>
  <c r="M52" i="47"/>
  <c r="L52" i="47"/>
  <c r="K52" i="47"/>
  <c r="J52" i="47"/>
  <c r="I52" i="47"/>
  <c r="H52" i="47"/>
  <c r="G52" i="47"/>
  <c r="F52" i="47"/>
  <c r="E52" i="47"/>
  <c r="D52" i="47"/>
  <c r="C52" i="47"/>
  <c r="B52" i="47"/>
  <c r="T51" i="47"/>
  <c r="U51" i="47"/>
  <c r="S51" i="47"/>
  <c r="R51" i="47"/>
  <c r="Q51" i="47"/>
  <c r="P51" i="47"/>
  <c r="O51" i="47"/>
  <c r="N51" i="47"/>
  <c r="M51" i="47"/>
  <c r="L51" i="47"/>
  <c r="K51" i="47"/>
  <c r="J51" i="47"/>
  <c r="I51" i="47"/>
  <c r="H51" i="47"/>
  <c r="G51" i="47"/>
  <c r="F51" i="47"/>
  <c r="E51" i="47"/>
  <c r="D51" i="47"/>
  <c r="C51" i="47"/>
  <c r="B51" i="47"/>
  <c r="T50" i="47"/>
  <c r="S50" i="47"/>
  <c r="R50" i="47"/>
  <c r="Q50" i="47"/>
  <c r="P50" i="47"/>
  <c r="O50" i="47"/>
  <c r="N50" i="47"/>
  <c r="M50" i="47"/>
  <c r="L50" i="47"/>
  <c r="K50" i="47"/>
  <c r="J50" i="47"/>
  <c r="I50" i="47"/>
  <c r="H50" i="47"/>
  <c r="G50" i="47"/>
  <c r="F50" i="47"/>
  <c r="E50" i="47"/>
  <c r="D50" i="47"/>
  <c r="C50" i="47"/>
  <c r="B50" i="47"/>
  <c r="T49" i="47"/>
  <c r="S49" i="47"/>
  <c r="R49" i="47"/>
  <c r="Q49" i="47"/>
  <c r="P49" i="47"/>
  <c r="O49" i="47"/>
  <c r="N49" i="47"/>
  <c r="M49" i="47"/>
  <c r="L49" i="47"/>
  <c r="K49" i="47"/>
  <c r="J49" i="47"/>
  <c r="I49" i="47"/>
  <c r="H49" i="47"/>
  <c r="G49" i="47"/>
  <c r="F49" i="47"/>
  <c r="E49" i="47"/>
  <c r="D49" i="47"/>
  <c r="C49" i="47"/>
  <c r="B49" i="47"/>
  <c r="T48" i="47"/>
  <c r="S48" i="47"/>
  <c r="R48" i="47"/>
  <c r="Q48" i="47"/>
  <c r="P48" i="47"/>
  <c r="O48" i="47"/>
  <c r="N48" i="47"/>
  <c r="M48" i="47"/>
  <c r="L48" i="47"/>
  <c r="K48" i="47"/>
  <c r="J48" i="47"/>
  <c r="I48" i="47"/>
  <c r="H48" i="47"/>
  <c r="G48" i="47"/>
  <c r="F48" i="47"/>
  <c r="E48" i="47"/>
  <c r="D48" i="47"/>
  <c r="C48" i="47"/>
  <c r="B48" i="47"/>
  <c r="T47" i="47"/>
  <c r="S47" i="47"/>
  <c r="R47" i="47"/>
  <c r="Q47" i="47"/>
  <c r="P47" i="47"/>
  <c r="O47" i="47"/>
  <c r="N47" i="47"/>
  <c r="M47" i="47"/>
  <c r="L47" i="47"/>
  <c r="K47" i="47"/>
  <c r="J47" i="47"/>
  <c r="I47" i="47"/>
  <c r="H47" i="47"/>
  <c r="G47" i="47"/>
  <c r="F47" i="47"/>
  <c r="E47" i="47"/>
  <c r="D47" i="47"/>
  <c r="C47" i="47"/>
  <c r="B47" i="47"/>
  <c r="T46" i="47"/>
  <c r="S46" i="47"/>
  <c r="R46" i="47"/>
  <c r="Q46" i="47"/>
  <c r="P46" i="47"/>
  <c r="O46" i="47"/>
  <c r="N46" i="47"/>
  <c r="M46" i="47"/>
  <c r="L46" i="47"/>
  <c r="K46" i="47"/>
  <c r="J46" i="47"/>
  <c r="I46" i="47"/>
  <c r="H46" i="47"/>
  <c r="G46" i="47"/>
  <c r="F46" i="47"/>
  <c r="E46" i="47"/>
  <c r="D46" i="47"/>
  <c r="C46" i="47"/>
  <c r="B46" i="47"/>
  <c r="U46" i="47"/>
  <c r="T45" i="47"/>
  <c r="S45" i="47"/>
  <c r="R45" i="47"/>
  <c r="Q45" i="47"/>
  <c r="P45" i="47"/>
  <c r="O45" i="47"/>
  <c r="N45" i="47"/>
  <c r="M45" i="47"/>
  <c r="L45" i="47"/>
  <c r="K45" i="47"/>
  <c r="J45" i="47"/>
  <c r="I45" i="47"/>
  <c r="H45" i="47"/>
  <c r="G45" i="47"/>
  <c r="F45" i="47"/>
  <c r="E45" i="47"/>
  <c r="D45" i="47"/>
  <c r="C45" i="47"/>
  <c r="B45" i="47"/>
  <c r="T44" i="47"/>
  <c r="S44" i="47"/>
  <c r="R44" i="47"/>
  <c r="Q44" i="47"/>
  <c r="P44" i="47"/>
  <c r="O44" i="47"/>
  <c r="N44" i="47"/>
  <c r="M44" i="47"/>
  <c r="L44" i="47"/>
  <c r="K44" i="47"/>
  <c r="J44" i="47"/>
  <c r="I44" i="47"/>
  <c r="H44" i="47"/>
  <c r="G44" i="47"/>
  <c r="F44" i="47"/>
  <c r="E44" i="47"/>
  <c r="D44" i="47"/>
  <c r="C44" i="47"/>
  <c r="B44" i="47"/>
  <c r="T43" i="47"/>
  <c r="S43" i="47"/>
  <c r="R43" i="47"/>
  <c r="Q43" i="47"/>
  <c r="P43" i="47"/>
  <c r="O43" i="47"/>
  <c r="N43" i="47"/>
  <c r="M43" i="47"/>
  <c r="L43" i="47"/>
  <c r="K43" i="47"/>
  <c r="J43" i="47"/>
  <c r="I43" i="47"/>
  <c r="H43" i="47"/>
  <c r="G43" i="47"/>
  <c r="F43" i="47"/>
  <c r="E43" i="47"/>
  <c r="D43" i="47"/>
  <c r="C43" i="47"/>
  <c r="B43" i="47"/>
  <c r="T40" i="47"/>
  <c r="S40" i="47"/>
  <c r="R40" i="47"/>
  <c r="Q40" i="47"/>
  <c r="P40" i="47"/>
  <c r="O40" i="47"/>
  <c r="N40" i="47"/>
  <c r="M40" i="47"/>
  <c r="L40" i="47"/>
  <c r="K40" i="47"/>
  <c r="J40" i="47"/>
  <c r="I40" i="47"/>
  <c r="H40" i="47"/>
  <c r="G40" i="47"/>
  <c r="F40" i="47"/>
  <c r="E40" i="47"/>
  <c r="D40" i="47"/>
  <c r="C40" i="47"/>
  <c r="B40" i="47"/>
  <c r="T39" i="47"/>
  <c r="S39" i="47"/>
  <c r="R39" i="47"/>
  <c r="Q39" i="47"/>
  <c r="P39" i="47"/>
  <c r="O39" i="47"/>
  <c r="N39" i="47"/>
  <c r="M39" i="47"/>
  <c r="L39" i="47"/>
  <c r="K39" i="47"/>
  <c r="J39" i="47"/>
  <c r="I39" i="47"/>
  <c r="H39" i="47"/>
  <c r="G39" i="47"/>
  <c r="F39" i="47"/>
  <c r="E39" i="47"/>
  <c r="D39" i="47"/>
  <c r="C39" i="47"/>
  <c r="B39" i="47"/>
  <c r="T38" i="47"/>
  <c r="S38" i="47"/>
  <c r="R38" i="47"/>
  <c r="Q38" i="47"/>
  <c r="P38" i="47"/>
  <c r="O38" i="47"/>
  <c r="N38" i="47"/>
  <c r="M38" i="47"/>
  <c r="L38" i="47"/>
  <c r="K38" i="47"/>
  <c r="J38" i="47"/>
  <c r="I38" i="47"/>
  <c r="H38" i="47"/>
  <c r="G38" i="47"/>
  <c r="F38" i="47"/>
  <c r="E38" i="47"/>
  <c r="D38" i="47"/>
  <c r="C38" i="47"/>
  <c r="B38" i="47"/>
  <c r="T37" i="47"/>
  <c r="S37" i="47"/>
  <c r="R37" i="47"/>
  <c r="Q37" i="47"/>
  <c r="P37" i="47"/>
  <c r="O37" i="47"/>
  <c r="N37" i="47"/>
  <c r="M37" i="47"/>
  <c r="L37" i="47"/>
  <c r="K37" i="47"/>
  <c r="J37" i="47"/>
  <c r="I37" i="47"/>
  <c r="H37" i="47"/>
  <c r="G37" i="47"/>
  <c r="F37" i="47"/>
  <c r="E37" i="47"/>
  <c r="D37" i="47"/>
  <c r="C37" i="47"/>
  <c r="B37" i="47"/>
  <c r="U37" i="47"/>
  <c r="T36" i="47"/>
  <c r="S36" i="47"/>
  <c r="R36" i="47"/>
  <c r="Q36" i="47"/>
  <c r="P36" i="47"/>
  <c r="O36" i="47"/>
  <c r="N36" i="47"/>
  <c r="M36" i="47"/>
  <c r="L36" i="47"/>
  <c r="K36" i="47"/>
  <c r="J36" i="47"/>
  <c r="I36" i="47"/>
  <c r="H36" i="47"/>
  <c r="G36" i="47"/>
  <c r="F36" i="47"/>
  <c r="E36" i="47"/>
  <c r="D36" i="47"/>
  <c r="C36" i="47"/>
  <c r="B36" i="47"/>
  <c r="T35" i="47"/>
  <c r="S35" i="47"/>
  <c r="R35" i="47"/>
  <c r="Q35" i="47"/>
  <c r="P35" i="47"/>
  <c r="O35" i="47"/>
  <c r="N35" i="47"/>
  <c r="M35" i="47"/>
  <c r="L35" i="47"/>
  <c r="K35" i="47"/>
  <c r="J35" i="47"/>
  <c r="I35" i="47"/>
  <c r="H35" i="47"/>
  <c r="G35" i="47"/>
  <c r="F35" i="47"/>
  <c r="E35" i="47"/>
  <c r="D35" i="47"/>
  <c r="C35" i="47"/>
  <c r="B35" i="47"/>
  <c r="T34" i="47"/>
  <c r="S34" i="47"/>
  <c r="R34" i="47"/>
  <c r="Q34" i="47"/>
  <c r="P34" i="47"/>
  <c r="O34" i="47"/>
  <c r="N34" i="47"/>
  <c r="M34" i="47"/>
  <c r="L34" i="47"/>
  <c r="K34" i="47"/>
  <c r="J34" i="47"/>
  <c r="I34" i="47"/>
  <c r="H34" i="47"/>
  <c r="G34" i="47"/>
  <c r="F34" i="47"/>
  <c r="E34" i="47"/>
  <c r="D34" i="47"/>
  <c r="C34" i="47"/>
  <c r="B34" i="47"/>
  <c r="T33" i="47"/>
  <c r="S33" i="47"/>
  <c r="R33" i="47"/>
  <c r="Q33" i="47"/>
  <c r="P33" i="47"/>
  <c r="O33" i="47"/>
  <c r="N33" i="47"/>
  <c r="M33" i="47"/>
  <c r="L33" i="47"/>
  <c r="K33" i="47"/>
  <c r="J33" i="47"/>
  <c r="I33" i="47"/>
  <c r="H33" i="47"/>
  <c r="G33" i="47"/>
  <c r="F33" i="47"/>
  <c r="E33" i="47"/>
  <c r="D33" i="47"/>
  <c r="C33" i="47"/>
  <c r="B33" i="47"/>
  <c r="T32" i="47"/>
  <c r="S32" i="47"/>
  <c r="R32" i="47"/>
  <c r="Q32" i="47"/>
  <c r="P32" i="47"/>
  <c r="O32" i="47"/>
  <c r="N32" i="47"/>
  <c r="M32" i="47"/>
  <c r="L32" i="47"/>
  <c r="K32" i="47"/>
  <c r="J32" i="47"/>
  <c r="I32" i="47"/>
  <c r="H32" i="47"/>
  <c r="G32" i="47"/>
  <c r="F32" i="47"/>
  <c r="E32" i="47"/>
  <c r="D32" i="47"/>
  <c r="C32" i="47"/>
  <c r="B32" i="47"/>
  <c r="T31" i="47"/>
  <c r="S31" i="47"/>
  <c r="R31" i="47"/>
  <c r="Q31" i="47"/>
  <c r="P31" i="47"/>
  <c r="O31" i="47"/>
  <c r="N31" i="47"/>
  <c r="M31" i="47"/>
  <c r="L31" i="47"/>
  <c r="K31" i="47"/>
  <c r="J31" i="47"/>
  <c r="I31" i="47"/>
  <c r="H31" i="47"/>
  <c r="G31" i="47"/>
  <c r="F31" i="47"/>
  <c r="E31" i="47"/>
  <c r="D31" i="47"/>
  <c r="C31" i="47"/>
  <c r="B31" i="47"/>
  <c r="T30" i="47"/>
  <c r="S30" i="47"/>
  <c r="R30" i="47"/>
  <c r="Q30" i="47"/>
  <c r="P30" i="47"/>
  <c r="O30" i="47"/>
  <c r="N30" i="47"/>
  <c r="M30" i="47"/>
  <c r="L30" i="47"/>
  <c r="K30" i="47"/>
  <c r="J30" i="47"/>
  <c r="I30" i="47"/>
  <c r="H30" i="47"/>
  <c r="G30" i="47"/>
  <c r="F30" i="47"/>
  <c r="E30" i="47"/>
  <c r="D30" i="47"/>
  <c r="C30" i="47"/>
  <c r="B30" i="47"/>
  <c r="T29" i="47"/>
  <c r="S29" i="47"/>
  <c r="R29" i="47"/>
  <c r="Q29" i="47"/>
  <c r="P29" i="47"/>
  <c r="O29" i="47"/>
  <c r="N29" i="47"/>
  <c r="M29" i="47"/>
  <c r="L29" i="47"/>
  <c r="K29" i="47"/>
  <c r="J29" i="47"/>
  <c r="I29" i="47"/>
  <c r="H29" i="47"/>
  <c r="G29" i="47"/>
  <c r="F29" i="47"/>
  <c r="E29" i="47"/>
  <c r="D29" i="47"/>
  <c r="C29" i="47"/>
  <c r="B29" i="47"/>
  <c r="T26" i="47"/>
  <c r="S26" i="47"/>
  <c r="R26" i="47"/>
  <c r="Q26" i="47"/>
  <c r="P26" i="47"/>
  <c r="O26" i="47"/>
  <c r="N26" i="47"/>
  <c r="M26" i="47"/>
  <c r="L26" i="47"/>
  <c r="K26" i="47"/>
  <c r="J26" i="47"/>
  <c r="I26" i="47"/>
  <c r="H26" i="47"/>
  <c r="G26" i="47"/>
  <c r="F26" i="47"/>
  <c r="E26" i="47"/>
  <c r="D26" i="47"/>
  <c r="C26" i="47"/>
  <c r="B26" i="47"/>
  <c r="T25" i="47"/>
  <c r="S25" i="47"/>
  <c r="R25" i="47"/>
  <c r="Q25" i="47"/>
  <c r="P25" i="47"/>
  <c r="O25" i="47"/>
  <c r="N25" i="47"/>
  <c r="M25" i="47"/>
  <c r="L25" i="47"/>
  <c r="K25" i="47"/>
  <c r="J25" i="47"/>
  <c r="I25" i="47"/>
  <c r="H25" i="47"/>
  <c r="G25" i="47"/>
  <c r="F25" i="47"/>
  <c r="E25" i="47"/>
  <c r="D25" i="47"/>
  <c r="C25" i="47"/>
  <c r="B25" i="47"/>
  <c r="T24" i="47"/>
  <c r="S24" i="47"/>
  <c r="R24" i="47"/>
  <c r="Q24" i="47"/>
  <c r="P24" i="47"/>
  <c r="O24" i="47"/>
  <c r="N24" i="47"/>
  <c r="M24" i="47"/>
  <c r="L24" i="47"/>
  <c r="K24" i="47"/>
  <c r="J24" i="47"/>
  <c r="I24" i="47"/>
  <c r="H24" i="47"/>
  <c r="G24" i="47"/>
  <c r="F24" i="47"/>
  <c r="E24" i="47"/>
  <c r="D24" i="47"/>
  <c r="C24" i="47"/>
  <c r="B24" i="47"/>
  <c r="T23" i="47"/>
  <c r="S23" i="47"/>
  <c r="R23" i="47"/>
  <c r="Q23" i="47"/>
  <c r="P23" i="47"/>
  <c r="O23" i="47"/>
  <c r="N23" i="47"/>
  <c r="M23" i="47"/>
  <c r="L23" i="47"/>
  <c r="K23" i="47"/>
  <c r="J23" i="47"/>
  <c r="I23" i="47"/>
  <c r="H23" i="47"/>
  <c r="G23" i="47"/>
  <c r="F23" i="47"/>
  <c r="E23" i="47"/>
  <c r="D23" i="47"/>
  <c r="C23" i="47"/>
  <c r="B23" i="47"/>
  <c r="T22" i="47"/>
  <c r="S22" i="47"/>
  <c r="R22" i="47"/>
  <c r="Q22" i="47"/>
  <c r="P22" i="47"/>
  <c r="O22" i="47"/>
  <c r="N22" i="47"/>
  <c r="M22" i="47"/>
  <c r="L22" i="47"/>
  <c r="K22" i="47"/>
  <c r="J22" i="47"/>
  <c r="I22" i="47"/>
  <c r="H22" i="47"/>
  <c r="G22" i="47"/>
  <c r="F22" i="47"/>
  <c r="E22" i="47"/>
  <c r="D22" i="47"/>
  <c r="C22" i="47"/>
  <c r="B22" i="47"/>
  <c r="T21" i="47"/>
  <c r="S21" i="47"/>
  <c r="R21" i="47"/>
  <c r="Q21" i="47"/>
  <c r="P21" i="47"/>
  <c r="O21" i="47"/>
  <c r="N21" i="47"/>
  <c r="M21" i="47"/>
  <c r="L21" i="47"/>
  <c r="K21" i="47"/>
  <c r="J21" i="47"/>
  <c r="I21" i="47"/>
  <c r="H21" i="47"/>
  <c r="G21" i="47"/>
  <c r="F21" i="47"/>
  <c r="E21" i="47"/>
  <c r="D21" i="47"/>
  <c r="C21" i="47"/>
  <c r="B21" i="47"/>
  <c r="T20" i="47"/>
  <c r="S20" i="47"/>
  <c r="R20" i="47"/>
  <c r="Q20" i="47"/>
  <c r="P20" i="47"/>
  <c r="O20" i="47"/>
  <c r="N20" i="47"/>
  <c r="M20" i="47"/>
  <c r="L20" i="47"/>
  <c r="K20" i="47"/>
  <c r="J20" i="47"/>
  <c r="I20" i="47"/>
  <c r="H20" i="47"/>
  <c r="G20" i="47"/>
  <c r="F20" i="47"/>
  <c r="E20" i="47"/>
  <c r="D20" i="47"/>
  <c r="C20" i="47"/>
  <c r="B20" i="47"/>
  <c r="T19" i="47"/>
  <c r="S19" i="47"/>
  <c r="R19" i="47"/>
  <c r="Q19" i="47"/>
  <c r="P19" i="47"/>
  <c r="O19" i="47"/>
  <c r="N19" i="47"/>
  <c r="M19" i="47"/>
  <c r="L19" i="47"/>
  <c r="K19" i="47"/>
  <c r="J19" i="47"/>
  <c r="I19" i="47"/>
  <c r="H19" i="47"/>
  <c r="G19" i="47"/>
  <c r="F19" i="47"/>
  <c r="E19" i="47"/>
  <c r="D19" i="47"/>
  <c r="C19" i="47"/>
  <c r="B19" i="47"/>
  <c r="T18" i="47"/>
  <c r="S18" i="47"/>
  <c r="R18" i="47"/>
  <c r="Q18" i="47"/>
  <c r="P18" i="47"/>
  <c r="O18" i="47"/>
  <c r="N18" i="47"/>
  <c r="M18" i="47"/>
  <c r="L18" i="47"/>
  <c r="K18" i="47"/>
  <c r="J18" i="47"/>
  <c r="I18" i="47"/>
  <c r="H18" i="47"/>
  <c r="G18" i="47"/>
  <c r="F18" i="47"/>
  <c r="E18" i="47"/>
  <c r="D18" i="47"/>
  <c r="C18" i="47"/>
  <c r="B18" i="47"/>
  <c r="T17" i="47"/>
  <c r="S17" i="47"/>
  <c r="R17" i="47"/>
  <c r="Q17" i="47"/>
  <c r="P17" i="47"/>
  <c r="O17" i="47"/>
  <c r="N17" i="47"/>
  <c r="M17" i="47"/>
  <c r="L17" i="47"/>
  <c r="K17" i="47"/>
  <c r="J17" i="47"/>
  <c r="I17" i="47"/>
  <c r="H17" i="47"/>
  <c r="G17" i="47"/>
  <c r="F17" i="47"/>
  <c r="E17" i="47"/>
  <c r="D17" i="47"/>
  <c r="C17" i="47"/>
  <c r="B17" i="47"/>
  <c r="T16" i="47"/>
  <c r="S16" i="47"/>
  <c r="R16" i="47"/>
  <c r="Q16" i="47"/>
  <c r="P16" i="47"/>
  <c r="O16" i="47"/>
  <c r="N16" i="47"/>
  <c r="M16" i="47"/>
  <c r="L16" i="47"/>
  <c r="K16" i="47"/>
  <c r="J16" i="47"/>
  <c r="I16" i="47"/>
  <c r="H16" i="47"/>
  <c r="G16" i="47"/>
  <c r="F16" i="47"/>
  <c r="E16" i="47"/>
  <c r="D16" i="47"/>
  <c r="C16" i="47"/>
  <c r="B16" i="47"/>
  <c r="T15" i="47"/>
  <c r="S15" i="47"/>
  <c r="R15" i="47"/>
  <c r="Q15" i="47"/>
  <c r="P15" i="47"/>
  <c r="O15" i="47"/>
  <c r="N15" i="47"/>
  <c r="M15" i="47"/>
  <c r="L15" i="47"/>
  <c r="K15" i="47"/>
  <c r="J15" i="47"/>
  <c r="I15" i="47"/>
  <c r="H15" i="47"/>
  <c r="G15" i="47"/>
  <c r="F15" i="47"/>
  <c r="E15" i="47"/>
  <c r="D15" i="47"/>
  <c r="C15" i="47"/>
  <c r="B15" i="47"/>
  <c r="U9" i="47"/>
  <c r="U8" i="47"/>
  <c r="U7" i="47"/>
  <c r="U6" i="47"/>
  <c r="U5" i="47"/>
  <c r="U4" i="47"/>
  <c r="U3" i="47"/>
  <c r="U2" i="47"/>
  <c r="T109" i="46"/>
  <c r="S109" i="46"/>
  <c r="R109" i="46"/>
  <c r="Q109" i="46"/>
  <c r="P109" i="46"/>
  <c r="O109" i="46"/>
  <c r="N109" i="46"/>
  <c r="M109" i="46"/>
  <c r="L109" i="46"/>
  <c r="K109" i="46"/>
  <c r="J109" i="46"/>
  <c r="I109" i="46"/>
  <c r="H109" i="46"/>
  <c r="G109" i="46"/>
  <c r="F109" i="46"/>
  <c r="E109" i="46"/>
  <c r="D109" i="46"/>
  <c r="C109" i="46"/>
  <c r="B109" i="46"/>
  <c r="T108" i="46"/>
  <c r="S108" i="46"/>
  <c r="R108" i="46"/>
  <c r="Q108" i="46"/>
  <c r="P108" i="46"/>
  <c r="O108" i="46"/>
  <c r="N108" i="46"/>
  <c r="M108" i="46"/>
  <c r="L108" i="46"/>
  <c r="K108" i="46"/>
  <c r="J108" i="46"/>
  <c r="I108" i="46"/>
  <c r="H108" i="46"/>
  <c r="G108" i="46"/>
  <c r="F108" i="46"/>
  <c r="E108" i="46"/>
  <c r="D108" i="46"/>
  <c r="C108" i="46"/>
  <c r="B108" i="46"/>
  <c r="T107" i="46"/>
  <c r="S107" i="46"/>
  <c r="R107" i="46"/>
  <c r="Q107" i="46"/>
  <c r="P107" i="46"/>
  <c r="O107" i="46"/>
  <c r="N107" i="46"/>
  <c r="M107" i="46"/>
  <c r="L107" i="46"/>
  <c r="K107" i="46"/>
  <c r="J107" i="46"/>
  <c r="I107" i="46"/>
  <c r="H107" i="46"/>
  <c r="G107" i="46"/>
  <c r="F107" i="46"/>
  <c r="E107" i="46"/>
  <c r="D107" i="46"/>
  <c r="C107" i="46"/>
  <c r="B107" i="46"/>
  <c r="T106" i="46"/>
  <c r="S106" i="46"/>
  <c r="R106" i="46"/>
  <c r="Q106" i="46"/>
  <c r="P106" i="46"/>
  <c r="O106" i="46"/>
  <c r="N106" i="46"/>
  <c r="M106" i="46"/>
  <c r="L106" i="46"/>
  <c r="K106" i="46"/>
  <c r="J106" i="46"/>
  <c r="I106" i="46"/>
  <c r="H106" i="46"/>
  <c r="G106" i="46"/>
  <c r="F106" i="46"/>
  <c r="E106" i="46"/>
  <c r="D106" i="46"/>
  <c r="C106" i="46"/>
  <c r="B106" i="46"/>
  <c r="T105" i="46"/>
  <c r="S105" i="46"/>
  <c r="R105" i="46"/>
  <c r="Q105" i="46"/>
  <c r="P105" i="46"/>
  <c r="O105" i="46"/>
  <c r="N105" i="46"/>
  <c r="M105" i="46"/>
  <c r="L105" i="46"/>
  <c r="K105" i="46"/>
  <c r="J105" i="46"/>
  <c r="I105" i="46"/>
  <c r="H105" i="46"/>
  <c r="G105" i="46"/>
  <c r="F105" i="46"/>
  <c r="E105" i="46"/>
  <c r="D105" i="46"/>
  <c r="C105" i="46"/>
  <c r="B105" i="46"/>
  <c r="T104" i="46"/>
  <c r="S104" i="46"/>
  <c r="R104" i="46"/>
  <c r="Q104" i="46"/>
  <c r="P104" i="46"/>
  <c r="O104" i="46"/>
  <c r="N104" i="46"/>
  <c r="M104" i="46"/>
  <c r="L104" i="46"/>
  <c r="K104" i="46"/>
  <c r="J104" i="46"/>
  <c r="I104" i="46"/>
  <c r="H104" i="46"/>
  <c r="G104" i="46"/>
  <c r="F104" i="46"/>
  <c r="E104" i="46"/>
  <c r="D104" i="46"/>
  <c r="C104" i="46"/>
  <c r="B104" i="46"/>
  <c r="T103" i="46"/>
  <c r="S103" i="46"/>
  <c r="R103" i="46"/>
  <c r="Q103" i="46"/>
  <c r="P103" i="46"/>
  <c r="O103" i="46"/>
  <c r="N103" i="46"/>
  <c r="M103" i="46"/>
  <c r="L103" i="46"/>
  <c r="K103" i="46"/>
  <c r="J103" i="46"/>
  <c r="I103" i="46"/>
  <c r="H103" i="46"/>
  <c r="G103" i="46"/>
  <c r="F103" i="46"/>
  <c r="E103" i="46"/>
  <c r="D103" i="46"/>
  <c r="C103" i="46"/>
  <c r="B103" i="46"/>
  <c r="T102" i="46"/>
  <c r="S102" i="46"/>
  <c r="R102" i="46"/>
  <c r="Q102" i="46"/>
  <c r="P102" i="46"/>
  <c r="O102" i="46"/>
  <c r="N102" i="46"/>
  <c r="M102" i="46"/>
  <c r="L102" i="46"/>
  <c r="K102" i="46"/>
  <c r="J102" i="46"/>
  <c r="I102" i="46"/>
  <c r="H102" i="46"/>
  <c r="G102" i="46"/>
  <c r="F102" i="46"/>
  <c r="E102" i="46"/>
  <c r="D102" i="46"/>
  <c r="C102" i="46"/>
  <c r="B102" i="46"/>
  <c r="T101" i="46"/>
  <c r="S101" i="46"/>
  <c r="R101" i="46"/>
  <c r="Q101" i="46"/>
  <c r="P101" i="46"/>
  <c r="O101" i="46"/>
  <c r="N101" i="46"/>
  <c r="M101" i="46"/>
  <c r="L101" i="46"/>
  <c r="K101" i="46"/>
  <c r="J101" i="46"/>
  <c r="I101" i="46"/>
  <c r="H101" i="46"/>
  <c r="G101" i="46"/>
  <c r="F101" i="46"/>
  <c r="E101" i="46"/>
  <c r="D101" i="46"/>
  <c r="C101" i="46"/>
  <c r="B101" i="46"/>
  <c r="T100" i="46"/>
  <c r="S100" i="46"/>
  <c r="R100" i="46"/>
  <c r="Q100" i="46"/>
  <c r="P100" i="46"/>
  <c r="O100" i="46"/>
  <c r="N100" i="46"/>
  <c r="M100" i="46"/>
  <c r="L100" i="46"/>
  <c r="K100" i="46"/>
  <c r="J100" i="46"/>
  <c r="I100" i="46"/>
  <c r="H100" i="46"/>
  <c r="G100" i="46"/>
  <c r="F100" i="46"/>
  <c r="E100" i="46"/>
  <c r="D100" i="46"/>
  <c r="C100" i="46"/>
  <c r="B100" i="46"/>
  <c r="T96" i="46"/>
  <c r="S96" i="46"/>
  <c r="R96" i="46"/>
  <c r="Q96" i="46"/>
  <c r="P96" i="46"/>
  <c r="O96" i="46"/>
  <c r="N96" i="46"/>
  <c r="M96" i="46"/>
  <c r="L96" i="46"/>
  <c r="K96" i="46"/>
  <c r="J96" i="46"/>
  <c r="I96" i="46"/>
  <c r="H96" i="46"/>
  <c r="G96" i="46"/>
  <c r="F96" i="46"/>
  <c r="E96" i="46"/>
  <c r="D96" i="46"/>
  <c r="C96" i="46"/>
  <c r="B96" i="46"/>
  <c r="T95" i="46"/>
  <c r="S95" i="46"/>
  <c r="R95" i="46"/>
  <c r="Q95" i="46"/>
  <c r="P95" i="46"/>
  <c r="O95" i="46"/>
  <c r="N95" i="46"/>
  <c r="M95" i="46"/>
  <c r="L95" i="46"/>
  <c r="K95" i="46"/>
  <c r="J95" i="46"/>
  <c r="I95" i="46"/>
  <c r="H95" i="46"/>
  <c r="G95" i="46"/>
  <c r="F95" i="46"/>
  <c r="E95" i="46"/>
  <c r="D95" i="46"/>
  <c r="C95" i="46"/>
  <c r="B95" i="46"/>
  <c r="T94" i="46"/>
  <c r="S94" i="46"/>
  <c r="R94" i="46"/>
  <c r="Q94" i="46"/>
  <c r="P94" i="46"/>
  <c r="O94" i="46"/>
  <c r="N94" i="46"/>
  <c r="M94" i="46"/>
  <c r="L94" i="46"/>
  <c r="K94" i="46"/>
  <c r="J94" i="46"/>
  <c r="I94" i="46"/>
  <c r="H94" i="46"/>
  <c r="G94" i="46"/>
  <c r="F94" i="46"/>
  <c r="E94" i="46"/>
  <c r="D94" i="46"/>
  <c r="C94" i="46"/>
  <c r="B94" i="46"/>
  <c r="T93" i="46"/>
  <c r="S93" i="46"/>
  <c r="R93" i="46"/>
  <c r="Q93" i="46"/>
  <c r="P93" i="46"/>
  <c r="O93" i="46"/>
  <c r="N93" i="46"/>
  <c r="M93" i="46"/>
  <c r="L93" i="46"/>
  <c r="K93" i="46"/>
  <c r="J93" i="46"/>
  <c r="I93" i="46"/>
  <c r="H93" i="46"/>
  <c r="G93" i="46"/>
  <c r="F93" i="46"/>
  <c r="E93" i="46"/>
  <c r="D93" i="46"/>
  <c r="C93" i="46"/>
  <c r="B93" i="46"/>
  <c r="T92" i="46"/>
  <c r="S92" i="46"/>
  <c r="R92" i="46"/>
  <c r="Q92" i="46"/>
  <c r="P92" i="46"/>
  <c r="O92" i="46"/>
  <c r="N92" i="46"/>
  <c r="M92" i="46"/>
  <c r="L92" i="46"/>
  <c r="K92" i="46"/>
  <c r="J92" i="46"/>
  <c r="I92" i="46"/>
  <c r="H92" i="46"/>
  <c r="G92" i="46"/>
  <c r="F92" i="46"/>
  <c r="E92" i="46"/>
  <c r="D92" i="46"/>
  <c r="C92" i="46"/>
  <c r="B92" i="46"/>
  <c r="T91" i="46"/>
  <c r="S91" i="46"/>
  <c r="R91" i="46"/>
  <c r="Q91" i="46"/>
  <c r="P91" i="46"/>
  <c r="O91" i="46"/>
  <c r="N91" i="46"/>
  <c r="M91" i="46"/>
  <c r="L91" i="46"/>
  <c r="K91" i="46"/>
  <c r="J91" i="46"/>
  <c r="I91" i="46"/>
  <c r="H91" i="46"/>
  <c r="G91" i="46"/>
  <c r="F91" i="46"/>
  <c r="E91" i="46"/>
  <c r="D91" i="46"/>
  <c r="C91" i="46"/>
  <c r="B91" i="46"/>
  <c r="T90" i="46"/>
  <c r="S90" i="46"/>
  <c r="R90" i="46"/>
  <c r="Q90" i="46"/>
  <c r="P90" i="46"/>
  <c r="O90" i="46"/>
  <c r="N90" i="46"/>
  <c r="M90" i="46"/>
  <c r="L90" i="46"/>
  <c r="K90" i="46"/>
  <c r="J90" i="46"/>
  <c r="I90" i="46"/>
  <c r="H90" i="46"/>
  <c r="G90" i="46"/>
  <c r="F90" i="46"/>
  <c r="E90" i="46"/>
  <c r="D90" i="46"/>
  <c r="C90" i="46"/>
  <c r="B90" i="46"/>
  <c r="T89" i="46"/>
  <c r="U89" i="46"/>
  <c r="S89" i="46"/>
  <c r="R89" i="46"/>
  <c r="Q89" i="46"/>
  <c r="P89" i="46"/>
  <c r="O89" i="46"/>
  <c r="N89" i="46"/>
  <c r="M89" i="46"/>
  <c r="L89" i="46"/>
  <c r="K89" i="46"/>
  <c r="J89" i="46"/>
  <c r="I89" i="46"/>
  <c r="H89" i="46"/>
  <c r="G89" i="46"/>
  <c r="F89" i="46"/>
  <c r="E89" i="46"/>
  <c r="D89" i="46"/>
  <c r="C89" i="46"/>
  <c r="B89" i="46"/>
  <c r="T88" i="46"/>
  <c r="S88" i="46"/>
  <c r="R88" i="46"/>
  <c r="Q88" i="46"/>
  <c r="P88" i="46"/>
  <c r="O88" i="46"/>
  <c r="N88" i="46"/>
  <c r="M88" i="46"/>
  <c r="L88" i="46"/>
  <c r="K88" i="46"/>
  <c r="J88" i="46"/>
  <c r="I88" i="46"/>
  <c r="H88" i="46"/>
  <c r="G88" i="46"/>
  <c r="F88" i="46"/>
  <c r="E88" i="46"/>
  <c r="D88" i="46"/>
  <c r="C88" i="46"/>
  <c r="B88" i="46"/>
  <c r="T87" i="46"/>
  <c r="S87" i="46"/>
  <c r="R87" i="46"/>
  <c r="Q87" i="46"/>
  <c r="P87" i="46"/>
  <c r="O87" i="46"/>
  <c r="N87" i="46"/>
  <c r="M87" i="46"/>
  <c r="L87" i="46"/>
  <c r="K87" i="46"/>
  <c r="J87" i="46"/>
  <c r="I87" i="46"/>
  <c r="H87" i="46"/>
  <c r="G87" i="46"/>
  <c r="F87" i="46"/>
  <c r="E87" i="46"/>
  <c r="D87" i="46"/>
  <c r="C87" i="46"/>
  <c r="B87" i="46"/>
  <c r="T86" i="46"/>
  <c r="S86" i="46"/>
  <c r="R86" i="46"/>
  <c r="Q86" i="46"/>
  <c r="P86" i="46"/>
  <c r="O86" i="46"/>
  <c r="N86" i="46"/>
  <c r="M86" i="46"/>
  <c r="L86" i="46"/>
  <c r="K86" i="46"/>
  <c r="J86" i="46"/>
  <c r="I86" i="46"/>
  <c r="H86" i="46"/>
  <c r="G86" i="46"/>
  <c r="F86" i="46"/>
  <c r="E86" i="46"/>
  <c r="D86" i="46"/>
  <c r="C86" i="46"/>
  <c r="B86" i="46"/>
  <c r="T85" i="46"/>
  <c r="S85" i="46"/>
  <c r="R85" i="46"/>
  <c r="Q85" i="46"/>
  <c r="P85" i="46"/>
  <c r="O85" i="46"/>
  <c r="N85" i="46"/>
  <c r="M85" i="46"/>
  <c r="L85" i="46"/>
  <c r="K85" i="46"/>
  <c r="J85" i="46"/>
  <c r="I85" i="46"/>
  <c r="H85" i="46"/>
  <c r="G85" i="46"/>
  <c r="F85" i="46"/>
  <c r="E85" i="46"/>
  <c r="D85" i="46"/>
  <c r="C85" i="46"/>
  <c r="B85" i="46"/>
  <c r="T82" i="46"/>
  <c r="S82" i="46"/>
  <c r="R82" i="46"/>
  <c r="Q82" i="46"/>
  <c r="P82" i="46"/>
  <c r="O82" i="46"/>
  <c r="N82" i="46"/>
  <c r="M82" i="46"/>
  <c r="L82" i="46"/>
  <c r="K82" i="46"/>
  <c r="J82" i="46"/>
  <c r="I82" i="46"/>
  <c r="H82" i="46"/>
  <c r="G82" i="46"/>
  <c r="F82" i="46"/>
  <c r="E82" i="46"/>
  <c r="D82" i="46"/>
  <c r="C82" i="46"/>
  <c r="B82" i="46"/>
  <c r="T81" i="46"/>
  <c r="S81" i="46"/>
  <c r="R81" i="46"/>
  <c r="Q81" i="46"/>
  <c r="P81" i="46"/>
  <c r="O81" i="46"/>
  <c r="N81" i="46"/>
  <c r="M81" i="46"/>
  <c r="L81" i="46"/>
  <c r="K81" i="46"/>
  <c r="J81" i="46"/>
  <c r="I81" i="46"/>
  <c r="H81" i="46"/>
  <c r="G81" i="46"/>
  <c r="F81" i="46"/>
  <c r="E81" i="46"/>
  <c r="D81" i="46"/>
  <c r="C81" i="46"/>
  <c r="B81" i="46"/>
  <c r="T80" i="46"/>
  <c r="S80" i="46"/>
  <c r="R80" i="46"/>
  <c r="Q80" i="46"/>
  <c r="P80" i="46"/>
  <c r="O80" i="46"/>
  <c r="N80" i="46"/>
  <c r="M80" i="46"/>
  <c r="L80" i="46"/>
  <c r="K80" i="46"/>
  <c r="J80" i="46"/>
  <c r="I80" i="46"/>
  <c r="H80" i="46"/>
  <c r="G80" i="46"/>
  <c r="F80" i="46"/>
  <c r="E80" i="46"/>
  <c r="D80" i="46"/>
  <c r="C80" i="46"/>
  <c r="B80" i="46"/>
  <c r="T79" i="46"/>
  <c r="S79" i="46"/>
  <c r="R79" i="46"/>
  <c r="Q79" i="46"/>
  <c r="P79" i="46"/>
  <c r="O79" i="46"/>
  <c r="N79" i="46"/>
  <c r="M79" i="46"/>
  <c r="L79" i="46"/>
  <c r="K79" i="46"/>
  <c r="J79" i="46"/>
  <c r="I79" i="46"/>
  <c r="H79" i="46"/>
  <c r="G79" i="46"/>
  <c r="F79" i="46"/>
  <c r="E79" i="46"/>
  <c r="D79" i="46"/>
  <c r="C79" i="46"/>
  <c r="B79" i="46"/>
  <c r="T78" i="46"/>
  <c r="S78" i="46"/>
  <c r="R78" i="46"/>
  <c r="Q78" i="46"/>
  <c r="P78" i="46"/>
  <c r="O78" i="46"/>
  <c r="N78" i="46"/>
  <c r="M78" i="46"/>
  <c r="L78" i="46"/>
  <c r="K78" i="46"/>
  <c r="J78" i="46"/>
  <c r="I78" i="46"/>
  <c r="H78" i="46"/>
  <c r="G78" i="46"/>
  <c r="F78" i="46"/>
  <c r="E78" i="46"/>
  <c r="D78" i="46"/>
  <c r="C78" i="46"/>
  <c r="B78" i="46"/>
  <c r="T77" i="46"/>
  <c r="S77" i="46"/>
  <c r="R77" i="46"/>
  <c r="Q77" i="46"/>
  <c r="P77" i="46"/>
  <c r="O77" i="46"/>
  <c r="N77" i="46"/>
  <c r="M77" i="46"/>
  <c r="L77" i="46"/>
  <c r="K77" i="46"/>
  <c r="J77" i="46"/>
  <c r="I77" i="46"/>
  <c r="H77" i="46"/>
  <c r="G77" i="46"/>
  <c r="F77" i="46"/>
  <c r="E77" i="46"/>
  <c r="D77" i="46"/>
  <c r="C77" i="46"/>
  <c r="B77" i="46"/>
  <c r="T76" i="46"/>
  <c r="S76" i="46"/>
  <c r="R76" i="46"/>
  <c r="Q76" i="46"/>
  <c r="P76" i="46"/>
  <c r="O76" i="46"/>
  <c r="N76" i="46"/>
  <c r="M76" i="46"/>
  <c r="L76" i="46"/>
  <c r="K76" i="46"/>
  <c r="J76" i="46"/>
  <c r="I76" i="46"/>
  <c r="H76" i="46"/>
  <c r="G76" i="46"/>
  <c r="F76" i="46"/>
  <c r="E76" i="46"/>
  <c r="D76" i="46"/>
  <c r="C76" i="46"/>
  <c r="B76" i="46"/>
  <c r="T75" i="46"/>
  <c r="S75" i="46"/>
  <c r="R75" i="46"/>
  <c r="Q75" i="46"/>
  <c r="P75" i="46"/>
  <c r="O75" i="46"/>
  <c r="N75" i="46"/>
  <c r="M75" i="46"/>
  <c r="L75" i="46"/>
  <c r="K75" i="46"/>
  <c r="J75" i="46"/>
  <c r="I75" i="46"/>
  <c r="H75" i="46"/>
  <c r="G75" i="46"/>
  <c r="F75" i="46"/>
  <c r="E75" i="46"/>
  <c r="D75" i="46"/>
  <c r="C75" i="46"/>
  <c r="B75" i="46"/>
  <c r="T74" i="46"/>
  <c r="S74" i="46"/>
  <c r="R74" i="46"/>
  <c r="Q74" i="46"/>
  <c r="P74" i="46"/>
  <c r="O74" i="46"/>
  <c r="N74" i="46"/>
  <c r="M74" i="46"/>
  <c r="L74" i="46"/>
  <c r="K74" i="46"/>
  <c r="J74" i="46"/>
  <c r="I74" i="46"/>
  <c r="H74" i="46"/>
  <c r="G74" i="46"/>
  <c r="F74" i="46"/>
  <c r="E74" i="46"/>
  <c r="D74" i="46"/>
  <c r="C74" i="46"/>
  <c r="B74" i="46"/>
  <c r="T73" i="46"/>
  <c r="S73" i="46"/>
  <c r="R73" i="46"/>
  <c r="Q73" i="46"/>
  <c r="P73" i="46"/>
  <c r="O73" i="46"/>
  <c r="N73" i="46"/>
  <c r="M73" i="46"/>
  <c r="L73" i="46"/>
  <c r="K73" i="46"/>
  <c r="J73" i="46"/>
  <c r="I73" i="46"/>
  <c r="H73" i="46"/>
  <c r="G73" i="46"/>
  <c r="F73" i="46"/>
  <c r="E73" i="46"/>
  <c r="D73" i="46"/>
  <c r="C73" i="46"/>
  <c r="B73" i="46"/>
  <c r="T72" i="46"/>
  <c r="S72" i="46"/>
  <c r="R72" i="46"/>
  <c r="Q72" i="46"/>
  <c r="P72" i="46"/>
  <c r="O72" i="46"/>
  <c r="N72" i="46"/>
  <c r="M72" i="46"/>
  <c r="L72" i="46"/>
  <c r="K72" i="46"/>
  <c r="J72" i="46"/>
  <c r="I72" i="46"/>
  <c r="H72" i="46"/>
  <c r="G72" i="46"/>
  <c r="F72" i="46"/>
  <c r="E72" i="46"/>
  <c r="D72" i="46"/>
  <c r="C72" i="46"/>
  <c r="B72" i="46"/>
  <c r="T71" i="46"/>
  <c r="S71" i="46"/>
  <c r="R71" i="46"/>
  <c r="Q71" i="46"/>
  <c r="P71" i="46"/>
  <c r="O71" i="46"/>
  <c r="N71" i="46"/>
  <c r="M71" i="46"/>
  <c r="L71" i="46"/>
  <c r="K71" i="46"/>
  <c r="J71" i="46"/>
  <c r="I71" i="46"/>
  <c r="H71" i="46"/>
  <c r="G71" i="46"/>
  <c r="F71" i="46"/>
  <c r="E71" i="46"/>
  <c r="D71" i="46"/>
  <c r="C71" i="46"/>
  <c r="B71" i="46"/>
  <c r="T68" i="46"/>
  <c r="S68" i="46"/>
  <c r="R68" i="46"/>
  <c r="Q68" i="46"/>
  <c r="P68" i="46"/>
  <c r="O68" i="46"/>
  <c r="N68" i="46"/>
  <c r="M68" i="46"/>
  <c r="L68" i="46"/>
  <c r="K68" i="46"/>
  <c r="J68" i="46"/>
  <c r="I68" i="46"/>
  <c r="H68" i="46"/>
  <c r="G68" i="46"/>
  <c r="F68" i="46"/>
  <c r="E68" i="46"/>
  <c r="D68" i="46"/>
  <c r="C68" i="46"/>
  <c r="B68" i="46"/>
  <c r="T67" i="46"/>
  <c r="S67" i="46"/>
  <c r="R67" i="46"/>
  <c r="Q67" i="46"/>
  <c r="P67" i="46"/>
  <c r="O67" i="46"/>
  <c r="N67" i="46"/>
  <c r="M67" i="46"/>
  <c r="L67" i="46"/>
  <c r="K67" i="46"/>
  <c r="J67" i="46"/>
  <c r="I67" i="46"/>
  <c r="H67" i="46"/>
  <c r="G67" i="46"/>
  <c r="F67" i="46"/>
  <c r="E67" i="46"/>
  <c r="D67" i="46"/>
  <c r="C67" i="46"/>
  <c r="B67" i="46"/>
  <c r="T66" i="46"/>
  <c r="S66" i="46"/>
  <c r="R66" i="46"/>
  <c r="Q66" i="46"/>
  <c r="P66" i="46"/>
  <c r="O66" i="46"/>
  <c r="N66" i="46"/>
  <c r="M66" i="46"/>
  <c r="L66" i="46"/>
  <c r="K66" i="46"/>
  <c r="J66" i="46"/>
  <c r="I66" i="46"/>
  <c r="H66" i="46"/>
  <c r="G66" i="46"/>
  <c r="F66" i="46"/>
  <c r="E66" i="46"/>
  <c r="D66" i="46"/>
  <c r="C66" i="46"/>
  <c r="B66" i="46"/>
  <c r="T65" i="46"/>
  <c r="S65" i="46"/>
  <c r="R65" i="46"/>
  <c r="Q65" i="46"/>
  <c r="P65" i="46"/>
  <c r="O65" i="46"/>
  <c r="N65" i="46"/>
  <c r="M65" i="46"/>
  <c r="L65" i="46"/>
  <c r="K65" i="46"/>
  <c r="J65" i="46"/>
  <c r="I65" i="46"/>
  <c r="H65" i="46"/>
  <c r="G65" i="46"/>
  <c r="F65" i="46"/>
  <c r="E65" i="46"/>
  <c r="D65" i="46"/>
  <c r="C65" i="46"/>
  <c r="B65" i="46"/>
  <c r="T64" i="46"/>
  <c r="S64" i="46"/>
  <c r="R64" i="46"/>
  <c r="Q64" i="46"/>
  <c r="P64" i="46"/>
  <c r="O64" i="46"/>
  <c r="N64" i="46"/>
  <c r="M64" i="46"/>
  <c r="L64" i="46"/>
  <c r="K64" i="46"/>
  <c r="J64" i="46"/>
  <c r="I64" i="46"/>
  <c r="H64" i="46"/>
  <c r="G64" i="46"/>
  <c r="F64" i="46"/>
  <c r="E64" i="46"/>
  <c r="D64" i="46"/>
  <c r="C64" i="46"/>
  <c r="B64" i="46"/>
  <c r="T63" i="46"/>
  <c r="S63" i="46"/>
  <c r="R63" i="46"/>
  <c r="Q63" i="46"/>
  <c r="P63" i="46"/>
  <c r="O63" i="46"/>
  <c r="N63" i="46"/>
  <c r="M63" i="46"/>
  <c r="L63" i="46"/>
  <c r="K63" i="46"/>
  <c r="J63" i="46"/>
  <c r="I63" i="46"/>
  <c r="H63" i="46"/>
  <c r="G63" i="46"/>
  <c r="F63" i="46"/>
  <c r="E63" i="46"/>
  <c r="D63" i="46"/>
  <c r="C63" i="46"/>
  <c r="B63" i="46"/>
  <c r="T62" i="46"/>
  <c r="S62" i="46"/>
  <c r="R62" i="46"/>
  <c r="Q62" i="46"/>
  <c r="P62" i="46"/>
  <c r="O62" i="46"/>
  <c r="N62" i="46"/>
  <c r="M62" i="46"/>
  <c r="L62" i="46"/>
  <c r="K62" i="46"/>
  <c r="J62" i="46"/>
  <c r="I62" i="46"/>
  <c r="H62" i="46"/>
  <c r="G62" i="46"/>
  <c r="F62" i="46"/>
  <c r="E62" i="46"/>
  <c r="D62" i="46"/>
  <c r="C62" i="46"/>
  <c r="B62" i="46"/>
  <c r="T61" i="46"/>
  <c r="S61" i="46"/>
  <c r="R61" i="46"/>
  <c r="Q61" i="46"/>
  <c r="P61" i="46"/>
  <c r="O61" i="46"/>
  <c r="N61" i="46"/>
  <c r="M61" i="46"/>
  <c r="L61" i="46"/>
  <c r="K61" i="46"/>
  <c r="J61" i="46"/>
  <c r="I61" i="46"/>
  <c r="H61" i="46"/>
  <c r="G61" i="46"/>
  <c r="F61" i="46"/>
  <c r="E61" i="46"/>
  <c r="D61" i="46"/>
  <c r="C61" i="46"/>
  <c r="B61" i="46"/>
  <c r="T60" i="46"/>
  <c r="S60" i="46"/>
  <c r="R60" i="46"/>
  <c r="Q60" i="46"/>
  <c r="P60" i="46"/>
  <c r="O60" i="46"/>
  <c r="N60" i="46"/>
  <c r="M60" i="46"/>
  <c r="L60" i="46"/>
  <c r="K60" i="46"/>
  <c r="J60" i="46"/>
  <c r="I60" i="46"/>
  <c r="H60" i="46"/>
  <c r="G60" i="46"/>
  <c r="F60" i="46"/>
  <c r="E60" i="46"/>
  <c r="D60" i="46"/>
  <c r="C60" i="46"/>
  <c r="B60" i="46"/>
  <c r="T59" i="46"/>
  <c r="S59" i="46"/>
  <c r="R59" i="46"/>
  <c r="Q59" i="46"/>
  <c r="P59" i="46"/>
  <c r="O59" i="46"/>
  <c r="N59" i="46"/>
  <c r="M59" i="46"/>
  <c r="L59" i="46"/>
  <c r="K59" i="46"/>
  <c r="J59" i="46"/>
  <c r="I59" i="46"/>
  <c r="H59" i="46"/>
  <c r="G59" i="46"/>
  <c r="F59" i="46"/>
  <c r="E59" i="46"/>
  <c r="D59" i="46"/>
  <c r="C59" i="46"/>
  <c r="B59" i="46"/>
  <c r="T58" i="46"/>
  <c r="S58" i="46"/>
  <c r="R58" i="46"/>
  <c r="Q58" i="46"/>
  <c r="P58" i="46"/>
  <c r="O58" i="46"/>
  <c r="N58" i="46"/>
  <c r="M58" i="46"/>
  <c r="L58" i="46"/>
  <c r="K58" i="46"/>
  <c r="J58" i="46"/>
  <c r="I58" i="46"/>
  <c r="H58" i="46"/>
  <c r="G58" i="46"/>
  <c r="F58" i="46"/>
  <c r="E58" i="46"/>
  <c r="D58" i="46"/>
  <c r="C58" i="46"/>
  <c r="B58" i="46"/>
  <c r="T57" i="46"/>
  <c r="S57" i="46"/>
  <c r="R57" i="46"/>
  <c r="Q57" i="46"/>
  <c r="P57" i="46"/>
  <c r="O57" i="46"/>
  <c r="N57" i="46"/>
  <c r="M57" i="46"/>
  <c r="L57" i="46"/>
  <c r="K57" i="46"/>
  <c r="J57" i="46"/>
  <c r="I57" i="46"/>
  <c r="H57" i="46"/>
  <c r="G57" i="46"/>
  <c r="F57" i="46"/>
  <c r="E57" i="46"/>
  <c r="D57" i="46"/>
  <c r="C57" i="46"/>
  <c r="B57" i="46"/>
  <c r="T54" i="46"/>
  <c r="S54" i="46"/>
  <c r="R54" i="46"/>
  <c r="Q54" i="46"/>
  <c r="P54" i="46"/>
  <c r="O54" i="46"/>
  <c r="N54" i="46"/>
  <c r="M54" i="46"/>
  <c r="L54" i="46"/>
  <c r="K54" i="46"/>
  <c r="J54" i="46"/>
  <c r="I54" i="46"/>
  <c r="H54" i="46"/>
  <c r="G54" i="46"/>
  <c r="F54" i="46"/>
  <c r="E54" i="46"/>
  <c r="D54" i="46"/>
  <c r="C54" i="46"/>
  <c r="B54" i="46"/>
  <c r="T53" i="46"/>
  <c r="S53" i="46"/>
  <c r="R53" i="46"/>
  <c r="Q53" i="46"/>
  <c r="P53" i="46"/>
  <c r="O53" i="46"/>
  <c r="N53" i="46"/>
  <c r="M53" i="46"/>
  <c r="L53" i="46"/>
  <c r="K53" i="46"/>
  <c r="J53" i="46"/>
  <c r="I53" i="46"/>
  <c r="H53" i="46"/>
  <c r="G53" i="46"/>
  <c r="F53" i="46"/>
  <c r="E53" i="46"/>
  <c r="D53" i="46"/>
  <c r="C53" i="46"/>
  <c r="B53" i="46"/>
  <c r="T52" i="46"/>
  <c r="S52" i="46"/>
  <c r="R52" i="46"/>
  <c r="Q52" i="46"/>
  <c r="P52" i="46"/>
  <c r="O52" i="46"/>
  <c r="N52" i="46"/>
  <c r="M52" i="46"/>
  <c r="L52" i="46"/>
  <c r="K52" i="46"/>
  <c r="J52" i="46"/>
  <c r="I52" i="46"/>
  <c r="H52" i="46"/>
  <c r="G52" i="46"/>
  <c r="F52" i="46"/>
  <c r="E52" i="46"/>
  <c r="D52" i="46"/>
  <c r="C52" i="46"/>
  <c r="B52" i="46"/>
  <c r="T51" i="46"/>
  <c r="U51" i="46"/>
  <c r="S51" i="46"/>
  <c r="R51" i="46"/>
  <c r="Q51" i="46"/>
  <c r="P51" i="46"/>
  <c r="O51" i="46"/>
  <c r="N51" i="46"/>
  <c r="M51" i="46"/>
  <c r="L51" i="46"/>
  <c r="K51" i="46"/>
  <c r="J51" i="46"/>
  <c r="I51" i="46"/>
  <c r="H51" i="46"/>
  <c r="G51" i="46"/>
  <c r="F51" i="46"/>
  <c r="E51" i="46"/>
  <c r="D51" i="46"/>
  <c r="C51" i="46"/>
  <c r="B51" i="46"/>
  <c r="T50" i="46"/>
  <c r="S50" i="46"/>
  <c r="R50" i="46"/>
  <c r="Q50" i="46"/>
  <c r="P50" i="46"/>
  <c r="O50" i="46"/>
  <c r="N50" i="46"/>
  <c r="M50" i="46"/>
  <c r="L50" i="46"/>
  <c r="K50" i="46"/>
  <c r="J50" i="46"/>
  <c r="I50" i="46"/>
  <c r="H50" i="46"/>
  <c r="G50" i="46"/>
  <c r="F50" i="46"/>
  <c r="E50" i="46"/>
  <c r="D50" i="46"/>
  <c r="C50" i="46"/>
  <c r="B50" i="46"/>
  <c r="T49" i="46"/>
  <c r="S49" i="46"/>
  <c r="R49" i="46"/>
  <c r="Q49" i="46"/>
  <c r="P49" i="46"/>
  <c r="O49" i="46"/>
  <c r="N49" i="46"/>
  <c r="M49" i="46"/>
  <c r="L49" i="46"/>
  <c r="K49" i="46"/>
  <c r="J49" i="46"/>
  <c r="I49" i="46"/>
  <c r="H49" i="46"/>
  <c r="G49" i="46"/>
  <c r="F49" i="46"/>
  <c r="E49" i="46"/>
  <c r="D49" i="46"/>
  <c r="C49" i="46"/>
  <c r="B49" i="46"/>
  <c r="T48" i="46"/>
  <c r="S48" i="46"/>
  <c r="R48" i="46"/>
  <c r="Q48" i="46"/>
  <c r="P48" i="46"/>
  <c r="O48" i="46"/>
  <c r="N48" i="46"/>
  <c r="M48" i="46"/>
  <c r="L48" i="46"/>
  <c r="K48" i="46"/>
  <c r="J48" i="46"/>
  <c r="I48" i="46"/>
  <c r="H48" i="46"/>
  <c r="G48" i="46"/>
  <c r="F48" i="46"/>
  <c r="E48" i="46"/>
  <c r="D48" i="46"/>
  <c r="C48" i="46"/>
  <c r="B48" i="46"/>
  <c r="T47" i="46"/>
  <c r="S47" i="46"/>
  <c r="R47" i="46"/>
  <c r="Q47" i="46"/>
  <c r="P47" i="46"/>
  <c r="O47" i="46"/>
  <c r="N47" i="46"/>
  <c r="M47" i="46"/>
  <c r="L47" i="46"/>
  <c r="K47" i="46"/>
  <c r="J47" i="46"/>
  <c r="I47" i="46"/>
  <c r="H47" i="46"/>
  <c r="G47" i="46"/>
  <c r="F47" i="46"/>
  <c r="E47" i="46"/>
  <c r="D47" i="46"/>
  <c r="C47" i="46"/>
  <c r="B47" i="46"/>
  <c r="T46" i="46"/>
  <c r="S46" i="46"/>
  <c r="R46" i="46"/>
  <c r="Q46" i="46"/>
  <c r="P46" i="46"/>
  <c r="O46" i="46"/>
  <c r="N46" i="46"/>
  <c r="M46" i="46"/>
  <c r="L46" i="46"/>
  <c r="K46" i="46"/>
  <c r="J46" i="46"/>
  <c r="I46" i="46"/>
  <c r="H46" i="46"/>
  <c r="G46" i="46"/>
  <c r="F46" i="46"/>
  <c r="E46" i="46"/>
  <c r="D46" i="46"/>
  <c r="C46" i="46"/>
  <c r="B46" i="46"/>
  <c r="T45" i="46"/>
  <c r="S45" i="46"/>
  <c r="R45" i="46"/>
  <c r="Q45" i="46"/>
  <c r="P45" i="46"/>
  <c r="O45" i="46"/>
  <c r="N45" i="46"/>
  <c r="M45" i="46"/>
  <c r="L45" i="46"/>
  <c r="K45" i="46"/>
  <c r="J45" i="46"/>
  <c r="I45" i="46"/>
  <c r="H45" i="46"/>
  <c r="G45" i="46"/>
  <c r="F45" i="46"/>
  <c r="E45" i="46"/>
  <c r="D45" i="46"/>
  <c r="C45" i="46"/>
  <c r="B45" i="46"/>
  <c r="T44" i="46"/>
  <c r="S44" i="46"/>
  <c r="R44" i="46"/>
  <c r="Q44" i="46"/>
  <c r="P44" i="46"/>
  <c r="O44" i="46"/>
  <c r="N44" i="46"/>
  <c r="M44" i="46"/>
  <c r="L44" i="46"/>
  <c r="K44" i="46"/>
  <c r="J44" i="46"/>
  <c r="I44" i="46"/>
  <c r="H44" i="46"/>
  <c r="G44" i="46"/>
  <c r="F44" i="46"/>
  <c r="E44" i="46"/>
  <c r="D44" i="46"/>
  <c r="C44" i="46"/>
  <c r="B44" i="46"/>
  <c r="T43" i="46"/>
  <c r="S43" i="46"/>
  <c r="R43" i="46"/>
  <c r="Q43" i="46"/>
  <c r="P43" i="46"/>
  <c r="O43" i="46"/>
  <c r="N43" i="46"/>
  <c r="M43" i="46"/>
  <c r="L43" i="46"/>
  <c r="K43" i="46"/>
  <c r="J43" i="46"/>
  <c r="I43" i="46"/>
  <c r="H43" i="46"/>
  <c r="G43" i="46"/>
  <c r="F43" i="46"/>
  <c r="E43" i="46"/>
  <c r="D43" i="46"/>
  <c r="C43" i="46"/>
  <c r="B43" i="46"/>
  <c r="T40" i="46"/>
  <c r="S40" i="46"/>
  <c r="R40" i="46"/>
  <c r="Q40" i="46"/>
  <c r="P40" i="46"/>
  <c r="O40" i="46"/>
  <c r="N40" i="46"/>
  <c r="M40" i="46"/>
  <c r="L40" i="46"/>
  <c r="K40" i="46"/>
  <c r="J40" i="46"/>
  <c r="I40" i="46"/>
  <c r="H40" i="46"/>
  <c r="G40" i="46"/>
  <c r="F40" i="46"/>
  <c r="E40" i="46"/>
  <c r="D40" i="46"/>
  <c r="C40" i="46"/>
  <c r="B40" i="46"/>
  <c r="T39" i="46"/>
  <c r="S39" i="46"/>
  <c r="R39" i="46"/>
  <c r="Q39" i="46"/>
  <c r="P39" i="46"/>
  <c r="O39" i="46"/>
  <c r="N39" i="46"/>
  <c r="M39" i="46"/>
  <c r="L39" i="46"/>
  <c r="K39" i="46"/>
  <c r="J39" i="46"/>
  <c r="I39" i="46"/>
  <c r="H39" i="46"/>
  <c r="G39" i="46"/>
  <c r="F39" i="46"/>
  <c r="E39" i="46"/>
  <c r="D39" i="46"/>
  <c r="C39" i="46"/>
  <c r="B39" i="46"/>
  <c r="T38" i="46"/>
  <c r="S38" i="46"/>
  <c r="R38" i="46"/>
  <c r="Q38" i="46"/>
  <c r="P38" i="46"/>
  <c r="O38" i="46"/>
  <c r="N38" i="46"/>
  <c r="M38" i="46"/>
  <c r="L38" i="46"/>
  <c r="K38" i="46"/>
  <c r="J38" i="46"/>
  <c r="I38" i="46"/>
  <c r="H38" i="46"/>
  <c r="G38" i="46"/>
  <c r="F38" i="46"/>
  <c r="E38" i="46"/>
  <c r="D38" i="46"/>
  <c r="C38" i="46"/>
  <c r="B38" i="46"/>
  <c r="T37" i="46"/>
  <c r="S37" i="46"/>
  <c r="R37" i="46"/>
  <c r="Q37" i="46"/>
  <c r="P37" i="46"/>
  <c r="O37" i="46"/>
  <c r="N37" i="46"/>
  <c r="M37" i="46"/>
  <c r="L37" i="46"/>
  <c r="K37" i="46"/>
  <c r="J37" i="46"/>
  <c r="I37" i="46"/>
  <c r="H37" i="46"/>
  <c r="G37" i="46"/>
  <c r="F37" i="46"/>
  <c r="E37" i="46"/>
  <c r="D37" i="46"/>
  <c r="C37" i="46"/>
  <c r="B37" i="46"/>
  <c r="T36" i="46"/>
  <c r="S36" i="46"/>
  <c r="R36" i="46"/>
  <c r="Q36" i="46"/>
  <c r="P36" i="46"/>
  <c r="O36" i="46"/>
  <c r="N36" i="46"/>
  <c r="M36" i="46"/>
  <c r="L36" i="46"/>
  <c r="K36" i="46"/>
  <c r="J36" i="46"/>
  <c r="I36" i="46"/>
  <c r="H36" i="46"/>
  <c r="G36" i="46"/>
  <c r="F36" i="46"/>
  <c r="E36" i="46"/>
  <c r="D36" i="46"/>
  <c r="C36" i="46"/>
  <c r="B36" i="46"/>
  <c r="T35" i="46"/>
  <c r="S35" i="46"/>
  <c r="R35" i="46"/>
  <c r="Q35" i="46"/>
  <c r="P35" i="46"/>
  <c r="O35" i="46"/>
  <c r="N35" i="46"/>
  <c r="M35" i="46"/>
  <c r="L35" i="46"/>
  <c r="K35" i="46"/>
  <c r="J35" i="46"/>
  <c r="I35" i="46"/>
  <c r="H35" i="46"/>
  <c r="G35" i="46"/>
  <c r="F35" i="46"/>
  <c r="E35" i="46"/>
  <c r="D35" i="46"/>
  <c r="C35" i="46"/>
  <c r="B35" i="46"/>
  <c r="T34" i="46"/>
  <c r="S34" i="46"/>
  <c r="R34" i="46"/>
  <c r="Q34" i="46"/>
  <c r="P34" i="46"/>
  <c r="O34" i="46"/>
  <c r="N34" i="46"/>
  <c r="M34" i="46"/>
  <c r="L34" i="46"/>
  <c r="K34" i="46"/>
  <c r="J34" i="46"/>
  <c r="I34" i="46"/>
  <c r="H34" i="46"/>
  <c r="G34" i="46"/>
  <c r="F34" i="46"/>
  <c r="E34" i="46"/>
  <c r="D34" i="46"/>
  <c r="C34" i="46"/>
  <c r="B34" i="46"/>
  <c r="T33" i="46"/>
  <c r="U33" i="46"/>
  <c r="S33" i="46"/>
  <c r="R33" i="46"/>
  <c r="Q33" i="46"/>
  <c r="P33" i="46"/>
  <c r="O33" i="46"/>
  <c r="N33" i="46"/>
  <c r="M33" i="46"/>
  <c r="L33" i="46"/>
  <c r="K33" i="46"/>
  <c r="J33" i="46"/>
  <c r="I33" i="46"/>
  <c r="H33" i="46"/>
  <c r="G33" i="46"/>
  <c r="F33" i="46"/>
  <c r="E33" i="46"/>
  <c r="D33" i="46"/>
  <c r="C33" i="46"/>
  <c r="B33" i="46"/>
  <c r="T32" i="46"/>
  <c r="S32" i="46"/>
  <c r="R32" i="46"/>
  <c r="Q32" i="46"/>
  <c r="P32" i="46"/>
  <c r="O32" i="46"/>
  <c r="N32" i="46"/>
  <c r="M32" i="46"/>
  <c r="L32" i="46"/>
  <c r="K32" i="46"/>
  <c r="J32" i="46"/>
  <c r="I32" i="46"/>
  <c r="H32" i="46"/>
  <c r="G32" i="46"/>
  <c r="F32" i="46"/>
  <c r="E32" i="46"/>
  <c r="D32" i="46"/>
  <c r="C32" i="46"/>
  <c r="B32" i="46"/>
  <c r="T31" i="46"/>
  <c r="S31" i="46"/>
  <c r="R31" i="46"/>
  <c r="Q31" i="46"/>
  <c r="P31" i="46"/>
  <c r="O31" i="46"/>
  <c r="N31" i="46"/>
  <c r="M31" i="46"/>
  <c r="L31" i="46"/>
  <c r="K31" i="46"/>
  <c r="J31" i="46"/>
  <c r="I31" i="46"/>
  <c r="H31" i="46"/>
  <c r="G31" i="46"/>
  <c r="F31" i="46"/>
  <c r="E31" i="46"/>
  <c r="D31" i="46"/>
  <c r="C31" i="46"/>
  <c r="B31" i="46"/>
  <c r="T30" i="46"/>
  <c r="S30" i="46"/>
  <c r="R30" i="46"/>
  <c r="Q30" i="46"/>
  <c r="P30" i="46"/>
  <c r="O30" i="46"/>
  <c r="N30" i="46"/>
  <c r="M30" i="46"/>
  <c r="L30" i="46"/>
  <c r="K30" i="46"/>
  <c r="J30" i="46"/>
  <c r="I30" i="46"/>
  <c r="H30" i="46"/>
  <c r="G30" i="46"/>
  <c r="F30" i="46"/>
  <c r="E30" i="46"/>
  <c r="D30" i="46"/>
  <c r="C30" i="46"/>
  <c r="B30" i="46"/>
  <c r="T29" i="46"/>
  <c r="S29" i="46"/>
  <c r="R29" i="46"/>
  <c r="Q29" i="46"/>
  <c r="P29" i="46"/>
  <c r="O29" i="46"/>
  <c r="N29" i="46"/>
  <c r="M29" i="46"/>
  <c r="L29" i="46"/>
  <c r="K29" i="46"/>
  <c r="J29" i="46"/>
  <c r="I29" i="46"/>
  <c r="H29" i="46"/>
  <c r="G29" i="46"/>
  <c r="F29" i="46"/>
  <c r="E29" i="46"/>
  <c r="D29" i="46"/>
  <c r="C29" i="46"/>
  <c r="B29" i="46"/>
  <c r="T26" i="46"/>
  <c r="S26" i="46"/>
  <c r="R26" i="46"/>
  <c r="Q26" i="46"/>
  <c r="P26" i="46"/>
  <c r="O26" i="46"/>
  <c r="N26" i="46"/>
  <c r="M26" i="46"/>
  <c r="L26" i="46"/>
  <c r="K26" i="46"/>
  <c r="J26" i="46"/>
  <c r="I26" i="46"/>
  <c r="H26" i="46"/>
  <c r="G26" i="46"/>
  <c r="F26" i="46"/>
  <c r="E26" i="46"/>
  <c r="D26" i="46"/>
  <c r="C26" i="46"/>
  <c r="B26" i="46"/>
  <c r="T25" i="46"/>
  <c r="S25" i="46"/>
  <c r="R25" i="46"/>
  <c r="Q25" i="46"/>
  <c r="P25" i="46"/>
  <c r="O25" i="46"/>
  <c r="N25" i="46"/>
  <c r="M25" i="46"/>
  <c r="L25" i="46"/>
  <c r="K25" i="46"/>
  <c r="J25" i="46"/>
  <c r="I25" i="46"/>
  <c r="H25" i="46"/>
  <c r="G25" i="46"/>
  <c r="F25" i="46"/>
  <c r="E25" i="46"/>
  <c r="D25" i="46"/>
  <c r="C25" i="46"/>
  <c r="B25" i="46"/>
  <c r="T24" i="46"/>
  <c r="S24" i="46"/>
  <c r="R24" i="46"/>
  <c r="Q24" i="46"/>
  <c r="P24" i="46"/>
  <c r="O24" i="46"/>
  <c r="N24" i="46"/>
  <c r="M24" i="46"/>
  <c r="L24" i="46"/>
  <c r="K24" i="46"/>
  <c r="J24" i="46"/>
  <c r="I24" i="46"/>
  <c r="H24" i="46"/>
  <c r="G24" i="46"/>
  <c r="F24" i="46"/>
  <c r="E24" i="46"/>
  <c r="D24" i="46"/>
  <c r="C24" i="46"/>
  <c r="B24" i="46"/>
  <c r="T23" i="46"/>
  <c r="S23" i="46"/>
  <c r="R23" i="46"/>
  <c r="Q23" i="46"/>
  <c r="P23" i="46"/>
  <c r="O23" i="46"/>
  <c r="N23" i="46"/>
  <c r="M23" i="46"/>
  <c r="L23" i="46"/>
  <c r="K23" i="46"/>
  <c r="J23" i="46"/>
  <c r="I23" i="46"/>
  <c r="H23" i="46"/>
  <c r="G23" i="46"/>
  <c r="F23" i="46"/>
  <c r="E23" i="46"/>
  <c r="D23" i="46"/>
  <c r="C23" i="46"/>
  <c r="B23" i="46"/>
  <c r="T22" i="46"/>
  <c r="S22" i="46"/>
  <c r="R22" i="46"/>
  <c r="Q22" i="46"/>
  <c r="P22" i="46"/>
  <c r="O22" i="46"/>
  <c r="N22" i="46"/>
  <c r="M22" i="46"/>
  <c r="L22" i="46"/>
  <c r="K22" i="46"/>
  <c r="J22" i="46"/>
  <c r="I22" i="46"/>
  <c r="H22" i="46"/>
  <c r="G22" i="46"/>
  <c r="F22" i="46"/>
  <c r="E22" i="46"/>
  <c r="D22" i="46"/>
  <c r="C22" i="46"/>
  <c r="B22" i="46"/>
  <c r="T21" i="46"/>
  <c r="S21" i="46"/>
  <c r="R21" i="46"/>
  <c r="Q21" i="46"/>
  <c r="P21" i="46"/>
  <c r="O21" i="46"/>
  <c r="N21" i="46"/>
  <c r="M21" i="46"/>
  <c r="L21" i="46"/>
  <c r="K21" i="46"/>
  <c r="J21" i="46"/>
  <c r="I21" i="46"/>
  <c r="H21" i="46"/>
  <c r="G21" i="46"/>
  <c r="F21" i="46"/>
  <c r="E21" i="46"/>
  <c r="D21" i="46"/>
  <c r="C21" i="46"/>
  <c r="B21" i="46"/>
  <c r="T20" i="46"/>
  <c r="S20" i="46"/>
  <c r="R20" i="46"/>
  <c r="Q20" i="46"/>
  <c r="P20" i="46"/>
  <c r="O20" i="46"/>
  <c r="N20" i="46"/>
  <c r="M20" i="46"/>
  <c r="L20" i="46"/>
  <c r="K20" i="46"/>
  <c r="J20" i="46"/>
  <c r="I20" i="46"/>
  <c r="H20" i="46"/>
  <c r="G20" i="46"/>
  <c r="F20" i="46"/>
  <c r="E20" i="46"/>
  <c r="D20" i="46"/>
  <c r="C20" i="46"/>
  <c r="B20" i="46"/>
  <c r="T19" i="46"/>
  <c r="S19" i="46"/>
  <c r="R19" i="46"/>
  <c r="Q19" i="46"/>
  <c r="P19" i="46"/>
  <c r="O19" i="46"/>
  <c r="N19" i="46"/>
  <c r="M19" i="46"/>
  <c r="L19" i="46"/>
  <c r="K19" i="46"/>
  <c r="J19" i="46"/>
  <c r="I19" i="46"/>
  <c r="H19" i="46"/>
  <c r="G19" i="46"/>
  <c r="F19" i="46"/>
  <c r="E19" i="46"/>
  <c r="D19" i="46"/>
  <c r="C19" i="46"/>
  <c r="B19" i="46"/>
  <c r="T18" i="46"/>
  <c r="S18" i="46"/>
  <c r="R18" i="46"/>
  <c r="Q18" i="46"/>
  <c r="P18" i="46"/>
  <c r="O18" i="46"/>
  <c r="N18" i="46"/>
  <c r="M18" i="46"/>
  <c r="L18" i="46"/>
  <c r="K18" i="46"/>
  <c r="J18" i="46"/>
  <c r="I18" i="46"/>
  <c r="H18" i="46"/>
  <c r="G18" i="46"/>
  <c r="F18" i="46"/>
  <c r="E18" i="46"/>
  <c r="D18" i="46"/>
  <c r="C18" i="46"/>
  <c r="B18" i="46"/>
  <c r="T17" i="46"/>
  <c r="S17" i="46"/>
  <c r="R17" i="46"/>
  <c r="Q17" i="46"/>
  <c r="P17" i="46"/>
  <c r="O17" i="46"/>
  <c r="N17" i="46"/>
  <c r="M17" i="46"/>
  <c r="L17" i="46"/>
  <c r="K17" i="46"/>
  <c r="J17" i="46"/>
  <c r="I17" i="46"/>
  <c r="H17" i="46"/>
  <c r="G17" i="46"/>
  <c r="F17" i="46"/>
  <c r="E17" i="46"/>
  <c r="D17" i="46"/>
  <c r="C17" i="46"/>
  <c r="B17" i="46"/>
  <c r="T16" i="46"/>
  <c r="S16" i="46"/>
  <c r="R16" i="46"/>
  <c r="Q16" i="46"/>
  <c r="P16" i="46"/>
  <c r="O16" i="46"/>
  <c r="N16" i="46"/>
  <c r="M16" i="46"/>
  <c r="L16" i="46"/>
  <c r="K16" i="46"/>
  <c r="J16" i="46"/>
  <c r="I16" i="46"/>
  <c r="H16" i="46"/>
  <c r="G16" i="46"/>
  <c r="F16" i="46"/>
  <c r="E16" i="46"/>
  <c r="D16" i="46"/>
  <c r="C16" i="46"/>
  <c r="B16" i="46"/>
  <c r="T15" i="46"/>
  <c r="S15" i="46"/>
  <c r="R15" i="46"/>
  <c r="Q15" i="46"/>
  <c r="P15" i="46"/>
  <c r="O15" i="46"/>
  <c r="N15" i="46"/>
  <c r="M15" i="46"/>
  <c r="L15" i="46"/>
  <c r="K15" i="46"/>
  <c r="J15" i="46"/>
  <c r="I15" i="46"/>
  <c r="H15" i="46"/>
  <c r="G15" i="46"/>
  <c r="F15" i="46"/>
  <c r="E15" i="46"/>
  <c r="D15" i="46"/>
  <c r="C15" i="46"/>
  <c r="B15" i="46"/>
  <c r="U9" i="46"/>
  <c r="U8" i="46"/>
  <c r="U7" i="46"/>
  <c r="U6" i="46"/>
  <c r="U5" i="46"/>
  <c r="U4" i="46"/>
  <c r="U3" i="46"/>
  <c r="U2" i="46"/>
  <c r="T109" i="45"/>
  <c r="S109" i="45"/>
  <c r="R109" i="45"/>
  <c r="Q109" i="45"/>
  <c r="P109" i="45"/>
  <c r="O109" i="45"/>
  <c r="N109" i="45"/>
  <c r="M109" i="45"/>
  <c r="L109" i="45"/>
  <c r="K109" i="45"/>
  <c r="J109" i="45"/>
  <c r="I109" i="45"/>
  <c r="H109" i="45"/>
  <c r="G109" i="45"/>
  <c r="F109" i="45"/>
  <c r="E109" i="45"/>
  <c r="D109" i="45"/>
  <c r="C109" i="45"/>
  <c r="B109" i="45"/>
  <c r="T108" i="45"/>
  <c r="S108" i="45"/>
  <c r="R108" i="45"/>
  <c r="Q108" i="45"/>
  <c r="P108" i="45"/>
  <c r="O108" i="45"/>
  <c r="N108" i="45"/>
  <c r="M108" i="45"/>
  <c r="L108" i="45"/>
  <c r="K108" i="45"/>
  <c r="J108" i="45"/>
  <c r="I108" i="45"/>
  <c r="H108" i="45"/>
  <c r="G108" i="45"/>
  <c r="F108" i="45"/>
  <c r="E108" i="45"/>
  <c r="D108" i="45"/>
  <c r="C108" i="45"/>
  <c r="B108" i="45"/>
  <c r="T107" i="45"/>
  <c r="S107" i="45"/>
  <c r="R107" i="45"/>
  <c r="Q107" i="45"/>
  <c r="P107" i="45"/>
  <c r="O107" i="45"/>
  <c r="N107" i="45"/>
  <c r="M107" i="45"/>
  <c r="L107" i="45"/>
  <c r="K107" i="45"/>
  <c r="J107" i="45"/>
  <c r="I107" i="45"/>
  <c r="H107" i="45"/>
  <c r="G107" i="45"/>
  <c r="F107" i="45"/>
  <c r="E107" i="45"/>
  <c r="D107" i="45"/>
  <c r="C107" i="45"/>
  <c r="B107" i="45"/>
  <c r="T106" i="45"/>
  <c r="S106" i="45"/>
  <c r="R106" i="45"/>
  <c r="Q106" i="45"/>
  <c r="P106" i="45"/>
  <c r="O106" i="45"/>
  <c r="N106" i="45"/>
  <c r="M106" i="45"/>
  <c r="L106" i="45"/>
  <c r="K106" i="45"/>
  <c r="J106" i="45"/>
  <c r="I106" i="45"/>
  <c r="H106" i="45"/>
  <c r="G106" i="45"/>
  <c r="F106" i="45"/>
  <c r="E106" i="45"/>
  <c r="D106" i="45"/>
  <c r="C106" i="45"/>
  <c r="B106" i="45"/>
  <c r="T105" i="45"/>
  <c r="S105" i="45"/>
  <c r="R105" i="45"/>
  <c r="Q105" i="45"/>
  <c r="P105" i="45"/>
  <c r="O105" i="45"/>
  <c r="N105" i="45"/>
  <c r="M105" i="45"/>
  <c r="L105" i="45"/>
  <c r="K105" i="45"/>
  <c r="J105" i="45"/>
  <c r="I105" i="45"/>
  <c r="H105" i="45"/>
  <c r="G105" i="45"/>
  <c r="F105" i="45"/>
  <c r="E105" i="45"/>
  <c r="D105" i="45"/>
  <c r="C105" i="45"/>
  <c r="B105" i="45"/>
  <c r="T104" i="45"/>
  <c r="S104" i="45"/>
  <c r="R104" i="45"/>
  <c r="Q104" i="45"/>
  <c r="P104" i="45"/>
  <c r="O104" i="45"/>
  <c r="N104" i="45"/>
  <c r="M104" i="45"/>
  <c r="L104" i="45"/>
  <c r="K104" i="45"/>
  <c r="J104" i="45"/>
  <c r="I104" i="45"/>
  <c r="H104" i="45"/>
  <c r="G104" i="45"/>
  <c r="F104" i="45"/>
  <c r="E104" i="45"/>
  <c r="D104" i="45"/>
  <c r="C104" i="45"/>
  <c r="B104" i="45"/>
  <c r="T103" i="45"/>
  <c r="S103" i="45"/>
  <c r="R103" i="45"/>
  <c r="Q103" i="45"/>
  <c r="P103" i="45"/>
  <c r="O103" i="45"/>
  <c r="N103" i="45"/>
  <c r="M103" i="45"/>
  <c r="L103" i="45"/>
  <c r="K103" i="45"/>
  <c r="J103" i="45"/>
  <c r="I103" i="45"/>
  <c r="H103" i="45"/>
  <c r="G103" i="45"/>
  <c r="F103" i="45"/>
  <c r="E103" i="45"/>
  <c r="D103" i="45"/>
  <c r="C103" i="45"/>
  <c r="B103" i="45"/>
  <c r="T102" i="45"/>
  <c r="S102" i="45"/>
  <c r="R102" i="45"/>
  <c r="Q102" i="45"/>
  <c r="P102" i="45"/>
  <c r="O102" i="45"/>
  <c r="N102" i="45"/>
  <c r="M102" i="45"/>
  <c r="L102" i="45"/>
  <c r="K102" i="45"/>
  <c r="J102" i="45"/>
  <c r="I102" i="45"/>
  <c r="H102" i="45"/>
  <c r="G102" i="45"/>
  <c r="F102" i="45"/>
  <c r="E102" i="45"/>
  <c r="D102" i="45"/>
  <c r="C102" i="45"/>
  <c r="B102" i="45"/>
  <c r="T101" i="45"/>
  <c r="S101" i="45"/>
  <c r="R101" i="45"/>
  <c r="Q101" i="45"/>
  <c r="P101" i="45"/>
  <c r="O101" i="45"/>
  <c r="N101" i="45"/>
  <c r="M101" i="45"/>
  <c r="L101" i="45"/>
  <c r="K101" i="45"/>
  <c r="J101" i="45"/>
  <c r="I101" i="45"/>
  <c r="H101" i="45"/>
  <c r="G101" i="45"/>
  <c r="F101" i="45"/>
  <c r="E101" i="45"/>
  <c r="D101" i="45"/>
  <c r="C101" i="45"/>
  <c r="B101" i="45"/>
  <c r="T100" i="45"/>
  <c r="S100" i="45"/>
  <c r="R100" i="45"/>
  <c r="Q100" i="45"/>
  <c r="P100" i="45"/>
  <c r="O100" i="45"/>
  <c r="N100" i="45"/>
  <c r="M100" i="45"/>
  <c r="L100" i="45"/>
  <c r="K100" i="45"/>
  <c r="J100" i="45"/>
  <c r="I100" i="45"/>
  <c r="H100" i="45"/>
  <c r="G100" i="45"/>
  <c r="F100" i="45"/>
  <c r="E100" i="45"/>
  <c r="D100" i="45"/>
  <c r="C100" i="45"/>
  <c r="B100" i="45"/>
  <c r="T96" i="45"/>
  <c r="S96" i="45"/>
  <c r="R96" i="45"/>
  <c r="Q96" i="45"/>
  <c r="P96" i="45"/>
  <c r="O96" i="45"/>
  <c r="N96" i="45"/>
  <c r="M96" i="45"/>
  <c r="L96" i="45"/>
  <c r="K96" i="45"/>
  <c r="J96" i="45"/>
  <c r="I96" i="45"/>
  <c r="H96" i="45"/>
  <c r="G96" i="45"/>
  <c r="F96" i="45"/>
  <c r="E96" i="45"/>
  <c r="D96" i="45"/>
  <c r="C96" i="45"/>
  <c r="B96" i="45"/>
  <c r="T95" i="45"/>
  <c r="S95" i="45"/>
  <c r="R95" i="45"/>
  <c r="Q95" i="45"/>
  <c r="P95" i="45"/>
  <c r="O95" i="45"/>
  <c r="N95" i="45"/>
  <c r="M95" i="45"/>
  <c r="L95" i="45"/>
  <c r="K95" i="45"/>
  <c r="J95" i="45"/>
  <c r="I95" i="45"/>
  <c r="H95" i="45"/>
  <c r="G95" i="45"/>
  <c r="F95" i="45"/>
  <c r="E95" i="45"/>
  <c r="D95" i="45"/>
  <c r="C95" i="45"/>
  <c r="B95" i="45"/>
  <c r="T94" i="45"/>
  <c r="S94" i="45"/>
  <c r="R94" i="45"/>
  <c r="Q94" i="45"/>
  <c r="P94" i="45"/>
  <c r="O94" i="45"/>
  <c r="N94" i="45"/>
  <c r="M94" i="45"/>
  <c r="L94" i="45"/>
  <c r="K94" i="45"/>
  <c r="J94" i="45"/>
  <c r="I94" i="45"/>
  <c r="H94" i="45"/>
  <c r="G94" i="45"/>
  <c r="F94" i="45"/>
  <c r="E94" i="45"/>
  <c r="D94" i="45"/>
  <c r="C94" i="45"/>
  <c r="B94" i="45"/>
  <c r="T93" i="45"/>
  <c r="S93" i="45"/>
  <c r="R93" i="45"/>
  <c r="Q93" i="45"/>
  <c r="P93" i="45"/>
  <c r="O93" i="45"/>
  <c r="N93" i="45"/>
  <c r="M93" i="45"/>
  <c r="L93" i="45"/>
  <c r="K93" i="45"/>
  <c r="J93" i="45"/>
  <c r="I93" i="45"/>
  <c r="H93" i="45"/>
  <c r="G93" i="45"/>
  <c r="F93" i="45"/>
  <c r="E93" i="45"/>
  <c r="D93" i="45"/>
  <c r="C93" i="45"/>
  <c r="B93" i="45"/>
  <c r="T92" i="45"/>
  <c r="S92" i="45"/>
  <c r="R92" i="45"/>
  <c r="Q92" i="45"/>
  <c r="P92" i="45"/>
  <c r="O92" i="45"/>
  <c r="N92" i="45"/>
  <c r="M92" i="45"/>
  <c r="L92" i="45"/>
  <c r="K92" i="45"/>
  <c r="J92" i="45"/>
  <c r="I92" i="45"/>
  <c r="H92" i="45"/>
  <c r="G92" i="45"/>
  <c r="F92" i="45"/>
  <c r="E92" i="45"/>
  <c r="D92" i="45"/>
  <c r="C92" i="45"/>
  <c r="B92" i="45"/>
  <c r="T91" i="45"/>
  <c r="S91" i="45"/>
  <c r="R91" i="45"/>
  <c r="Q91" i="45"/>
  <c r="P91" i="45"/>
  <c r="O91" i="45"/>
  <c r="N91" i="45"/>
  <c r="M91" i="45"/>
  <c r="L91" i="45"/>
  <c r="K91" i="45"/>
  <c r="J91" i="45"/>
  <c r="I91" i="45"/>
  <c r="H91" i="45"/>
  <c r="G91" i="45"/>
  <c r="F91" i="45"/>
  <c r="E91" i="45"/>
  <c r="D91" i="45"/>
  <c r="C91" i="45"/>
  <c r="B91" i="45"/>
  <c r="T90" i="45"/>
  <c r="S90" i="45"/>
  <c r="R90" i="45"/>
  <c r="Q90" i="45"/>
  <c r="P90" i="45"/>
  <c r="O90" i="45"/>
  <c r="N90" i="45"/>
  <c r="M90" i="45"/>
  <c r="L90" i="45"/>
  <c r="K90" i="45"/>
  <c r="J90" i="45"/>
  <c r="I90" i="45"/>
  <c r="H90" i="45"/>
  <c r="G90" i="45"/>
  <c r="F90" i="45"/>
  <c r="E90" i="45"/>
  <c r="D90" i="45"/>
  <c r="C90" i="45"/>
  <c r="B90" i="45"/>
  <c r="T89" i="45"/>
  <c r="S89" i="45"/>
  <c r="R89" i="45"/>
  <c r="Q89" i="45"/>
  <c r="P89" i="45"/>
  <c r="O89" i="45"/>
  <c r="N89" i="45"/>
  <c r="M89" i="45"/>
  <c r="L89" i="45"/>
  <c r="K89" i="45"/>
  <c r="J89" i="45"/>
  <c r="I89" i="45"/>
  <c r="H89" i="45"/>
  <c r="G89" i="45"/>
  <c r="F89" i="45"/>
  <c r="E89" i="45"/>
  <c r="D89" i="45"/>
  <c r="C89" i="45"/>
  <c r="B89" i="45"/>
  <c r="T88" i="45"/>
  <c r="S88" i="45"/>
  <c r="R88" i="45"/>
  <c r="Q88" i="45"/>
  <c r="P88" i="45"/>
  <c r="O88" i="45"/>
  <c r="N88" i="45"/>
  <c r="M88" i="45"/>
  <c r="L88" i="45"/>
  <c r="K88" i="45"/>
  <c r="J88" i="45"/>
  <c r="I88" i="45"/>
  <c r="H88" i="45"/>
  <c r="G88" i="45"/>
  <c r="F88" i="45"/>
  <c r="E88" i="45"/>
  <c r="D88" i="45"/>
  <c r="C88" i="45"/>
  <c r="B88" i="45"/>
  <c r="T87" i="45"/>
  <c r="S87" i="45"/>
  <c r="R87" i="45"/>
  <c r="Q87" i="45"/>
  <c r="P87" i="45"/>
  <c r="O87" i="45"/>
  <c r="N87" i="45"/>
  <c r="M87" i="45"/>
  <c r="L87" i="45"/>
  <c r="K87" i="45"/>
  <c r="J87" i="45"/>
  <c r="I87" i="45"/>
  <c r="H87" i="45"/>
  <c r="G87" i="45"/>
  <c r="F87" i="45"/>
  <c r="E87" i="45"/>
  <c r="D87" i="45"/>
  <c r="C87" i="45"/>
  <c r="B87" i="45"/>
  <c r="T86" i="45"/>
  <c r="U86" i="45"/>
  <c r="S86" i="45"/>
  <c r="R86" i="45"/>
  <c r="Q86" i="45"/>
  <c r="P86" i="45"/>
  <c r="O86" i="45"/>
  <c r="N86" i="45"/>
  <c r="M86" i="45"/>
  <c r="L86" i="45"/>
  <c r="K86" i="45"/>
  <c r="J86" i="45"/>
  <c r="I86" i="45"/>
  <c r="H86" i="45"/>
  <c r="G86" i="45"/>
  <c r="F86" i="45"/>
  <c r="E86" i="45"/>
  <c r="D86" i="45"/>
  <c r="C86" i="45"/>
  <c r="B86" i="45"/>
  <c r="T85" i="45"/>
  <c r="S85" i="45"/>
  <c r="R85" i="45"/>
  <c r="Q85" i="45"/>
  <c r="P85" i="45"/>
  <c r="O85" i="45"/>
  <c r="N85" i="45"/>
  <c r="M85" i="45"/>
  <c r="L85" i="45"/>
  <c r="K85" i="45"/>
  <c r="J85" i="45"/>
  <c r="I85" i="45"/>
  <c r="H85" i="45"/>
  <c r="G85" i="45"/>
  <c r="F85" i="45"/>
  <c r="E85" i="45"/>
  <c r="D85" i="45"/>
  <c r="C85" i="45"/>
  <c r="B85" i="45"/>
  <c r="T82" i="45"/>
  <c r="S82" i="45"/>
  <c r="R82" i="45"/>
  <c r="Q82" i="45"/>
  <c r="P82" i="45"/>
  <c r="O82" i="45"/>
  <c r="N82" i="45"/>
  <c r="M82" i="45"/>
  <c r="L82" i="45"/>
  <c r="K82" i="45"/>
  <c r="J82" i="45"/>
  <c r="I82" i="45"/>
  <c r="H82" i="45"/>
  <c r="G82" i="45"/>
  <c r="F82" i="45"/>
  <c r="E82" i="45"/>
  <c r="D82" i="45"/>
  <c r="C82" i="45"/>
  <c r="B82" i="45"/>
  <c r="T81" i="45"/>
  <c r="S81" i="45"/>
  <c r="R81" i="45"/>
  <c r="Q81" i="45"/>
  <c r="P81" i="45"/>
  <c r="O81" i="45"/>
  <c r="N81" i="45"/>
  <c r="M81" i="45"/>
  <c r="L81" i="45"/>
  <c r="K81" i="45"/>
  <c r="J81" i="45"/>
  <c r="I81" i="45"/>
  <c r="H81" i="45"/>
  <c r="G81" i="45"/>
  <c r="F81" i="45"/>
  <c r="E81" i="45"/>
  <c r="D81" i="45"/>
  <c r="C81" i="45"/>
  <c r="B81" i="45"/>
  <c r="T80" i="45"/>
  <c r="S80" i="45"/>
  <c r="R80" i="45"/>
  <c r="Q80" i="45"/>
  <c r="P80" i="45"/>
  <c r="O80" i="45"/>
  <c r="N80" i="45"/>
  <c r="M80" i="45"/>
  <c r="L80" i="45"/>
  <c r="K80" i="45"/>
  <c r="J80" i="45"/>
  <c r="I80" i="45"/>
  <c r="H80" i="45"/>
  <c r="G80" i="45"/>
  <c r="F80" i="45"/>
  <c r="E80" i="45"/>
  <c r="D80" i="45"/>
  <c r="C80" i="45"/>
  <c r="B80" i="45"/>
  <c r="T79" i="45"/>
  <c r="S79" i="45"/>
  <c r="R79" i="45"/>
  <c r="Q79" i="45"/>
  <c r="P79" i="45"/>
  <c r="O79" i="45"/>
  <c r="N79" i="45"/>
  <c r="M79" i="45"/>
  <c r="L79" i="45"/>
  <c r="K79" i="45"/>
  <c r="J79" i="45"/>
  <c r="I79" i="45"/>
  <c r="H79" i="45"/>
  <c r="G79" i="45"/>
  <c r="F79" i="45"/>
  <c r="E79" i="45"/>
  <c r="D79" i="45"/>
  <c r="C79" i="45"/>
  <c r="B79" i="45"/>
  <c r="T78" i="45"/>
  <c r="S78" i="45"/>
  <c r="R78" i="45"/>
  <c r="Q78" i="45"/>
  <c r="P78" i="45"/>
  <c r="O78" i="45"/>
  <c r="N78" i="45"/>
  <c r="M78" i="45"/>
  <c r="L78" i="45"/>
  <c r="K78" i="45"/>
  <c r="J78" i="45"/>
  <c r="I78" i="45"/>
  <c r="H78" i="45"/>
  <c r="G78" i="45"/>
  <c r="F78" i="45"/>
  <c r="E78" i="45"/>
  <c r="D78" i="45"/>
  <c r="C78" i="45"/>
  <c r="B78" i="45"/>
  <c r="T77" i="45"/>
  <c r="S77" i="45"/>
  <c r="R77" i="45"/>
  <c r="Q77" i="45"/>
  <c r="P77" i="45"/>
  <c r="O77" i="45"/>
  <c r="N77" i="45"/>
  <c r="M77" i="45"/>
  <c r="L77" i="45"/>
  <c r="K77" i="45"/>
  <c r="J77" i="45"/>
  <c r="I77" i="45"/>
  <c r="H77" i="45"/>
  <c r="G77" i="45"/>
  <c r="F77" i="45"/>
  <c r="E77" i="45"/>
  <c r="D77" i="45"/>
  <c r="C77" i="45"/>
  <c r="B77" i="45"/>
  <c r="T76" i="45"/>
  <c r="S76" i="45"/>
  <c r="R76" i="45"/>
  <c r="Q76" i="45"/>
  <c r="P76" i="45"/>
  <c r="O76" i="45"/>
  <c r="N76" i="45"/>
  <c r="M76" i="45"/>
  <c r="L76" i="45"/>
  <c r="K76" i="45"/>
  <c r="J76" i="45"/>
  <c r="I76" i="45"/>
  <c r="H76" i="45"/>
  <c r="G76" i="45"/>
  <c r="F76" i="45"/>
  <c r="E76" i="45"/>
  <c r="D76" i="45"/>
  <c r="C76" i="45"/>
  <c r="B76" i="45"/>
  <c r="T75" i="45"/>
  <c r="S75" i="45"/>
  <c r="R75" i="45"/>
  <c r="Q75" i="45"/>
  <c r="P75" i="45"/>
  <c r="O75" i="45"/>
  <c r="N75" i="45"/>
  <c r="M75" i="45"/>
  <c r="L75" i="45"/>
  <c r="K75" i="45"/>
  <c r="J75" i="45"/>
  <c r="I75" i="45"/>
  <c r="H75" i="45"/>
  <c r="G75" i="45"/>
  <c r="F75" i="45"/>
  <c r="E75" i="45"/>
  <c r="D75" i="45"/>
  <c r="C75" i="45"/>
  <c r="B75" i="45"/>
  <c r="T74" i="45"/>
  <c r="S74" i="45"/>
  <c r="R74" i="45"/>
  <c r="Q74" i="45"/>
  <c r="P74" i="45"/>
  <c r="O74" i="45"/>
  <c r="N74" i="45"/>
  <c r="M74" i="45"/>
  <c r="L74" i="45"/>
  <c r="K74" i="45"/>
  <c r="J74" i="45"/>
  <c r="I74" i="45"/>
  <c r="H74" i="45"/>
  <c r="G74" i="45"/>
  <c r="F74" i="45"/>
  <c r="E74" i="45"/>
  <c r="D74" i="45"/>
  <c r="C74" i="45"/>
  <c r="B74" i="45"/>
  <c r="T73" i="45"/>
  <c r="S73" i="45"/>
  <c r="R73" i="45"/>
  <c r="Q73" i="45"/>
  <c r="P73" i="45"/>
  <c r="O73" i="45"/>
  <c r="N73" i="45"/>
  <c r="M73" i="45"/>
  <c r="L73" i="45"/>
  <c r="K73" i="45"/>
  <c r="J73" i="45"/>
  <c r="I73" i="45"/>
  <c r="H73" i="45"/>
  <c r="G73" i="45"/>
  <c r="F73" i="45"/>
  <c r="E73" i="45"/>
  <c r="D73" i="45"/>
  <c r="C73" i="45"/>
  <c r="B73" i="45"/>
  <c r="T72" i="45"/>
  <c r="S72" i="45"/>
  <c r="R72" i="45"/>
  <c r="Q72" i="45"/>
  <c r="P72" i="45"/>
  <c r="O72" i="45"/>
  <c r="N72" i="45"/>
  <c r="M72" i="45"/>
  <c r="L72" i="45"/>
  <c r="K72" i="45"/>
  <c r="J72" i="45"/>
  <c r="I72" i="45"/>
  <c r="H72" i="45"/>
  <c r="G72" i="45"/>
  <c r="F72" i="45"/>
  <c r="E72" i="45"/>
  <c r="D72" i="45"/>
  <c r="C72" i="45"/>
  <c r="B72" i="45"/>
  <c r="T71" i="45"/>
  <c r="S71" i="45"/>
  <c r="R71" i="45"/>
  <c r="Q71" i="45"/>
  <c r="P71" i="45"/>
  <c r="O71" i="45"/>
  <c r="N71" i="45"/>
  <c r="M71" i="45"/>
  <c r="L71" i="45"/>
  <c r="K71" i="45"/>
  <c r="J71" i="45"/>
  <c r="I71" i="45"/>
  <c r="H71" i="45"/>
  <c r="G71" i="45"/>
  <c r="F71" i="45"/>
  <c r="E71" i="45"/>
  <c r="D71" i="45"/>
  <c r="C71" i="45"/>
  <c r="B71" i="45"/>
  <c r="T68" i="45"/>
  <c r="S68" i="45"/>
  <c r="R68" i="45"/>
  <c r="Q68" i="45"/>
  <c r="P68" i="45"/>
  <c r="O68" i="45"/>
  <c r="N68" i="45"/>
  <c r="M68" i="45"/>
  <c r="L68" i="45"/>
  <c r="K68" i="45"/>
  <c r="J68" i="45"/>
  <c r="I68" i="45"/>
  <c r="H68" i="45"/>
  <c r="G68" i="45"/>
  <c r="F68" i="45"/>
  <c r="E68" i="45"/>
  <c r="D68" i="45"/>
  <c r="C68" i="45"/>
  <c r="B68" i="45"/>
  <c r="T67" i="45"/>
  <c r="S67" i="45"/>
  <c r="R67" i="45"/>
  <c r="Q67" i="45"/>
  <c r="P67" i="45"/>
  <c r="O67" i="45"/>
  <c r="N67" i="45"/>
  <c r="M67" i="45"/>
  <c r="L67" i="45"/>
  <c r="K67" i="45"/>
  <c r="J67" i="45"/>
  <c r="I67" i="45"/>
  <c r="H67" i="45"/>
  <c r="G67" i="45"/>
  <c r="F67" i="45"/>
  <c r="E67" i="45"/>
  <c r="D67" i="45"/>
  <c r="C67" i="45"/>
  <c r="B67" i="45"/>
  <c r="T66" i="45"/>
  <c r="S66" i="45"/>
  <c r="R66" i="45"/>
  <c r="Q66" i="45"/>
  <c r="P66" i="45"/>
  <c r="O66" i="45"/>
  <c r="N66" i="45"/>
  <c r="M66" i="45"/>
  <c r="L66" i="45"/>
  <c r="K66" i="45"/>
  <c r="J66" i="45"/>
  <c r="I66" i="45"/>
  <c r="H66" i="45"/>
  <c r="G66" i="45"/>
  <c r="F66" i="45"/>
  <c r="E66" i="45"/>
  <c r="D66" i="45"/>
  <c r="C66" i="45"/>
  <c r="B66" i="45"/>
  <c r="T65" i="45"/>
  <c r="S65" i="45"/>
  <c r="R65" i="45"/>
  <c r="Q65" i="45"/>
  <c r="P65" i="45"/>
  <c r="O65" i="45"/>
  <c r="N65" i="45"/>
  <c r="M65" i="45"/>
  <c r="L65" i="45"/>
  <c r="K65" i="45"/>
  <c r="J65" i="45"/>
  <c r="I65" i="45"/>
  <c r="H65" i="45"/>
  <c r="G65" i="45"/>
  <c r="F65" i="45"/>
  <c r="E65" i="45"/>
  <c r="D65" i="45"/>
  <c r="C65" i="45"/>
  <c r="B65" i="45"/>
  <c r="T64" i="45"/>
  <c r="S64" i="45"/>
  <c r="R64" i="45"/>
  <c r="Q64" i="45"/>
  <c r="P64" i="45"/>
  <c r="O64" i="45"/>
  <c r="N64" i="45"/>
  <c r="M64" i="45"/>
  <c r="L64" i="45"/>
  <c r="K64" i="45"/>
  <c r="J64" i="45"/>
  <c r="I64" i="45"/>
  <c r="H64" i="45"/>
  <c r="G64" i="45"/>
  <c r="F64" i="45"/>
  <c r="E64" i="45"/>
  <c r="D64" i="45"/>
  <c r="C64" i="45"/>
  <c r="B64" i="45"/>
  <c r="T63" i="45"/>
  <c r="S63" i="45"/>
  <c r="R63" i="45"/>
  <c r="Q63" i="45"/>
  <c r="P63" i="45"/>
  <c r="O63" i="45"/>
  <c r="N63" i="45"/>
  <c r="M63" i="45"/>
  <c r="L63" i="45"/>
  <c r="K63" i="45"/>
  <c r="J63" i="45"/>
  <c r="I63" i="45"/>
  <c r="H63" i="45"/>
  <c r="G63" i="45"/>
  <c r="F63" i="45"/>
  <c r="E63" i="45"/>
  <c r="D63" i="45"/>
  <c r="C63" i="45"/>
  <c r="B63" i="45"/>
  <c r="T62" i="45"/>
  <c r="S62" i="45"/>
  <c r="R62" i="45"/>
  <c r="Q62" i="45"/>
  <c r="P62" i="45"/>
  <c r="O62" i="45"/>
  <c r="N62" i="45"/>
  <c r="M62" i="45"/>
  <c r="L62" i="45"/>
  <c r="K62" i="45"/>
  <c r="J62" i="45"/>
  <c r="I62" i="45"/>
  <c r="H62" i="45"/>
  <c r="G62" i="45"/>
  <c r="F62" i="45"/>
  <c r="E62" i="45"/>
  <c r="D62" i="45"/>
  <c r="C62" i="45"/>
  <c r="B62" i="45"/>
  <c r="T61" i="45"/>
  <c r="S61" i="45"/>
  <c r="R61" i="45"/>
  <c r="Q61" i="45"/>
  <c r="P61" i="45"/>
  <c r="O61" i="45"/>
  <c r="N61" i="45"/>
  <c r="M61" i="45"/>
  <c r="L61" i="45"/>
  <c r="K61" i="45"/>
  <c r="J61" i="45"/>
  <c r="I61" i="45"/>
  <c r="H61" i="45"/>
  <c r="G61" i="45"/>
  <c r="F61" i="45"/>
  <c r="E61" i="45"/>
  <c r="D61" i="45"/>
  <c r="C61" i="45"/>
  <c r="B61" i="45"/>
  <c r="T60" i="45"/>
  <c r="S60" i="45"/>
  <c r="R60" i="45"/>
  <c r="Q60" i="45"/>
  <c r="P60" i="45"/>
  <c r="O60" i="45"/>
  <c r="N60" i="45"/>
  <c r="M60" i="45"/>
  <c r="L60" i="45"/>
  <c r="K60" i="45"/>
  <c r="J60" i="45"/>
  <c r="I60" i="45"/>
  <c r="H60" i="45"/>
  <c r="G60" i="45"/>
  <c r="F60" i="45"/>
  <c r="E60" i="45"/>
  <c r="D60" i="45"/>
  <c r="C60" i="45"/>
  <c r="B60" i="45"/>
  <c r="T59" i="45"/>
  <c r="S59" i="45"/>
  <c r="R59" i="45"/>
  <c r="Q59" i="45"/>
  <c r="P59" i="45"/>
  <c r="O59" i="45"/>
  <c r="N59" i="45"/>
  <c r="M59" i="45"/>
  <c r="L59" i="45"/>
  <c r="K59" i="45"/>
  <c r="J59" i="45"/>
  <c r="I59" i="45"/>
  <c r="H59" i="45"/>
  <c r="G59" i="45"/>
  <c r="F59" i="45"/>
  <c r="E59" i="45"/>
  <c r="D59" i="45"/>
  <c r="C59" i="45"/>
  <c r="B59" i="45"/>
  <c r="T58" i="45"/>
  <c r="S58" i="45"/>
  <c r="R58" i="45"/>
  <c r="Q58" i="45"/>
  <c r="P58" i="45"/>
  <c r="O58" i="45"/>
  <c r="N58" i="45"/>
  <c r="M58" i="45"/>
  <c r="L58" i="45"/>
  <c r="K58" i="45"/>
  <c r="J58" i="45"/>
  <c r="I58" i="45"/>
  <c r="H58" i="45"/>
  <c r="G58" i="45"/>
  <c r="F58" i="45"/>
  <c r="E58" i="45"/>
  <c r="D58" i="45"/>
  <c r="C58" i="45"/>
  <c r="B58" i="45"/>
  <c r="T57" i="45"/>
  <c r="S57" i="45"/>
  <c r="R57" i="45"/>
  <c r="Q57" i="45"/>
  <c r="P57" i="45"/>
  <c r="O57" i="45"/>
  <c r="N57" i="45"/>
  <c r="M57" i="45"/>
  <c r="L57" i="45"/>
  <c r="K57" i="45"/>
  <c r="J57" i="45"/>
  <c r="I57" i="45"/>
  <c r="H57" i="45"/>
  <c r="G57" i="45"/>
  <c r="F57" i="45"/>
  <c r="E57" i="45"/>
  <c r="D57" i="45"/>
  <c r="C57" i="45"/>
  <c r="B57" i="45"/>
  <c r="T54" i="45"/>
  <c r="S54" i="45"/>
  <c r="R54" i="45"/>
  <c r="Q54" i="45"/>
  <c r="P54" i="45"/>
  <c r="O54" i="45"/>
  <c r="N54" i="45"/>
  <c r="M54" i="45"/>
  <c r="L54" i="45"/>
  <c r="K54" i="45"/>
  <c r="J54" i="45"/>
  <c r="I54" i="45"/>
  <c r="H54" i="45"/>
  <c r="G54" i="45"/>
  <c r="F54" i="45"/>
  <c r="E54" i="45"/>
  <c r="D54" i="45"/>
  <c r="C54" i="45"/>
  <c r="B54" i="45"/>
  <c r="U54" i="45"/>
  <c r="T53" i="45"/>
  <c r="S53" i="45"/>
  <c r="R53" i="45"/>
  <c r="Q53" i="45"/>
  <c r="P53" i="45"/>
  <c r="O53" i="45"/>
  <c r="N53" i="45"/>
  <c r="M53" i="45"/>
  <c r="L53" i="45"/>
  <c r="K53" i="45"/>
  <c r="J53" i="45"/>
  <c r="I53" i="45"/>
  <c r="H53" i="45"/>
  <c r="G53" i="45"/>
  <c r="F53" i="45"/>
  <c r="E53" i="45"/>
  <c r="D53" i="45"/>
  <c r="C53" i="45"/>
  <c r="B53" i="45"/>
  <c r="T52" i="45"/>
  <c r="S52" i="45"/>
  <c r="R52" i="45"/>
  <c r="Q52" i="45"/>
  <c r="P52" i="45"/>
  <c r="O52" i="45"/>
  <c r="N52" i="45"/>
  <c r="M52" i="45"/>
  <c r="L52" i="45"/>
  <c r="K52" i="45"/>
  <c r="J52" i="45"/>
  <c r="I52" i="45"/>
  <c r="H52" i="45"/>
  <c r="G52" i="45"/>
  <c r="F52" i="45"/>
  <c r="E52" i="45"/>
  <c r="D52" i="45"/>
  <c r="C52" i="45"/>
  <c r="B52" i="45"/>
  <c r="T51" i="45"/>
  <c r="S51" i="45"/>
  <c r="R51" i="45"/>
  <c r="Q51" i="45"/>
  <c r="P51" i="45"/>
  <c r="O51" i="45"/>
  <c r="N51" i="45"/>
  <c r="M51" i="45"/>
  <c r="L51" i="45"/>
  <c r="K51" i="45"/>
  <c r="J51" i="45"/>
  <c r="I51" i="45"/>
  <c r="H51" i="45"/>
  <c r="G51" i="45"/>
  <c r="F51" i="45"/>
  <c r="E51" i="45"/>
  <c r="D51" i="45"/>
  <c r="C51" i="45"/>
  <c r="B51" i="45"/>
  <c r="T50" i="45"/>
  <c r="S50" i="45"/>
  <c r="R50" i="45"/>
  <c r="Q50" i="45"/>
  <c r="P50" i="45"/>
  <c r="O50" i="45"/>
  <c r="N50" i="45"/>
  <c r="M50" i="45"/>
  <c r="L50" i="45"/>
  <c r="K50" i="45"/>
  <c r="J50" i="45"/>
  <c r="I50" i="45"/>
  <c r="H50" i="45"/>
  <c r="G50" i="45"/>
  <c r="F50" i="45"/>
  <c r="E50" i="45"/>
  <c r="D50" i="45"/>
  <c r="C50" i="45"/>
  <c r="B50" i="45"/>
  <c r="U50" i="45"/>
  <c r="T49" i="45"/>
  <c r="S49" i="45"/>
  <c r="R49" i="45"/>
  <c r="Q49" i="45"/>
  <c r="P49" i="45"/>
  <c r="O49" i="45"/>
  <c r="N49" i="45"/>
  <c r="M49" i="45"/>
  <c r="L49" i="45"/>
  <c r="K49" i="45"/>
  <c r="J49" i="45"/>
  <c r="I49" i="45"/>
  <c r="H49" i="45"/>
  <c r="G49" i="45"/>
  <c r="F49" i="45"/>
  <c r="E49" i="45"/>
  <c r="D49" i="45"/>
  <c r="C49" i="45"/>
  <c r="B49" i="45"/>
  <c r="T48" i="45"/>
  <c r="S48" i="45"/>
  <c r="R48" i="45"/>
  <c r="Q48" i="45"/>
  <c r="P48" i="45"/>
  <c r="O48" i="45"/>
  <c r="N48" i="45"/>
  <c r="M48" i="45"/>
  <c r="L48" i="45"/>
  <c r="K48" i="45"/>
  <c r="J48" i="45"/>
  <c r="I48" i="45"/>
  <c r="H48" i="45"/>
  <c r="G48" i="45"/>
  <c r="F48" i="45"/>
  <c r="E48" i="45"/>
  <c r="D48" i="45"/>
  <c r="C48" i="45"/>
  <c r="B48" i="45"/>
  <c r="T47" i="45"/>
  <c r="S47" i="45"/>
  <c r="R47" i="45"/>
  <c r="Q47" i="45"/>
  <c r="P47" i="45"/>
  <c r="O47" i="45"/>
  <c r="N47" i="45"/>
  <c r="M47" i="45"/>
  <c r="L47" i="45"/>
  <c r="K47" i="45"/>
  <c r="J47" i="45"/>
  <c r="I47" i="45"/>
  <c r="H47" i="45"/>
  <c r="G47" i="45"/>
  <c r="F47" i="45"/>
  <c r="E47" i="45"/>
  <c r="D47" i="45"/>
  <c r="C47" i="45"/>
  <c r="B47" i="45"/>
  <c r="T46" i="45"/>
  <c r="S46" i="45"/>
  <c r="R46" i="45"/>
  <c r="Q46" i="45"/>
  <c r="P46" i="45"/>
  <c r="O46" i="45"/>
  <c r="N46" i="45"/>
  <c r="M46" i="45"/>
  <c r="L46" i="45"/>
  <c r="K46" i="45"/>
  <c r="J46" i="45"/>
  <c r="I46" i="45"/>
  <c r="H46" i="45"/>
  <c r="G46" i="45"/>
  <c r="F46" i="45"/>
  <c r="E46" i="45"/>
  <c r="D46" i="45"/>
  <c r="C46" i="45"/>
  <c r="B46" i="45"/>
  <c r="U46" i="45"/>
  <c r="T45" i="45"/>
  <c r="S45" i="45"/>
  <c r="R45" i="45"/>
  <c r="Q45" i="45"/>
  <c r="P45" i="45"/>
  <c r="O45" i="45"/>
  <c r="N45" i="45"/>
  <c r="M45" i="45"/>
  <c r="L45" i="45"/>
  <c r="K45" i="45"/>
  <c r="J45" i="45"/>
  <c r="I45" i="45"/>
  <c r="H45" i="45"/>
  <c r="G45" i="45"/>
  <c r="F45" i="45"/>
  <c r="E45" i="45"/>
  <c r="D45" i="45"/>
  <c r="C45" i="45"/>
  <c r="B45" i="45"/>
  <c r="T44" i="45"/>
  <c r="S44" i="45"/>
  <c r="R44" i="45"/>
  <c r="Q44" i="45"/>
  <c r="P44" i="45"/>
  <c r="O44" i="45"/>
  <c r="N44" i="45"/>
  <c r="M44" i="45"/>
  <c r="L44" i="45"/>
  <c r="K44" i="45"/>
  <c r="J44" i="45"/>
  <c r="I44" i="45"/>
  <c r="H44" i="45"/>
  <c r="G44" i="45"/>
  <c r="F44" i="45"/>
  <c r="E44" i="45"/>
  <c r="D44" i="45"/>
  <c r="C44" i="45"/>
  <c r="B44" i="45"/>
  <c r="T43" i="45"/>
  <c r="S43" i="45"/>
  <c r="R43" i="45"/>
  <c r="Q43" i="45"/>
  <c r="P43" i="45"/>
  <c r="O43" i="45"/>
  <c r="N43" i="45"/>
  <c r="M43" i="45"/>
  <c r="L43" i="45"/>
  <c r="K43" i="45"/>
  <c r="J43" i="45"/>
  <c r="I43" i="45"/>
  <c r="H43" i="45"/>
  <c r="G43" i="45"/>
  <c r="F43" i="45"/>
  <c r="E43" i="45"/>
  <c r="D43" i="45"/>
  <c r="C43" i="45"/>
  <c r="B43" i="45"/>
  <c r="T40" i="45"/>
  <c r="S40" i="45"/>
  <c r="R40" i="45"/>
  <c r="Q40" i="45"/>
  <c r="P40" i="45"/>
  <c r="O40" i="45"/>
  <c r="N40" i="45"/>
  <c r="M40" i="45"/>
  <c r="L40" i="45"/>
  <c r="K40" i="45"/>
  <c r="J40" i="45"/>
  <c r="I40" i="45"/>
  <c r="H40" i="45"/>
  <c r="G40" i="45"/>
  <c r="F40" i="45"/>
  <c r="E40" i="45"/>
  <c r="D40" i="45"/>
  <c r="C40" i="45"/>
  <c r="B40" i="45"/>
  <c r="T39" i="45"/>
  <c r="S39" i="45"/>
  <c r="R39" i="45"/>
  <c r="Q39" i="45"/>
  <c r="P39" i="45"/>
  <c r="O39" i="45"/>
  <c r="N39" i="45"/>
  <c r="M39" i="45"/>
  <c r="L39" i="45"/>
  <c r="K39" i="45"/>
  <c r="J39" i="45"/>
  <c r="I39" i="45"/>
  <c r="H39" i="45"/>
  <c r="G39" i="45"/>
  <c r="F39" i="45"/>
  <c r="E39" i="45"/>
  <c r="D39" i="45"/>
  <c r="C39" i="45"/>
  <c r="B39" i="45"/>
  <c r="T38" i="45"/>
  <c r="S38" i="45"/>
  <c r="R38" i="45"/>
  <c r="Q38" i="45"/>
  <c r="P38" i="45"/>
  <c r="O38" i="45"/>
  <c r="N38" i="45"/>
  <c r="M38" i="45"/>
  <c r="L38" i="45"/>
  <c r="K38" i="45"/>
  <c r="J38" i="45"/>
  <c r="I38" i="45"/>
  <c r="H38" i="45"/>
  <c r="G38" i="45"/>
  <c r="F38" i="45"/>
  <c r="E38" i="45"/>
  <c r="D38" i="45"/>
  <c r="C38" i="45"/>
  <c r="B38" i="45"/>
  <c r="T37" i="45"/>
  <c r="S37" i="45"/>
  <c r="R37" i="45"/>
  <c r="Q37" i="45"/>
  <c r="P37" i="45"/>
  <c r="O37" i="45"/>
  <c r="N37" i="45"/>
  <c r="M37" i="45"/>
  <c r="L37" i="45"/>
  <c r="K37" i="45"/>
  <c r="J37" i="45"/>
  <c r="I37" i="45"/>
  <c r="H37" i="45"/>
  <c r="G37" i="45"/>
  <c r="F37" i="45"/>
  <c r="E37" i="45"/>
  <c r="D37" i="45"/>
  <c r="C37" i="45"/>
  <c r="B37" i="45"/>
  <c r="T36" i="45"/>
  <c r="S36" i="45"/>
  <c r="R36" i="45"/>
  <c r="Q36" i="45"/>
  <c r="P36" i="45"/>
  <c r="O36" i="45"/>
  <c r="N36" i="45"/>
  <c r="M36" i="45"/>
  <c r="L36" i="45"/>
  <c r="K36" i="45"/>
  <c r="J36" i="45"/>
  <c r="I36" i="45"/>
  <c r="H36" i="45"/>
  <c r="G36" i="45"/>
  <c r="F36" i="45"/>
  <c r="E36" i="45"/>
  <c r="D36" i="45"/>
  <c r="C36" i="45"/>
  <c r="B36" i="45"/>
  <c r="T35" i="45"/>
  <c r="S35" i="45"/>
  <c r="R35" i="45"/>
  <c r="Q35" i="45"/>
  <c r="P35" i="45"/>
  <c r="O35" i="45"/>
  <c r="N35" i="45"/>
  <c r="M35" i="45"/>
  <c r="L35" i="45"/>
  <c r="K35" i="45"/>
  <c r="J35" i="45"/>
  <c r="I35" i="45"/>
  <c r="H35" i="45"/>
  <c r="G35" i="45"/>
  <c r="F35" i="45"/>
  <c r="E35" i="45"/>
  <c r="D35" i="45"/>
  <c r="C35" i="45"/>
  <c r="B35" i="45"/>
  <c r="T34" i="45"/>
  <c r="S34" i="45"/>
  <c r="R34" i="45"/>
  <c r="Q34" i="45"/>
  <c r="P34" i="45"/>
  <c r="O34" i="45"/>
  <c r="N34" i="45"/>
  <c r="M34" i="45"/>
  <c r="L34" i="45"/>
  <c r="K34" i="45"/>
  <c r="J34" i="45"/>
  <c r="I34" i="45"/>
  <c r="H34" i="45"/>
  <c r="G34" i="45"/>
  <c r="F34" i="45"/>
  <c r="E34" i="45"/>
  <c r="D34" i="45"/>
  <c r="C34" i="45"/>
  <c r="B34" i="45"/>
  <c r="T33" i="45"/>
  <c r="S33" i="45"/>
  <c r="R33" i="45"/>
  <c r="Q33" i="45"/>
  <c r="P33" i="45"/>
  <c r="O33" i="45"/>
  <c r="N33" i="45"/>
  <c r="M33" i="45"/>
  <c r="L33" i="45"/>
  <c r="K33" i="45"/>
  <c r="J33" i="45"/>
  <c r="I33" i="45"/>
  <c r="H33" i="45"/>
  <c r="G33" i="45"/>
  <c r="F33" i="45"/>
  <c r="E33" i="45"/>
  <c r="D33" i="45"/>
  <c r="C33" i="45"/>
  <c r="B33" i="45"/>
  <c r="T32" i="45"/>
  <c r="S32" i="45"/>
  <c r="R32" i="45"/>
  <c r="Q32" i="45"/>
  <c r="P32" i="45"/>
  <c r="O32" i="45"/>
  <c r="N32" i="45"/>
  <c r="M32" i="45"/>
  <c r="L32" i="45"/>
  <c r="K32" i="45"/>
  <c r="J32" i="45"/>
  <c r="I32" i="45"/>
  <c r="H32" i="45"/>
  <c r="G32" i="45"/>
  <c r="F32" i="45"/>
  <c r="E32" i="45"/>
  <c r="D32" i="45"/>
  <c r="C32" i="45"/>
  <c r="B32" i="45"/>
  <c r="T31" i="45"/>
  <c r="S31" i="45"/>
  <c r="R31" i="45"/>
  <c r="Q31" i="45"/>
  <c r="P31" i="45"/>
  <c r="O31" i="45"/>
  <c r="N31" i="45"/>
  <c r="M31" i="45"/>
  <c r="L31" i="45"/>
  <c r="K31" i="45"/>
  <c r="J31" i="45"/>
  <c r="I31" i="45"/>
  <c r="H31" i="45"/>
  <c r="G31" i="45"/>
  <c r="F31" i="45"/>
  <c r="E31" i="45"/>
  <c r="D31" i="45"/>
  <c r="C31" i="45"/>
  <c r="B31" i="45"/>
  <c r="T30" i="45"/>
  <c r="U30" i="45"/>
  <c r="S30" i="45"/>
  <c r="R30" i="45"/>
  <c r="Q30" i="45"/>
  <c r="P30" i="45"/>
  <c r="O30" i="45"/>
  <c r="N30" i="45"/>
  <c r="M30" i="45"/>
  <c r="L30" i="45"/>
  <c r="K30" i="45"/>
  <c r="J30" i="45"/>
  <c r="I30" i="45"/>
  <c r="H30" i="45"/>
  <c r="G30" i="45"/>
  <c r="F30" i="45"/>
  <c r="E30" i="45"/>
  <c r="D30" i="45"/>
  <c r="C30" i="45"/>
  <c r="B30" i="45"/>
  <c r="T29" i="45"/>
  <c r="S29" i="45"/>
  <c r="R29" i="45"/>
  <c r="Q29" i="45"/>
  <c r="P29" i="45"/>
  <c r="O29" i="45"/>
  <c r="N29" i="45"/>
  <c r="M29" i="45"/>
  <c r="L29" i="45"/>
  <c r="K29" i="45"/>
  <c r="J29" i="45"/>
  <c r="I29" i="45"/>
  <c r="H29" i="45"/>
  <c r="G29" i="45"/>
  <c r="F29" i="45"/>
  <c r="E29" i="45"/>
  <c r="D29" i="45"/>
  <c r="C29" i="45"/>
  <c r="B29" i="45"/>
  <c r="T26" i="45"/>
  <c r="S26" i="45"/>
  <c r="R26" i="45"/>
  <c r="Q26" i="45"/>
  <c r="P26" i="45"/>
  <c r="O26" i="45"/>
  <c r="N26" i="45"/>
  <c r="M26" i="45"/>
  <c r="L26" i="45"/>
  <c r="K26" i="45"/>
  <c r="J26" i="45"/>
  <c r="I26" i="45"/>
  <c r="H26" i="45"/>
  <c r="G26" i="45"/>
  <c r="F26" i="45"/>
  <c r="E26" i="45"/>
  <c r="D26" i="45"/>
  <c r="C26" i="45"/>
  <c r="B26" i="45"/>
  <c r="T25" i="45"/>
  <c r="S25" i="45"/>
  <c r="R25" i="45"/>
  <c r="Q25" i="45"/>
  <c r="P25" i="45"/>
  <c r="O25" i="45"/>
  <c r="N25" i="45"/>
  <c r="M25" i="45"/>
  <c r="L25" i="45"/>
  <c r="K25" i="45"/>
  <c r="J25" i="45"/>
  <c r="I25" i="45"/>
  <c r="H25" i="45"/>
  <c r="G25" i="45"/>
  <c r="F25" i="45"/>
  <c r="E25" i="45"/>
  <c r="D25" i="45"/>
  <c r="C25" i="45"/>
  <c r="B25" i="45"/>
  <c r="T24" i="45"/>
  <c r="S24" i="45"/>
  <c r="R24" i="45"/>
  <c r="Q24" i="45"/>
  <c r="P24" i="45"/>
  <c r="O24" i="45"/>
  <c r="N24" i="45"/>
  <c r="M24" i="45"/>
  <c r="L24" i="45"/>
  <c r="K24" i="45"/>
  <c r="J24" i="45"/>
  <c r="I24" i="45"/>
  <c r="H24" i="45"/>
  <c r="G24" i="45"/>
  <c r="F24" i="45"/>
  <c r="E24" i="45"/>
  <c r="D24" i="45"/>
  <c r="C24" i="45"/>
  <c r="B24" i="45"/>
  <c r="T23" i="45"/>
  <c r="S23" i="45"/>
  <c r="R23" i="45"/>
  <c r="Q23" i="45"/>
  <c r="P23" i="45"/>
  <c r="O23" i="45"/>
  <c r="N23" i="45"/>
  <c r="M23" i="45"/>
  <c r="L23" i="45"/>
  <c r="K23" i="45"/>
  <c r="J23" i="45"/>
  <c r="I23" i="45"/>
  <c r="H23" i="45"/>
  <c r="G23" i="45"/>
  <c r="F23" i="45"/>
  <c r="E23" i="45"/>
  <c r="D23" i="45"/>
  <c r="C23" i="45"/>
  <c r="B23" i="45"/>
  <c r="T22" i="45"/>
  <c r="S22" i="45"/>
  <c r="R22" i="45"/>
  <c r="Q22" i="45"/>
  <c r="P22" i="45"/>
  <c r="O22" i="45"/>
  <c r="N22" i="45"/>
  <c r="M22" i="45"/>
  <c r="L22" i="45"/>
  <c r="K22" i="45"/>
  <c r="J22" i="45"/>
  <c r="I22" i="45"/>
  <c r="H22" i="45"/>
  <c r="G22" i="45"/>
  <c r="F22" i="45"/>
  <c r="E22" i="45"/>
  <c r="D22" i="45"/>
  <c r="C22" i="45"/>
  <c r="B22" i="45"/>
  <c r="T21" i="45"/>
  <c r="S21" i="45"/>
  <c r="R21" i="45"/>
  <c r="Q21" i="45"/>
  <c r="P21" i="45"/>
  <c r="O21" i="45"/>
  <c r="N21" i="45"/>
  <c r="M21" i="45"/>
  <c r="L21" i="45"/>
  <c r="K21" i="45"/>
  <c r="J21" i="45"/>
  <c r="I21" i="45"/>
  <c r="H21" i="45"/>
  <c r="G21" i="45"/>
  <c r="F21" i="45"/>
  <c r="E21" i="45"/>
  <c r="D21" i="45"/>
  <c r="C21" i="45"/>
  <c r="B21" i="45"/>
  <c r="T20" i="45"/>
  <c r="S20" i="45"/>
  <c r="R20" i="45"/>
  <c r="Q20" i="45"/>
  <c r="P20" i="45"/>
  <c r="O20" i="45"/>
  <c r="N20" i="45"/>
  <c r="M20" i="45"/>
  <c r="L20" i="45"/>
  <c r="K20" i="45"/>
  <c r="J20" i="45"/>
  <c r="I20" i="45"/>
  <c r="H20" i="45"/>
  <c r="G20" i="45"/>
  <c r="F20" i="45"/>
  <c r="E20" i="45"/>
  <c r="D20" i="45"/>
  <c r="C20" i="45"/>
  <c r="B20" i="45"/>
  <c r="T19" i="45"/>
  <c r="S19" i="45"/>
  <c r="R19" i="45"/>
  <c r="Q19" i="45"/>
  <c r="P19" i="45"/>
  <c r="O19" i="45"/>
  <c r="N19" i="45"/>
  <c r="M19" i="45"/>
  <c r="L19" i="45"/>
  <c r="K19" i="45"/>
  <c r="J19" i="45"/>
  <c r="I19" i="45"/>
  <c r="H19" i="45"/>
  <c r="G19" i="45"/>
  <c r="F19" i="45"/>
  <c r="E19" i="45"/>
  <c r="D19" i="45"/>
  <c r="C19" i="45"/>
  <c r="B19" i="45"/>
  <c r="T18" i="45"/>
  <c r="S18" i="45"/>
  <c r="R18" i="45"/>
  <c r="Q18" i="45"/>
  <c r="P18" i="45"/>
  <c r="O18" i="45"/>
  <c r="N18" i="45"/>
  <c r="M18" i="45"/>
  <c r="L18" i="45"/>
  <c r="K18" i="45"/>
  <c r="J18" i="45"/>
  <c r="I18" i="45"/>
  <c r="H18" i="45"/>
  <c r="G18" i="45"/>
  <c r="F18" i="45"/>
  <c r="E18" i="45"/>
  <c r="D18" i="45"/>
  <c r="C18" i="45"/>
  <c r="B18" i="45"/>
  <c r="T17" i="45"/>
  <c r="S17" i="45"/>
  <c r="R17" i="45"/>
  <c r="Q17" i="45"/>
  <c r="P17" i="45"/>
  <c r="O17" i="45"/>
  <c r="N17" i="45"/>
  <c r="M17" i="45"/>
  <c r="L17" i="45"/>
  <c r="K17" i="45"/>
  <c r="J17" i="45"/>
  <c r="I17" i="45"/>
  <c r="H17" i="45"/>
  <c r="G17" i="45"/>
  <c r="F17" i="45"/>
  <c r="E17" i="45"/>
  <c r="D17" i="45"/>
  <c r="C17" i="45"/>
  <c r="B17" i="45"/>
  <c r="T16" i="45"/>
  <c r="S16" i="45"/>
  <c r="R16" i="45"/>
  <c r="Q16" i="45"/>
  <c r="P16" i="45"/>
  <c r="O16" i="45"/>
  <c r="N16" i="45"/>
  <c r="M16" i="45"/>
  <c r="L16" i="45"/>
  <c r="K16" i="45"/>
  <c r="J16" i="45"/>
  <c r="I16" i="45"/>
  <c r="H16" i="45"/>
  <c r="G16" i="45"/>
  <c r="F16" i="45"/>
  <c r="E16" i="45"/>
  <c r="D16" i="45"/>
  <c r="C16" i="45"/>
  <c r="B16" i="45"/>
  <c r="T15" i="45"/>
  <c r="S15" i="45"/>
  <c r="R15" i="45"/>
  <c r="Q15" i="45"/>
  <c r="P15" i="45"/>
  <c r="O15" i="45"/>
  <c r="N15" i="45"/>
  <c r="M15" i="45"/>
  <c r="L15" i="45"/>
  <c r="K15" i="45"/>
  <c r="J15" i="45"/>
  <c r="I15" i="45"/>
  <c r="H15" i="45"/>
  <c r="G15" i="45"/>
  <c r="F15" i="45"/>
  <c r="E15" i="45"/>
  <c r="D15" i="45"/>
  <c r="C15" i="45"/>
  <c r="B15" i="45"/>
  <c r="U9" i="45"/>
  <c r="U8" i="45"/>
  <c r="U7" i="45"/>
  <c r="U6" i="45"/>
  <c r="U5" i="45"/>
  <c r="U4" i="45"/>
  <c r="U3" i="45"/>
  <c r="U2" i="45"/>
  <c r="T109" i="44"/>
  <c r="S109" i="44"/>
  <c r="R109" i="44"/>
  <c r="Q109" i="44"/>
  <c r="P109" i="44"/>
  <c r="O109" i="44"/>
  <c r="N109" i="44"/>
  <c r="M109" i="44"/>
  <c r="L109" i="44"/>
  <c r="K109" i="44"/>
  <c r="J109" i="44"/>
  <c r="I109" i="44"/>
  <c r="H109" i="44"/>
  <c r="G109" i="44"/>
  <c r="F109" i="44"/>
  <c r="E109" i="44"/>
  <c r="D109" i="44"/>
  <c r="C109" i="44"/>
  <c r="B109" i="44"/>
  <c r="T108" i="44"/>
  <c r="S108" i="44"/>
  <c r="R108" i="44"/>
  <c r="Q108" i="44"/>
  <c r="P108" i="44"/>
  <c r="O108" i="44"/>
  <c r="N108" i="44"/>
  <c r="M108" i="44"/>
  <c r="L108" i="44"/>
  <c r="K108" i="44"/>
  <c r="J108" i="44"/>
  <c r="I108" i="44"/>
  <c r="H108" i="44"/>
  <c r="G108" i="44"/>
  <c r="F108" i="44"/>
  <c r="E108" i="44"/>
  <c r="D108" i="44"/>
  <c r="C108" i="44"/>
  <c r="B108" i="44"/>
  <c r="T107" i="44"/>
  <c r="S107" i="44"/>
  <c r="R107" i="44"/>
  <c r="Q107" i="44"/>
  <c r="P107" i="44"/>
  <c r="O107" i="44"/>
  <c r="N107" i="44"/>
  <c r="M107" i="44"/>
  <c r="L107" i="44"/>
  <c r="K107" i="44"/>
  <c r="J107" i="44"/>
  <c r="I107" i="44"/>
  <c r="H107" i="44"/>
  <c r="G107" i="44"/>
  <c r="F107" i="44"/>
  <c r="E107" i="44"/>
  <c r="D107" i="44"/>
  <c r="C107" i="44"/>
  <c r="B107" i="44"/>
  <c r="T106" i="44"/>
  <c r="S106" i="44"/>
  <c r="R106" i="44"/>
  <c r="Q106" i="44"/>
  <c r="P106" i="44"/>
  <c r="O106" i="44"/>
  <c r="N106" i="44"/>
  <c r="M106" i="44"/>
  <c r="L106" i="44"/>
  <c r="K106" i="44"/>
  <c r="J106" i="44"/>
  <c r="I106" i="44"/>
  <c r="H106" i="44"/>
  <c r="G106" i="44"/>
  <c r="F106" i="44"/>
  <c r="E106" i="44"/>
  <c r="D106" i="44"/>
  <c r="C106" i="44"/>
  <c r="B106" i="44"/>
  <c r="T105" i="44"/>
  <c r="S105" i="44"/>
  <c r="R105" i="44"/>
  <c r="Q105" i="44"/>
  <c r="P105" i="44"/>
  <c r="O105" i="44"/>
  <c r="N105" i="44"/>
  <c r="M105" i="44"/>
  <c r="L105" i="44"/>
  <c r="K105" i="44"/>
  <c r="J105" i="44"/>
  <c r="I105" i="44"/>
  <c r="H105" i="44"/>
  <c r="G105" i="44"/>
  <c r="F105" i="44"/>
  <c r="E105" i="44"/>
  <c r="D105" i="44"/>
  <c r="C105" i="44"/>
  <c r="B105" i="44"/>
  <c r="T104" i="44"/>
  <c r="S104" i="44"/>
  <c r="R104" i="44"/>
  <c r="Q104" i="44"/>
  <c r="P104" i="44"/>
  <c r="O104" i="44"/>
  <c r="N104" i="44"/>
  <c r="M104" i="44"/>
  <c r="L104" i="44"/>
  <c r="K104" i="44"/>
  <c r="J104" i="44"/>
  <c r="I104" i="44"/>
  <c r="H104" i="44"/>
  <c r="G104" i="44"/>
  <c r="F104" i="44"/>
  <c r="E104" i="44"/>
  <c r="D104" i="44"/>
  <c r="C104" i="44"/>
  <c r="B104" i="44"/>
  <c r="T103" i="44"/>
  <c r="S103" i="44"/>
  <c r="R103" i="44"/>
  <c r="Q103" i="44"/>
  <c r="P103" i="44"/>
  <c r="O103" i="44"/>
  <c r="N103" i="44"/>
  <c r="M103" i="44"/>
  <c r="L103" i="44"/>
  <c r="K103" i="44"/>
  <c r="J103" i="44"/>
  <c r="I103" i="44"/>
  <c r="H103" i="44"/>
  <c r="G103" i="44"/>
  <c r="F103" i="44"/>
  <c r="E103" i="44"/>
  <c r="D103" i="44"/>
  <c r="C103" i="44"/>
  <c r="B103" i="44"/>
  <c r="T102" i="44"/>
  <c r="S102" i="44"/>
  <c r="R102" i="44"/>
  <c r="Q102" i="44"/>
  <c r="P102" i="44"/>
  <c r="O102" i="44"/>
  <c r="N102" i="44"/>
  <c r="M102" i="44"/>
  <c r="L102" i="44"/>
  <c r="K102" i="44"/>
  <c r="J102" i="44"/>
  <c r="I102" i="44"/>
  <c r="H102" i="44"/>
  <c r="G102" i="44"/>
  <c r="F102" i="44"/>
  <c r="E102" i="44"/>
  <c r="D102" i="44"/>
  <c r="C102" i="44"/>
  <c r="B102" i="44"/>
  <c r="T101" i="44"/>
  <c r="S101" i="44"/>
  <c r="R101" i="44"/>
  <c r="Q101" i="44"/>
  <c r="P101" i="44"/>
  <c r="O101" i="44"/>
  <c r="N101" i="44"/>
  <c r="M101" i="44"/>
  <c r="L101" i="44"/>
  <c r="K101" i="44"/>
  <c r="J101" i="44"/>
  <c r="I101" i="44"/>
  <c r="H101" i="44"/>
  <c r="G101" i="44"/>
  <c r="F101" i="44"/>
  <c r="E101" i="44"/>
  <c r="D101" i="44"/>
  <c r="C101" i="44"/>
  <c r="B101" i="44"/>
  <c r="T100" i="44"/>
  <c r="S100" i="44"/>
  <c r="R100" i="44"/>
  <c r="Q100" i="44"/>
  <c r="P100" i="44"/>
  <c r="O100" i="44"/>
  <c r="N100" i="44"/>
  <c r="M100" i="44"/>
  <c r="L100" i="44"/>
  <c r="K100" i="44"/>
  <c r="J100" i="44"/>
  <c r="I100" i="44"/>
  <c r="H100" i="44"/>
  <c r="G100" i="44"/>
  <c r="F100" i="44"/>
  <c r="E100" i="44"/>
  <c r="D100" i="44"/>
  <c r="C100" i="44"/>
  <c r="B100" i="44"/>
  <c r="T96" i="44"/>
  <c r="U96" i="44"/>
  <c r="S96" i="44"/>
  <c r="R96" i="44"/>
  <c r="Q96" i="44"/>
  <c r="P96" i="44"/>
  <c r="O96" i="44"/>
  <c r="N96" i="44"/>
  <c r="M96" i="44"/>
  <c r="L96" i="44"/>
  <c r="K96" i="44"/>
  <c r="J96" i="44"/>
  <c r="I96" i="44"/>
  <c r="H96" i="44"/>
  <c r="G96" i="44"/>
  <c r="F96" i="44"/>
  <c r="E96" i="44"/>
  <c r="D96" i="44"/>
  <c r="C96" i="44"/>
  <c r="B96" i="44"/>
  <c r="T95" i="44"/>
  <c r="S95" i="44"/>
  <c r="R95" i="44"/>
  <c r="Q95" i="44"/>
  <c r="P95" i="44"/>
  <c r="O95" i="44"/>
  <c r="N95" i="44"/>
  <c r="M95" i="44"/>
  <c r="L95" i="44"/>
  <c r="K95" i="44"/>
  <c r="J95" i="44"/>
  <c r="I95" i="44"/>
  <c r="H95" i="44"/>
  <c r="G95" i="44"/>
  <c r="F95" i="44"/>
  <c r="E95" i="44"/>
  <c r="D95" i="44"/>
  <c r="C95" i="44"/>
  <c r="B95" i="44"/>
  <c r="T94" i="44"/>
  <c r="S94" i="44"/>
  <c r="R94" i="44"/>
  <c r="Q94" i="44"/>
  <c r="P94" i="44"/>
  <c r="O94" i="44"/>
  <c r="N94" i="44"/>
  <c r="M94" i="44"/>
  <c r="L94" i="44"/>
  <c r="K94" i="44"/>
  <c r="J94" i="44"/>
  <c r="I94" i="44"/>
  <c r="H94" i="44"/>
  <c r="G94" i="44"/>
  <c r="F94" i="44"/>
  <c r="E94" i="44"/>
  <c r="D94" i="44"/>
  <c r="C94" i="44"/>
  <c r="B94" i="44"/>
  <c r="T93" i="44"/>
  <c r="S93" i="44"/>
  <c r="R93" i="44"/>
  <c r="Q93" i="44"/>
  <c r="P93" i="44"/>
  <c r="O93" i="44"/>
  <c r="N93" i="44"/>
  <c r="M93" i="44"/>
  <c r="L93" i="44"/>
  <c r="K93" i="44"/>
  <c r="J93" i="44"/>
  <c r="I93" i="44"/>
  <c r="H93" i="44"/>
  <c r="G93" i="44"/>
  <c r="F93" i="44"/>
  <c r="E93" i="44"/>
  <c r="D93" i="44"/>
  <c r="C93" i="44"/>
  <c r="B93" i="44"/>
  <c r="T92" i="44"/>
  <c r="S92" i="44"/>
  <c r="R92" i="44"/>
  <c r="Q92" i="44"/>
  <c r="P92" i="44"/>
  <c r="O92" i="44"/>
  <c r="N92" i="44"/>
  <c r="M92" i="44"/>
  <c r="L92" i="44"/>
  <c r="K92" i="44"/>
  <c r="J92" i="44"/>
  <c r="I92" i="44"/>
  <c r="H92" i="44"/>
  <c r="G92" i="44"/>
  <c r="F92" i="44"/>
  <c r="E92" i="44"/>
  <c r="D92" i="44"/>
  <c r="C92" i="44"/>
  <c r="B92" i="44"/>
  <c r="U92" i="44"/>
  <c r="T91" i="44"/>
  <c r="S91" i="44"/>
  <c r="R91" i="44"/>
  <c r="Q91" i="44"/>
  <c r="P91" i="44"/>
  <c r="O91" i="44"/>
  <c r="N91" i="44"/>
  <c r="M91" i="44"/>
  <c r="L91" i="44"/>
  <c r="K91" i="44"/>
  <c r="J91" i="44"/>
  <c r="I91" i="44"/>
  <c r="H91" i="44"/>
  <c r="G91" i="44"/>
  <c r="F91" i="44"/>
  <c r="E91" i="44"/>
  <c r="D91" i="44"/>
  <c r="C91" i="44"/>
  <c r="B91" i="44"/>
  <c r="T90" i="44"/>
  <c r="S90" i="44"/>
  <c r="R90" i="44"/>
  <c r="Q90" i="44"/>
  <c r="P90" i="44"/>
  <c r="O90" i="44"/>
  <c r="N90" i="44"/>
  <c r="M90" i="44"/>
  <c r="L90" i="44"/>
  <c r="K90" i="44"/>
  <c r="J90" i="44"/>
  <c r="I90" i="44"/>
  <c r="H90" i="44"/>
  <c r="G90" i="44"/>
  <c r="F90" i="44"/>
  <c r="E90" i="44"/>
  <c r="D90" i="44"/>
  <c r="C90" i="44"/>
  <c r="B90" i="44"/>
  <c r="T89" i="44"/>
  <c r="S89" i="44"/>
  <c r="R89" i="44"/>
  <c r="Q89" i="44"/>
  <c r="P89" i="44"/>
  <c r="O89" i="44"/>
  <c r="N89" i="44"/>
  <c r="M89" i="44"/>
  <c r="L89" i="44"/>
  <c r="K89" i="44"/>
  <c r="J89" i="44"/>
  <c r="I89" i="44"/>
  <c r="H89" i="44"/>
  <c r="G89" i="44"/>
  <c r="F89" i="44"/>
  <c r="E89" i="44"/>
  <c r="D89" i="44"/>
  <c r="C89" i="44"/>
  <c r="B89" i="44"/>
  <c r="T88" i="44"/>
  <c r="U88" i="44"/>
  <c r="S88" i="44"/>
  <c r="R88" i="44"/>
  <c r="Q88" i="44"/>
  <c r="P88" i="44"/>
  <c r="O88" i="44"/>
  <c r="N88" i="44"/>
  <c r="M88" i="44"/>
  <c r="L88" i="44"/>
  <c r="K88" i="44"/>
  <c r="J88" i="44"/>
  <c r="I88" i="44"/>
  <c r="H88" i="44"/>
  <c r="G88" i="44"/>
  <c r="F88" i="44"/>
  <c r="E88" i="44"/>
  <c r="D88" i="44"/>
  <c r="C88" i="44"/>
  <c r="B88" i="44"/>
  <c r="T87" i="44"/>
  <c r="S87" i="44"/>
  <c r="R87" i="44"/>
  <c r="Q87" i="44"/>
  <c r="P87" i="44"/>
  <c r="O87" i="44"/>
  <c r="N87" i="44"/>
  <c r="M87" i="44"/>
  <c r="L87" i="44"/>
  <c r="K87" i="44"/>
  <c r="J87" i="44"/>
  <c r="I87" i="44"/>
  <c r="H87" i="44"/>
  <c r="G87" i="44"/>
  <c r="F87" i="44"/>
  <c r="E87" i="44"/>
  <c r="D87" i="44"/>
  <c r="C87" i="44"/>
  <c r="B87" i="44"/>
  <c r="U87" i="44"/>
  <c r="T86" i="44"/>
  <c r="S86" i="44"/>
  <c r="R86" i="44"/>
  <c r="Q86" i="44"/>
  <c r="P86" i="44"/>
  <c r="O86" i="44"/>
  <c r="N86" i="44"/>
  <c r="M86" i="44"/>
  <c r="L86" i="44"/>
  <c r="K86" i="44"/>
  <c r="J86" i="44"/>
  <c r="I86" i="44"/>
  <c r="H86" i="44"/>
  <c r="G86" i="44"/>
  <c r="F86" i="44"/>
  <c r="E86" i="44"/>
  <c r="D86" i="44"/>
  <c r="C86" i="44"/>
  <c r="B86" i="44"/>
  <c r="T85" i="44"/>
  <c r="S85" i="44"/>
  <c r="R85" i="44"/>
  <c r="Q85" i="44"/>
  <c r="P85" i="44"/>
  <c r="O85" i="44"/>
  <c r="N85" i="44"/>
  <c r="M85" i="44"/>
  <c r="L85" i="44"/>
  <c r="K85" i="44"/>
  <c r="J85" i="44"/>
  <c r="I85" i="44"/>
  <c r="H85" i="44"/>
  <c r="G85" i="44"/>
  <c r="F85" i="44"/>
  <c r="E85" i="44"/>
  <c r="D85" i="44"/>
  <c r="C85" i="44"/>
  <c r="B85" i="44"/>
  <c r="T82" i="44"/>
  <c r="S82" i="44"/>
  <c r="R82" i="44"/>
  <c r="Q82" i="44"/>
  <c r="P82" i="44"/>
  <c r="O82" i="44"/>
  <c r="N82" i="44"/>
  <c r="M82" i="44"/>
  <c r="L82" i="44"/>
  <c r="K82" i="44"/>
  <c r="J82" i="44"/>
  <c r="I82" i="44"/>
  <c r="H82" i="44"/>
  <c r="G82" i="44"/>
  <c r="F82" i="44"/>
  <c r="E82" i="44"/>
  <c r="D82" i="44"/>
  <c r="C82" i="44"/>
  <c r="B82" i="44"/>
  <c r="T81" i="44"/>
  <c r="S81" i="44"/>
  <c r="R81" i="44"/>
  <c r="Q81" i="44"/>
  <c r="P81" i="44"/>
  <c r="O81" i="44"/>
  <c r="N81" i="44"/>
  <c r="M81" i="44"/>
  <c r="L81" i="44"/>
  <c r="K81" i="44"/>
  <c r="J81" i="44"/>
  <c r="I81" i="44"/>
  <c r="H81" i="44"/>
  <c r="G81" i="44"/>
  <c r="F81" i="44"/>
  <c r="E81" i="44"/>
  <c r="D81" i="44"/>
  <c r="C81" i="44"/>
  <c r="B81" i="44"/>
  <c r="T80" i="44"/>
  <c r="S80" i="44"/>
  <c r="R80" i="44"/>
  <c r="Q80" i="44"/>
  <c r="P80" i="44"/>
  <c r="O80" i="44"/>
  <c r="N80" i="44"/>
  <c r="M80" i="44"/>
  <c r="L80" i="44"/>
  <c r="K80" i="44"/>
  <c r="J80" i="44"/>
  <c r="I80" i="44"/>
  <c r="H80" i="44"/>
  <c r="G80" i="44"/>
  <c r="F80" i="44"/>
  <c r="E80" i="44"/>
  <c r="D80" i="44"/>
  <c r="C80" i="44"/>
  <c r="B80" i="44"/>
  <c r="T79" i="44"/>
  <c r="S79" i="44"/>
  <c r="R79" i="44"/>
  <c r="Q79" i="44"/>
  <c r="P79" i="44"/>
  <c r="O79" i="44"/>
  <c r="N79" i="44"/>
  <c r="M79" i="44"/>
  <c r="L79" i="44"/>
  <c r="K79" i="44"/>
  <c r="J79" i="44"/>
  <c r="I79" i="44"/>
  <c r="H79" i="44"/>
  <c r="G79" i="44"/>
  <c r="F79" i="44"/>
  <c r="E79" i="44"/>
  <c r="D79" i="44"/>
  <c r="C79" i="44"/>
  <c r="B79" i="44"/>
  <c r="T78" i="44"/>
  <c r="S78" i="44"/>
  <c r="R78" i="44"/>
  <c r="Q78" i="44"/>
  <c r="P78" i="44"/>
  <c r="O78" i="44"/>
  <c r="N78" i="44"/>
  <c r="M78" i="44"/>
  <c r="L78" i="44"/>
  <c r="K78" i="44"/>
  <c r="J78" i="44"/>
  <c r="I78" i="44"/>
  <c r="H78" i="44"/>
  <c r="G78" i="44"/>
  <c r="F78" i="44"/>
  <c r="E78" i="44"/>
  <c r="D78" i="44"/>
  <c r="C78" i="44"/>
  <c r="B78" i="44"/>
  <c r="T77" i="44"/>
  <c r="S77" i="44"/>
  <c r="R77" i="44"/>
  <c r="Q77" i="44"/>
  <c r="P77" i="44"/>
  <c r="O77" i="44"/>
  <c r="N77" i="44"/>
  <c r="M77" i="44"/>
  <c r="L77" i="44"/>
  <c r="K77" i="44"/>
  <c r="J77" i="44"/>
  <c r="I77" i="44"/>
  <c r="H77" i="44"/>
  <c r="G77" i="44"/>
  <c r="F77" i="44"/>
  <c r="E77" i="44"/>
  <c r="D77" i="44"/>
  <c r="C77" i="44"/>
  <c r="B77" i="44"/>
  <c r="T76" i="44"/>
  <c r="S76" i="44"/>
  <c r="R76" i="44"/>
  <c r="Q76" i="44"/>
  <c r="P76" i="44"/>
  <c r="O76" i="44"/>
  <c r="N76" i="44"/>
  <c r="M76" i="44"/>
  <c r="L76" i="44"/>
  <c r="K76" i="44"/>
  <c r="J76" i="44"/>
  <c r="I76" i="44"/>
  <c r="H76" i="44"/>
  <c r="G76" i="44"/>
  <c r="F76" i="44"/>
  <c r="E76" i="44"/>
  <c r="D76" i="44"/>
  <c r="C76" i="44"/>
  <c r="B76" i="44"/>
  <c r="T75" i="44"/>
  <c r="S75" i="44"/>
  <c r="R75" i="44"/>
  <c r="Q75" i="44"/>
  <c r="P75" i="44"/>
  <c r="O75" i="44"/>
  <c r="N75" i="44"/>
  <c r="M75" i="44"/>
  <c r="L75" i="44"/>
  <c r="K75" i="44"/>
  <c r="J75" i="44"/>
  <c r="I75" i="44"/>
  <c r="H75" i="44"/>
  <c r="G75" i="44"/>
  <c r="F75" i="44"/>
  <c r="E75" i="44"/>
  <c r="D75" i="44"/>
  <c r="C75" i="44"/>
  <c r="B75" i="44"/>
  <c r="T74" i="44"/>
  <c r="S74" i="44"/>
  <c r="R74" i="44"/>
  <c r="Q74" i="44"/>
  <c r="P74" i="44"/>
  <c r="O74" i="44"/>
  <c r="N74" i="44"/>
  <c r="M74" i="44"/>
  <c r="L74" i="44"/>
  <c r="K74" i="44"/>
  <c r="J74" i="44"/>
  <c r="I74" i="44"/>
  <c r="H74" i="44"/>
  <c r="G74" i="44"/>
  <c r="F74" i="44"/>
  <c r="E74" i="44"/>
  <c r="D74" i="44"/>
  <c r="C74" i="44"/>
  <c r="B74" i="44"/>
  <c r="T73" i="44"/>
  <c r="S73" i="44"/>
  <c r="R73" i="44"/>
  <c r="Q73" i="44"/>
  <c r="P73" i="44"/>
  <c r="O73" i="44"/>
  <c r="N73" i="44"/>
  <c r="M73" i="44"/>
  <c r="L73" i="44"/>
  <c r="K73" i="44"/>
  <c r="J73" i="44"/>
  <c r="I73" i="44"/>
  <c r="H73" i="44"/>
  <c r="G73" i="44"/>
  <c r="F73" i="44"/>
  <c r="E73" i="44"/>
  <c r="D73" i="44"/>
  <c r="C73" i="44"/>
  <c r="B73" i="44"/>
  <c r="T72" i="44"/>
  <c r="S72" i="44"/>
  <c r="R72" i="44"/>
  <c r="Q72" i="44"/>
  <c r="P72" i="44"/>
  <c r="O72" i="44"/>
  <c r="N72" i="44"/>
  <c r="M72" i="44"/>
  <c r="L72" i="44"/>
  <c r="K72" i="44"/>
  <c r="J72" i="44"/>
  <c r="I72" i="44"/>
  <c r="H72" i="44"/>
  <c r="G72" i="44"/>
  <c r="F72" i="44"/>
  <c r="E72" i="44"/>
  <c r="D72" i="44"/>
  <c r="C72" i="44"/>
  <c r="B72" i="44"/>
  <c r="T71" i="44"/>
  <c r="S71" i="44"/>
  <c r="R71" i="44"/>
  <c r="Q71" i="44"/>
  <c r="P71" i="44"/>
  <c r="O71" i="44"/>
  <c r="N71" i="44"/>
  <c r="M71" i="44"/>
  <c r="L71" i="44"/>
  <c r="K71" i="44"/>
  <c r="J71" i="44"/>
  <c r="I71" i="44"/>
  <c r="H71" i="44"/>
  <c r="G71" i="44"/>
  <c r="F71" i="44"/>
  <c r="E71" i="44"/>
  <c r="D71" i="44"/>
  <c r="C71" i="44"/>
  <c r="B71" i="44"/>
  <c r="T68" i="44"/>
  <c r="S68" i="44"/>
  <c r="R68" i="44"/>
  <c r="Q68" i="44"/>
  <c r="P68" i="44"/>
  <c r="O68" i="44"/>
  <c r="N68" i="44"/>
  <c r="M68" i="44"/>
  <c r="L68" i="44"/>
  <c r="K68" i="44"/>
  <c r="J68" i="44"/>
  <c r="I68" i="44"/>
  <c r="H68" i="44"/>
  <c r="G68" i="44"/>
  <c r="F68" i="44"/>
  <c r="E68" i="44"/>
  <c r="D68" i="44"/>
  <c r="C68" i="44"/>
  <c r="B68" i="44"/>
  <c r="T67" i="44"/>
  <c r="S67" i="44"/>
  <c r="R67" i="44"/>
  <c r="Q67" i="44"/>
  <c r="P67" i="44"/>
  <c r="O67" i="44"/>
  <c r="N67" i="44"/>
  <c r="M67" i="44"/>
  <c r="L67" i="44"/>
  <c r="K67" i="44"/>
  <c r="J67" i="44"/>
  <c r="I67" i="44"/>
  <c r="H67" i="44"/>
  <c r="G67" i="44"/>
  <c r="F67" i="44"/>
  <c r="E67" i="44"/>
  <c r="D67" i="44"/>
  <c r="C67" i="44"/>
  <c r="B67" i="44"/>
  <c r="T66" i="44"/>
  <c r="S66" i="44"/>
  <c r="R66" i="44"/>
  <c r="Q66" i="44"/>
  <c r="P66" i="44"/>
  <c r="O66" i="44"/>
  <c r="N66" i="44"/>
  <c r="M66" i="44"/>
  <c r="L66" i="44"/>
  <c r="K66" i="44"/>
  <c r="J66" i="44"/>
  <c r="I66" i="44"/>
  <c r="H66" i="44"/>
  <c r="G66" i="44"/>
  <c r="F66" i="44"/>
  <c r="E66" i="44"/>
  <c r="D66" i="44"/>
  <c r="C66" i="44"/>
  <c r="B66" i="44"/>
  <c r="T65" i="44"/>
  <c r="S65" i="44"/>
  <c r="R65" i="44"/>
  <c r="Q65" i="44"/>
  <c r="P65" i="44"/>
  <c r="O65" i="44"/>
  <c r="N65" i="44"/>
  <c r="M65" i="44"/>
  <c r="L65" i="44"/>
  <c r="K65" i="44"/>
  <c r="J65" i="44"/>
  <c r="I65" i="44"/>
  <c r="H65" i="44"/>
  <c r="G65" i="44"/>
  <c r="F65" i="44"/>
  <c r="E65" i="44"/>
  <c r="D65" i="44"/>
  <c r="C65" i="44"/>
  <c r="B65" i="44"/>
  <c r="T64" i="44"/>
  <c r="S64" i="44"/>
  <c r="R64" i="44"/>
  <c r="Q64" i="44"/>
  <c r="P64" i="44"/>
  <c r="O64" i="44"/>
  <c r="N64" i="44"/>
  <c r="M64" i="44"/>
  <c r="L64" i="44"/>
  <c r="K64" i="44"/>
  <c r="J64" i="44"/>
  <c r="I64" i="44"/>
  <c r="H64" i="44"/>
  <c r="G64" i="44"/>
  <c r="F64" i="44"/>
  <c r="E64" i="44"/>
  <c r="D64" i="44"/>
  <c r="C64" i="44"/>
  <c r="B64" i="44"/>
  <c r="T63" i="44"/>
  <c r="S63" i="44"/>
  <c r="R63" i="44"/>
  <c r="Q63" i="44"/>
  <c r="P63" i="44"/>
  <c r="O63" i="44"/>
  <c r="N63" i="44"/>
  <c r="M63" i="44"/>
  <c r="L63" i="44"/>
  <c r="K63" i="44"/>
  <c r="J63" i="44"/>
  <c r="I63" i="44"/>
  <c r="H63" i="44"/>
  <c r="G63" i="44"/>
  <c r="F63" i="44"/>
  <c r="E63" i="44"/>
  <c r="D63" i="44"/>
  <c r="C63" i="44"/>
  <c r="B63" i="44"/>
  <c r="T62" i="44"/>
  <c r="S62" i="44"/>
  <c r="R62" i="44"/>
  <c r="Q62" i="44"/>
  <c r="P62" i="44"/>
  <c r="O62" i="44"/>
  <c r="N62" i="44"/>
  <c r="M62" i="44"/>
  <c r="L62" i="44"/>
  <c r="K62" i="44"/>
  <c r="J62" i="44"/>
  <c r="I62" i="44"/>
  <c r="H62" i="44"/>
  <c r="G62" i="44"/>
  <c r="F62" i="44"/>
  <c r="E62" i="44"/>
  <c r="D62" i="44"/>
  <c r="C62" i="44"/>
  <c r="B62" i="44"/>
  <c r="T61" i="44"/>
  <c r="S61" i="44"/>
  <c r="R61" i="44"/>
  <c r="Q61" i="44"/>
  <c r="P61" i="44"/>
  <c r="O61" i="44"/>
  <c r="N61" i="44"/>
  <c r="M61" i="44"/>
  <c r="L61" i="44"/>
  <c r="K61" i="44"/>
  <c r="J61" i="44"/>
  <c r="I61" i="44"/>
  <c r="H61" i="44"/>
  <c r="G61" i="44"/>
  <c r="F61" i="44"/>
  <c r="E61" i="44"/>
  <c r="D61" i="44"/>
  <c r="C61" i="44"/>
  <c r="B61" i="44"/>
  <c r="T60" i="44"/>
  <c r="S60" i="44"/>
  <c r="R60" i="44"/>
  <c r="Q60" i="44"/>
  <c r="P60" i="44"/>
  <c r="O60" i="44"/>
  <c r="N60" i="44"/>
  <c r="M60" i="44"/>
  <c r="L60" i="44"/>
  <c r="K60" i="44"/>
  <c r="J60" i="44"/>
  <c r="I60" i="44"/>
  <c r="H60" i="44"/>
  <c r="G60" i="44"/>
  <c r="F60" i="44"/>
  <c r="E60" i="44"/>
  <c r="D60" i="44"/>
  <c r="C60" i="44"/>
  <c r="B60" i="44"/>
  <c r="T59" i="44"/>
  <c r="S59" i="44"/>
  <c r="R59" i="44"/>
  <c r="Q59" i="44"/>
  <c r="P59" i="44"/>
  <c r="O59" i="44"/>
  <c r="N59" i="44"/>
  <c r="M59" i="44"/>
  <c r="L59" i="44"/>
  <c r="K59" i="44"/>
  <c r="J59" i="44"/>
  <c r="I59" i="44"/>
  <c r="H59" i="44"/>
  <c r="G59" i="44"/>
  <c r="F59" i="44"/>
  <c r="E59" i="44"/>
  <c r="D59" i="44"/>
  <c r="C59" i="44"/>
  <c r="B59" i="44"/>
  <c r="T58" i="44"/>
  <c r="S58" i="44"/>
  <c r="R58" i="44"/>
  <c r="Q58" i="44"/>
  <c r="P58" i="44"/>
  <c r="O58" i="44"/>
  <c r="N58" i="44"/>
  <c r="M58" i="44"/>
  <c r="L58" i="44"/>
  <c r="K58" i="44"/>
  <c r="J58" i="44"/>
  <c r="I58" i="44"/>
  <c r="H58" i="44"/>
  <c r="G58" i="44"/>
  <c r="F58" i="44"/>
  <c r="E58" i="44"/>
  <c r="D58" i="44"/>
  <c r="C58" i="44"/>
  <c r="B58" i="44"/>
  <c r="T57" i="44"/>
  <c r="S57" i="44"/>
  <c r="R57" i="44"/>
  <c r="Q57" i="44"/>
  <c r="P57" i="44"/>
  <c r="O57" i="44"/>
  <c r="N57" i="44"/>
  <c r="M57" i="44"/>
  <c r="L57" i="44"/>
  <c r="K57" i="44"/>
  <c r="J57" i="44"/>
  <c r="I57" i="44"/>
  <c r="H57" i="44"/>
  <c r="G57" i="44"/>
  <c r="F57" i="44"/>
  <c r="E57" i="44"/>
  <c r="D57" i="44"/>
  <c r="C57" i="44"/>
  <c r="B57" i="44"/>
  <c r="T54" i="44"/>
  <c r="S54" i="44"/>
  <c r="R54" i="44"/>
  <c r="Q54" i="44"/>
  <c r="P54" i="44"/>
  <c r="O54" i="44"/>
  <c r="N54" i="44"/>
  <c r="M54" i="44"/>
  <c r="L54" i="44"/>
  <c r="K54" i="44"/>
  <c r="J54" i="44"/>
  <c r="I54" i="44"/>
  <c r="H54" i="44"/>
  <c r="G54" i="44"/>
  <c r="F54" i="44"/>
  <c r="E54" i="44"/>
  <c r="D54" i="44"/>
  <c r="C54" i="44"/>
  <c r="B54" i="44"/>
  <c r="T53" i="44"/>
  <c r="S53" i="44"/>
  <c r="R53" i="44"/>
  <c r="Q53" i="44"/>
  <c r="P53" i="44"/>
  <c r="O53" i="44"/>
  <c r="N53" i="44"/>
  <c r="M53" i="44"/>
  <c r="L53" i="44"/>
  <c r="K53" i="44"/>
  <c r="J53" i="44"/>
  <c r="I53" i="44"/>
  <c r="H53" i="44"/>
  <c r="G53" i="44"/>
  <c r="F53" i="44"/>
  <c r="E53" i="44"/>
  <c r="D53" i="44"/>
  <c r="C53" i="44"/>
  <c r="B53" i="44"/>
  <c r="T52" i="44"/>
  <c r="S52" i="44"/>
  <c r="R52" i="44"/>
  <c r="Q52" i="44"/>
  <c r="P52" i="44"/>
  <c r="O52" i="44"/>
  <c r="N52" i="44"/>
  <c r="M52" i="44"/>
  <c r="L52" i="44"/>
  <c r="K52" i="44"/>
  <c r="J52" i="44"/>
  <c r="I52" i="44"/>
  <c r="H52" i="44"/>
  <c r="G52" i="44"/>
  <c r="F52" i="44"/>
  <c r="E52" i="44"/>
  <c r="D52" i="44"/>
  <c r="C52" i="44"/>
  <c r="B52" i="44"/>
  <c r="T51" i="44"/>
  <c r="S51" i="44"/>
  <c r="R51" i="44"/>
  <c r="Q51" i="44"/>
  <c r="P51" i="44"/>
  <c r="O51" i="44"/>
  <c r="N51" i="44"/>
  <c r="M51" i="44"/>
  <c r="L51" i="44"/>
  <c r="K51" i="44"/>
  <c r="J51" i="44"/>
  <c r="I51" i="44"/>
  <c r="H51" i="44"/>
  <c r="G51" i="44"/>
  <c r="F51" i="44"/>
  <c r="E51" i="44"/>
  <c r="D51" i="44"/>
  <c r="C51" i="44"/>
  <c r="B51" i="44"/>
  <c r="T50" i="44"/>
  <c r="U50" i="44"/>
  <c r="S50" i="44"/>
  <c r="R50" i="44"/>
  <c r="Q50" i="44"/>
  <c r="P50" i="44"/>
  <c r="O50" i="44"/>
  <c r="N50" i="44"/>
  <c r="M50" i="44"/>
  <c r="L50" i="44"/>
  <c r="K50" i="44"/>
  <c r="J50" i="44"/>
  <c r="I50" i="44"/>
  <c r="H50" i="44"/>
  <c r="G50" i="44"/>
  <c r="F50" i="44"/>
  <c r="E50" i="44"/>
  <c r="D50" i="44"/>
  <c r="C50" i="44"/>
  <c r="B50" i="44"/>
  <c r="T49" i="44"/>
  <c r="S49" i="44"/>
  <c r="R49" i="44"/>
  <c r="Q49" i="44"/>
  <c r="P49" i="44"/>
  <c r="O49" i="44"/>
  <c r="N49" i="44"/>
  <c r="M49" i="44"/>
  <c r="L49" i="44"/>
  <c r="K49" i="44"/>
  <c r="J49" i="44"/>
  <c r="I49" i="44"/>
  <c r="H49" i="44"/>
  <c r="G49" i="44"/>
  <c r="F49" i="44"/>
  <c r="E49" i="44"/>
  <c r="D49" i="44"/>
  <c r="C49" i="44"/>
  <c r="B49" i="44"/>
  <c r="T48" i="44"/>
  <c r="S48" i="44"/>
  <c r="R48" i="44"/>
  <c r="Q48" i="44"/>
  <c r="P48" i="44"/>
  <c r="O48" i="44"/>
  <c r="N48" i="44"/>
  <c r="M48" i="44"/>
  <c r="L48" i="44"/>
  <c r="K48" i="44"/>
  <c r="J48" i="44"/>
  <c r="I48" i="44"/>
  <c r="H48" i="44"/>
  <c r="G48" i="44"/>
  <c r="F48" i="44"/>
  <c r="E48" i="44"/>
  <c r="D48" i="44"/>
  <c r="C48" i="44"/>
  <c r="B48" i="44"/>
  <c r="T47" i="44"/>
  <c r="S47" i="44"/>
  <c r="R47" i="44"/>
  <c r="Q47" i="44"/>
  <c r="P47" i="44"/>
  <c r="O47" i="44"/>
  <c r="N47" i="44"/>
  <c r="M47" i="44"/>
  <c r="L47" i="44"/>
  <c r="K47" i="44"/>
  <c r="J47" i="44"/>
  <c r="I47" i="44"/>
  <c r="H47" i="44"/>
  <c r="G47" i="44"/>
  <c r="F47" i="44"/>
  <c r="E47" i="44"/>
  <c r="D47" i="44"/>
  <c r="C47" i="44"/>
  <c r="B47" i="44"/>
  <c r="T46" i="44"/>
  <c r="S46" i="44"/>
  <c r="R46" i="44"/>
  <c r="Q46" i="44"/>
  <c r="P46" i="44"/>
  <c r="O46" i="44"/>
  <c r="N46" i="44"/>
  <c r="M46" i="44"/>
  <c r="L46" i="44"/>
  <c r="K46" i="44"/>
  <c r="J46" i="44"/>
  <c r="I46" i="44"/>
  <c r="H46" i="44"/>
  <c r="G46" i="44"/>
  <c r="F46" i="44"/>
  <c r="E46" i="44"/>
  <c r="D46" i="44"/>
  <c r="C46" i="44"/>
  <c r="B46" i="44"/>
  <c r="T45" i="44"/>
  <c r="S45" i="44"/>
  <c r="R45" i="44"/>
  <c r="Q45" i="44"/>
  <c r="P45" i="44"/>
  <c r="O45" i="44"/>
  <c r="N45" i="44"/>
  <c r="M45" i="44"/>
  <c r="L45" i="44"/>
  <c r="K45" i="44"/>
  <c r="J45" i="44"/>
  <c r="I45" i="44"/>
  <c r="H45" i="44"/>
  <c r="G45" i="44"/>
  <c r="F45" i="44"/>
  <c r="E45" i="44"/>
  <c r="D45" i="44"/>
  <c r="C45" i="44"/>
  <c r="B45" i="44"/>
  <c r="T44" i="44"/>
  <c r="S44" i="44"/>
  <c r="R44" i="44"/>
  <c r="Q44" i="44"/>
  <c r="P44" i="44"/>
  <c r="O44" i="44"/>
  <c r="N44" i="44"/>
  <c r="M44" i="44"/>
  <c r="L44" i="44"/>
  <c r="K44" i="44"/>
  <c r="J44" i="44"/>
  <c r="I44" i="44"/>
  <c r="H44" i="44"/>
  <c r="G44" i="44"/>
  <c r="F44" i="44"/>
  <c r="E44" i="44"/>
  <c r="D44" i="44"/>
  <c r="C44" i="44"/>
  <c r="B44" i="44"/>
  <c r="T43" i="44"/>
  <c r="S43" i="44"/>
  <c r="R43" i="44"/>
  <c r="Q43" i="44"/>
  <c r="P43" i="44"/>
  <c r="O43" i="44"/>
  <c r="N43" i="44"/>
  <c r="M43" i="44"/>
  <c r="L43" i="44"/>
  <c r="K43" i="44"/>
  <c r="J43" i="44"/>
  <c r="I43" i="44"/>
  <c r="H43" i="44"/>
  <c r="G43" i="44"/>
  <c r="F43" i="44"/>
  <c r="E43" i="44"/>
  <c r="D43" i="44"/>
  <c r="C43" i="44"/>
  <c r="B43" i="44"/>
  <c r="T40" i="44"/>
  <c r="U40" i="44"/>
  <c r="S40" i="44"/>
  <c r="R40" i="44"/>
  <c r="Q40" i="44"/>
  <c r="P40" i="44"/>
  <c r="O40" i="44"/>
  <c r="N40" i="44"/>
  <c r="M40" i="44"/>
  <c r="L40" i="44"/>
  <c r="K40" i="44"/>
  <c r="J40" i="44"/>
  <c r="I40" i="44"/>
  <c r="H40" i="44"/>
  <c r="G40" i="44"/>
  <c r="F40" i="44"/>
  <c r="E40" i="44"/>
  <c r="D40" i="44"/>
  <c r="C40" i="44"/>
  <c r="B40" i="44"/>
  <c r="T39" i="44"/>
  <c r="S39" i="44"/>
  <c r="R39" i="44"/>
  <c r="Q39" i="44"/>
  <c r="P39" i="44"/>
  <c r="O39" i="44"/>
  <c r="N39" i="44"/>
  <c r="M39" i="44"/>
  <c r="L39" i="44"/>
  <c r="K39" i="44"/>
  <c r="J39" i="44"/>
  <c r="I39" i="44"/>
  <c r="H39" i="44"/>
  <c r="G39" i="44"/>
  <c r="F39" i="44"/>
  <c r="E39" i="44"/>
  <c r="D39" i="44"/>
  <c r="C39" i="44"/>
  <c r="B39" i="44"/>
  <c r="T38" i="44"/>
  <c r="U38" i="44"/>
  <c r="S38" i="44"/>
  <c r="R38" i="44"/>
  <c r="Q38" i="44"/>
  <c r="P38" i="44"/>
  <c r="O38" i="44"/>
  <c r="N38" i="44"/>
  <c r="M38" i="44"/>
  <c r="L38" i="44"/>
  <c r="K38" i="44"/>
  <c r="J38" i="44"/>
  <c r="I38" i="44"/>
  <c r="H38" i="44"/>
  <c r="G38" i="44"/>
  <c r="F38" i="44"/>
  <c r="E38" i="44"/>
  <c r="D38" i="44"/>
  <c r="C38" i="44"/>
  <c r="B38" i="44"/>
  <c r="T37" i="44"/>
  <c r="S37" i="44"/>
  <c r="R37" i="44"/>
  <c r="Q37" i="44"/>
  <c r="P37" i="44"/>
  <c r="O37" i="44"/>
  <c r="N37" i="44"/>
  <c r="M37" i="44"/>
  <c r="L37" i="44"/>
  <c r="K37" i="44"/>
  <c r="J37" i="44"/>
  <c r="I37" i="44"/>
  <c r="H37" i="44"/>
  <c r="G37" i="44"/>
  <c r="F37" i="44"/>
  <c r="E37" i="44"/>
  <c r="D37" i="44"/>
  <c r="C37" i="44"/>
  <c r="B37" i="44"/>
  <c r="T36" i="44"/>
  <c r="S36" i="44"/>
  <c r="R36" i="44"/>
  <c r="Q36" i="44"/>
  <c r="P36" i="44"/>
  <c r="O36" i="44"/>
  <c r="N36" i="44"/>
  <c r="M36" i="44"/>
  <c r="L36" i="44"/>
  <c r="K36" i="44"/>
  <c r="J36" i="44"/>
  <c r="I36" i="44"/>
  <c r="H36" i="44"/>
  <c r="G36" i="44"/>
  <c r="F36" i="44"/>
  <c r="E36" i="44"/>
  <c r="D36" i="44"/>
  <c r="C36" i="44"/>
  <c r="B36" i="44"/>
  <c r="T35" i="44"/>
  <c r="S35" i="44"/>
  <c r="R35" i="44"/>
  <c r="Q35" i="44"/>
  <c r="P35" i="44"/>
  <c r="O35" i="44"/>
  <c r="N35" i="44"/>
  <c r="M35" i="44"/>
  <c r="L35" i="44"/>
  <c r="K35" i="44"/>
  <c r="J35" i="44"/>
  <c r="I35" i="44"/>
  <c r="H35" i="44"/>
  <c r="G35" i="44"/>
  <c r="F35" i="44"/>
  <c r="E35" i="44"/>
  <c r="D35" i="44"/>
  <c r="C35" i="44"/>
  <c r="B35" i="44"/>
  <c r="T34" i="44"/>
  <c r="U34" i="44"/>
  <c r="S34" i="44"/>
  <c r="R34" i="44"/>
  <c r="Q34" i="44"/>
  <c r="P34" i="44"/>
  <c r="O34" i="44"/>
  <c r="N34" i="44"/>
  <c r="M34" i="44"/>
  <c r="L34" i="44"/>
  <c r="K34" i="44"/>
  <c r="J34" i="44"/>
  <c r="I34" i="44"/>
  <c r="H34" i="44"/>
  <c r="G34" i="44"/>
  <c r="F34" i="44"/>
  <c r="E34" i="44"/>
  <c r="D34" i="44"/>
  <c r="C34" i="44"/>
  <c r="B34" i="44"/>
  <c r="T33" i="44"/>
  <c r="S33" i="44"/>
  <c r="R33" i="44"/>
  <c r="Q33" i="44"/>
  <c r="P33" i="44"/>
  <c r="O33" i="44"/>
  <c r="N33" i="44"/>
  <c r="M33" i="44"/>
  <c r="L33" i="44"/>
  <c r="K33" i="44"/>
  <c r="J33" i="44"/>
  <c r="I33" i="44"/>
  <c r="H33" i="44"/>
  <c r="G33" i="44"/>
  <c r="F33" i="44"/>
  <c r="E33" i="44"/>
  <c r="D33" i="44"/>
  <c r="C33" i="44"/>
  <c r="B33" i="44"/>
  <c r="T32" i="44"/>
  <c r="S32" i="44"/>
  <c r="R32" i="44"/>
  <c r="Q32" i="44"/>
  <c r="P32" i="44"/>
  <c r="O32" i="44"/>
  <c r="N32" i="44"/>
  <c r="M32" i="44"/>
  <c r="L32" i="44"/>
  <c r="K32" i="44"/>
  <c r="J32" i="44"/>
  <c r="I32" i="44"/>
  <c r="H32" i="44"/>
  <c r="G32" i="44"/>
  <c r="F32" i="44"/>
  <c r="E32" i="44"/>
  <c r="D32" i="44"/>
  <c r="C32" i="44"/>
  <c r="B32" i="44"/>
  <c r="T31" i="44"/>
  <c r="S31" i="44"/>
  <c r="R31" i="44"/>
  <c r="Q31" i="44"/>
  <c r="P31" i="44"/>
  <c r="O31" i="44"/>
  <c r="N31" i="44"/>
  <c r="M31" i="44"/>
  <c r="L31" i="44"/>
  <c r="K31" i="44"/>
  <c r="J31" i="44"/>
  <c r="I31" i="44"/>
  <c r="H31" i="44"/>
  <c r="G31" i="44"/>
  <c r="F31" i="44"/>
  <c r="E31" i="44"/>
  <c r="D31" i="44"/>
  <c r="C31" i="44"/>
  <c r="B31" i="44"/>
  <c r="T30" i="44"/>
  <c r="S30" i="44"/>
  <c r="R30" i="44"/>
  <c r="Q30" i="44"/>
  <c r="P30" i="44"/>
  <c r="O30" i="44"/>
  <c r="N30" i="44"/>
  <c r="M30" i="44"/>
  <c r="L30" i="44"/>
  <c r="K30" i="44"/>
  <c r="J30" i="44"/>
  <c r="I30" i="44"/>
  <c r="H30" i="44"/>
  <c r="G30" i="44"/>
  <c r="F30" i="44"/>
  <c r="E30" i="44"/>
  <c r="D30" i="44"/>
  <c r="C30" i="44"/>
  <c r="B30" i="44"/>
  <c r="T29" i="44"/>
  <c r="S29" i="44"/>
  <c r="R29" i="44"/>
  <c r="Q29" i="44"/>
  <c r="P29" i="44"/>
  <c r="O29" i="44"/>
  <c r="N29" i="44"/>
  <c r="M29" i="44"/>
  <c r="M41" i="44"/>
  <c r="L29" i="44"/>
  <c r="K29" i="44"/>
  <c r="J29" i="44"/>
  <c r="I29" i="44"/>
  <c r="H29" i="44"/>
  <c r="G29" i="44"/>
  <c r="F29" i="44"/>
  <c r="E29" i="44"/>
  <c r="E41" i="44"/>
  <c r="D29" i="44"/>
  <c r="C29" i="44"/>
  <c r="B29" i="44"/>
  <c r="T26" i="44"/>
  <c r="S26" i="44"/>
  <c r="R26" i="44"/>
  <c r="Q26" i="44"/>
  <c r="P26" i="44"/>
  <c r="O26" i="44"/>
  <c r="N26" i="44"/>
  <c r="M26" i="44"/>
  <c r="L26" i="44"/>
  <c r="K26" i="44"/>
  <c r="J26" i="44"/>
  <c r="I26" i="44"/>
  <c r="H26" i="44"/>
  <c r="G26" i="44"/>
  <c r="F26" i="44"/>
  <c r="E26" i="44"/>
  <c r="D26" i="44"/>
  <c r="C26" i="44"/>
  <c r="B26" i="44"/>
  <c r="T25" i="44"/>
  <c r="S25" i="44"/>
  <c r="R25" i="44"/>
  <c r="Q25" i="44"/>
  <c r="P25" i="44"/>
  <c r="O25" i="44"/>
  <c r="N25" i="44"/>
  <c r="M25" i="44"/>
  <c r="L25" i="44"/>
  <c r="K25" i="44"/>
  <c r="J25" i="44"/>
  <c r="I25" i="44"/>
  <c r="H25" i="44"/>
  <c r="G25" i="44"/>
  <c r="F25" i="44"/>
  <c r="E25" i="44"/>
  <c r="D25" i="44"/>
  <c r="C25" i="44"/>
  <c r="B25" i="44"/>
  <c r="T24" i="44"/>
  <c r="S24" i="44"/>
  <c r="R24" i="44"/>
  <c r="Q24" i="44"/>
  <c r="P24" i="44"/>
  <c r="O24" i="44"/>
  <c r="N24" i="44"/>
  <c r="M24" i="44"/>
  <c r="L24" i="44"/>
  <c r="K24" i="44"/>
  <c r="J24" i="44"/>
  <c r="I24" i="44"/>
  <c r="H24" i="44"/>
  <c r="G24" i="44"/>
  <c r="F24" i="44"/>
  <c r="E24" i="44"/>
  <c r="D24" i="44"/>
  <c r="C24" i="44"/>
  <c r="B24" i="44"/>
  <c r="T23" i="44"/>
  <c r="S23" i="44"/>
  <c r="R23" i="44"/>
  <c r="Q23" i="44"/>
  <c r="P23" i="44"/>
  <c r="O23" i="44"/>
  <c r="N23" i="44"/>
  <c r="M23" i="44"/>
  <c r="L23" i="44"/>
  <c r="K23" i="44"/>
  <c r="J23" i="44"/>
  <c r="I23" i="44"/>
  <c r="H23" i="44"/>
  <c r="G23" i="44"/>
  <c r="F23" i="44"/>
  <c r="E23" i="44"/>
  <c r="D23" i="44"/>
  <c r="C23" i="44"/>
  <c r="B23" i="44"/>
  <c r="T22" i="44"/>
  <c r="S22" i="44"/>
  <c r="R22" i="44"/>
  <c r="Q22" i="44"/>
  <c r="P22" i="44"/>
  <c r="O22" i="44"/>
  <c r="N22" i="44"/>
  <c r="M22" i="44"/>
  <c r="L22" i="44"/>
  <c r="K22" i="44"/>
  <c r="J22" i="44"/>
  <c r="I22" i="44"/>
  <c r="H22" i="44"/>
  <c r="G22" i="44"/>
  <c r="F22" i="44"/>
  <c r="E22" i="44"/>
  <c r="D22" i="44"/>
  <c r="C22" i="44"/>
  <c r="B22" i="44"/>
  <c r="T21" i="44"/>
  <c r="S21" i="44"/>
  <c r="R21" i="44"/>
  <c r="Q21" i="44"/>
  <c r="P21" i="44"/>
  <c r="O21" i="44"/>
  <c r="N21" i="44"/>
  <c r="M21" i="44"/>
  <c r="L21" i="44"/>
  <c r="K21" i="44"/>
  <c r="J21" i="44"/>
  <c r="I21" i="44"/>
  <c r="H21" i="44"/>
  <c r="G21" i="44"/>
  <c r="F21" i="44"/>
  <c r="E21" i="44"/>
  <c r="D21" i="44"/>
  <c r="C21" i="44"/>
  <c r="B21" i="44"/>
  <c r="T20" i="44"/>
  <c r="S20" i="44"/>
  <c r="R20" i="44"/>
  <c r="Q20" i="44"/>
  <c r="P20" i="44"/>
  <c r="O20" i="44"/>
  <c r="N20" i="44"/>
  <c r="M20" i="44"/>
  <c r="L20" i="44"/>
  <c r="K20" i="44"/>
  <c r="J20" i="44"/>
  <c r="I20" i="44"/>
  <c r="H20" i="44"/>
  <c r="G20" i="44"/>
  <c r="F20" i="44"/>
  <c r="E20" i="44"/>
  <c r="D20" i="44"/>
  <c r="C20" i="44"/>
  <c r="B20" i="44"/>
  <c r="T19" i="44"/>
  <c r="S19" i="44"/>
  <c r="R19" i="44"/>
  <c r="Q19" i="44"/>
  <c r="P19" i="44"/>
  <c r="O19" i="44"/>
  <c r="N19" i="44"/>
  <c r="M19" i="44"/>
  <c r="L19" i="44"/>
  <c r="K19" i="44"/>
  <c r="J19" i="44"/>
  <c r="I19" i="44"/>
  <c r="H19" i="44"/>
  <c r="G19" i="44"/>
  <c r="F19" i="44"/>
  <c r="E19" i="44"/>
  <c r="D19" i="44"/>
  <c r="C19" i="44"/>
  <c r="B19" i="44"/>
  <c r="T18" i="44"/>
  <c r="S18" i="44"/>
  <c r="R18" i="44"/>
  <c r="Q18" i="44"/>
  <c r="P18" i="44"/>
  <c r="O18" i="44"/>
  <c r="N18" i="44"/>
  <c r="M18" i="44"/>
  <c r="L18" i="44"/>
  <c r="K18" i="44"/>
  <c r="J18" i="44"/>
  <c r="I18" i="44"/>
  <c r="H18" i="44"/>
  <c r="G18" i="44"/>
  <c r="F18" i="44"/>
  <c r="E18" i="44"/>
  <c r="D18" i="44"/>
  <c r="C18" i="44"/>
  <c r="B18" i="44"/>
  <c r="T17" i="44"/>
  <c r="S17" i="44"/>
  <c r="R17" i="44"/>
  <c r="Q17" i="44"/>
  <c r="P17" i="44"/>
  <c r="O17" i="44"/>
  <c r="N17" i="44"/>
  <c r="M17" i="44"/>
  <c r="L17" i="44"/>
  <c r="K17" i="44"/>
  <c r="J17" i="44"/>
  <c r="I17" i="44"/>
  <c r="H17" i="44"/>
  <c r="G17" i="44"/>
  <c r="F17" i="44"/>
  <c r="E17" i="44"/>
  <c r="D17" i="44"/>
  <c r="C17" i="44"/>
  <c r="B17" i="44"/>
  <c r="T16" i="44"/>
  <c r="S16" i="44"/>
  <c r="R16" i="44"/>
  <c r="Q16" i="44"/>
  <c r="P16" i="44"/>
  <c r="O16" i="44"/>
  <c r="N16" i="44"/>
  <c r="M16" i="44"/>
  <c r="L16" i="44"/>
  <c r="K16" i="44"/>
  <c r="J16" i="44"/>
  <c r="I16" i="44"/>
  <c r="H16" i="44"/>
  <c r="G16" i="44"/>
  <c r="F16" i="44"/>
  <c r="E16" i="44"/>
  <c r="D16" i="44"/>
  <c r="C16" i="44"/>
  <c r="B16" i="44"/>
  <c r="T15" i="44"/>
  <c r="S15" i="44"/>
  <c r="R15" i="44"/>
  <c r="Q15" i="44"/>
  <c r="P15" i="44"/>
  <c r="O15" i="44"/>
  <c r="N15" i="44"/>
  <c r="M15" i="44"/>
  <c r="L15" i="44"/>
  <c r="K15" i="44"/>
  <c r="J15" i="44"/>
  <c r="I15" i="44"/>
  <c r="H15" i="44"/>
  <c r="G15" i="44"/>
  <c r="F15" i="44"/>
  <c r="E15" i="44"/>
  <c r="D15" i="44"/>
  <c r="C15" i="44"/>
  <c r="B15" i="44"/>
  <c r="U9" i="44"/>
  <c r="U8" i="44"/>
  <c r="U7" i="44"/>
  <c r="U6" i="44"/>
  <c r="U5" i="44"/>
  <c r="U4" i="44"/>
  <c r="U3" i="44"/>
  <c r="U2" i="44"/>
  <c r="C85" i="38"/>
  <c r="D85" i="38"/>
  <c r="E85" i="38"/>
  <c r="F85" i="38"/>
  <c r="G85" i="38"/>
  <c r="H85" i="38"/>
  <c r="I85" i="38"/>
  <c r="J85" i="38"/>
  <c r="K85" i="38"/>
  <c r="L85" i="38"/>
  <c r="M85" i="38"/>
  <c r="N85" i="38"/>
  <c r="O85" i="38"/>
  <c r="P85" i="38"/>
  <c r="Q85" i="38"/>
  <c r="R85" i="38"/>
  <c r="S85" i="38"/>
  <c r="T85" i="38"/>
  <c r="C71" i="38"/>
  <c r="D71" i="38"/>
  <c r="E71" i="38"/>
  <c r="F71" i="38"/>
  <c r="G71" i="38"/>
  <c r="H71" i="38"/>
  <c r="I71" i="38"/>
  <c r="J71" i="38"/>
  <c r="K71" i="38"/>
  <c r="L71" i="38"/>
  <c r="M71" i="38"/>
  <c r="N71" i="38"/>
  <c r="O71" i="38"/>
  <c r="P71" i="38"/>
  <c r="Q71" i="38"/>
  <c r="R71" i="38"/>
  <c r="S71" i="38"/>
  <c r="T71" i="38"/>
  <c r="C57" i="38"/>
  <c r="D57" i="38"/>
  <c r="E57" i="38"/>
  <c r="F57" i="38"/>
  <c r="G57" i="38"/>
  <c r="H57" i="38"/>
  <c r="I57" i="38"/>
  <c r="J57" i="38"/>
  <c r="K57" i="38"/>
  <c r="L57" i="38"/>
  <c r="M57" i="38"/>
  <c r="N57" i="38"/>
  <c r="O57" i="38"/>
  <c r="P57" i="38"/>
  <c r="Q57" i="38"/>
  <c r="R57" i="38"/>
  <c r="S57" i="38"/>
  <c r="T57" i="38"/>
  <c r="B85" i="38"/>
  <c r="B71" i="38"/>
  <c r="B57" i="38"/>
  <c r="T109" i="38"/>
  <c r="S109" i="38"/>
  <c r="R109" i="38"/>
  <c r="Q109" i="38"/>
  <c r="P109" i="38"/>
  <c r="O109" i="38"/>
  <c r="N109" i="38"/>
  <c r="M109" i="38"/>
  <c r="L109" i="38"/>
  <c r="K109" i="38"/>
  <c r="J109" i="38"/>
  <c r="I109" i="38"/>
  <c r="H109" i="38"/>
  <c r="G109" i="38"/>
  <c r="F109" i="38"/>
  <c r="E109" i="38"/>
  <c r="D109" i="38"/>
  <c r="C109" i="38"/>
  <c r="B109" i="38"/>
  <c r="T108" i="38"/>
  <c r="S108" i="38"/>
  <c r="R108" i="38"/>
  <c r="Q108" i="38"/>
  <c r="P108" i="38"/>
  <c r="O108" i="38"/>
  <c r="N108" i="38"/>
  <c r="M108" i="38"/>
  <c r="L108" i="38"/>
  <c r="K108" i="38"/>
  <c r="J108" i="38"/>
  <c r="I108" i="38"/>
  <c r="H108" i="38"/>
  <c r="G108" i="38"/>
  <c r="F108" i="38"/>
  <c r="E108" i="38"/>
  <c r="D108" i="38"/>
  <c r="C108" i="38"/>
  <c r="B108" i="38"/>
  <c r="T107" i="38"/>
  <c r="S107" i="38"/>
  <c r="R107" i="38"/>
  <c r="Q107" i="38"/>
  <c r="P107" i="38"/>
  <c r="O107" i="38"/>
  <c r="N107" i="38"/>
  <c r="M107" i="38"/>
  <c r="L107" i="38"/>
  <c r="K107" i="38"/>
  <c r="J107" i="38"/>
  <c r="I107" i="38"/>
  <c r="H107" i="38"/>
  <c r="G107" i="38"/>
  <c r="F107" i="38"/>
  <c r="E107" i="38"/>
  <c r="D107" i="38"/>
  <c r="C107" i="38"/>
  <c r="B107" i="38"/>
  <c r="T106" i="38"/>
  <c r="S106" i="38"/>
  <c r="R106" i="38"/>
  <c r="Q106" i="38"/>
  <c r="P106" i="38"/>
  <c r="O106" i="38"/>
  <c r="N106" i="38"/>
  <c r="M106" i="38"/>
  <c r="L106" i="38"/>
  <c r="K106" i="38"/>
  <c r="J106" i="38"/>
  <c r="I106" i="38"/>
  <c r="H106" i="38"/>
  <c r="G106" i="38"/>
  <c r="F106" i="38"/>
  <c r="E106" i="38"/>
  <c r="D106" i="38"/>
  <c r="C106" i="38"/>
  <c r="B106" i="38"/>
  <c r="T105" i="38"/>
  <c r="S105" i="38"/>
  <c r="R105" i="38"/>
  <c r="Q105" i="38"/>
  <c r="P105" i="38"/>
  <c r="O105" i="38"/>
  <c r="N105" i="38"/>
  <c r="M105" i="38"/>
  <c r="L105" i="38"/>
  <c r="K105" i="38"/>
  <c r="J105" i="38"/>
  <c r="I105" i="38"/>
  <c r="H105" i="38"/>
  <c r="G105" i="38"/>
  <c r="F105" i="38"/>
  <c r="E105" i="38"/>
  <c r="D105" i="38"/>
  <c r="C105" i="38"/>
  <c r="B105" i="38"/>
  <c r="T104" i="38"/>
  <c r="S104" i="38"/>
  <c r="R104" i="38"/>
  <c r="Q104" i="38"/>
  <c r="P104" i="38"/>
  <c r="O104" i="38"/>
  <c r="N104" i="38"/>
  <c r="M104" i="38"/>
  <c r="L104" i="38"/>
  <c r="K104" i="38"/>
  <c r="J104" i="38"/>
  <c r="I104" i="38"/>
  <c r="H104" i="38"/>
  <c r="G104" i="38"/>
  <c r="F104" i="38"/>
  <c r="E104" i="38"/>
  <c r="D104" i="38"/>
  <c r="C104" i="38"/>
  <c r="B104" i="38"/>
  <c r="T103" i="38"/>
  <c r="S103" i="38"/>
  <c r="R103" i="38"/>
  <c r="Q103" i="38"/>
  <c r="P103" i="38"/>
  <c r="O103" i="38"/>
  <c r="N103" i="38"/>
  <c r="M103" i="38"/>
  <c r="L103" i="38"/>
  <c r="K103" i="38"/>
  <c r="J103" i="38"/>
  <c r="I103" i="38"/>
  <c r="H103" i="38"/>
  <c r="G103" i="38"/>
  <c r="F103" i="38"/>
  <c r="E103" i="38"/>
  <c r="D103" i="38"/>
  <c r="C103" i="38"/>
  <c r="B103" i="38"/>
  <c r="T102" i="38"/>
  <c r="S102" i="38"/>
  <c r="R102" i="38"/>
  <c r="Q102" i="38"/>
  <c r="P102" i="38"/>
  <c r="O102" i="38"/>
  <c r="N102" i="38"/>
  <c r="M102" i="38"/>
  <c r="L102" i="38"/>
  <c r="K102" i="38"/>
  <c r="J102" i="38"/>
  <c r="I102" i="38"/>
  <c r="H102" i="38"/>
  <c r="G102" i="38"/>
  <c r="F102" i="38"/>
  <c r="E102" i="38"/>
  <c r="D102" i="38"/>
  <c r="C102" i="38"/>
  <c r="B102" i="38"/>
  <c r="T101" i="38"/>
  <c r="S101" i="38"/>
  <c r="R101" i="38"/>
  <c r="Q101" i="38"/>
  <c r="P101" i="38"/>
  <c r="O101" i="38"/>
  <c r="N101" i="38"/>
  <c r="M101" i="38"/>
  <c r="L101" i="38"/>
  <c r="K101" i="38"/>
  <c r="J101" i="38"/>
  <c r="I101" i="38"/>
  <c r="H101" i="38"/>
  <c r="G101" i="38"/>
  <c r="F101" i="38"/>
  <c r="E101" i="38"/>
  <c r="D101" i="38"/>
  <c r="C101" i="38"/>
  <c r="B101" i="38"/>
  <c r="T100" i="38"/>
  <c r="S100" i="38"/>
  <c r="R100" i="38"/>
  <c r="Q100" i="38"/>
  <c r="P100" i="38"/>
  <c r="O100" i="38"/>
  <c r="N100" i="38"/>
  <c r="M100" i="38"/>
  <c r="L100" i="38"/>
  <c r="K100" i="38"/>
  <c r="J100" i="38"/>
  <c r="I100" i="38"/>
  <c r="H100" i="38"/>
  <c r="G100" i="38"/>
  <c r="F100" i="38"/>
  <c r="E100" i="38"/>
  <c r="D100" i="38"/>
  <c r="C100" i="38"/>
  <c r="B100" i="38"/>
  <c r="T96" i="38"/>
  <c r="S96" i="38"/>
  <c r="R96" i="38"/>
  <c r="Q96" i="38"/>
  <c r="P96" i="38"/>
  <c r="O96" i="38"/>
  <c r="N96" i="38"/>
  <c r="M96" i="38"/>
  <c r="L96" i="38"/>
  <c r="K96" i="38"/>
  <c r="J96" i="38"/>
  <c r="I96" i="38"/>
  <c r="H96" i="38"/>
  <c r="G96" i="38"/>
  <c r="F96" i="38"/>
  <c r="E96" i="38"/>
  <c r="D96" i="38"/>
  <c r="C96" i="38"/>
  <c r="B96" i="38"/>
  <c r="T95" i="38"/>
  <c r="S95" i="38"/>
  <c r="R95" i="38"/>
  <c r="Q95" i="38"/>
  <c r="P95" i="38"/>
  <c r="O95" i="38"/>
  <c r="N95" i="38"/>
  <c r="M95" i="38"/>
  <c r="L95" i="38"/>
  <c r="K95" i="38"/>
  <c r="J95" i="38"/>
  <c r="I95" i="38"/>
  <c r="H95" i="38"/>
  <c r="G95" i="38"/>
  <c r="F95" i="38"/>
  <c r="E95" i="38"/>
  <c r="D95" i="38"/>
  <c r="C95" i="38"/>
  <c r="B95" i="38"/>
  <c r="T94" i="38"/>
  <c r="S94" i="38"/>
  <c r="R94" i="38"/>
  <c r="Q94" i="38"/>
  <c r="P94" i="38"/>
  <c r="O94" i="38"/>
  <c r="N94" i="38"/>
  <c r="M94" i="38"/>
  <c r="L94" i="38"/>
  <c r="K94" i="38"/>
  <c r="J94" i="38"/>
  <c r="I94" i="38"/>
  <c r="H94" i="38"/>
  <c r="G94" i="38"/>
  <c r="F94" i="38"/>
  <c r="E94" i="38"/>
  <c r="D94" i="38"/>
  <c r="C94" i="38"/>
  <c r="B94" i="38"/>
  <c r="T93" i="38"/>
  <c r="S93" i="38"/>
  <c r="R93" i="38"/>
  <c r="Q93" i="38"/>
  <c r="P93" i="38"/>
  <c r="O93" i="38"/>
  <c r="N93" i="38"/>
  <c r="M93" i="38"/>
  <c r="L93" i="38"/>
  <c r="K93" i="38"/>
  <c r="J93" i="38"/>
  <c r="I93" i="38"/>
  <c r="H93" i="38"/>
  <c r="G93" i="38"/>
  <c r="F93" i="38"/>
  <c r="E93" i="38"/>
  <c r="D93" i="38"/>
  <c r="C93" i="38"/>
  <c r="B93" i="38"/>
  <c r="T92" i="38"/>
  <c r="S92" i="38"/>
  <c r="R92" i="38"/>
  <c r="Q92" i="38"/>
  <c r="P92" i="38"/>
  <c r="O92" i="38"/>
  <c r="N92" i="38"/>
  <c r="M92" i="38"/>
  <c r="L92" i="38"/>
  <c r="K92" i="38"/>
  <c r="J92" i="38"/>
  <c r="I92" i="38"/>
  <c r="H92" i="38"/>
  <c r="G92" i="38"/>
  <c r="F92" i="38"/>
  <c r="E92" i="38"/>
  <c r="D92" i="38"/>
  <c r="C92" i="38"/>
  <c r="B92" i="38"/>
  <c r="T91" i="38"/>
  <c r="S91" i="38"/>
  <c r="R91" i="38"/>
  <c r="Q91" i="38"/>
  <c r="P91" i="38"/>
  <c r="O91" i="38"/>
  <c r="N91" i="38"/>
  <c r="M91" i="38"/>
  <c r="L91" i="38"/>
  <c r="K91" i="38"/>
  <c r="J91" i="38"/>
  <c r="I91" i="38"/>
  <c r="H91" i="38"/>
  <c r="G91" i="38"/>
  <c r="F91" i="38"/>
  <c r="E91" i="38"/>
  <c r="D91" i="38"/>
  <c r="C91" i="38"/>
  <c r="B91" i="38"/>
  <c r="T90" i="38"/>
  <c r="S90" i="38"/>
  <c r="R90" i="38"/>
  <c r="Q90" i="38"/>
  <c r="P90" i="38"/>
  <c r="O90" i="38"/>
  <c r="N90" i="38"/>
  <c r="M90" i="38"/>
  <c r="L90" i="38"/>
  <c r="K90" i="38"/>
  <c r="J90" i="38"/>
  <c r="I90" i="38"/>
  <c r="H90" i="38"/>
  <c r="G90" i="38"/>
  <c r="F90" i="38"/>
  <c r="E90" i="38"/>
  <c r="D90" i="38"/>
  <c r="C90" i="38"/>
  <c r="B90" i="38"/>
  <c r="T89" i="38"/>
  <c r="S89" i="38"/>
  <c r="R89" i="38"/>
  <c r="Q89" i="38"/>
  <c r="P89" i="38"/>
  <c r="O89" i="38"/>
  <c r="N89" i="38"/>
  <c r="M89" i="38"/>
  <c r="L89" i="38"/>
  <c r="K89" i="38"/>
  <c r="J89" i="38"/>
  <c r="I89" i="38"/>
  <c r="H89" i="38"/>
  <c r="G89" i="38"/>
  <c r="F89" i="38"/>
  <c r="E89" i="38"/>
  <c r="D89" i="38"/>
  <c r="C89" i="38"/>
  <c r="B89" i="38"/>
  <c r="T88" i="38"/>
  <c r="S88" i="38"/>
  <c r="R88" i="38"/>
  <c r="Q88" i="38"/>
  <c r="P88" i="38"/>
  <c r="O88" i="38"/>
  <c r="N88" i="38"/>
  <c r="M88" i="38"/>
  <c r="L88" i="38"/>
  <c r="K88" i="38"/>
  <c r="J88" i="38"/>
  <c r="I88" i="38"/>
  <c r="H88" i="38"/>
  <c r="G88" i="38"/>
  <c r="F88" i="38"/>
  <c r="E88" i="38"/>
  <c r="D88" i="38"/>
  <c r="C88" i="38"/>
  <c r="B88" i="38"/>
  <c r="T87" i="38"/>
  <c r="S87" i="38"/>
  <c r="R87" i="38"/>
  <c r="Q87" i="38"/>
  <c r="P87" i="38"/>
  <c r="O87" i="38"/>
  <c r="N87" i="38"/>
  <c r="M87" i="38"/>
  <c r="L87" i="38"/>
  <c r="K87" i="38"/>
  <c r="J87" i="38"/>
  <c r="I87" i="38"/>
  <c r="H87" i="38"/>
  <c r="G87" i="38"/>
  <c r="F87" i="38"/>
  <c r="E87" i="38"/>
  <c r="D87" i="38"/>
  <c r="C87" i="38"/>
  <c r="B87" i="38"/>
  <c r="T86" i="38"/>
  <c r="S86" i="38"/>
  <c r="R86" i="38"/>
  <c r="Q86" i="38"/>
  <c r="P86" i="38"/>
  <c r="O86" i="38"/>
  <c r="N86" i="38"/>
  <c r="M86" i="38"/>
  <c r="L86" i="38"/>
  <c r="K86" i="38"/>
  <c r="J86" i="38"/>
  <c r="I86" i="38"/>
  <c r="H86" i="38"/>
  <c r="G86" i="38"/>
  <c r="F86" i="38"/>
  <c r="E86" i="38"/>
  <c r="D86" i="38"/>
  <c r="C86" i="38"/>
  <c r="B86" i="38"/>
  <c r="T82" i="38"/>
  <c r="S82" i="38"/>
  <c r="R82" i="38"/>
  <c r="Q82" i="38"/>
  <c r="P82" i="38"/>
  <c r="O82" i="38"/>
  <c r="N82" i="38"/>
  <c r="M82" i="38"/>
  <c r="L82" i="38"/>
  <c r="K82" i="38"/>
  <c r="J82" i="38"/>
  <c r="I82" i="38"/>
  <c r="H82" i="38"/>
  <c r="G82" i="38"/>
  <c r="F82" i="38"/>
  <c r="E82" i="38"/>
  <c r="D82" i="38"/>
  <c r="C82" i="38"/>
  <c r="B82" i="38"/>
  <c r="T81" i="38"/>
  <c r="S81" i="38"/>
  <c r="R81" i="38"/>
  <c r="Q81" i="38"/>
  <c r="P81" i="38"/>
  <c r="O81" i="38"/>
  <c r="N81" i="38"/>
  <c r="M81" i="38"/>
  <c r="L81" i="38"/>
  <c r="K81" i="38"/>
  <c r="J81" i="38"/>
  <c r="I81" i="38"/>
  <c r="H81" i="38"/>
  <c r="G81" i="38"/>
  <c r="F81" i="38"/>
  <c r="E81" i="38"/>
  <c r="D81" i="38"/>
  <c r="C81" i="38"/>
  <c r="B81" i="38"/>
  <c r="T80" i="38"/>
  <c r="S80" i="38"/>
  <c r="R80" i="38"/>
  <c r="Q80" i="38"/>
  <c r="P80" i="38"/>
  <c r="O80" i="38"/>
  <c r="N80" i="38"/>
  <c r="M80" i="38"/>
  <c r="L80" i="38"/>
  <c r="K80" i="38"/>
  <c r="J80" i="38"/>
  <c r="I80" i="38"/>
  <c r="H80" i="38"/>
  <c r="G80" i="38"/>
  <c r="F80" i="38"/>
  <c r="E80" i="38"/>
  <c r="D80" i="38"/>
  <c r="C80" i="38"/>
  <c r="B80" i="38"/>
  <c r="T79" i="38"/>
  <c r="S79" i="38"/>
  <c r="R79" i="38"/>
  <c r="Q79" i="38"/>
  <c r="P79" i="38"/>
  <c r="O79" i="38"/>
  <c r="N79" i="38"/>
  <c r="M79" i="38"/>
  <c r="L79" i="38"/>
  <c r="K79" i="38"/>
  <c r="J79" i="38"/>
  <c r="I79" i="38"/>
  <c r="H79" i="38"/>
  <c r="G79" i="38"/>
  <c r="F79" i="38"/>
  <c r="E79" i="38"/>
  <c r="D79" i="38"/>
  <c r="C79" i="38"/>
  <c r="B79" i="38"/>
  <c r="T78" i="38"/>
  <c r="S78" i="38"/>
  <c r="R78" i="38"/>
  <c r="Q78" i="38"/>
  <c r="P78" i="38"/>
  <c r="O78" i="38"/>
  <c r="N78" i="38"/>
  <c r="M78" i="38"/>
  <c r="L78" i="38"/>
  <c r="K78" i="38"/>
  <c r="J78" i="38"/>
  <c r="I78" i="38"/>
  <c r="H78" i="38"/>
  <c r="G78" i="38"/>
  <c r="F78" i="38"/>
  <c r="E78" i="38"/>
  <c r="D78" i="38"/>
  <c r="C78" i="38"/>
  <c r="B78" i="38"/>
  <c r="T77" i="38"/>
  <c r="S77" i="38"/>
  <c r="R77" i="38"/>
  <c r="Q77" i="38"/>
  <c r="P77" i="38"/>
  <c r="O77" i="38"/>
  <c r="N77" i="38"/>
  <c r="M77" i="38"/>
  <c r="L77" i="38"/>
  <c r="K77" i="38"/>
  <c r="J77" i="38"/>
  <c r="I77" i="38"/>
  <c r="H77" i="38"/>
  <c r="G77" i="38"/>
  <c r="F77" i="38"/>
  <c r="E77" i="38"/>
  <c r="D77" i="38"/>
  <c r="C77" i="38"/>
  <c r="B77" i="38"/>
  <c r="T76" i="38"/>
  <c r="S76" i="38"/>
  <c r="R76" i="38"/>
  <c r="Q76" i="38"/>
  <c r="P76" i="38"/>
  <c r="O76" i="38"/>
  <c r="N76" i="38"/>
  <c r="M76" i="38"/>
  <c r="L76" i="38"/>
  <c r="K76" i="38"/>
  <c r="J76" i="38"/>
  <c r="I76" i="38"/>
  <c r="H76" i="38"/>
  <c r="G76" i="38"/>
  <c r="F76" i="38"/>
  <c r="E76" i="38"/>
  <c r="D76" i="38"/>
  <c r="C76" i="38"/>
  <c r="B76" i="38"/>
  <c r="T75" i="38"/>
  <c r="S75" i="38"/>
  <c r="R75" i="38"/>
  <c r="Q75" i="38"/>
  <c r="P75" i="38"/>
  <c r="O75" i="38"/>
  <c r="N75" i="38"/>
  <c r="M75" i="38"/>
  <c r="L75" i="38"/>
  <c r="K75" i="38"/>
  <c r="J75" i="38"/>
  <c r="I75" i="38"/>
  <c r="H75" i="38"/>
  <c r="G75" i="38"/>
  <c r="F75" i="38"/>
  <c r="E75" i="38"/>
  <c r="D75" i="38"/>
  <c r="C75" i="38"/>
  <c r="B75" i="38"/>
  <c r="T74" i="38"/>
  <c r="S74" i="38"/>
  <c r="R74" i="38"/>
  <c r="Q74" i="38"/>
  <c r="P74" i="38"/>
  <c r="O74" i="38"/>
  <c r="N74" i="38"/>
  <c r="M74" i="38"/>
  <c r="L74" i="38"/>
  <c r="K74" i="38"/>
  <c r="J74" i="38"/>
  <c r="I74" i="38"/>
  <c r="H74" i="38"/>
  <c r="G74" i="38"/>
  <c r="F74" i="38"/>
  <c r="E74" i="38"/>
  <c r="D74" i="38"/>
  <c r="C74" i="38"/>
  <c r="B74" i="38"/>
  <c r="T73" i="38"/>
  <c r="S73" i="38"/>
  <c r="R73" i="38"/>
  <c r="Q73" i="38"/>
  <c r="P73" i="38"/>
  <c r="O73" i="38"/>
  <c r="N73" i="38"/>
  <c r="M73" i="38"/>
  <c r="L73" i="38"/>
  <c r="K73" i="38"/>
  <c r="J73" i="38"/>
  <c r="I73" i="38"/>
  <c r="H73" i="38"/>
  <c r="G73" i="38"/>
  <c r="F73" i="38"/>
  <c r="E73" i="38"/>
  <c r="D73" i="38"/>
  <c r="C73" i="38"/>
  <c r="B73" i="38"/>
  <c r="T72" i="38"/>
  <c r="S72" i="38"/>
  <c r="R72" i="38"/>
  <c r="Q72" i="38"/>
  <c r="P72" i="38"/>
  <c r="O72" i="38"/>
  <c r="N72" i="38"/>
  <c r="M72" i="38"/>
  <c r="L72" i="38"/>
  <c r="K72" i="38"/>
  <c r="J72" i="38"/>
  <c r="I72" i="38"/>
  <c r="H72" i="38"/>
  <c r="G72" i="38"/>
  <c r="F72" i="38"/>
  <c r="E72" i="38"/>
  <c r="D72" i="38"/>
  <c r="C72" i="38"/>
  <c r="B72" i="38"/>
  <c r="T68" i="38"/>
  <c r="S68" i="38"/>
  <c r="R68" i="38"/>
  <c r="Q68" i="38"/>
  <c r="P68" i="38"/>
  <c r="O68" i="38"/>
  <c r="N68" i="38"/>
  <c r="M68" i="38"/>
  <c r="L68" i="38"/>
  <c r="K68" i="38"/>
  <c r="J68" i="38"/>
  <c r="I68" i="38"/>
  <c r="H68" i="38"/>
  <c r="G68" i="38"/>
  <c r="F68" i="38"/>
  <c r="E68" i="38"/>
  <c r="D68" i="38"/>
  <c r="C68" i="38"/>
  <c r="B68" i="38"/>
  <c r="T67" i="38"/>
  <c r="S67" i="38"/>
  <c r="R67" i="38"/>
  <c r="Q67" i="38"/>
  <c r="P67" i="38"/>
  <c r="O67" i="38"/>
  <c r="N67" i="38"/>
  <c r="M67" i="38"/>
  <c r="L67" i="38"/>
  <c r="K67" i="38"/>
  <c r="J67" i="38"/>
  <c r="I67" i="38"/>
  <c r="H67" i="38"/>
  <c r="G67" i="38"/>
  <c r="F67" i="38"/>
  <c r="E67" i="38"/>
  <c r="D67" i="38"/>
  <c r="C67" i="38"/>
  <c r="B67" i="38"/>
  <c r="T66" i="38"/>
  <c r="S66" i="38"/>
  <c r="R66" i="38"/>
  <c r="Q66" i="38"/>
  <c r="P66" i="38"/>
  <c r="O66" i="38"/>
  <c r="N66" i="38"/>
  <c r="M66" i="38"/>
  <c r="L66" i="38"/>
  <c r="K66" i="38"/>
  <c r="J66" i="38"/>
  <c r="I66" i="38"/>
  <c r="H66" i="38"/>
  <c r="G66" i="38"/>
  <c r="F66" i="38"/>
  <c r="E66" i="38"/>
  <c r="D66" i="38"/>
  <c r="C66" i="38"/>
  <c r="B66" i="38"/>
  <c r="T65" i="38"/>
  <c r="S65" i="38"/>
  <c r="R65" i="38"/>
  <c r="Q65" i="38"/>
  <c r="P65" i="38"/>
  <c r="O65" i="38"/>
  <c r="N65" i="38"/>
  <c r="M65" i="38"/>
  <c r="L65" i="38"/>
  <c r="K65" i="38"/>
  <c r="J65" i="38"/>
  <c r="I65" i="38"/>
  <c r="H65" i="38"/>
  <c r="G65" i="38"/>
  <c r="F65" i="38"/>
  <c r="E65" i="38"/>
  <c r="D65" i="38"/>
  <c r="C65" i="38"/>
  <c r="B65" i="38"/>
  <c r="T64" i="38"/>
  <c r="S64" i="38"/>
  <c r="R64" i="38"/>
  <c r="Q64" i="38"/>
  <c r="P64" i="38"/>
  <c r="O64" i="38"/>
  <c r="N64" i="38"/>
  <c r="M64" i="38"/>
  <c r="L64" i="38"/>
  <c r="K64" i="38"/>
  <c r="J64" i="38"/>
  <c r="I64" i="38"/>
  <c r="H64" i="38"/>
  <c r="G64" i="38"/>
  <c r="F64" i="38"/>
  <c r="E64" i="38"/>
  <c r="D64" i="38"/>
  <c r="C64" i="38"/>
  <c r="B64" i="38"/>
  <c r="T63" i="38"/>
  <c r="S63" i="38"/>
  <c r="R63" i="38"/>
  <c r="Q63" i="38"/>
  <c r="P63" i="38"/>
  <c r="O63" i="38"/>
  <c r="N63" i="38"/>
  <c r="M63" i="38"/>
  <c r="L63" i="38"/>
  <c r="K63" i="38"/>
  <c r="J63" i="38"/>
  <c r="I63" i="38"/>
  <c r="H63" i="38"/>
  <c r="G63" i="38"/>
  <c r="F63" i="38"/>
  <c r="E63" i="38"/>
  <c r="D63" i="38"/>
  <c r="C63" i="38"/>
  <c r="B63" i="38"/>
  <c r="T62" i="38"/>
  <c r="S62" i="38"/>
  <c r="R62" i="38"/>
  <c r="Q62" i="38"/>
  <c r="P62" i="38"/>
  <c r="O62" i="38"/>
  <c r="N62" i="38"/>
  <c r="M62" i="38"/>
  <c r="L62" i="38"/>
  <c r="K62" i="38"/>
  <c r="J62" i="38"/>
  <c r="I62" i="38"/>
  <c r="H62" i="38"/>
  <c r="G62" i="38"/>
  <c r="F62" i="38"/>
  <c r="E62" i="38"/>
  <c r="D62" i="38"/>
  <c r="C62" i="38"/>
  <c r="B62" i="38"/>
  <c r="T61" i="38"/>
  <c r="S61" i="38"/>
  <c r="R61" i="38"/>
  <c r="Q61" i="38"/>
  <c r="P61" i="38"/>
  <c r="O61" i="38"/>
  <c r="N61" i="38"/>
  <c r="M61" i="38"/>
  <c r="L61" i="38"/>
  <c r="K61" i="38"/>
  <c r="J61" i="38"/>
  <c r="I61" i="38"/>
  <c r="H61" i="38"/>
  <c r="G61" i="38"/>
  <c r="F61" i="38"/>
  <c r="E61" i="38"/>
  <c r="D61" i="38"/>
  <c r="C61" i="38"/>
  <c r="B61" i="38"/>
  <c r="T60" i="38"/>
  <c r="S60" i="38"/>
  <c r="R60" i="38"/>
  <c r="Q60" i="38"/>
  <c r="P60" i="38"/>
  <c r="O60" i="38"/>
  <c r="N60" i="38"/>
  <c r="M60" i="38"/>
  <c r="L60" i="38"/>
  <c r="K60" i="38"/>
  <c r="J60" i="38"/>
  <c r="I60" i="38"/>
  <c r="H60" i="38"/>
  <c r="G60" i="38"/>
  <c r="F60" i="38"/>
  <c r="E60" i="38"/>
  <c r="D60" i="38"/>
  <c r="C60" i="38"/>
  <c r="B60" i="38"/>
  <c r="T59" i="38"/>
  <c r="S59" i="38"/>
  <c r="R59" i="38"/>
  <c r="Q59" i="38"/>
  <c r="P59" i="38"/>
  <c r="O59" i="38"/>
  <c r="N59" i="38"/>
  <c r="M59" i="38"/>
  <c r="L59" i="38"/>
  <c r="K59" i="38"/>
  <c r="J59" i="38"/>
  <c r="I59" i="38"/>
  <c r="H59" i="38"/>
  <c r="G59" i="38"/>
  <c r="F59" i="38"/>
  <c r="E59" i="38"/>
  <c r="D59" i="38"/>
  <c r="C59" i="38"/>
  <c r="B59" i="38"/>
  <c r="T58" i="38"/>
  <c r="S58" i="38"/>
  <c r="R58" i="38"/>
  <c r="Q58" i="38"/>
  <c r="P58" i="38"/>
  <c r="O58" i="38"/>
  <c r="N58" i="38"/>
  <c r="M58" i="38"/>
  <c r="L58" i="38"/>
  <c r="K58" i="38"/>
  <c r="J58" i="38"/>
  <c r="I58" i="38"/>
  <c r="H58" i="38"/>
  <c r="G58" i="38"/>
  <c r="F58" i="38"/>
  <c r="E58" i="38"/>
  <c r="D58" i="38"/>
  <c r="C58" i="38"/>
  <c r="B58" i="38"/>
  <c r="T54" i="38"/>
  <c r="S54" i="38"/>
  <c r="R54" i="38"/>
  <c r="Q54" i="38"/>
  <c r="P54" i="38"/>
  <c r="O54" i="38"/>
  <c r="N54" i="38"/>
  <c r="M54" i="38"/>
  <c r="L54" i="38"/>
  <c r="K54" i="38"/>
  <c r="J54" i="38"/>
  <c r="I54" i="38"/>
  <c r="H54" i="38"/>
  <c r="G54" i="38"/>
  <c r="F54" i="38"/>
  <c r="E54" i="38"/>
  <c r="D54" i="38"/>
  <c r="C54" i="38"/>
  <c r="B54" i="38"/>
  <c r="T53" i="38"/>
  <c r="S53" i="38"/>
  <c r="R53" i="38"/>
  <c r="Q53" i="38"/>
  <c r="P53" i="38"/>
  <c r="O53" i="38"/>
  <c r="N53" i="38"/>
  <c r="M53" i="38"/>
  <c r="L53" i="38"/>
  <c r="K53" i="38"/>
  <c r="J53" i="38"/>
  <c r="I53" i="38"/>
  <c r="H53" i="38"/>
  <c r="G53" i="38"/>
  <c r="F53" i="38"/>
  <c r="E53" i="38"/>
  <c r="D53" i="38"/>
  <c r="C53" i="38"/>
  <c r="B53" i="38"/>
  <c r="T52" i="38"/>
  <c r="S52" i="38"/>
  <c r="R52" i="38"/>
  <c r="Q52" i="38"/>
  <c r="P52" i="38"/>
  <c r="O52" i="38"/>
  <c r="N52" i="38"/>
  <c r="M52" i="38"/>
  <c r="L52" i="38"/>
  <c r="K52" i="38"/>
  <c r="J52" i="38"/>
  <c r="I52" i="38"/>
  <c r="H52" i="38"/>
  <c r="G52" i="38"/>
  <c r="F52" i="38"/>
  <c r="E52" i="38"/>
  <c r="D52" i="38"/>
  <c r="C52" i="38"/>
  <c r="B52" i="38"/>
  <c r="T51" i="38"/>
  <c r="S51" i="38"/>
  <c r="R51" i="38"/>
  <c r="Q51" i="38"/>
  <c r="P51" i="38"/>
  <c r="O51" i="38"/>
  <c r="N51" i="38"/>
  <c r="M51" i="38"/>
  <c r="L51" i="38"/>
  <c r="K51" i="38"/>
  <c r="J51" i="38"/>
  <c r="I51" i="38"/>
  <c r="H51" i="38"/>
  <c r="G51" i="38"/>
  <c r="F51" i="38"/>
  <c r="E51" i="38"/>
  <c r="D51" i="38"/>
  <c r="C51" i="38"/>
  <c r="B51" i="38"/>
  <c r="T50" i="38"/>
  <c r="S50" i="38"/>
  <c r="R50" i="38"/>
  <c r="Q50" i="38"/>
  <c r="P50" i="38"/>
  <c r="O50" i="38"/>
  <c r="N50" i="38"/>
  <c r="M50" i="38"/>
  <c r="L50" i="38"/>
  <c r="K50" i="38"/>
  <c r="J50" i="38"/>
  <c r="I50" i="38"/>
  <c r="H50" i="38"/>
  <c r="G50" i="38"/>
  <c r="F50" i="38"/>
  <c r="E50" i="38"/>
  <c r="D50" i="38"/>
  <c r="C50" i="38"/>
  <c r="B50" i="38"/>
  <c r="T49" i="38"/>
  <c r="S49" i="38"/>
  <c r="R49" i="38"/>
  <c r="Q49" i="38"/>
  <c r="P49" i="38"/>
  <c r="O49" i="38"/>
  <c r="N49" i="38"/>
  <c r="M49" i="38"/>
  <c r="L49" i="38"/>
  <c r="K49" i="38"/>
  <c r="J49" i="38"/>
  <c r="I49" i="38"/>
  <c r="H49" i="38"/>
  <c r="G49" i="38"/>
  <c r="F49" i="38"/>
  <c r="E49" i="38"/>
  <c r="D49" i="38"/>
  <c r="C49" i="38"/>
  <c r="B49" i="38"/>
  <c r="T48" i="38"/>
  <c r="S48" i="38"/>
  <c r="R48" i="38"/>
  <c r="Q48" i="38"/>
  <c r="P48" i="38"/>
  <c r="O48" i="38"/>
  <c r="N48" i="38"/>
  <c r="M48" i="38"/>
  <c r="L48" i="38"/>
  <c r="K48" i="38"/>
  <c r="J48" i="38"/>
  <c r="I48" i="38"/>
  <c r="H48" i="38"/>
  <c r="G48" i="38"/>
  <c r="F48" i="38"/>
  <c r="E48" i="38"/>
  <c r="D48" i="38"/>
  <c r="C48" i="38"/>
  <c r="B48" i="38"/>
  <c r="T47" i="38"/>
  <c r="S47" i="38"/>
  <c r="R47" i="38"/>
  <c r="Q47" i="38"/>
  <c r="P47" i="38"/>
  <c r="O47" i="38"/>
  <c r="N47" i="38"/>
  <c r="M47" i="38"/>
  <c r="L47" i="38"/>
  <c r="K47" i="38"/>
  <c r="J47" i="38"/>
  <c r="I47" i="38"/>
  <c r="H47" i="38"/>
  <c r="G47" i="38"/>
  <c r="F47" i="38"/>
  <c r="E47" i="38"/>
  <c r="D47" i="38"/>
  <c r="C47" i="38"/>
  <c r="B47" i="38"/>
  <c r="T46" i="38"/>
  <c r="S46" i="38"/>
  <c r="R46" i="38"/>
  <c r="Q46" i="38"/>
  <c r="P46" i="38"/>
  <c r="O46" i="38"/>
  <c r="N46" i="38"/>
  <c r="M46" i="38"/>
  <c r="L46" i="38"/>
  <c r="K46" i="38"/>
  <c r="J46" i="38"/>
  <c r="I46" i="38"/>
  <c r="H46" i="38"/>
  <c r="G46" i="38"/>
  <c r="F46" i="38"/>
  <c r="E46" i="38"/>
  <c r="D46" i="38"/>
  <c r="C46" i="38"/>
  <c r="B46" i="38"/>
  <c r="T45" i="38"/>
  <c r="S45" i="38"/>
  <c r="R45" i="38"/>
  <c r="Q45" i="38"/>
  <c r="P45" i="38"/>
  <c r="O45" i="38"/>
  <c r="N45" i="38"/>
  <c r="M45" i="38"/>
  <c r="L45" i="38"/>
  <c r="K45" i="38"/>
  <c r="J45" i="38"/>
  <c r="I45" i="38"/>
  <c r="H45" i="38"/>
  <c r="G45" i="38"/>
  <c r="F45" i="38"/>
  <c r="E45" i="38"/>
  <c r="D45" i="38"/>
  <c r="C45" i="38"/>
  <c r="B45" i="38"/>
  <c r="T44" i="38"/>
  <c r="S44" i="38"/>
  <c r="R44" i="38"/>
  <c r="Q44" i="38"/>
  <c r="P44" i="38"/>
  <c r="O44" i="38"/>
  <c r="N44" i="38"/>
  <c r="M44" i="38"/>
  <c r="L44" i="38"/>
  <c r="K44" i="38"/>
  <c r="J44" i="38"/>
  <c r="I44" i="38"/>
  <c r="H44" i="38"/>
  <c r="G44" i="38"/>
  <c r="F44" i="38"/>
  <c r="E44" i="38"/>
  <c r="D44" i="38"/>
  <c r="C44" i="38"/>
  <c r="B44" i="38"/>
  <c r="T43" i="38"/>
  <c r="S43" i="38"/>
  <c r="R43" i="38"/>
  <c r="Q43" i="38"/>
  <c r="P43" i="38"/>
  <c r="O43" i="38"/>
  <c r="N43" i="38"/>
  <c r="M43" i="38"/>
  <c r="L43" i="38"/>
  <c r="K43" i="38"/>
  <c r="J43" i="38"/>
  <c r="I43" i="38"/>
  <c r="H43" i="38"/>
  <c r="G43" i="38"/>
  <c r="F43" i="38"/>
  <c r="E43" i="38"/>
  <c r="D43" i="38"/>
  <c r="C43" i="38"/>
  <c r="B43" i="38"/>
  <c r="T40" i="38"/>
  <c r="S40" i="38"/>
  <c r="R40" i="38"/>
  <c r="Q40" i="38"/>
  <c r="P40" i="38"/>
  <c r="O40" i="38"/>
  <c r="N40" i="38"/>
  <c r="M40" i="38"/>
  <c r="L40" i="38"/>
  <c r="K40" i="38"/>
  <c r="J40" i="38"/>
  <c r="I40" i="38"/>
  <c r="H40" i="38"/>
  <c r="G40" i="38"/>
  <c r="F40" i="38"/>
  <c r="E40" i="38"/>
  <c r="D40" i="38"/>
  <c r="C40" i="38"/>
  <c r="B40" i="38"/>
  <c r="T39" i="38"/>
  <c r="S39" i="38"/>
  <c r="R39" i="38"/>
  <c r="Q39" i="38"/>
  <c r="P39" i="38"/>
  <c r="O39" i="38"/>
  <c r="N39" i="38"/>
  <c r="M39" i="38"/>
  <c r="L39" i="38"/>
  <c r="K39" i="38"/>
  <c r="J39" i="38"/>
  <c r="I39" i="38"/>
  <c r="H39" i="38"/>
  <c r="G39" i="38"/>
  <c r="F39" i="38"/>
  <c r="E39" i="38"/>
  <c r="D39" i="38"/>
  <c r="C39" i="38"/>
  <c r="B39" i="38"/>
  <c r="T38" i="38"/>
  <c r="S38" i="38"/>
  <c r="R38" i="38"/>
  <c r="Q38" i="38"/>
  <c r="P38" i="38"/>
  <c r="O38" i="38"/>
  <c r="N38" i="38"/>
  <c r="M38" i="38"/>
  <c r="L38" i="38"/>
  <c r="K38" i="38"/>
  <c r="J38" i="38"/>
  <c r="I38" i="38"/>
  <c r="H38" i="38"/>
  <c r="G38" i="38"/>
  <c r="F38" i="38"/>
  <c r="E38" i="38"/>
  <c r="D38" i="38"/>
  <c r="C38" i="38"/>
  <c r="B38" i="38"/>
  <c r="T37" i="38"/>
  <c r="S37" i="38"/>
  <c r="R37" i="38"/>
  <c r="Q37" i="38"/>
  <c r="P37" i="38"/>
  <c r="O37" i="38"/>
  <c r="N37" i="38"/>
  <c r="M37" i="38"/>
  <c r="L37" i="38"/>
  <c r="K37" i="38"/>
  <c r="J37" i="38"/>
  <c r="I37" i="38"/>
  <c r="H37" i="38"/>
  <c r="G37" i="38"/>
  <c r="F37" i="38"/>
  <c r="E37" i="38"/>
  <c r="D37" i="38"/>
  <c r="C37" i="38"/>
  <c r="B37" i="38"/>
  <c r="T36" i="38"/>
  <c r="S36" i="38"/>
  <c r="R36" i="38"/>
  <c r="Q36" i="38"/>
  <c r="P36" i="38"/>
  <c r="O36" i="38"/>
  <c r="N36" i="38"/>
  <c r="M36" i="38"/>
  <c r="L36" i="38"/>
  <c r="K36" i="38"/>
  <c r="J36" i="38"/>
  <c r="I36" i="38"/>
  <c r="H36" i="38"/>
  <c r="G36" i="38"/>
  <c r="F36" i="38"/>
  <c r="E36" i="38"/>
  <c r="D36" i="38"/>
  <c r="C36" i="38"/>
  <c r="B36" i="38"/>
  <c r="T35" i="38"/>
  <c r="S35" i="38"/>
  <c r="R35" i="38"/>
  <c r="Q35" i="38"/>
  <c r="P35" i="38"/>
  <c r="O35" i="38"/>
  <c r="N35" i="38"/>
  <c r="M35" i="38"/>
  <c r="L35" i="38"/>
  <c r="K35" i="38"/>
  <c r="J35" i="38"/>
  <c r="I35" i="38"/>
  <c r="H35" i="38"/>
  <c r="G35" i="38"/>
  <c r="F35" i="38"/>
  <c r="E35" i="38"/>
  <c r="D35" i="38"/>
  <c r="C35" i="38"/>
  <c r="B35" i="38"/>
  <c r="T34" i="38"/>
  <c r="S34" i="38"/>
  <c r="R34" i="38"/>
  <c r="Q34" i="38"/>
  <c r="P34" i="38"/>
  <c r="O34" i="38"/>
  <c r="N34" i="38"/>
  <c r="M34" i="38"/>
  <c r="L34" i="38"/>
  <c r="K34" i="38"/>
  <c r="J34" i="38"/>
  <c r="I34" i="38"/>
  <c r="H34" i="38"/>
  <c r="G34" i="38"/>
  <c r="F34" i="38"/>
  <c r="E34" i="38"/>
  <c r="D34" i="38"/>
  <c r="C34" i="38"/>
  <c r="B34" i="38"/>
  <c r="T33" i="38"/>
  <c r="S33" i="38"/>
  <c r="R33" i="38"/>
  <c r="Q33" i="38"/>
  <c r="P33" i="38"/>
  <c r="O33" i="38"/>
  <c r="N33" i="38"/>
  <c r="M33" i="38"/>
  <c r="L33" i="38"/>
  <c r="K33" i="38"/>
  <c r="J33" i="38"/>
  <c r="I33" i="38"/>
  <c r="H33" i="38"/>
  <c r="G33" i="38"/>
  <c r="F33" i="38"/>
  <c r="E33" i="38"/>
  <c r="D33" i="38"/>
  <c r="C33" i="38"/>
  <c r="B33" i="38"/>
  <c r="T32" i="38"/>
  <c r="S32" i="38"/>
  <c r="R32" i="38"/>
  <c r="Q32" i="38"/>
  <c r="P32" i="38"/>
  <c r="O32" i="38"/>
  <c r="N32" i="38"/>
  <c r="M32" i="38"/>
  <c r="L32" i="38"/>
  <c r="K32" i="38"/>
  <c r="J32" i="38"/>
  <c r="I32" i="38"/>
  <c r="H32" i="38"/>
  <c r="G32" i="38"/>
  <c r="F32" i="38"/>
  <c r="E32" i="38"/>
  <c r="D32" i="38"/>
  <c r="C32" i="38"/>
  <c r="B32" i="38"/>
  <c r="T31" i="38"/>
  <c r="S31" i="38"/>
  <c r="R31" i="38"/>
  <c r="Q31" i="38"/>
  <c r="P31" i="38"/>
  <c r="O31" i="38"/>
  <c r="N31" i="38"/>
  <c r="M31" i="38"/>
  <c r="L31" i="38"/>
  <c r="K31" i="38"/>
  <c r="J31" i="38"/>
  <c r="I31" i="38"/>
  <c r="H31" i="38"/>
  <c r="G31" i="38"/>
  <c r="F31" i="38"/>
  <c r="E31" i="38"/>
  <c r="D31" i="38"/>
  <c r="C31" i="38"/>
  <c r="B31" i="38"/>
  <c r="T30" i="38"/>
  <c r="S30" i="38"/>
  <c r="R30" i="38"/>
  <c r="Q30" i="38"/>
  <c r="P30" i="38"/>
  <c r="O30" i="38"/>
  <c r="N30" i="38"/>
  <c r="M30" i="38"/>
  <c r="L30" i="38"/>
  <c r="K30" i="38"/>
  <c r="J30" i="38"/>
  <c r="I30" i="38"/>
  <c r="H30" i="38"/>
  <c r="G30" i="38"/>
  <c r="F30" i="38"/>
  <c r="E30" i="38"/>
  <c r="D30" i="38"/>
  <c r="C30" i="38"/>
  <c r="B30" i="38"/>
  <c r="T29" i="38"/>
  <c r="S29" i="38"/>
  <c r="R29" i="38"/>
  <c r="Q29" i="38"/>
  <c r="P29" i="38"/>
  <c r="O29" i="38"/>
  <c r="N29" i="38"/>
  <c r="M29" i="38"/>
  <c r="L29" i="38"/>
  <c r="K29" i="38"/>
  <c r="J29" i="38"/>
  <c r="I29" i="38"/>
  <c r="H29" i="38"/>
  <c r="G29" i="38"/>
  <c r="F29" i="38"/>
  <c r="E29" i="38"/>
  <c r="D29" i="38"/>
  <c r="C29" i="38"/>
  <c r="B29" i="38"/>
  <c r="T26" i="38"/>
  <c r="S26" i="38"/>
  <c r="R26" i="38"/>
  <c r="Q26" i="38"/>
  <c r="P26" i="38"/>
  <c r="O26" i="38"/>
  <c r="N26" i="38"/>
  <c r="M26" i="38"/>
  <c r="L26" i="38"/>
  <c r="K26" i="38"/>
  <c r="J26" i="38"/>
  <c r="I26" i="38"/>
  <c r="H26" i="38"/>
  <c r="G26" i="38"/>
  <c r="F26" i="38"/>
  <c r="E26" i="38"/>
  <c r="D26" i="38"/>
  <c r="C26" i="38"/>
  <c r="B26" i="38"/>
  <c r="T25" i="38"/>
  <c r="S25" i="38"/>
  <c r="R25" i="38"/>
  <c r="Q25" i="38"/>
  <c r="P25" i="38"/>
  <c r="O25" i="38"/>
  <c r="N25" i="38"/>
  <c r="M25" i="38"/>
  <c r="L25" i="38"/>
  <c r="K25" i="38"/>
  <c r="J25" i="38"/>
  <c r="I25" i="38"/>
  <c r="H25" i="38"/>
  <c r="G25" i="38"/>
  <c r="F25" i="38"/>
  <c r="E25" i="38"/>
  <c r="D25" i="38"/>
  <c r="C25" i="38"/>
  <c r="B25" i="38"/>
  <c r="T24" i="38"/>
  <c r="S24" i="38"/>
  <c r="R24" i="38"/>
  <c r="Q24" i="38"/>
  <c r="P24" i="38"/>
  <c r="O24" i="38"/>
  <c r="N24" i="38"/>
  <c r="M24" i="38"/>
  <c r="L24" i="38"/>
  <c r="K24" i="38"/>
  <c r="J24" i="38"/>
  <c r="I24" i="38"/>
  <c r="H24" i="38"/>
  <c r="G24" i="38"/>
  <c r="F24" i="38"/>
  <c r="E24" i="38"/>
  <c r="D24" i="38"/>
  <c r="C24" i="38"/>
  <c r="B24" i="38"/>
  <c r="T23" i="38"/>
  <c r="S23" i="38"/>
  <c r="R23" i="38"/>
  <c r="Q23" i="38"/>
  <c r="P23" i="38"/>
  <c r="O23" i="38"/>
  <c r="N23" i="38"/>
  <c r="M23" i="38"/>
  <c r="L23" i="38"/>
  <c r="K23" i="38"/>
  <c r="J23" i="38"/>
  <c r="I23" i="38"/>
  <c r="H23" i="38"/>
  <c r="G23" i="38"/>
  <c r="F23" i="38"/>
  <c r="E23" i="38"/>
  <c r="D23" i="38"/>
  <c r="C23" i="38"/>
  <c r="B23" i="38"/>
  <c r="T22" i="38"/>
  <c r="S22" i="38"/>
  <c r="R22" i="38"/>
  <c r="Q22" i="38"/>
  <c r="P22" i="38"/>
  <c r="O22" i="38"/>
  <c r="N22" i="38"/>
  <c r="M22" i="38"/>
  <c r="L22" i="38"/>
  <c r="K22" i="38"/>
  <c r="J22" i="38"/>
  <c r="I22" i="38"/>
  <c r="H22" i="38"/>
  <c r="G22" i="38"/>
  <c r="F22" i="38"/>
  <c r="E22" i="38"/>
  <c r="D22" i="38"/>
  <c r="C22" i="38"/>
  <c r="B22" i="38"/>
  <c r="T21" i="38"/>
  <c r="S21" i="38"/>
  <c r="R21" i="38"/>
  <c r="Q21" i="38"/>
  <c r="P21" i="38"/>
  <c r="O21" i="38"/>
  <c r="N21" i="38"/>
  <c r="M21" i="38"/>
  <c r="L21" i="38"/>
  <c r="K21" i="38"/>
  <c r="J21" i="38"/>
  <c r="I21" i="38"/>
  <c r="H21" i="38"/>
  <c r="G21" i="38"/>
  <c r="F21" i="38"/>
  <c r="E21" i="38"/>
  <c r="D21" i="38"/>
  <c r="C21" i="38"/>
  <c r="B21" i="38"/>
  <c r="T20" i="38"/>
  <c r="S20" i="38"/>
  <c r="R20" i="38"/>
  <c r="Q20" i="38"/>
  <c r="P20" i="38"/>
  <c r="O20" i="38"/>
  <c r="N20" i="38"/>
  <c r="M20" i="38"/>
  <c r="L20" i="38"/>
  <c r="K20" i="38"/>
  <c r="J20" i="38"/>
  <c r="I20" i="38"/>
  <c r="H20" i="38"/>
  <c r="G20" i="38"/>
  <c r="F20" i="38"/>
  <c r="E20" i="38"/>
  <c r="D20" i="38"/>
  <c r="C20" i="38"/>
  <c r="B20" i="38"/>
  <c r="T19" i="38"/>
  <c r="S19" i="38"/>
  <c r="R19" i="38"/>
  <c r="Q19" i="38"/>
  <c r="P19" i="38"/>
  <c r="O19" i="38"/>
  <c r="N19" i="38"/>
  <c r="M19" i="38"/>
  <c r="L19" i="38"/>
  <c r="K19" i="38"/>
  <c r="J19" i="38"/>
  <c r="I19" i="38"/>
  <c r="H19" i="38"/>
  <c r="G19" i="38"/>
  <c r="F19" i="38"/>
  <c r="E19" i="38"/>
  <c r="D19" i="38"/>
  <c r="C19" i="38"/>
  <c r="B19" i="38"/>
  <c r="T18" i="38"/>
  <c r="S18" i="38"/>
  <c r="R18" i="38"/>
  <c r="Q18" i="38"/>
  <c r="P18" i="38"/>
  <c r="O18" i="38"/>
  <c r="N18" i="38"/>
  <c r="M18" i="38"/>
  <c r="L18" i="38"/>
  <c r="K18" i="38"/>
  <c r="J18" i="38"/>
  <c r="I18" i="38"/>
  <c r="H18" i="38"/>
  <c r="G18" i="38"/>
  <c r="F18" i="38"/>
  <c r="E18" i="38"/>
  <c r="D18" i="38"/>
  <c r="C18" i="38"/>
  <c r="B18" i="38"/>
  <c r="T17" i="38"/>
  <c r="S17" i="38"/>
  <c r="R17" i="38"/>
  <c r="Q17" i="38"/>
  <c r="P17" i="38"/>
  <c r="O17" i="38"/>
  <c r="N17" i="38"/>
  <c r="M17" i="38"/>
  <c r="L17" i="38"/>
  <c r="K17" i="38"/>
  <c r="J17" i="38"/>
  <c r="I17" i="38"/>
  <c r="H17" i="38"/>
  <c r="G17" i="38"/>
  <c r="F17" i="38"/>
  <c r="E17" i="38"/>
  <c r="D17" i="38"/>
  <c r="C17" i="38"/>
  <c r="B17" i="38"/>
  <c r="T16" i="38"/>
  <c r="S16" i="38"/>
  <c r="R16" i="38"/>
  <c r="Q16" i="38"/>
  <c r="P16" i="38"/>
  <c r="O16" i="38"/>
  <c r="N16" i="38"/>
  <c r="M16" i="38"/>
  <c r="L16" i="38"/>
  <c r="K16" i="38"/>
  <c r="J16" i="38"/>
  <c r="I16" i="38"/>
  <c r="H16" i="38"/>
  <c r="G16" i="38"/>
  <c r="F16" i="38"/>
  <c r="E16" i="38"/>
  <c r="D16" i="38"/>
  <c r="C16" i="38"/>
  <c r="B16" i="38"/>
  <c r="T15" i="38"/>
  <c r="S15" i="38"/>
  <c r="R15" i="38"/>
  <c r="Q15" i="38"/>
  <c r="P15" i="38"/>
  <c r="O15" i="38"/>
  <c r="N15" i="38"/>
  <c r="M15" i="38"/>
  <c r="L15" i="38"/>
  <c r="K15" i="38"/>
  <c r="J15" i="38"/>
  <c r="I15" i="38"/>
  <c r="H15" i="38"/>
  <c r="G15" i="38"/>
  <c r="F15" i="38"/>
  <c r="E15" i="38"/>
  <c r="D15" i="38"/>
  <c r="C15" i="38"/>
  <c r="U92" i="45"/>
  <c r="C41" i="47"/>
  <c r="K41" i="47"/>
  <c r="S41" i="47"/>
  <c r="G55" i="47"/>
  <c r="O55" i="47"/>
  <c r="C69" i="47"/>
  <c r="K69" i="47"/>
  <c r="S69" i="47"/>
  <c r="G83" i="47"/>
  <c r="O83" i="47"/>
  <c r="C97" i="47"/>
  <c r="K97" i="47"/>
  <c r="S97" i="47"/>
  <c r="U86" i="44"/>
  <c r="D27" i="45"/>
  <c r="L27" i="45"/>
  <c r="T27" i="45"/>
  <c r="U23" i="45"/>
  <c r="H41" i="45"/>
  <c r="P41" i="45"/>
  <c r="D55" i="45"/>
  <c r="L55" i="45"/>
  <c r="T55" i="45"/>
  <c r="H69" i="45"/>
  <c r="P69" i="45"/>
  <c r="D83" i="45"/>
  <c r="L83" i="45"/>
  <c r="T83" i="45"/>
  <c r="H97" i="45"/>
  <c r="P97" i="45"/>
  <c r="U36" i="44"/>
  <c r="U51" i="44"/>
  <c r="U94" i="44"/>
  <c r="C27" i="48"/>
  <c r="K27" i="48"/>
  <c r="S27" i="48"/>
  <c r="G41" i="48"/>
  <c r="O41" i="48"/>
  <c r="C55" i="48"/>
  <c r="K55" i="48"/>
  <c r="S55" i="48"/>
  <c r="G69" i="48"/>
  <c r="O69" i="48"/>
  <c r="C83" i="48"/>
  <c r="K83" i="48"/>
  <c r="S83" i="48"/>
  <c r="G97" i="48"/>
  <c r="O97" i="48"/>
  <c r="E27" i="38"/>
  <c r="B27" i="38"/>
  <c r="I41" i="38"/>
  <c r="Q41" i="38"/>
  <c r="E55" i="38"/>
  <c r="M55" i="38"/>
  <c r="U46" i="44"/>
  <c r="U54" i="44"/>
  <c r="U95" i="44"/>
  <c r="U37" i="45"/>
  <c r="H27" i="46"/>
  <c r="P27" i="46"/>
  <c r="D41" i="46"/>
  <c r="L41" i="46"/>
  <c r="T41" i="46"/>
  <c r="H55" i="46"/>
  <c r="P55" i="46"/>
  <c r="D69" i="46"/>
  <c r="L69" i="46"/>
  <c r="T69" i="46"/>
  <c r="H83" i="46"/>
  <c r="P83" i="46"/>
  <c r="D97" i="46"/>
  <c r="L97" i="46"/>
  <c r="T97" i="46"/>
  <c r="M27" i="38"/>
  <c r="F55" i="44"/>
  <c r="N55" i="44"/>
  <c r="U49" i="44"/>
  <c r="B69" i="44"/>
  <c r="J69" i="44"/>
  <c r="R69" i="44"/>
  <c r="F83" i="44"/>
  <c r="N83" i="44"/>
  <c r="B97" i="44"/>
  <c r="J97" i="44"/>
  <c r="R97" i="44"/>
  <c r="I27" i="44"/>
  <c r="Q27" i="44"/>
  <c r="U30" i="44"/>
  <c r="D27" i="47"/>
  <c r="L27" i="47"/>
  <c r="T27" i="47"/>
  <c r="H41" i="47"/>
  <c r="P41" i="47"/>
  <c r="D55" i="47"/>
  <c r="L55" i="47"/>
  <c r="H69" i="47"/>
  <c r="P69" i="47"/>
  <c r="D83" i="47"/>
  <c r="L83" i="47"/>
  <c r="T83" i="47"/>
  <c r="H97" i="47"/>
  <c r="P97" i="47"/>
  <c r="U33" i="44"/>
  <c r="U90" i="44"/>
  <c r="I97" i="38"/>
  <c r="G83" i="38"/>
  <c r="N27" i="38"/>
  <c r="J41" i="38"/>
  <c r="N55" i="38"/>
  <c r="T69" i="38"/>
  <c r="L69" i="38"/>
  <c r="D69" i="38"/>
  <c r="N83" i="38"/>
  <c r="F83" i="38"/>
  <c r="P97" i="38"/>
  <c r="H97" i="38"/>
  <c r="B27" i="44"/>
  <c r="J27" i="44"/>
  <c r="R27" i="44"/>
  <c r="F41" i="44"/>
  <c r="N41" i="44"/>
  <c r="U32" i="44"/>
  <c r="G55" i="44"/>
  <c r="O55" i="44"/>
  <c r="U44" i="44"/>
  <c r="U52" i="44"/>
  <c r="C69" i="44"/>
  <c r="K69" i="44"/>
  <c r="S69" i="44"/>
  <c r="G83" i="44"/>
  <c r="O83" i="44"/>
  <c r="C97" i="44"/>
  <c r="K97" i="44"/>
  <c r="S97" i="44"/>
  <c r="E27" i="45"/>
  <c r="M27" i="45"/>
  <c r="Q97" i="38"/>
  <c r="F27" i="38"/>
  <c r="B41" i="38"/>
  <c r="R41" i="38"/>
  <c r="F55" i="38"/>
  <c r="G27" i="38"/>
  <c r="O27" i="38"/>
  <c r="C41" i="38"/>
  <c r="K41" i="38"/>
  <c r="S41" i="38"/>
  <c r="G55" i="38"/>
  <c r="O55" i="38"/>
  <c r="S69" i="38"/>
  <c r="K69" i="38"/>
  <c r="C69" i="38"/>
  <c r="M83" i="38"/>
  <c r="E83" i="38"/>
  <c r="O97" i="38"/>
  <c r="G97" i="38"/>
  <c r="C27" i="44"/>
  <c r="K27" i="44"/>
  <c r="S27" i="44"/>
  <c r="G41" i="44"/>
  <c r="O41" i="44"/>
  <c r="H55" i="44"/>
  <c r="P55" i="44"/>
  <c r="U47" i="44"/>
  <c r="D69" i="44"/>
  <c r="L69" i="44"/>
  <c r="T69" i="44"/>
  <c r="U67" i="44"/>
  <c r="H83" i="44"/>
  <c r="P83" i="44"/>
  <c r="D97" i="44"/>
  <c r="L97" i="44"/>
  <c r="T97" i="44"/>
  <c r="F27" i="45"/>
  <c r="N27" i="45"/>
  <c r="M69" i="38"/>
  <c r="L41" i="38"/>
  <c r="P55" i="38"/>
  <c r="R69" i="38"/>
  <c r="J69" i="38"/>
  <c r="T83" i="38"/>
  <c r="U71" i="38"/>
  <c r="L83" i="38"/>
  <c r="D83" i="38"/>
  <c r="N97" i="38"/>
  <c r="F97" i="38"/>
  <c r="D27" i="44"/>
  <c r="L27" i="44"/>
  <c r="T27" i="44"/>
  <c r="U17" i="44"/>
  <c r="H41" i="44"/>
  <c r="P41" i="44"/>
  <c r="I55" i="44"/>
  <c r="Q55" i="44"/>
  <c r="E69" i="44"/>
  <c r="M69" i="44"/>
  <c r="I83" i="44"/>
  <c r="Q83" i="44"/>
  <c r="E97" i="44"/>
  <c r="M97" i="44"/>
  <c r="G27" i="45"/>
  <c r="O27" i="45"/>
  <c r="C41" i="45"/>
  <c r="K41" i="45"/>
  <c r="S41" i="45"/>
  <c r="G55" i="45"/>
  <c r="O55" i="45"/>
  <c r="T41" i="38"/>
  <c r="U41" i="38"/>
  <c r="X4" i="38"/>
  <c r="H55" i="38"/>
  <c r="I27" i="38"/>
  <c r="Q27" i="38"/>
  <c r="E41" i="38"/>
  <c r="M41" i="38"/>
  <c r="I55" i="38"/>
  <c r="Q55" i="38"/>
  <c r="Q69" i="38"/>
  <c r="I69" i="38"/>
  <c r="S83" i="38"/>
  <c r="K83" i="38"/>
  <c r="C83" i="38"/>
  <c r="M97" i="38"/>
  <c r="E97" i="38"/>
  <c r="E27" i="44"/>
  <c r="M27" i="44"/>
  <c r="I41" i="44"/>
  <c r="Q41" i="44"/>
  <c r="B55" i="44"/>
  <c r="J55" i="44"/>
  <c r="R55" i="44"/>
  <c r="U45" i="44"/>
  <c r="U53" i="44"/>
  <c r="F69" i="44"/>
  <c r="N69" i="44"/>
  <c r="B83" i="44"/>
  <c r="J83" i="44"/>
  <c r="R83" i="44"/>
  <c r="F97" i="44"/>
  <c r="N97" i="44"/>
  <c r="U93" i="44"/>
  <c r="H27" i="45"/>
  <c r="E69" i="38"/>
  <c r="H27" i="38"/>
  <c r="D41" i="38"/>
  <c r="R27" i="38"/>
  <c r="N41" i="38"/>
  <c r="B55" i="38"/>
  <c r="R55" i="38"/>
  <c r="B69" i="38"/>
  <c r="P69" i="38"/>
  <c r="H69" i="38"/>
  <c r="R83" i="38"/>
  <c r="J83" i="38"/>
  <c r="T97" i="38"/>
  <c r="L97" i="38"/>
  <c r="D97" i="38"/>
  <c r="F27" i="44"/>
  <c r="N27" i="44"/>
  <c r="B41" i="44"/>
  <c r="J41" i="44"/>
  <c r="R41" i="44"/>
  <c r="C55" i="44"/>
  <c r="K55" i="44"/>
  <c r="S55" i="44"/>
  <c r="U48" i="44"/>
  <c r="G69" i="44"/>
  <c r="O69" i="44"/>
  <c r="C83" i="44"/>
  <c r="K83" i="44"/>
  <c r="S83" i="44"/>
  <c r="G97" i="44"/>
  <c r="O97" i="44"/>
  <c r="U91" i="44"/>
  <c r="I27" i="45"/>
  <c r="Q27" i="45"/>
  <c r="O83" i="38"/>
  <c r="P27" i="38"/>
  <c r="J27" i="38"/>
  <c r="F41" i="38"/>
  <c r="J55" i="38"/>
  <c r="C27" i="38"/>
  <c r="K27" i="38"/>
  <c r="S27" i="38"/>
  <c r="G41" i="38"/>
  <c r="O41" i="38"/>
  <c r="C55" i="38"/>
  <c r="K55" i="38"/>
  <c r="S55" i="38"/>
  <c r="B83" i="38"/>
  <c r="O69" i="38"/>
  <c r="G69" i="38"/>
  <c r="Q83" i="38"/>
  <c r="I83" i="38"/>
  <c r="S97" i="38"/>
  <c r="K97" i="38"/>
  <c r="C97" i="38"/>
  <c r="G27" i="44"/>
  <c r="O27" i="44"/>
  <c r="C41" i="44"/>
  <c r="K41" i="44"/>
  <c r="S41" i="44"/>
  <c r="U39" i="44"/>
  <c r="D55" i="44"/>
  <c r="L55" i="44"/>
  <c r="T55" i="44"/>
  <c r="H69" i="44"/>
  <c r="P69" i="44"/>
  <c r="D83" i="44"/>
  <c r="L83" i="44"/>
  <c r="T83" i="44"/>
  <c r="U80" i="44"/>
  <c r="H97" i="44"/>
  <c r="P97" i="44"/>
  <c r="U89" i="44"/>
  <c r="B27" i="45"/>
  <c r="J27" i="45"/>
  <c r="R27" i="45"/>
  <c r="D27" i="38"/>
  <c r="L27" i="38"/>
  <c r="T27" i="38"/>
  <c r="H41" i="38"/>
  <c r="P41" i="38"/>
  <c r="D55" i="38"/>
  <c r="L55" i="38"/>
  <c r="T55" i="38"/>
  <c r="B97" i="38"/>
  <c r="N69" i="38"/>
  <c r="F69" i="38"/>
  <c r="P83" i="38"/>
  <c r="H83" i="38"/>
  <c r="R97" i="38"/>
  <c r="J97" i="38"/>
  <c r="H27" i="44"/>
  <c r="P27" i="44"/>
  <c r="D41" i="44"/>
  <c r="L41" i="44"/>
  <c r="U29" i="44"/>
  <c r="T41" i="44"/>
  <c r="E55" i="44"/>
  <c r="M55" i="44"/>
  <c r="I69" i="44"/>
  <c r="Q69" i="44"/>
  <c r="E83" i="44"/>
  <c r="M83" i="44"/>
  <c r="I97" i="44"/>
  <c r="Q97" i="44"/>
  <c r="C27" i="45"/>
  <c r="K27" i="45"/>
  <c r="S27" i="45"/>
  <c r="G41" i="45"/>
  <c r="O41" i="45"/>
  <c r="C55" i="45"/>
  <c r="K55" i="45"/>
  <c r="S55" i="45"/>
  <c r="F41" i="45"/>
  <c r="N41" i="45"/>
  <c r="U33" i="45"/>
  <c r="B55" i="45"/>
  <c r="J55" i="45"/>
  <c r="R55" i="45"/>
  <c r="U51" i="45"/>
  <c r="F69" i="45"/>
  <c r="N69" i="45"/>
  <c r="B83" i="45"/>
  <c r="U83" i="45"/>
  <c r="J83" i="45"/>
  <c r="R83" i="45"/>
  <c r="F97" i="45"/>
  <c r="N97" i="45"/>
  <c r="U89" i="45"/>
  <c r="F27" i="46"/>
  <c r="N27" i="46"/>
  <c r="B41" i="46"/>
  <c r="J41" i="46"/>
  <c r="R41" i="46"/>
  <c r="F55" i="46"/>
  <c r="N55" i="46"/>
  <c r="B69" i="46"/>
  <c r="J69" i="46"/>
  <c r="R69" i="46"/>
  <c r="F83" i="46"/>
  <c r="N83" i="46"/>
  <c r="B97" i="46"/>
  <c r="J97" i="46"/>
  <c r="R97" i="46"/>
  <c r="B27" i="47"/>
  <c r="J27" i="47"/>
  <c r="R27" i="47"/>
  <c r="F41" i="47"/>
  <c r="N41" i="47"/>
  <c r="B55" i="47"/>
  <c r="J55" i="47"/>
  <c r="R55" i="47"/>
  <c r="U45" i="47"/>
  <c r="U53" i="47"/>
  <c r="F69" i="47"/>
  <c r="N69" i="47"/>
  <c r="B83" i="47"/>
  <c r="J83" i="47"/>
  <c r="R83" i="47"/>
  <c r="F97" i="47"/>
  <c r="N97" i="47"/>
  <c r="F27" i="48"/>
  <c r="N27" i="48"/>
  <c r="B41" i="48"/>
  <c r="J41" i="48"/>
  <c r="R41" i="48"/>
  <c r="U31" i="48"/>
  <c r="U39" i="48"/>
  <c r="F55" i="48"/>
  <c r="N55" i="48"/>
  <c r="U49" i="48"/>
  <c r="B69" i="48"/>
  <c r="J69" i="48"/>
  <c r="R69" i="48"/>
  <c r="F83" i="48"/>
  <c r="N83" i="48"/>
  <c r="B97" i="48"/>
  <c r="J97" i="48"/>
  <c r="R97" i="48"/>
  <c r="U87" i="48"/>
  <c r="U95" i="48"/>
  <c r="G69" i="45"/>
  <c r="O69" i="45"/>
  <c r="C83" i="45"/>
  <c r="K83" i="45"/>
  <c r="S83" i="45"/>
  <c r="G97" i="45"/>
  <c r="O97" i="45"/>
  <c r="G27" i="46"/>
  <c r="O27" i="46"/>
  <c r="C41" i="46"/>
  <c r="K41" i="46"/>
  <c r="S41" i="46"/>
  <c r="G55" i="46"/>
  <c r="O55" i="46"/>
  <c r="C69" i="46"/>
  <c r="K69" i="46"/>
  <c r="S69" i="46"/>
  <c r="G83" i="46"/>
  <c r="O83" i="46"/>
  <c r="C97" i="46"/>
  <c r="K97" i="46"/>
  <c r="S97" i="46"/>
  <c r="C27" i="47"/>
  <c r="K27" i="47"/>
  <c r="S27" i="47"/>
  <c r="G41" i="47"/>
  <c r="O41" i="47"/>
  <c r="C55" i="47"/>
  <c r="K55" i="47"/>
  <c r="S55" i="47"/>
  <c r="G69" i="47"/>
  <c r="O69" i="47"/>
  <c r="C83" i="47"/>
  <c r="K83" i="47"/>
  <c r="S83" i="47"/>
  <c r="G97" i="47"/>
  <c r="O97" i="47"/>
  <c r="G27" i="48"/>
  <c r="O27" i="48"/>
  <c r="C41" i="48"/>
  <c r="K41" i="48"/>
  <c r="S41" i="48"/>
  <c r="G55" i="48"/>
  <c r="O55" i="48"/>
  <c r="C69" i="48"/>
  <c r="K69" i="48"/>
  <c r="S69" i="48"/>
  <c r="G83" i="48"/>
  <c r="O83" i="48"/>
  <c r="C97" i="48"/>
  <c r="K97" i="48"/>
  <c r="S97" i="48"/>
  <c r="U43" i="47"/>
  <c r="T55" i="47"/>
  <c r="U55" i="47"/>
  <c r="X5" i="47"/>
  <c r="I41" i="45"/>
  <c r="Q41" i="45"/>
  <c r="U34" i="45"/>
  <c r="E55" i="45"/>
  <c r="M55" i="45"/>
  <c r="U52" i="45"/>
  <c r="I69" i="45"/>
  <c r="Q69" i="45"/>
  <c r="E83" i="45"/>
  <c r="M83" i="45"/>
  <c r="I97" i="45"/>
  <c r="Q97" i="45"/>
  <c r="U90" i="45"/>
  <c r="I27" i="46"/>
  <c r="Q27" i="46"/>
  <c r="E41" i="46"/>
  <c r="M41" i="46"/>
  <c r="I55" i="46"/>
  <c r="Q55" i="46"/>
  <c r="E69" i="46"/>
  <c r="M69" i="46"/>
  <c r="I83" i="46"/>
  <c r="Q83" i="46"/>
  <c r="E97" i="46"/>
  <c r="M97" i="46"/>
  <c r="E27" i="47"/>
  <c r="M27" i="47"/>
  <c r="I41" i="47"/>
  <c r="Q41" i="47"/>
  <c r="U34" i="47"/>
  <c r="E55" i="47"/>
  <c r="M55" i="47"/>
  <c r="U44" i="47"/>
  <c r="U52" i="47"/>
  <c r="I69" i="47"/>
  <c r="Q69" i="47"/>
  <c r="E83" i="47"/>
  <c r="M83" i="47"/>
  <c r="I97" i="47"/>
  <c r="Q97" i="47"/>
  <c r="U90" i="47"/>
  <c r="I27" i="48"/>
  <c r="Q27" i="48"/>
  <c r="E41" i="48"/>
  <c r="M41" i="48"/>
  <c r="I55" i="48"/>
  <c r="Q55" i="48"/>
  <c r="E69" i="48"/>
  <c r="M69" i="48"/>
  <c r="I83" i="48"/>
  <c r="Q83" i="48"/>
  <c r="E97" i="48"/>
  <c r="M97" i="48"/>
  <c r="U29" i="45"/>
  <c r="B41" i="45"/>
  <c r="J41" i="45"/>
  <c r="R41" i="45"/>
  <c r="F55" i="45"/>
  <c r="N55" i="45"/>
  <c r="U47" i="45"/>
  <c r="B69" i="45"/>
  <c r="J69" i="45"/>
  <c r="R69" i="45"/>
  <c r="F83" i="45"/>
  <c r="N83" i="45"/>
  <c r="U85" i="45"/>
  <c r="B97" i="45"/>
  <c r="J97" i="45"/>
  <c r="R97" i="45"/>
  <c r="U93" i="45"/>
  <c r="B27" i="46"/>
  <c r="J27" i="46"/>
  <c r="R27" i="46"/>
  <c r="F41" i="46"/>
  <c r="N41" i="46"/>
  <c r="B55" i="46"/>
  <c r="J55" i="46"/>
  <c r="R55" i="46"/>
  <c r="F69" i="46"/>
  <c r="N69" i="46"/>
  <c r="B83" i="46"/>
  <c r="J83" i="46"/>
  <c r="R83" i="46"/>
  <c r="F97" i="46"/>
  <c r="N97" i="46"/>
  <c r="F27" i="47"/>
  <c r="N27" i="47"/>
  <c r="U29" i="47"/>
  <c r="B41" i="47"/>
  <c r="J41" i="47"/>
  <c r="R41" i="47"/>
  <c r="F55" i="47"/>
  <c r="N55" i="47"/>
  <c r="U49" i="47"/>
  <c r="B69" i="47"/>
  <c r="J69" i="47"/>
  <c r="R69" i="47"/>
  <c r="F83" i="47"/>
  <c r="N83" i="47"/>
  <c r="B97" i="47"/>
  <c r="U97" i="47"/>
  <c r="X8" i="47"/>
  <c r="J97" i="47"/>
  <c r="R97" i="47"/>
  <c r="B27" i="48"/>
  <c r="J27" i="48"/>
  <c r="R27" i="48"/>
  <c r="F41" i="48"/>
  <c r="N41" i="48"/>
  <c r="B55" i="48"/>
  <c r="J55" i="48"/>
  <c r="R55" i="48"/>
  <c r="F69" i="48"/>
  <c r="N69" i="48"/>
  <c r="B83" i="48"/>
  <c r="J83" i="48"/>
  <c r="R83" i="48"/>
  <c r="F97" i="48"/>
  <c r="N97" i="48"/>
  <c r="C69" i="45"/>
  <c r="K69" i="45"/>
  <c r="S69" i="45"/>
  <c r="G83" i="45"/>
  <c r="O83" i="45"/>
  <c r="C97" i="45"/>
  <c r="K97" i="45"/>
  <c r="S97" i="45"/>
  <c r="C27" i="46"/>
  <c r="K27" i="46"/>
  <c r="S27" i="46"/>
  <c r="G41" i="46"/>
  <c r="O41" i="46"/>
  <c r="C55" i="46"/>
  <c r="K55" i="46"/>
  <c r="S55" i="46"/>
  <c r="G69" i="46"/>
  <c r="O69" i="46"/>
  <c r="C83" i="46"/>
  <c r="K83" i="46"/>
  <c r="S83" i="46"/>
  <c r="G97" i="46"/>
  <c r="O97" i="46"/>
  <c r="G27" i="47"/>
  <c r="O27" i="47"/>
  <c r="P27" i="45"/>
  <c r="D41" i="45"/>
  <c r="L41" i="45"/>
  <c r="T41" i="45"/>
  <c r="U35" i="45"/>
  <c r="H55" i="45"/>
  <c r="P55" i="45"/>
  <c r="U45" i="45"/>
  <c r="D69" i="45"/>
  <c r="L69" i="45"/>
  <c r="T69" i="45"/>
  <c r="H83" i="45"/>
  <c r="P83" i="45"/>
  <c r="D97" i="45"/>
  <c r="L97" i="45"/>
  <c r="T97" i="45"/>
  <c r="U91" i="45"/>
  <c r="D27" i="46"/>
  <c r="L27" i="46"/>
  <c r="T27" i="46"/>
  <c r="U26" i="46"/>
  <c r="H41" i="46"/>
  <c r="P41" i="46"/>
  <c r="D55" i="46"/>
  <c r="L55" i="46"/>
  <c r="U43" i="46"/>
  <c r="T55" i="46"/>
  <c r="H69" i="46"/>
  <c r="P69" i="46"/>
  <c r="D83" i="46"/>
  <c r="L83" i="46"/>
  <c r="T83" i="46"/>
  <c r="U78" i="46"/>
  <c r="H97" i="46"/>
  <c r="P97" i="46"/>
  <c r="H27" i="47"/>
  <c r="P27" i="47"/>
  <c r="D41" i="47"/>
  <c r="L41" i="47"/>
  <c r="T41" i="47"/>
  <c r="H55" i="47"/>
  <c r="P55" i="47"/>
  <c r="D69" i="47"/>
  <c r="L69" i="47"/>
  <c r="T69" i="47"/>
  <c r="U61" i="47"/>
  <c r="H83" i="47"/>
  <c r="P83" i="47"/>
  <c r="D97" i="47"/>
  <c r="L97" i="47"/>
  <c r="T97" i="47"/>
  <c r="D27" i="48"/>
  <c r="L27" i="48"/>
  <c r="T27" i="48"/>
  <c r="U17" i="48"/>
  <c r="H41" i="48"/>
  <c r="P41" i="48"/>
  <c r="D55" i="48"/>
  <c r="L55" i="48"/>
  <c r="T55" i="48"/>
  <c r="H69" i="48"/>
  <c r="P69" i="48"/>
  <c r="D83" i="48"/>
  <c r="L83" i="48"/>
  <c r="T83" i="48"/>
  <c r="H97" i="48"/>
  <c r="P97" i="48"/>
  <c r="E41" i="45"/>
  <c r="M41" i="45"/>
  <c r="U40" i="45"/>
  <c r="I55" i="45"/>
  <c r="Q55" i="45"/>
  <c r="E69" i="45"/>
  <c r="M69" i="45"/>
  <c r="I83" i="45"/>
  <c r="Q83" i="45"/>
  <c r="E97" i="45"/>
  <c r="M97" i="45"/>
  <c r="E27" i="46"/>
  <c r="M27" i="46"/>
  <c r="I41" i="46"/>
  <c r="Q41" i="46"/>
  <c r="U36" i="46"/>
  <c r="E55" i="46"/>
  <c r="M55" i="46"/>
  <c r="U46" i="46"/>
  <c r="U54" i="46"/>
  <c r="I69" i="46"/>
  <c r="Q69" i="46"/>
  <c r="E83" i="46"/>
  <c r="M83" i="46"/>
  <c r="I97" i="46"/>
  <c r="Q97" i="46"/>
  <c r="U92" i="46"/>
  <c r="I27" i="47"/>
  <c r="Q27" i="47"/>
  <c r="E41" i="47"/>
  <c r="M41" i="47"/>
  <c r="U32" i="47"/>
  <c r="U40" i="47"/>
  <c r="I55" i="47"/>
  <c r="Q55" i="47"/>
  <c r="U48" i="47"/>
  <c r="E69" i="47"/>
  <c r="M69" i="47"/>
  <c r="I83" i="47"/>
  <c r="Q83" i="47"/>
  <c r="E97" i="47"/>
  <c r="M97" i="47"/>
  <c r="U86" i="47"/>
  <c r="U94" i="47"/>
  <c r="E27" i="48"/>
  <c r="M27" i="48"/>
  <c r="I41" i="48"/>
  <c r="Q41" i="48"/>
  <c r="E55" i="48"/>
  <c r="M55" i="48"/>
  <c r="I69" i="48"/>
  <c r="Q69" i="48"/>
  <c r="E83" i="48"/>
  <c r="M83" i="48"/>
  <c r="I97" i="48"/>
  <c r="Q97" i="48"/>
  <c r="U34" i="48"/>
  <c r="U44" i="48"/>
  <c r="U52" i="48"/>
  <c r="U90" i="48"/>
  <c r="U29" i="48"/>
  <c r="U37" i="48"/>
  <c r="U47" i="48"/>
  <c r="U85" i="48"/>
  <c r="U93" i="48"/>
  <c r="U10" i="48"/>
  <c r="X2" i="48"/>
  <c r="U32" i="48"/>
  <c r="U40" i="48"/>
  <c r="U50" i="48"/>
  <c r="U88" i="48"/>
  <c r="U96" i="48"/>
  <c r="U35" i="48"/>
  <c r="U45" i="48"/>
  <c r="U53" i="48"/>
  <c r="U91" i="48"/>
  <c r="U30" i="48"/>
  <c r="U38" i="48"/>
  <c r="U48" i="48"/>
  <c r="U86" i="48"/>
  <c r="U94" i="48"/>
  <c r="U33" i="48"/>
  <c r="U43" i="48"/>
  <c r="U51" i="48"/>
  <c r="U89" i="48"/>
  <c r="U36" i="48"/>
  <c r="U46" i="48"/>
  <c r="U54" i="48"/>
  <c r="U92" i="48"/>
  <c r="U36" i="47"/>
  <c r="U10" i="47"/>
  <c r="X2" i="47"/>
  <c r="U50" i="47"/>
  <c r="U88" i="47"/>
  <c r="U35" i="47"/>
  <c r="U47" i="47"/>
  <c r="U91" i="47"/>
  <c r="U96" i="47"/>
  <c r="U33" i="47"/>
  <c r="U89" i="47"/>
  <c r="U30" i="47"/>
  <c r="U38" i="47"/>
  <c r="U31" i="47"/>
  <c r="U39" i="47"/>
  <c r="U87" i="47"/>
  <c r="U95" i="47"/>
  <c r="U36" i="45"/>
  <c r="U21" i="45"/>
  <c r="U31" i="45"/>
  <c r="U39" i="45"/>
  <c r="U43" i="45"/>
  <c r="U49" i="45"/>
  <c r="U87" i="45"/>
  <c r="U95" i="45"/>
  <c r="U44" i="45"/>
  <c r="X2" i="45"/>
  <c r="U32" i="45"/>
  <c r="U68" i="45"/>
  <c r="U38" i="45"/>
  <c r="U48" i="45"/>
  <c r="U88" i="45"/>
  <c r="U94" i="45"/>
  <c r="U96" i="45"/>
  <c r="U53" i="45"/>
  <c r="U31" i="46"/>
  <c r="U39" i="46"/>
  <c r="U49" i="46"/>
  <c r="U87" i="46"/>
  <c r="U95" i="46"/>
  <c r="U52" i="46"/>
  <c r="U29" i="46"/>
  <c r="U37" i="46"/>
  <c r="U47" i="46"/>
  <c r="U85" i="46"/>
  <c r="U93" i="46"/>
  <c r="U90" i="46"/>
  <c r="U10" i="46"/>
  <c r="X2" i="46"/>
  <c r="U32" i="46"/>
  <c r="U40" i="46"/>
  <c r="U50" i="46"/>
  <c r="U88" i="46"/>
  <c r="U96" i="46"/>
  <c r="U34" i="46"/>
  <c r="U44" i="46"/>
  <c r="U35" i="46"/>
  <c r="U45" i="46"/>
  <c r="U53" i="46"/>
  <c r="U91" i="46"/>
  <c r="U30" i="46"/>
  <c r="U38" i="46"/>
  <c r="U48" i="46"/>
  <c r="U86" i="46"/>
  <c r="U94" i="46"/>
  <c r="U37" i="44"/>
  <c r="U35" i="44"/>
  <c r="U43" i="44"/>
  <c r="U85" i="44"/>
  <c r="U10" i="44"/>
  <c r="X2" i="44"/>
  <c r="U31" i="44"/>
  <c r="U41" i="48"/>
  <c r="X4" i="48"/>
  <c r="U69" i="48"/>
  <c r="X6" i="48"/>
  <c r="U97" i="48"/>
  <c r="X8" i="48"/>
  <c r="U83" i="48"/>
  <c r="X7" i="48"/>
  <c r="U65" i="47"/>
  <c r="U63" i="47"/>
  <c r="U81" i="47"/>
  <c r="U85" i="47"/>
  <c r="U23" i="47"/>
  <c r="U73" i="47"/>
  <c r="U68" i="46"/>
  <c r="U23" i="46"/>
  <c r="U41" i="46"/>
  <c r="X4" i="46"/>
  <c r="U60" i="46"/>
  <c r="U97" i="46"/>
  <c r="X8" i="46"/>
  <c r="U81" i="46"/>
  <c r="U26" i="45"/>
  <c r="U55" i="45"/>
  <c r="X5" i="45"/>
  <c r="U25" i="44"/>
  <c r="U81" i="44"/>
  <c r="U79" i="44"/>
  <c r="U73" i="44"/>
  <c r="U71" i="44"/>
  <c r="U78" i="44"/>
  <c r="U76" i="44"/>
  <c r="U83" i="44"/>
  <c r="X7" i="44"/>
  <c r="U55" i="44"/>
  <c r="X5" i="44"/>
  <c r="U60" i="44"/>
  <c r="U69" i="44"/>
  <c r="X6" i="44"/>
  <c r="U61" i="44"/>
  <c r="U57" i="44"/>
  <c r="U97" i="44"/>
  <c r="X8" i="44"/>
  <c r="U41" i="44"/>
  <c r="X4" i="44"/>
  <c r="U96" i="38"/>
  <c r="U94" i="38"/>
  <c r="U93" i="38"/>
  <c r="U91" i="38"/>
  <c r="U88" i="38"/>
  <c r="U87" i="38"/>
  <c r="U86" i="38"/>
  <c r="U74" i="38"/>
  <c r="U51" i="38"/>
  <c r="U50" i="38"/>
  <c r="U47" i="38"/>
  <c r="U46" i="38"/>
  <c r="U43" i="38"/>
  <c r="U40" i="38"/>
  <c r="U39" i="38"/>
  <c r="U38" i="38"/>
  <c r="U35" i="38"/>
  <c r="U32" i="38"/>
  <c r="U30" i="38"/>
  <c r="U29" i="38"/>
  <c r="U9" i="38"/>
  <c r="U8" i="38"/>
  <c r="U7" i="38"/>
  <c r="U6" i="38"/>
  <c r="U5" i="38"/>
  <c r="U4" i="38"/>
  <c r="U3" i="38"/>
  <c r="U2" i="38"/>
  <c r="O4" i="24"/>
  <c r="P4" i="24"/>
  <c r="H15" i="24"/>
  <c r="G15" i="24"/>
  <c r="F15" i="24"/>
  <c r="E15" i="24"/>
  <c r="D15" i="24"/>
  <c r="C15" i="24"/>
  <c r="N4" i="24"/>
  <c r="M4" i="24"/>
  <c r="L4" i="24"/>
  <c r="K4" i="24"/>
  <c r="J4" i="24"/>
  <c r="I4" i="24"/>
  <c r="U64" i="44"/>
  <c r="U62" i="44"/>
  <c r="U68" i="44"/>
  <c r="U82" i="44"/>
  <c r="U23" i="44"/>
  <c r="U16" i="45"/>
  <c r="U63" i="44"/>
  <c r="U72" i="44"/>
  <c r="U75" i="44"/>
  <c r="U55" i="48"/>
  <c r="X5" i="48"/>
  <c r="U97" i="45"/>
  <c r="X8" i="45"/>
  <c r="U65" i="44"/>
  <c r="U74" i="44"/>
  <c r="U77" i="44"/>
  <c r="U66" i="44"/>
  <c r="U15" i="46"/>
  <c r="U59" i="44"/>
  <c r="U58" i="44"/>
  <c r="U16" i="46"/>
  <c r="U69" i="47"/>
  <c r="X6" i="47"/>
  <c r="U22" i="48"/>
  <c r="T110" i="48"/>
  <c r="L110" i="48"/>
  <c r="D110" i="48"/>
  <c r="M99" i="48"/>
  <c r="E99" i="48"/>
  <c r="P110" i="47"/>
  <c r="H110" i="47"/>
  <c r="Q99" i="47"/>
  <c r="I99" i="47"/>
  <c r="T110" i="46"/>
  <c r="L110" i="46"/>
  <c r="D110" i="46"/>
  <c r="M99" i="46"/>
  <c r="E99" i="46"/>
  <c r="P110" i="45"/>
  <c r="H110" i="45"/>
  <c r="Q99" i="45"/>
  <c r="I99" i="45"/>
  <c r="S110" i="48"/>
  <c r="K110" i="48"/>
  <c r="C110" i="48"/>
  <c r="T99" i="48"/>
  <c r="T111" i="48"/>
  <c r="U103" i="48"/>
  <c r="L99" i="48"/>
  <c r="D99" i="48"/>
  <c r="D111" i="48"/>
  <c r="O110" i="47"/>
  <c r="G110" i="47"/>
  <c r="P99" i="47"/>
  <c r="H99" i="47"/>
  <c r="H111" i="47"/>
  <c r="S110" i="46"/>
  <c r="K110" i="46"/>
  <c r="C110" i="46"/>
  <c r="T99" i="46"/>
  <c r="L99" i="46"/>
  <c r="D99" i="46"/>
  <c r="D111" i="46"/>
  <c r="O110" i="45"/>
  <c r="G110" i="45"/>
  <c r="P99" i="45"/>
  <c r="H99" i="45"/>
  <c r="R110" i="48"/>
  <c r="J110" i="48"/>
  <c r="B110" i="48"/>
  <c r="S99" i="48"/>
  <c r="S111" i="48"/>
  <c r="K99" i="48"/>
  <c r="C99" i="48"/>
  <c r="N110" i="47"/>
  <c r="F110" i="47"/>
  <c r="O99" i="47"/>
  <c r="G99" i="47"/>
  <c r="R110" i="46"/>
  <c r="J110" i="46"/>
  <c r="B110" i="46"/>
  <c r="S99" i="46"/>
  <c r="K99" i="46"/>
  <c r="C99" i="46"/>
  <c r="N110" i="45"/>
  <c r="F110" i="45"/>
  <c r="O99" i="45"/>
  <c r="G99" i="45"/>
  <c r="G111" i="45"/>
  <c r="Q110" i="48"/>
  <c r="I110" i="48"/>
  <c r="R99" i="48"/>
  <c r="J99" i="48"/>
  <c r="B99" i="48"/>
  <c r="M110" i="47"/>
  <c r="E110" i="47"/>
  <c r="N99" i="47"/>
  <c r="N111" i="47"/>
  <c r="F99" i="47"/>
  <c r="Q110" i="46"/>
  <c r="I110" i="46"/>
  <c r="R99" i="46"/>
  <c r="R111" i="46"/>
  <c r="J99" i="46"/>
  <c r="B99" i="46"/>
  <c r="B111" i="46"/>
  <c r="M110" i="45"/>
  <c r="E110" i="45"/>
  <c r="N99" i="45"/>
  <c r="N111" i="45"/>
  <c r="F99" i="45"/>
  <c r="P110" i="48"/>
  <c r="H110" i="48"/>
  <c r="Q99" i="48"/>
  <c r="Q111" i="48"/>
  <c r="I99" i="48"/>
  <c r="I111" i="48"/>
  <c r="T110" i="47"/>
  <c r="L110" i="47"/>
  <c r="D110" i="47"/>
  <c r="M99" i="47"/>
  <c r="E99" i="47"/>
  <c r="P110" i="46"/>
  <c r="H110" i="46"/>
  <c r="Q99" i="46"/>
  <c r="Q111" i="46"/>
  <c r="I99" i="46"/>
  <c r="I111" i="46"/>
  <c r="T110" i="45"/>
  <c r="L110" i="45"/>
  <c r="D110" i="45"/>
  <c r="M99" i="45"/>
  <c r="E99" i="45"/>
  <c r="O110" i="48"/>
  <c r="G110" i="48"/>
  <c r="P99" i="48"/>
  <c r="P111" i="48"/>
  <c r="H99" i="48"/>
  <c r="H111" i="48"/>
  <c r="S110" i="47"/>
  <c r="K110" i="47"/>
  <c r="C110" i="47"/>
  <c r="T99" i="47"/>
  <c r="L99" i="47"/>
  <c r="D99" i="47"/>
  <c r="D111" i="47"/>
  <c r="N110" i="48"/>
  <c r="F110" i="48"/>
  <c r="O99" i="48"/>
  <c r="O111" i="48"/>
  <c r="G99" i="48"/>
  <c r="R110" i="47"/>
  <c r="J110" i="47"/>
  <c r="B110" i="47"/>
  <c r="S99" i="47"/>
  <c r="S111" i="47"/>
  <c r="K99" i="47"/>
  <c r="C99" i="47"/>
  <c r="C111" i="47"/>
  <c r="N110" i="46"/>
  <c r="F110" i="46"/>
  <c r="O99" i="46"/>
  <c r="G99" i="46"/>
  <c r="R110" i="45"/>
  <c r="J110" i="45"/>
  <c r="B110" i="45"/>
  <c r="S99" i="45"/>
  <c r="K99" i="45"/>
  <c r="C99" i="45"/>
  <c r="C111" i="45"/>
  <c r="M110" i="48"/>
  <c r="E110" i="48"/>
  <c r="N99" i="48"/>
  <c r="F99" i="48"/>
  <c r="Q110" i="47"/>
  <c r="I110" i="47"/>
  <c r="R99" i="47"/>
  <c r="J99" i="47"/>
  <c r="B99" i="47"/>
  <c r="M110" i="46"/>
  <c r="E110" i="46"/>
  <c r="N99" i="46"/>
  <c r="N111" i="46"/>
  <c r="F99" i="46"/>
  <c r="Q110" i="45"/>
  <c r="I110" i="45"/>
  <c r="R99" i="45"/>
  <c r="R111" i="45"/>
  <c r="J99" i="45"/>
  <c r="B99" i="45"/>
  <c r="B111" i="45"/>
  <c r="C110" i="45"/>
  <c r="L99" i="45"/>
  <c r="L111" i="45"/>
  <c r="N110" i="44"/>
  <c r="F110" i="44"/>
  <c r="O99" i="44"/>
  <c r="G99" i="44"/>
  <c r="D99" i="38"/>
  <c r="L99" i="38"/>
  <c r="L111" i="38"/>
  <c r="T99" i="38"/>
  <c r="O110" i="38"/>
  <c r="G110" i="38"/>
  <c r="D99" i="45"/>
  <c r="D111" i="45"/>
  <c r="M110" i="44"/>
  <c r="E110" i="44"/>
  <c r="N99" i="44"/>
  <c r="F99" i="44"/>
  <c r="E99" i="38"/>
  <c r="M99" i="38"/>
  <c r="N110" i="38"/>
  <c r="F110" i="38"/>
  <c r="T110" i="44"/>
  <c r="L110" i="44"/>
  <c r="D110" i="44"/>
  <c r="M99" i="44"/>
  <c r="E99" i="44"/>
  <c r="F99" i="38"/>
  <c r="N99" i="38"/>
  <c r="N111" i="38"/>
  <c r="M110" i="38"/>
  <c r="E110" i="38"/>
  <c r="S110" i="44"/>
  <c r="K110" i="44"/>
  <c r="C110" i="44"/>
  <c r="T99" i="44"/>
  <c r="L99" i="44"/>
  <c r="L111" i="44"/>
  <c r="D99" i="44"/>
  <c r="G99" i="38"/>
  <c r="G111" i="38"/>
  <c r="O99" i="38"/>
  <c r="T110" i="38"/>
  <c r="L110" i="38"/>
  <c r="D110" i="38"/>
  <c r="S99" i="38"/>
  <c r="B99" i="38"/>
  <c r="O110" i="46"/>
  <c r="P99" i="46"/>
  <c r="P111" i="46"/>
  <c r="R110" i="44"/>
  <c r="J110" i="44"/>
  <c r="B110" i="44"/>
  <c r="S99" i="44"/>
  <c r="K99" i="44"/>
  <c r="C99" i="44"/>
  <c r="H99" i="38"/>
  <c r="P99" i="38"/>
  <c r="S110" i="38"/>
  <c r="K110" i="38"/>
  <c r="C110" i="38"/>
  <c r="K99" i="38"/>
  <c r="G110" i="46"/>
  <c r="H99" i="46"/>
  <c r="H111" i="46"/>
  <c r="Q110" i="44"/>
  <c r="I110" i="44"/>
  <c r="R99" i="44"/>
  <c r="R111" i="44"/>
  <c r="J99" i="44"/>
  <c r="J111" i="44"/>
  <c r="B99" i="44"/>
  <c r="B111" i="44"/>
  <c r="I99" i="38"/>
  <c r="Q99" i="38"/>
  <c r="R110" i="38"/>
  <c r="J110" i="38"/>
  <c r="B110" i="38"/>
  <c r="H110" i="38"/>
  <c r="S110" i="45"/>
  <c r="P110" i="44"/>
  <c r="H110" i="44"/>
  <c r="Q99" i="44"/>
  <c r="I99" i="44"/>
  <c r="J99" i="38"/>
  <c r="J111" i="38"/>
  <c r="R99" i="38"/>
  <c r="R111" i="38"/>
  <c r="Q110" i="38"/>
  <c r="I110" i="38"/>
  <c r="K110" i="45"/>
  <c r="T99" i="45"/>
  <c r="O110" i="44"/>
  <c r="G110" i="44"/>
  <c r="P99" i="44"/>
  <c r="P111" i="44"/>
  <c r="H99" i="44"/>
  <c r="H111" i="44"/>
  <c r="C99" i="38"/>
  <c r="P110" i="38"/>
  <c r="U15" i="45"/>
  <c r="U58" i="45"/>
  <c r="U69" i="45"/>
  <c r="X6" i="45"/>
  <c r="U20" i="45"/>
  <c r="U63" i="45"/>
  <c r="U22" i="45"/>
  <c r="U25" i="45"/>
  <c r="U65" i="45"/>
  <c r="U41" i="45"/>
  <c r="X4" i="45"/>
  <c r="U24" i="45"/>
  <c r="U27" i="45"/>
  <c r="X3" i="45"/>
  <c r="U67" i="45"/>
  <c r="U17" i="45"/>
  <c r="U19" i="45"/>
  <c r="U59" i="45"/>
  <c r="U66" i="45"/>
  <c r="U60" i="45"/>
  <c r="U57" i="45"/>
  <c r="U64" i="45"/>
  <c r="U18" i="45"/>
  <c r="U61" i="45"/>
  <c r="U62" i="45"/>
  <c r="U62" i="48"/>
  <c r="U76" i="48"/>
  <c r="U66" i="48"/>
  <c r="U73" i="48"/>
  <c r="U68" i="47"/>
  <c r="U67" i="47"/>
  <c r="U41" i="47"/>
  <c r="X4" i="47"/>
  <c r="U60" i="47"/>
  <c r="U57" i="47"/>
  <c r="U64" i="47"/>
  <c r="U62" i="47"/>
  <c r="U58" i="47"/>
  <c r="U59" i="47"/>
  <c r="U66" i="47"/>
  <c r="U77" i="47"/>
  <c r="U24" i="46"/>
  <c r="U64" i="46"/>
  <c r="U55" i="46"/>
  <c r="X5" i="46"/>
  <c r="U27" i="46"/>
  <c r="X3" i="46"/>
  <c r="U16" i="44"/>
  <c r="U18" i="44"/>
  <c r="U20" i="44"/>
  <c r="U22" i="44"/>
  <c r="U19" i="44"/>
  <c r="U27" i="44"/>
  <c r="X3" i="44"/>
  <c r="U26" i="44"/>
  <c r="U15" i="44"/>
  <c r="U24" i="44"/>
  <c r="U21" i="44"/>
  <c r="U81" i="48"/>
  <c r="U60" i="48"/>
  <c r="U80" i="48"/>
  <c r="U102" i="48"/>
  <c r="U79" i="48"/>
  <c r="U58" i="48"/>
  <c r="U63" i="48"/>
  <c r="U16" i="48"/>
  <c r="U105" i="48"/>
  <c r="U82" i="48"/>
  <c r="U71" i="48"/>
  <c r="U20" i="48"/>
  <c r="U25" i="48"/>
  <c r="U77" i="48"/>
  <c r="U74" i="48"/>
  <c r="U61" i="48"/>
  <c r="U72" i="48"/>
  <c r="U75" i="48"/>
  <c r="U67" i="48"/>
  <c r="U27" i="48"/>
  <c r="X3" i="48"/>
  <c r="U18" i="48"/>
  <c r="U64" i="48"/>
  <c r="U23" i="48"/>
  <c r="U24" i="48"/>
  <c r="U65" i="48"/>
  <c r="U59" i="48"/>
  <c r="U26" i="48"/>
  <c r="U15" i="48"/>
  <c r="U109" i="48"/>
  <c r="U78" i="48"/>
  <c r="U57" i="48"/>
  <c r="U21" i="48"/>
  <c r="U104" i="48"/>
  <c r="U101" i="48"/>
  <c r="U68" i="48"/>
  <c r="U19" i="48"/>
  <c r="U100" i="48"/>
  <c r="U27" i="47"/>
  <c r="X3" i="47"/>
  <c r="U25" i="47"/>
  <c r="U26" i="47"/>
  <c r="U24" i="47"/>
  <c r="U22" i="47"/>
  <c r="U20" i="47"/>
  <c r="U18" i="47"/>
  <c r="U16" i="47"/>
  <c r="U15" i="47"/>
  <c r="U21" i="47"/>
  <c r="U79" i="47"/>
  <c r="U19" i="47"/>
  <c r="U83" i="47"/>
  <c r="X7" i="47"/>
  <c r="U75" i="47"/>
  <c r="U82" i="47"/>
  <c r="U80" i="47"/>
  <c r="U78" i="47"/>
  <c r="U76" i="47"/>
  <c r="U74" i="47"/>
  <c r="U72" i="47"/>
  <c r="U71" i="47"/>
  <c r="U17" i="47"/>
  <c r="U83" i="46"/>
  <c r="X7" i="46"/>
  <c r="U82" i="46"/>
  <c r="U76" i="46"/>
  <c r="U74" i="46"/>
  <c r="U72" i="46"/>
  <c r="U18" i="46"/>
  <c r="U73" i="46"/>
  <c r="U21" i="46"/>
  <c r="U66" i="46"/>
  <c r="U25" i="46"/>
  <c r="U69" i="46"/>
  <c r="X6" i="46"/>
  <c r="U63" i="46"/>
  <c r="U61" i="46"/>
  <c r="U58" i="46"/>
  <c r="U17" i="46"/>
  <c r="U22" i="46"/>
  <c r="U75" i="46"/>
  <c r="U20" i="46"/>
  <c r="U65" i="46"/>
  <c r="U79" i="46"/>
  <c r="U77" i="46"/>
  <c r="U67" i="46"/>
  <c r="U80" i="46"/>
  <c r="U57" i="46"/>
  <c r="U71" i="46"/>
  <c r="U59" i="46"/>
  <c r="U62" i="46"/>
  <c r="U19" i="46"/>
  <c r="X7" i="45"/>
  <c r="U81" i="45"/>
  <c r="U79" i="45"/>
  <c r="U77" i="45"/>
  <c r="U75" i="45"/>
  <c r="U73" i="45"/>
  <c r="U82" i="45"/>
  <c r="U80" i="45"/>
  <c r="U78" i="45"/>
  <c r="U76" i="45"/>
  <c r="U74" i="45"/>
  <c r="U72" i="45"/>
  <c r="U71" i="45"/>
  <c r="U54" i="38"/>
  <c r="U31" i="38"/>
  <c r="U37" i="38"/>
  <c r="U49" i="38"/>
  <c r="U85" i="38"/>
  <c r="U95" i="38"/>
  <c r="U34" i="38"/>
  <c r="U44" i="38"/>
  <c r="U52" i="38"/>
  <c r="U90" i="38"/>
  <c r="U36" i="38"/>
  <c r="U92" i="38"/>
  <c r="U97" i="38"/>
  <c r="X8" i="38"/>
  <c r="U48" i="38"/>
  <c r="U33" i="38"/>
  <c r="U45" i="38"/>
  <c r="U53" i="38"/>
  <c r="U89" i="38"/>
  <c r="U59" i="38"/>
  <c r="U80" i="38"/>
  <c r="U79" i="38"/>
  <c r="U75" i="38"/>
  <c r="U73" i="38"/>
  <c r="U66" i="38"/>
  <c r="U82" i="38"/>
  <c r="U55" i="38"/>
  <c r="X5" i="38"/>
  <c r="U62" i="38"/>
  <c r="U27" i="38"/>
  <c r="X3" i="38"/>
  <c r="M111" i="45"/>
  <c r="U108" i="48"/>
  <c r="U99" i="48"/>
  <c r="U106" i="48"/>
  <c r="U107" i="48"/>
  <c r="C111" i="38"/>
  <c r="O111" i="38"/>
  <c r="O111" i="44"/>
  <c r="R111" i="47"/>
  <c r="K111" i="45"/>
  <c r="F111" i="47"/>
  <c r="K111" i="48"/>
  <c r="P111" i="47"/>
  <c r="C111" i="44"/>
  <c r="F111" i="48"/>
  <c r="G111" i="47"/>
  <c r="Q111" i="47"/>
  <c r="F111" i="38"/>
  <c r="Q111" i="44"/>
  <c r="K111" i="44"/>
  <c r="N111" i="48"/>
  <c r="B111" i="48"/>
  <c r="U111" i="48"/>
  <c r="X9" i="48"/>
  <c r="O111" i="47"/>
  <c r="L111" i="48"/>
  <c r="N111" i="44"/>
  <c r="E111" i="47"/>
  <c r="J111" i="47"/>
  <c r="G111" i="48"/>
  <c r="M111" i="47"/>
  <c r="F111" i="45"/>
  <c r="S111" i="46"/>
  <c r="C111" i="48"/>
  <c r="M111" i="48"/>
  <c r="P111" i="38"/>
  <c r="S111" i="45"/>
  <c r="I111" i="45"/>
  <c r="H111" i="38"/>
  <c r="D111" i="44"/>
  <c r="F111" i="46"/>
  <c r="K111" i="47"/>
  <c r="O111" i="45"/>
  <c r="L111" i="46"/>
  <c r="Q111" i="45"/>
  <c r="I111" i="47"/>
  <c r="U110" i="48"/>
  <c r="B111" i="38"/>
  <c r="M111" i="38"/>
  <c r="T111" i="46"/>
  <c r="U99" i="46"/>
  <c r="E111" i="44"/>
  <c r="Q111" i="38"/>
  <c r="S111" i="38"/>
  <c r="E111" i="38"/>
  <c r="T111" i="45"/>
  <c r="I111" i="38"/>
  <c r="K111" i="38"/>
  <c r="S111" i="44"/>
  <c r="M111" i="44"/>
  <c r="F111" i="44"/>
  <c r="G111" i="46"/>
  <c r="T111" i="47"/>
  <c r="U99" i="47"/>
  <c r="E111" i="45"/>
  <c r="J111" i="48"/>
  <c r="C111" i="46"/>
  <c r="H111" i="45"/>
  <c r="E111" i="46"/>
  <c r="I111" i="44"/>
  <c r="T111" i="44"/>
  <c r="U110" i="44"/>
  <c r="T111" i="38"/>
  <c r="U99" i="38"/>
  <c r="L111" i="47"/>
  <c r="J111" i="46"/>
  <c r="U99" i="45"/>
  <c r="D111" i="38"/>
  <c r="J111" i="45"/>
  <c r="B111" i="47"/>
  <c r="O111" i="46"/>
  <c r="R111" i="48"/>
  <c r="K111" i="46"/>
  <c r="P111" i="45"/>
  <c r="M111" i="46"/>
  <c r="E111" i="48"/>
  <c r="G111" i="44"/>
  <c r="U58" i="38"/>
  <c r="U18" i="38"/>
  <c r="U26" i="38"/>
  <c r="U20" i="38"/>
  <c r="U57" i="38"/>
  <c r="U83" i="38"/>
  <c r="X7" i="38"/>
  <c r="U78" i="38"/>
  <c r="U76" i="38"/>
  <c r="U72" i="38"/>
  <c r="U23" i="38"/>
  <c r="U68" i="38"/>
  <c r="U19" i="38"/>
  <c r="U25" i="38"/>
  <c r="U69" i="38"/>
  <c r="X6" i="38"/>
  <c r="U61" i="38"/>
  <c r="U17" i="38"/>
  <c r="U15" i="38"/>
  <c r="U60" i="38"/>
  <c r="U67" i="38"/>
  <c r="U24" i="38"/>
  <c r="U81" i="38"/>
  <c r="U22" i="38"/>
  <c r="U21" i="38"/>
  <c r="U16" i="38"/>
  <c r="U64" i="38"/>
  <c r="U65" i="38"/>
  <c r="U63" i="38"/>
  <c r="U77" i="38"/>
  <c r="U99" i="44"/>
  <c r="U104" i="38"/>
  <c r="U107" i="38"/>
  <c r="U111" i="46"/>
  <c r="X9" i="46"/>
  <c r="U100" i="46"/>
  <c r="U106" i="46"/>
  <c r="U102" i="46"/>
  <c r="U101" i="46"/>
  <c r="U103" i="46"/>
  <c r="U109" i="46"/>
  <c r="U105" i="46"/>
  <c r="U108" i="46"/>
  <c r="U110" i="46"/>
  <c r="U107" i="46"/>
  <c r="U104" i="46"/>
  <c r="U111" i="38"/>
  <c r="X9" i="38"/>
  <c r="U108" i="38"/>
  <c r="U101" i="38"/>
  <c r="U109" i="38"/>
  <c r="U103" i="38"/>
  <c r="U110" i="38"/>
  <c r="U106" i="38"/>
  <c r="U105" i="38"/>
  <c r="U100" i="38"/>
  <c r="U103" i="45"/>
  <c r="U108" i="45"/>
  <c r="U110" i="45"/>
  <c r="U109" i="45"/>
  <c r="U106" i="45"/>
  <c r="U105" i="45"/>
  <c r="U104" i="45"/>
  <c r="U107" i="45"/>
  <c r="U111" i="45"/>
  <c r="X9" i="45"/>
  <c r="U100" i="45"/>
  <c r="U102" i="45"/>
  <c r="U101" i="45"/>
  <c r="U111" i="44"/>
  <c r="X9" i="44"/>
  <c r="U107" i="44"/>
  <c r="U106" i="44"/>
  <c r="U104" i="44"/>
  <c r="U102" i="44"/>
  <c r="U101" i="44"/>
  <c r="U100" i="44"/>
  <c r="U103" i="44"/>
  <c r="U109" i="44"/>
  <c r="U108" i="44"/>
  <c r="U105" i="44"/>
  <c r="U103" i="47"/>
  <c r="U101" i="47"/>
  <c r="U109" i="47"/>
  <c r="U107" i="47"/>
  <c r="U104" i="47"/>
  <c r="U102" i="47"/>
  <c r="U100" i="47"/>
  <c r="U111" i="47"/>
  <c r="X9" i="47"/>
  <c r="U106" i="47"/>
  <c r="U105" i="47"/>
  <c r="U110" i="47"/>
  <c r="U108" i="47"/>
  <c r="U102" i="38"/>
  <c r="B8" i="9"/>
  <c r="E15" i="9" l="1"/>
</calcChain>
</file>

<file path=xl/comments1.xml><?xml version="1.0" encoding="utf-8"?>
<comments xmlns="http://schemas.openxmlformats.org/spreadsheetml/2006/main">
  <authors>
    <author>Alon Shepon</author>
  </authors>
  <commentList>
    <comment ref="A3" authorId="0" shapeId="0">
      <text>
        <r>
          <rPr>
            <b/>
            <sz val="9"/>
            <color indexed="81"/>
            <rFont val="Tahoma"/>
            <charset val="1"/>
          </rPr>
          <t>Alon Shepon:</t>
        </r>
        <r>
          <rPr>
            <sz val="9"/>
            <color indexed="81"/>
            <rFont val="Tahoma"/>
            <charset val="1"/>
          </rPr>
          <t xml:space="preserve">
the only poluculture system. It includes P. monodon at 786 kg and milkfish at 1000 kg per year</t>
        </r>
      </text>
    </comment>
    <comment ref="A14" authorId="0" shapeId="0">
      <text>
        <r>
          <rPr>
            <b/>
            <sz val="9"/>
            <color indexed="81"/>
            <rFont val="Tahoma"/>
            <charset val="1"/>
          </rPr>
          <t>Alon Shepon:</t>
        </r>
        <r>
          <rPr>
            <sz val="9"/>
            <color indexed="81"/>
            <rFont val="Tahoma"/>
            <charset val="1"/>
          </rPr>
          <t xml:space="preserve">
taken as the median of all other species</t>
        </r>
      </text>
    </comment>
  </commentList>
</comments>
</file>

<file path=xl/comments2.xml><?xml version="1.0" encoding="utf-8"?>
<comments xmlns="http://schemas.openxmlformats.org/spreadsheetml/2006/main">
  <authors>
    <author>Alon Shepon</author>
  </authors>
  <commentList>
    <comment ref="A4" authorId="0" shapeId="0">
      <text>
        <r>
          <rPr>
            <b/>
            <sz val="9"/>
            <color indexed="81"/>
            <rFont val="Tahoma"/>
          </rPr>
          <t>Alon Shepon:</t>
        </r>
        <r>
          <rPr>
            <sz val="9"/>
            <color indexed="81"/>
            <rFont val="Tahoma"/>
          </rPr>
          <t xml:space="preserve">
P. monodon+Milkfish</t>
        </r>
      </text>
    </comment>
    <comment ref="A5" authorId="0" shapeId="0">
      <text>
        <r>
          <rPr>
            <b/>
            <sz val="9"/>
            <color indexed="81"/>
            <rFont val="Tahoma"/>
          </rPr>
          <t>Alon Shepon:</t>
        </r>
        <r>
          <rPr>
            <sz val="9"/>
            <color indexed="81"/>
            <rFont val="Tahoma"/>
          </rPr>
          <t xml:space="preserve">
L. Vannamei</t>
        </r>
      </text>
    </comment>
  </commentList>
</comments>
</file>

<file path=xl/comments3.xml><?xml version="1.0" encoding="utf-8"?>
<comments xmlns="http://schemas.openxmlformats.org/spreadsheetml/2006/main">
  <authors>
    <author>Alon Shepon</author>
  </authors>
  <commentList>
    <comment ref="T2" authorId="0" shapeId="0">
      <text>
        <r>
          <rPr>
            <b/>
            <sz val="9"/>
            <color indexed="81"/>
            <rFont val="Tahoma"/>
          </rPr>
          <t>Alon Shepon:</t>
        </r>
        <r>
          <rPr>
            <sz val="9"/>
            <color indexed="81"/>
            <rFont val="Tahoma"/>
          </rPr>
          <t xml:space="preserve">
The value here was changed slightly from the original value of 1930 (in Henriksson et al 2017) to avoid negative mass in L, Vannamei due to residual. This changed overal mass increase in2030 compared to 2012 by 594% instead of 593% (cell U10)</t>
        </r>
      </text>
    </comment>
  </commentList>
</comments>
</file>

<file path=xl/sharedStrings.xml><?xml version="1.0" encoding="utf-8"?>
<sst xmlns="http://schemas.openxmlformats.org/spreadsheetml/2006/main" count="942" uniqueCount="171">
  <si>
    <t>Global warming</t>
  </si>
  <si>
    <t>Land use</t>
  </si>
  <si>
    <t>Eutrophication</t>
  </si>
  <si>
    <t>Acidification</t>
  </si>
  <si>
    <t>Tilapia</t>
  </si>
  <si>
    <t>Scientific.Name</t>
  </si>
  <si>
    <t>Class</t>
  </si>
  <si>
    <t>Order</t>
  </si>
  <si>
    <t>Family</t>
  </si>
  <si>
    <t>Genus</t>
  </si>
  <si>
    <t>mg</t>
  </si>
  <si>
    <t>g</t>
  </si>
  <si>
    <t>mcg</t>
  </si>
  <si>
    <t>Chanos chanos</t>
  </si>
  <si>
    <t>Clarias</t>
  </si>
  <si>
    <t>Clarias gariepinus</t>
  </si>
  <si>
    <t>Cyprinus carpio</t>
  </si>
  <si>
    <t>Epinephelus</t>
  </si>
  <si>
    <t>Oreochromis niloticus</t>
  </si>
  <si>
    <t>Pangasius</t>
  </si>
  <si>
    <t>Penaeus monodon</t>
  </si>
  <si>
    <t>Penaeus vannamei</t>
  </si>
  <si>
    <t>REFERENCES</t>
  </si>
  <si>
    <t>System</t>
  </si>
  <si>
    <t>Median impact per tonne</t>
  </si>
  <si>
    <t>Environmental, mass allocation</t>
  </si>
  <si>
    <t>Environmental, economic allocation</t>
  </si>
  <si>
    <t>Species</t>
  </si>
  <si>
    <t>system</t>
  </si>
  <si>
    <t>Freshwater use</t>
  </si>
  <si>
    <t>Energy use</t>
  </si>
  <si>
    <t>Whole fish</t>
  </si>
  <si>
    <t>L, Vannamei</t>
  </si>
  <si>
    <t>Milkfish</t>
  </si>
  <si>
    <t>Pangasius, ponds</t>
  </si>
  <si>
    <t>Pangasius, cages</t>
  </si>
  <si>
    <t xml:space="preserve">Carps </t>
  </si>
  <si>
    <t>Tilapia, ponds</t>
  </si>
  <si>
    <t>Tilapia, cages</t>
  </si>
  <si>
    <t>Grouper</t>
  </si>
  <si>
    <t>Others</t>
  </si>
  <si>
    <t>Indonesian aquaculture futures – Evaluating environmental and socioeconomic potentials and limitations. Journal of Cleaner Production, Volume 162, Pages 1482–1490 Henriksson et al, 20 September 2017</t>
  </si>
  <si>
    <t>Clarias (Clarias gariepinus)</t>
  </si>
  <si>
    <t>Pangasius (Pangasianodon hypophthalmus) ponds</t>
  </si>
  <si>
    <t>Tilapia (Oreochromis niloticus) ponds</t>
  </si>
  <si>
    <t>Tilapia (Oreochromis niloticus) cages</t>
  </si>
  <si>
    <t>others</t>
  </si>
  <si>
    <t>Grouper (Epinephelinae)</t>
  </si>
  <si>
    <t>Pangasius (Pangasianodon hypophthalamus) cages</t>
  </si>
  <si>
    <t xml:space="preserve">Exploring Indonesian aquaculture futures. Phillips M, Henriksson PJG, Tran N, Chan CY, Mohan CV, Rodriguez U-P, Suri S, Hall S and Koeshendrajana S., Penang, Malaysia: WorldFish. Program Report: 2015-39. 2015. </t>
  </si>
  <si>
    <t>Whiteleg shrimp (L, Vannamei)</t>
  </si>
  <si>
    <t>Baseline scenario, million kg</t>
  </si>
  <si>
    <t>increase 2012-2030</t>
  </si>
  <si>
    <t>Summary</t>
  </si>
  <si>
    <t>Mass</t>
  </si>
  <si>
    <t>Shrimp</t>
  </si>
  <si>
    <t>Fish quantity</t>
  </si>
  <si>
    <t>Land-use</t>
  </si>
  <si>
    <t>FW use</t>
  </si>
  <si>
    <t>Wild fish use</t>
  </si>
  <si>
    <t>Total</t>
  </si>
  <si>
    <t>Allocation factor</t>
  </si>
  <si>
    <t>Mass allocation</t>
  </si>
  <si>
    <t>Year</t>
  </si>
  <si>
    <t>%</t>
  </si>
  <si>
    <t>Global warming, tonne CO2-eq,</t>
  </si>
  <si>
    <t>Acidification, tonnes SO2-eq,</t>
  </si>
  <si>
    <t>Eutrophication, tonnes PO4-eq,</t>
  </si>
  <si>
    <t>UNITS</t>
  </si>
  <si>
    <t>fraction</t>
  </si>
  <si>
    <t>m2a</t>
  </si>
  <si>
    <t>m3</t>
  </si>
  <si>
    <t>MJ</t>
  </si>
  <si>
    <t>kg CO2 eq</t>
  </si>
  <si>
    <t>kg SO2 eq</t>
  </si>
  <si>
    <t>kg PO4 eq</t>
  </si>
  <si>
    <t>P. monodon</t>
  </si>
  <si>
    <t>Carps, ponds</t>
  </si>
  <si>
    <t>Milkfish, ponds</t>
  </si>
  <si>
    <t>Carps, cages</t>
  </si>
  <si>
    <t>Milkfish (Chanos chanos) monoculture</t>
  </si>
  <si>
    <t>carp (Cyprinus carpio) ponds</t>
  </si>
  <si>
    <t>carp (Cyprinus carpio) cages</t>
  </si>
  <si>
    <t>1/Yield (m2/tonnes)</t>
  </si>
  <si>
    <t>P, monodon+Milkfish, tambak</t>
  </si>
  <si>
    <t>Land-use, dunam (10^3 m^2)</t>
  </si>
  <si>
    <r>
      <t>FW use, 10^3 m</t>
    </r>
    <r>
      <rPr>
        <vertAlign val="superscript"/>
        <sz val="11"/>
        <color rgb="FFFFFFFF"/>
        <rFont val="Calibri"/>
        <family val="2"/>
        <scheme val="minor"/>
      </rPr>
      <t>3</t>
    </r>
  </si>
  <si>
    <t>Energy use, 10^3 MJ</t>
  </si>
  <si>
    <t>tambak</t>
  </si>
  <si>
    <t>Asian tiger prawn (P,monodon)+milkfish(Chanos chanos) Polyculture</t>
  </si>
  <si>
    <t>Fish type Nut. Composition</t>
  </si>
  <si>
    <t>BAU</t>
  </si>
  <si>
    <t>business as usual scenario</t>
  </si>
  <si>
    <t>AS1</t>
  </si>
  <si>
    <t>stagnated capture fisheries scenario</t>
  </si>
  <si>
    <t>AS2</t>
  </si>
  <si>
    <t>AS3</t>
  </si>
  <si>
    <t>AS4</t>
  </si>
  <si>
    <t>AS5</t>
  </si>
  <si>
    <t>export oriented scenario</t>
  </si>
  <si>
    <t>domestic oriented scenario</t>
  </si>
  <si>
    <t>slow aquaculture growth scenario</t>
  </si>
  <si>
    <t>shrimp and fish disease scenario</t>
  </si>
  <si>
    <t>Fish Nutrient Composition</t>
  </si>
  <si>
    <t>a global database of nutrient supply of fish</t>
  </si>
  <si>
    <t xml:space="preserve">Summary impacts </t>
  </si>
  <si>
    <t xml:space="preserve"> nutient composition of aquaculture systems in Indonesia</t>
  </si>
  <si>
    <t>enviromental impact data per system (from LCA results)</t>
  </si>
  <si>
    <t>Whole fish use, 10^3 tonnes</t>
  </si>
  <si>
    <t xml:space="preserve">relative yields </t>
  </si>
  <si>
    <t>relative contribution of species (2010)</t>
  </si>
  <si>
    <t>relative contribution of species (2030)</t>
  </si>
  <si>
    <t>Henriksson, P.J.G., Banks, L.K., Suri, S.K., Pratiwi, T.Y., Fatan, N.A., Troell, M., 2019. Indonesian aquaculture futures — identifying interventions for reducing environmental impacts. Environ. Res. Lett. 14.</t>
  </si>
  <si>
    <t>Pangasianodon hypophthalmus</t>
  </si>
  <si>
    <t>Whiteleg shrimp</t>
  </si>
  <si>
    <t>A. tiger shrimp+Milkfish</t>
  </si>
  <si>
    <t>median_edible_coef</t>
  </si>
  <si>
    <t>median_calcium</t>
  </si>
  <si>
    <t>median_iron</t>
  </si>
  <si>
    <t>median_iodine</t>
  </si>
  <si>
    <t>median_zinc</t>
  </si>
  <si>
    <t>median_vita</t>
  </si>
  <si>
    <t>cyprinus</t>
  </si>
  <si>
    <t>cypriniformes</t>
  </si>
  <si>
    <t>cyprinidae</t>
  </si>
  <si>
    <t>actinopterygii</t>
  </si>
  <si>
    <t>epinephelus</t>
  </si>
  <si>
    <t>perciformes</t>
  </si>
  <si>
    <t>serranidae</t>
  </si>
  <si>
    <t>oreochromis</t>
  </si>
  <si>
    <t>cichliformes</t>
  </si>
  <si>
    <t>cichlidae</t>
  </si>
  <si>
    <t>penaeus</t>
  </si>
  <si>
    <t>decapoda</t>
  </si>
  <si>
    <t>penaeidae</t>
  </si>
  <si>
    <t>malacostraca</t>
  </si>
  <si>
    <t>pangasianodon</t>
  </si>
  <si>
    <t>siluriformes</t>
  </si>
  <si>
    <t>pangasiidae</t>
  </si>
  <si>
    <t>clarias</t>
  </si>
  <si>
    <t>clariidae</t>
  </si>
  <si>
    <t>pangasius</t>
  </si>
  <si>
    <t>chanos</t>
  </si>
  <si>
    <t>gonorynchiformes</t>
  </si>
  <si>
    <t>chanidae</t>
  </si>
  <si>
    <t>Clarias sp.</t>
  </si>
  <si>
    <t>carp</t>
  </si>
  <si>
    <t>grouper</t>
  </si>
  <si>
    <t>Nile tilapia</t>
  </si>
  <si>
    <t>milkfish</t>
  </si>
  <si>
    <t>Asian tiger prawn</t>
  </si>
  <si>
    <t>Penaeus mondon</t>
  </si>
  <si>
    <t>“median_edible_coef” filled at family level “penaeidae”</t>
  </si>
  <si>
    <t>Penaeus vannamei:</t>
  </si>
  <si>
    <t>Pangasianodon hypophthalmus:</t>
  </si>
  <si>
    <t>“median_edible_coef”, “median_iron”, “median_vita” filled at family level “pangasiidae”</t>
  </si>
  <si>
    <t>“median_iodine”,  “median_dha”, “median_epa” filled at order level “siluriformes”</t>
  </si>
  <si>
    <t>“median_iodine”,  “median_dha”, “median_epa” filled at order level “perciformes”</t>
  </si>
  <si>
    <t>"median_edible_coef","median_iodine","median_vita","median_dha","median_epa" filled at class level “actinopterygii”</t>
  </si>
  <si>
    <t>"median_edible_coef","median_vita" filled at genus level “clarias”</t>
  </si>
  <si>
    <t>"median_iodine","median_dha","median_epa" filled at order level “siluriformes”</t>
  </si>
  <si>
    <t>Golden, Christopher D.; Koehn, J. Zachary; Vaitla, Bapu; DeSisto, Camille; Kelahan, Heather; Manning, Kayla; Fiorella, Kathryn J.; Kjellevold, Marian; Thilsted, Shakuntala H., 2021, "Aquatic Food Composition Database", https://doi.org/10.7910/DVN/KI0NYM, Harvard Dataverse, V2.</t>
  </si>
  <si>
    <t>median_EPA_DHA</t>
  </si>
  <si>
    <t>Epinephelus sp.</t>
  </si>
  <si>
    <t>per 100g</t>
  </si>
  <si>
    <t>land occupation</t>
  </si>
  <si>
    <t>ponds</t>
  </si>
  <si>
    <t>monoculture</t>
  </si>
  <si>
    <t>cages</t>
  </si>
  <si>
    <t>polyculture</t>
  </si>
  <si>
    <t>Comm. carps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</si>
</sst>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000"/>
    <numFmt numFmtId="166" formatCode="0.0000"/>
  </numFmts>
  <fonts count="32" x14ac:knownFonts="1">
    <font>
      <sz val="11"/>
      <color theme="1"/>
      <name val="Calibri"/>
      <family val="2"/>
      <scheme val="minor"/>
    </font>
    <font>
      <sz val="11"/>
      <color theme="1"/>
      <name val="Calibri"/>
      <family val="2"/>
      <scheme val="minor"/>
    </font>
    <font>
      <sz val="10"/>
      <color rgb="FF000000"/>
      <name val="Times New Roman"/>
      <family val="1"/>
    </font>
    <font>
      <sz val="11"/>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
      <b/>
      <sz val="11"/>
      <color rgb="FF111111"/>
      <name val="Calibri"/>
      <family val="2"/>
      <scheme val="minor"/>
    </font>
    <font>
      <sz val="12"/>
      <color theme="0"/>
      <name val="Calibri"/>
      <family val="2"/>
      <scheme val="minor"/>
    </font>
    <font>
      <sz val="12"/>
      <name val="Calibri"/>
      <family val="2"/>
      <scheme val="minor"/>
    </font>
    <font>
      <sz val="12"/>
      <color theme="1"/>
      <name val="Calibri"/>
      <family val="2"/>
      <scheme val="minor"/>
    </font>
    <font>
      <sz val="11"/>
      <color theme="0"/>
      <name val="Calibri"/>
      <family val="2"/>
      <scheme val="minor"/>
    </font>
    <font>
      <b/>
      <sz val="11"/>
      <name val="Calibri"/>
      <family val="2"/>
      <scheme val="minor"/>
    </font>
    <font>
      <sz val="11"/>
      <color rgb="FF000000"/>
      <name val="Calibri"/>
      <family val="2"/>
      <scheme val="minor"/>
    </font>
    <font>
      <sz val="11"/>
      <color rgb="FF222222"/>
      <name val="Calibri"/>
      <family val="2"/>
      <scheme val="minor"/>
    </font>
    <font>
      <b/>
      <sz val="12"/>
      <name val="Calibri"/>
      <family val="2"/>
      <scheme val="minor"/>
    </font>
    <font>
      <b/>
      <sz val="12"/>
      <color rgb="FF000000"/>
      <name val="Calibri"/>
      <family val="2"/>
      <scheme val="minor"/>
    </font>
    <font>
      <sz val="12"/>
      <color rgb="FF000000"/>
      <name val="Calibri"/>
      <family val="2"/>
      <scheme val="minor"/>
    </font>
    <font>
      <b/>
      <sz val="11"/>
      <color rgb="FF000000"/>
      <name val="Calibri"/>
      <family val="2"/>
      <scheme val="minor"/>
    </font>
    <font>
      <b/>
      <sz val="14"/>
      <color rgb="FF000000"/>
      <name val="Calibri"/>
      <family val="2"/>
      <scheme val="minor"/>
    </font>
    <font>
      <sz val="12"/>
      <color rgb="FF9C0006"/>
      <name val="Calibri"/>
      <family val="2"/>
      <scheme val="minor"/>
    </font>
    <font>
      <sz val="12"/>
      <color rgb="FFFFFFFF"/>
      <name val="Calibri"/>
      <family val="2"/>
      <scheme val="minor"/>
    </font>
    <font>
      <sz val="11"/>
      <color rgb="FFFFFFFF"/>
      <name val="Calibri"/>
      <family val="2"/>
      <scheme val="minor"/>
    </font>
    <font>
      <vertAlign val="superscript"/>
      <sz val="11"/>
      <color rgb="FFFFFFFF"/>
      <name val="Calibri"/>
      <family val="2"/>
      <scheme val="minor"/>
    </font>
    <font>
      <b/>
      <sz val="14"/>
      <name val="Calibri"/>
      <family val="2"/>
      <scheme val="minor"/>
    </font>
    <font>
      <sz val="12"/>
      <name val="Calibri"/>
      <family val="2"/>
      <scheme val="minor"/>
    </font>
    <font>
      <sz val="9"/>
      <color indexed="81"/>
      <name val="Tahoma"/>
      <charset val="1"/>
    </font>
    <font>
      <b/>
      <sz val="9"/>
      <color indexed="81"/>
      <name val="Tahoma"/>
      <charset val="1"/>
    </font>
    <font>
      <sz val="9"/>
      <color indexed="81"/>
      <name val="Tahoma"/>
    </font>
    <font>
      <b/>
      <sz val="9"/>
      <color indexed="81"/>
      <name val="Tahoma"/>
    </font>
    <font>
      <b/>
      <sz val="16"/>
      <color theme="1"/>
      <name val="Calibri"/>
      <family val="2"/>
      <scheme val="minor"/>
    </font>
    <font>
      <sz val="12"/>
      <color rgb="FF222222"/>
      <name val="Arial"/>
      <family val="2"/>
    </font>
  </fonts>
  <fills count="32">
    <fill>
      <patternFill patternType="none"/>
    </fill>
    <fill>
      <patternFill patternType="gray125"/>
    </fill>
    <fill>
      <patternFill patternType="solid">
        <fgColor theme="9" tint="0.79998168889431442"/>
        <bgColor indexed="64"/>
      </patternFill>
    </fill>
    <fill>
      <patternFill patternType="solid">
        <fgColor rgb="FFFA8072"/>
        <bgColor indexed="64"/>
      </patternFill>
    </fill>
    <fill>
      <patternFill patternType="solid">
        <fgColor rgb="FF8B000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2"/>
        <bgColor indexed="64"/>
      </patternFill>
    </fill>
    <fill>
      <patternFill patternType="solid">
        <fgColor rgb="FFD8E4BC"/>
        <bgColor rgb="FF000000"/>
      </patternFill>
    </fill>
    <fill>
      <patternFill patternType="solid">
        <fgColor rgb="FFDCE6F1"/>
        <bgColor rgb="FF000000"/>
      </patternFill>
    </fill>
    <fill>
      <patternFill patternType="solid">
        <fgColor rgb="FFFFC7CE"/>
        <bgColor rgb="FF000000"/>
      </patternFill>
    </fill>
    <fill>
      <patternFill patternType="solid">
        <fgColor rgb="FF963634"/>
        <bgColor rgb="FF000000"/>
      </patternFill>
    </fill>
    <fill>
      <patternFill patternType="solid">
        <fgColor rgb="FF4F6228"/>
        <bgColor rgb="FF000000"/>
      </patternFill>
    </fill>
    <fill>
      <patternFill patternType="solid">
        <fgColor rgb="FFFABF8F"/>
        <bgColor rgb="FF000000"/>
      </patternFill>
    </fill>
    <fill>
      <patternFill patternType="solid">
        <fgColor rgb="FF538DD5"/>
        <bgColor rgb="FF000000"/>
      </patternFill>
    </fill>
    <fill>
      <patternFill patternType="solid">
        <fgColor rgb="FF660066"/>
        <bgColor rgb="FF000000"/>
      </patternFill>
    </fill>
    <fill>
      <patternFill patternType="solid">
        <fgColor theme="2"/>
        <bgColor rgb="FF000000"/>
      </patternFill>
    </fill>
    <fill>
      <patternFill patternType="solid">
        <fgColor theme="4" tint="0.59999389629810485"/>
        <bgColor indexed="64"/>
      </patternFill>
    </fill>
    <fill>
      <patternFill patternType="solid">
        <fgColor theme="7" tint="0.79998168889431442"/>
        <bgColor rgb="FF000000"/>
      </patternFill>
    </fill>
    <fill>
      <patternFill patternType="solid">
        <fgColor theme="5" tint="0.59999389629810485"/>
        <bgColor indexed="64"/>
      </patternFill>
    </fill>
    <fill>
      <patternFill patternType="solid">
        <fgColor rgb="FFFFC000"/>
        <bgColor indexed="64"/>
      </patternFill>
    </fill>
    <fill>
      <patternFill patternType="solid">
        <fgColor rgb="FFBC5055"/>
        <bgColor indexed="64"/>
      </patternFill>
    </fill>
    <fill>
      <patternFill patternType="solid">
        <fgColor theme="8" tint="-0.499984740745262"/>
        <bgColor indexed="64"/>
      </patternFill>
    </fill>
    <fill>
      <patternFill patternType="solid">
        <fgColor rgb="FF0000FF"/>
        <bgColor indexed="64"/>
      </patternFill>
    </fill>
    <fill>
      <patternFill patternType="solid">
        <fgColor rgb="FF3366FF"/>
        <bgColor indexed="64"/>
      </patternFill>
    </fill>
    <fill>
      <patternFill patternType="solid">
        <fgColor rgb="FF3399FF"/>
        <bgColor indexed="64"/>
      </patternFill>
    </fill>
    <fill>
      <patternFill patternType="solid">
        <fgColor rgb="FF0087CC"/>
        <bgColor indexed="64"/>
      </patternFill>
    </fill>
    <fill>
      <patternFill patternType="solid">
        <fgColor rgb="FFBFC1C9"/>
        <bgColor indexed="64"/>
      </patternFill>
    </fill>
    <fill>
      <patternFill patternType="solid">
        <fgColor rgb="FF396A93"/>
        <bgColor indexed="64"/>
      </patternFill>
    </fill>
  </fills>
  <borders count="10">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style="medium">
        <color auto="1"/>
      </left>
      <right style="medium">
        <color auto="1"/>
      </right>
      <top style="medium">
        <color auto="1"/>
      </top>
      <bottom/>
      <diagonal/>
    </border>
    <border>
      <left style="thin">
        <color auto="1"/>
      </left>
      <right/>
      <top/>
      <bottom/>
      <diagonal/>
    </border>
    <border>
      <left style="medium">
        <color auto="1"/>
      </left>
      <right style="medium">
        <color auto="1"/>
      </right>
      <top/>
      <bottom/>
      <diagonal/>
    </border>
    <border>
      <left style="thin">
        <color auto="1"/>
      </left>
      <right/>
      <top/>
      <bottom style="thin">
        <color auto="1"/>
      </bottom>
      <diagonal/>
    </border>
    <border>
      <left/>
      <right/>
      <top/>
      <bottom style="thin">
        <color auto="1"/>
      </bottom>
      <diagonal/>
    </border>
    <border>
      <left style="medium">
        <color auto="1"/>
      </left>
      <right style="medium">
        <color auto="1"/>
      </right>
      <top/>
      <bottom style="medium">
        <color auto="1"/>
      </bottom>
      <diagonal/>
    </border>
  </borders>
  <cellStyleXfs count="4">
    <xf numFmtId="0" fontId="0" fillId="0" borderId="0"/>
    <xf numFmtId="0" fontId="2" fillId="0" borderId="0"/>
    <xf numFmtId="9" fontId="1" fillId="0" borderId="0" applyFon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0" fillId="2" borderId="0" xfId="0" applyFill="1"/>
    <xf numFmtId="164" fontId="0" fillId="0" borderId="0" xfId="0" applyNumberFormat="1"/>
    <xf numFmtId="2" fontId="0" fillId="0" borderId="0" xfId="0" applyNumberFormat="1"/>
    <xf numFmtId="0" fontId="0" fillId="0" borderId="0" xfId="0" applyFill="1"/>
    <xf numFmtId="0" fontId="3" fillId="0" borderId="0" xfId="0" applyFont="1" applyFill="1"/>
    <xf numFmtId="0" fontId="7" fillId="0" borderId="0" xfId="0" applyFont="1"/>
    <xf numFmtId="0" fontId="0" fillId="5" borderId="0" xfId="0" applyFill="1"/>
    <xf numFmtId="1" fontId="0" fillId="0" borderId="0" xfId="0" applyNumberFormat="1"/>
    <xf numFmtId="0" fontId="6" fillId="4" borderId="0" xfId="0" applyFont="1" applyFill="1"/>
    <xf numFmtId="0" fontId="0" fillId="7" borderId="0" xfId="0" applyFill="1"/>
    <xf numFmtId="0" fontId="0" fillId="8" borderId="0" xfId="0" applyFill="1"/>
    <xf numFmtId="0" fontId="0" fillId="8" borderId="0" xfId="0" applyFill="1" applyBorder="1"/>
    <xf numFmtId="0" fontId="0" fillId="8" borderId="1" xfId="0" applyFill="1" applyBorder="1"/>
    <xf numFmtId="0" fontId="8" fillId="9" borderId="0" xfId="0" applyFont="1" applyFill="1"/>
    <xf numFmtId="0" fontId="9" fillId="10" borderId="0" xfId="0" applyFont="1" applyFill="1"/>
    <xf numFmtId="0" fontId="0" fillId="0" borderId="1" xfId="0" applyBorder="1"/>
    <xf numFmtId="2" fontId="0" fillId="0" borderId="0" xfId="0" applyNumberFormat="1" applyFill="1" applyBorder="1"/>
    <xf numFmtId="0" fontId="12" fillId="0" borderId="0" xfId="0" applyFont="1" applyFill="1"/>
    <xf numFmtId="0" fontId="0" fillId="0" borderId="0" xfId="0" applyAlignment="1">
      <alignment horizontal="center"/>
    </xf>
    <xf numFmtId="0" fontId="0" fillId="0" borderId="0" xfId="0" applyBorder="1" applyAlignment="1">
      <alignment horizontal="center"/>
    </xf>
    <xf numFmtId="0" fontId="0" fillId="0" borderId="1" xfId="0" applyBorder="1" applyAlignment="1">
      <alignment horizontal="center"/>
    </xf>
    <xf numFmtId="2" fontId="15" fillId="11" borderId="0" xfId="0" applyNumberFormat="1" applyFont="1" applyFill="1" applyAlignment="1">
      <alignment horizontal="left"/>
    </xf>
    <xf numFmtId="1" fontId="16" fillId="0" borderId="0" xfId="0" applyNumberFormat="1" applyFont="1" applyAlignment="1">
      <alignment horizontal="right"/>
    </xf>
    <xf numFmtId="0" fontId="16" fillId="0" borderId="0" xfId="0" applyFont="1"/>
    <xf numFmtId="2" fontId="13" fillId="0" borderId="0" xfId="0" applyNumberFormat="1" applyFont="1" applyAlignment="1">
      <alignment horizontal="right"/>
    </xf>
    <xf numFmtId="1" fontId="3" fillId="12" borderId="2" xfId="0" applyNumberFormat="1" applyFont="1" applyFill="1" applyBorder="1" applyAlignment="1">
      <alignment horizontal="right"/>
    </xf>
    <xf numFmtId="1" fontId="3" fillId="12" borderId="3" xfId="0" applyNumberFormat="1" applyFont="1" applyFill="1" applyBorder="1" applyAlignment="1">
      <alignment horizontal="right"/>
    </xf>
    <xf numFmtId="9" fontId="17" fillId="0" borderId="4" xfId="0" applyNumberFormat="1" applyFont="1" applyBorder="1"/>
    <xf numFmtId="9" fontId="0" fillId="0" borderId="0" xfId="2" applyFont="1" applyBorder="1"/>
    <xf numFmtId="9" fontId="0" fillId="0" borderId="0" xfId="0" applyNumberFormat="1"/>
    <xf numFmtId="1" fontId="3" fillId="12" borderId="5" xfId="0" applyNumberFormat="1" applyFont="1" applyFill="1" applyBorder="1" applyAlignment="1">
      <alignment horizontal="right"/>
    </xf>
    <xf numFmtId="1" fontId="3" fillId="12" borderId="0" xfId="0" applyNumberFormat="1" applyFont="1" applyFill="1" applyAlignment="1">
      <alignment horizontal="right"/>
    </xf>
    <xf numFmtId="9" fontId="17" fillId="0" borderId="6" xfId="0" applyNumberFormat="1" applyFont="1" applyBorder="1"/>
    <xf numFmtId="0" fontId="0" fillId="0" borderId="0" xfId="0" applyFill="1" applyBorder="1"/>
    <xf numFmtId="1" fontId="3" fillId="12" borderId="7" xfId="0" applyNumberFormat="1" applyFont="1" applyFill="1" applyBorder="1" applyAlignment="1">
      <alignment horizontal="right"/>
    </xf>
    <xf numFmtId="1" fontId="3" fillId="12" borderId="8" xfId="0" applyNumberFormat="1" applyFont="1" applyFill="1" applyBorder="1" applyAlignment="1">
      <alignment horizontal="right"/>
    </xf>
    <xf numFmtId="9" fontId="17" fillId="0" borderId="9" xfId="0" applyNumberFormat="1" applyFont="1" applyBorder="1"/>
    <xf numFmtId="1" fontId="18" fillId="0" borderId="0" xfId="0" applyNumberFormat="1" applyFont="1" applyAlignment="1">
      <alignment horizontal="right"/>
    </xf>
    <xf numFmtId="11" fontId="18" fillId="0" borderId="0" xfId="0" applyNumberFormat="1" applyFont="1" applyAlignment="1">
      <alignment horizontal="right"/>
    </xf>
    <xf numFmtId="9" fontId="16" fillId="0" borderId="0" xfId="0" applyNumberFormat="1" applyFont="1"/>
    <xf numFmtId="9" fontId="0" fillId="0" borderId="0" xfId="0" applyNumberFormat="1" applyBorder="1"/>
    <xf numFmtId="1" fontId="18" fillId="0" borderId="0" xfId="0" applyNumberFormat="1" applyFont="1" applyFill="1" applyAlignment="1">
      <alignment horizontal="right"/>
    </xf>
    <xf numFmtId="0" fontId="17" fillId="0" borderId="0" xfId="0" applyFont="1"/>
    <xf numFmtId="1" fontId="20" fillId="13" borderId="0" xfId="0" applyNumberFormat="1" applyFont="1" applyFill="1" applyAlignment="1">
      <alignment horizontal="right"/>
    </xf>
    <xf numFmtId="1" fontId="13" fillId="0" borderId="0" xfId="0" applyNumberFormat="1" applyFont="1" applyAlignment="1">
      <alignment horizontal="right"/>
    </xf>
    <xf numFmtId="1" fontId="17" fillId="0" borderId="0" xfId="0" applyNumberFormat="1" applyFont="1" applyAlignment="1">
      <alignment horizontal="right"/>
    </xf>
    <xf numFmtId="9" fontId="17" fillId="0" borderId="0" xfId="0" applyNumberFormat="1" applyFont="1"/>
    <xf numFmtId="1" fontId="21" fillId="14" borderId="0" xfId="0" applyNumberFormat="1" applyFont="1" applyFill="1" applyAlignment="1">
      <alignment horizontal="right"/>
    </xf>
    <xf numFmtId="0" fontId="10" fillId="0" borderId="0" xfId="0" applyFont="1"/>
    <xf numFmtId="1" fontId="21" fillId="15" borderId="0" xfId="0" applyNumberFormat="1" applyFont="1" applyFill="1" applyAlignment="1">
      <alignment horizontal="right"/>
    </xf>
    <xf numFmtId="1" fontId="9" fillId="16" borderId="0" xfId="0" applyNumberFormat="1" applyFont="1" applyFill="1" applyAlignment="1">
      <alignment horizontal="right"/>
    </xf>
    <xf numFmtId="1" fontId="22" fillId="17" borderId="0" xfId="0" applyNumberFormat="1" applyFont="1" applyFill="1" applyAlignment="1">
      <alignment horizontal="right"/>
    </xf>
    <xf numFmtId="1" fontId="3" fillId="19" borderId="0" xfId="0" applyNumberFormat="1" applyFont="1" applyFill="1" applyAlignment="1">
      <alignment horizontal="right"/>
    </xf>
    <xf numFmtId="0" fontId="0" fillId="0" borderId="0" xfId="0" applyAlignment="1">
      <alignment horizontal="left"/>
    </xf>
    <xf numFmtId="0" fontId="7" fillId="0" borderId="0" xfId="0" applyFont="1" applyAlignment="1">
      <alignment horizontal="left"/>
    </xf>
    <xf numFmtId="0" fontId="14" fillId="0" borderId="0" xfId="0" applyFont="1" applyFill="1" applyAlignment="1">
      <alignment wrapText="1"/>
    </xf>
    <xf numFmtId="0" fontId="7" fillId="0" borderId="0" xfId="0" applyFont="1" applyFill="1"/>
    <xf numFmtId="0" fontId="0" fillId="0" borderId="0" xfId="0" applyFill="1" applyAlignment="1">
      <alignment horizontal="center"/>
    </xf>
    <xf numFmtId="0" fontId="4" fillId="0" borderId="0" xfId="0" applyFont="1" applyFill="1"/>
    <xf numFmtId="0" fontId="0" fillId="0" borderId="0" xfId="0" applyFill="1" applyAlignment="1">
      <alignment horizontal="center" vertical="center"/>
    </xf>
    <xf numFmtId="0" fontId="0" fillId="20" borderId="0" xfId="0" applyFill="1"/>
    <xf numFmtId="0" fontId="0" fillId="0" borderId="0" xfId="0"/>
    <xf numFmtId="0" fontId="10" fillId="0" borderId="0" xfId="0" applyFont="1" applyFill="1"/>
    <xf numFmtId="0" fontId="0" fillId="0" borderId="0" xfId="0" applyFill="1" applyAlignment="1"/>
    <xf numFmtId="0" fontId="11" fillId="0" borderId="0" xfId="0" applyFont="1" applyFill="1" applyAlignment="1"/>
    <xf numFmtId="0" fontId="3" fillId="0" borderId="0" xfId="0" applyFont="1" applyFill="1" applyAlignment="1"/>
    <xf numFmtId="2" fontId="0" fillId="0" borderId="0" xfId="0" applyNumberFormat="1" applyFill="1"/>
    <xf numFmtId="1" fontId="12" fillId="0" borderId="0" xfId="0" applyNumberFormat="1" applyFont="1" applyFill="1" applyAlignment="1">
      <alignment horizontal="right"/>
    </xf>
    <xf numFmtId="11" fontId="24" fillId="0" borderId="0" xfId="0" applyNumberFormat="1" applyFont="1" applyFill="1" applyAlignment="1"/>
    <xf numFmtId="0" fontId="25" fillId="2" borderId="0" xfId="0" applyFont="1" applyFill="1"/>
    <xf numFmtId="1" fontId="0" fillId="0" borderId="1" xfId="0" applyNumberFormat="1" applyBorder="1"/>
    <xf numFmtId="1" fontId="6" fillId="18" borderId="0" xfId="0" applyNumberFormat="1" applyFont="1" applyFill="1" applyAlignment="1">
      <alignment horizontal="right"/>
    </xf>
    <xf numFmtId="1" fontId="15" fillId="0" borderId="0" xfId="0" applyNumberFormat="1" applyFont="1" applyFill="1" applyAlignment="1">
      <alignment horizontal="right"/>
    </xf>
    <xf numFmtId="0" fontId="9" fillId="0" borderId="0" xfId="0" applyFont="1" applyFill="1"/>
    <xf numFmtId="1" fontId="9" fillId="0" borderId="0" xfId="0" applyNumberFormat="1" applyFont="1" applyFill="1" applyAlignment="1">
      <alignment horizontal="right"/>
    </xf>
    <xf numFmtId="9" fontId="9" fillId="0" borderId="0" xfId="0" applyNumberFormat="1" applyFont="1" applyFill="1"/>
    <xf numFmtId="9" fontId="15" fillId="0" borderId="0" xfId="0" applyNumberFormat="1" applyFont="1" applyFill="1"/>
    <xf numFmtId="1" fontId="3" fillId="21" borderId="3" xfId="0" applyNumberFormat="1" applyFont="1" applyFill="1" applyBorder="1" applyAlignment="1">
      <alignment horizontal="right"/>
    </xf>
    <xf numFmtId="164" fontId="0" fillId="0" borderId="0" xfId="0" applyNumberFormat="1" applyFill="1"/>
    <xf numFmtId="0" fontId="5" fillId="20" borderId="0" xfId="3" applyFill="1"/>
    <xf numFmtId="0" fontId="0" fillId="22" borderId="0" xfId="0" applyFill="1"/>
    <xf numFmtId="0" fontId="5" fillId="22" borderId="0" xfId="3" applyFill="1"/>
    <xf numFmtId="0" fontId="5" fillId="2" borderId="0" xfId="3" applyFill="1"/>
    <xf numFmtId="0" fontId="30" fillId="0" borderId="0" xfId="0" applyFont="1"/>
    <xf numFmtId="9" fontId="0" fillId="0" borderId="0" xfId="2" applyFont="1"/>
    <xf numFmtId="165" fontId="0" fillId="0" borderId="0" xfId="0" applyNumberFormat="1" applyFill="1"/>
    <xf numFmtId="9" fontId="9" fillId="0" borderId="0" xfId="2" applyFont="1" applyFill="1" applyAlignment="1">
      <alignment horizontal="right"/>
    </xf>
    <xf numFmtId="0" fontId="6" fillId="0" borderId="0" xfId="0" applyFont="1" applyFill="1"/>
    <xf numFmtId="166" fontId="0" fillId="0" borderId="0" xfId="0" applyNumberFormat="1" applyFill="1"/>
    <xf numFmtId="0" fontId="0" fillId="0" borderId="0" xfId="0" applyAlignment="1"/>
    <xf numFmtId="0" fontId="13" fillId="0" borderId="0" xfId="0" applyFont="1" applyFill="1"/>
    <xf numFmtId="1" fontId="0" fillId="0" borderId="0" xfId="0" applyNumberFormat="1" applyFill="1"/>
    <xf numFmtId="0" fontId="31" fillId="0" borderId="0" xfId="0" applyFont="1" applyAlignment="1">
      <alignment vertical="center"/>
    </xf>
    <xf numFmtId="0" fontId="31" fillId="0" borderId="0" xfId="0" applyFont="1" applyAlignment="1">
      <alignment horizontal="left" vertical="center"/>
    </xf>
    <xf numFmtId="0" fontId="3" fillId="0" borderId="0" xfId="3" applyFont="1"/>
    <xf numFmtId="0" fontId="6" fillId="3" borderId="0" xfId="0" applyFont="1" applyFill="1" applyAlignment="1">
      <alignment wrapText="1"/>
    </xf>
    <xf numFmtId="0" fontId="6" fillId="24" borderId="0" xfId="0" applyFont="1" applyFill="1" applyAlignment="1">
      <alignment wrapText="1"/>
    </xf>
    <xf numFmtId="0" fontId="6" fillId="25" borderId="0" xfId="0" applyFont="1" applyFill="1"/>
    <xf numFmtId="0" fontId="6" fillId="26" borderId="0" xfId="0" applyFont="1" applyFill="1" applyAlignment="1">
      <alignment vertical="center" wrapText="1"/>
    </xf>
    <xf numFmtId="0" fontId="6" fillId="27" borderId="0" xfId="0" applyFont="1" applyFill="1" applyAlignment="1">
      <alignment vertical="center" wrapText="1"/>
    </xf>
    <xf numFmtId="0" fontId="6" fillId="28" borderId="0" xfId="0" applyFont="1" applyFill="1" applyAlignment="1">
      <alignment wrapText="1"/>
    </xf>
    <xf numFmtId="0" fontId="6" fillId="29" borderId="0" xfId="0" applyFont="1" applyFill="1" applyAlignment="1">
      <alignment vertical="center" wrapText="1"/>
    </xf>
    <xf numFmtId="0" fontId="0" fillId="30" borderId="0" xfId="0" applyFont="1" applyFill="1" applyAlignment="1">
      <alignment vertical="center" wrapText="1"/>
    </xf>
    <xf numFmtId="0" fontId="6" fillId="31" borderId="0" xfId="0" applyFont="1" applyFill="1" applyAlignment="1">
      <alignment vertical="center" wrapText="1"/>
    </xf>
    <xf numFmtId="0" fontId="3" fillId="23" borderId="0" xfId="0" applyFont="1" applyFill="1"/>
    <xf numFmtId="0" fontId="5" fillId="0" borderId="0" xfId="3" applyFill="1"/>
    <xf numFmtId="0" fontId="0" fillId="0" borderId="0" xfId="0" applyAlignment="1">
      <alignment horizontal="center"/>
    </xf>
    <xf numFmtId="0" fontId="0" fillId="0" borderId="0" xfId="0" applyBorder="1" applyAlignment="1">
      <alignment horizontal="center"/>
    </xf>
    <xf numFmtId="0" fontId="0" fillId="0" borderId="1" xfId="0" applyBorder="1" applyAlignment="1">
      <alignment horizontal="center"/>
    </xf>
    <xf numFmtId="11" fontId="19" fillId="6" borderId="0" xfId="0" applyNumberFormat="1" applyFont="1" applyFill="1" applyAlignment="1">
      <alignment horizontal="left"/>
    </xf>
  </cellXfs>
  <cellStyles count="4">
    <cellStyle name="Hyperlink" xfId="3" builtinId="8"/>
    <cellStyle name="Normal" xfId="0" builtinId="0"/>
    <cellStyle name="Normal 2" xfId="1"/>
    <cellStyle name="Percent" xfId="2" builtinId="5"/>
  </cellStyles>
  <dxfs count="0"/>
  <tableStyles count="0" defaultTableStyle="TableStyleMedium2" defaultPivotStyle="PivotStyleLight16"/>
  <colors>
    <mruColors>
      <color rgb="FF396A93"/>
      <color rgb="FFBFC1C9"/>
      <color rgb="FF0087CC"/>
      <color rgb="FF0066CC"/>
      <color rgb="FF3399FF"/>
      <color rgb="FF3366FF"/>
      <color rgb="FF3333FF"/>
      <color rgb="FF0000FF"/>
      <color rgb="FFBC5055"/>
      <color rgb="FFFA80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oi.org/10.7910/DVN/KI0NY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
  <sheetViews>
    <sheetView tabSelected="1" workbookViewId="0">
      <selection activeCell="E15" sqref="E15"/>
    </sheetView>
  </sheetViews>
  <sheetFormatPr defaultRowHeight="14.75" x14ac:dyDescent="0.75"/>
  <cols>
    <col min="1" max="1" width="11.953125" customWidth="1"/>
    <col min="3" max="3" width="11.90625" customWidth="1"/>
  </cols>
  <sheetData>
    <row r="2" spans="1:9" ht="21" x14ac:dyDescent="1">
      <c r="A2" s="85"/>
      <c r="B2" s="85"/>
    </row>
    <row r="3" spans="1:9" x14ac:dyDescent="0.75">
      <c r="A3" s="81" t="s">
        <v>103</v>
      </c>
      <c r="B3" s="62"/>
      <c r="C3" s="62" t="s">
        <v>104</v>
      </c>
      <c r="D3" s="62"/>
      <c r="E3" s="62"/>
      <c r="F3" s="62"/>
      <c r="G3" s="62"/>
      <c r="H3" s="62"/>
      <c r="I3" s="62"/>
    </row>
    <row r="4" spans="1:9" x14ac:dyDescent="0.75">
      <c r="A4" s="81" t="s">
        <v>90</v>
      </c>
      <c r="B4" s="62"/>
      <c r="C4" s="62" t="s">
        <v>106</v>
      </c>
      <c r="D4" s="62"/>
      <c r="E4" s="62"/>
      <c r="F4" s="62"/>
      <c r="G4" s="62"/>
      <c r="H4" s="62"/>
      <c r="I4" s="62"/>
    </row>
    <row r="5" spans="1:9" x14ac:dyDescent="0.75">
      <c r="A5" s="83" t="s">
        <v>105</v>
      </c>
      <c r="B5" s="82"/>
      <c r="C5" s="82" t="s">
        <v>107</v>
      </c>
      <c r="D5" s="82"/>
      <c r="E5" s="82"/>
      <c r="F5" s="82"/>
      <c r="G5" s="82"/>
      <c r="H5" s="82"/>
      <c r="I5" s="82"/>
    </row>
    <row r="6" spans="1:9" x14ac:dyDescent="0.75">
      <c r="A6" s="84" t="s">
        <v>91</v>
      </c>
      <c r="B6" s="2" t="s">
        <v>92</v>
      </c>
      <c r="C6" s="2"/>
      <c r="D6" s="2"/>
      <c r="E6" s="2"/>
      <c r="F6" s="2"/>
      <c r="G6" s="2"/>
      <c r="H6" s="2"/>
      <c r="I6" s="2"/>
    </row>
    <row r="7" spans="1:9" x14ac:dyDescent="0.75">
      <c r="A7" s="84" t="s">
        <v>93</v>
      </c>
      <c r="B7" s="2" t="s">
        <v>94</v>
      </c>
      <c r="C7" s="2"/>
      <c r="D7" s="2"/>
      <c r="E7" s="2"/>
      <c r="F7" s="2"/>
      <c r="G7" s="2"/>
      <c r="H7" s="2"/>
      <c r="I7" s="2"/>
    </row>
    <row r="8" spans="1:9" x14ac:dyDescent="0.75">
      <c r="A8" s="84" t="s">
        <v>95</v>
      </c>
      <c r="B8" s="2" t="s">
        <v>99</v>
      </c>
      <c r="C8" s="2"/>
      <c r="D8" s="2"/>
      <c r="E8" s="2"/>
      <c r="F8" s="2"/>
      <c r="G8" s="2"/>
      <c r="H8" s="2"/>
      <c r="I8" s="2"/>
    </row>
    <row r="9" spans="1:9" x14ac:dyDescent="0.75">
      <c r="A9" s="84" t="s">
        <v>96</v>
      </c>
      <c r="B9" s="2" t="s">
        <v>100</v>
      </c>
      <c r="C9" s="2"/>
      <c r="D9" s="2"/>
      <c r="E9" s="2"/>
      <c r="F9" s="2"/>
      <c r="G9" s="2"/>
      <c r="H9" s="2"/>
      <c r="I9" s="2"/>
    </row>
    <row r="10" spans="1:9" x14ac:dyDescent="0.75">
      <c r="A10" s="84" t="s">
        <v>97</v>
      </c>
      <c r="B10" s="2" t="s">
        <v>101</v>
      </c>
      <c r="C10" s="2"/>
      <c r="D10" s="2"/>
      <c r="E10" s="2"/>
      <c r="F10" s="2"/>
      <c r="G10" s="2"/>
      <c r="H10" s="2"/>
      <c r="I10" s="2"/>
    </row>
    <row r="11" spans="1:9" x14ac:dyDescent="0.75">
      <c r="A11" s="84" t="s">
        <v>98</v>
      </c>
      <c r="B11" s="2" t="s">
        <v>102</v>
      </c>
      <c r="C11" s="2"/>
      <c r="D11" s="2"/>
      <c r="E11" s="2"/>
      <c r="F11" s="2"/>
      <c r="G11" s="2"/>
      <c r="H11" s="2"/>
      <c r="I11" s="2"/>
    </row>
    <row r="12" spans="1:9" s="5" customFormat="1" x14ac:dyDescent="0.75">
      <c r="A12" s="107"/>
    </row>
    <row r="13" spans="1:9" s="5" customFormat="1" x14ac:dyDescent="0.75">
      <c r="A13" s="107"/>
    </row>
  </sheetData>
  <hyperlinks>
    <hyperlink ref="A4" location="'Fish type Nut. Composition'!A1" tooltip="Fish type Nut. Composition" display="Fish type Nut. Composition"/>
    <hyperlink ref="A5" location="'Summary impacts'!A1" tooltip="Enviromental impacts data " display="Summary impacts "/>
    <hyperlink ref="A6" location="BAU!A1" tooltip="Future aquaculture scenarios" display="BAU"/>
    <hyperlink ref="A7" location="'AS1'!A1" tooltip="Future aquaculture scenarios" display="AS1"/>
    <hyperlink ref="A8" location="'AS2'!A1" tooltip="Future aquaculture scenarios" display="AS2"/>
    <hyperlink ref="A9" location="'AS3'!A1" tooltip="Future aquaculture scenarios" display="AS3"/>
    <hyperlink ref="A10" location="'AS4'!A1" tooltip="Future aquaculture scenarios" display="AS4"/>
    <hyperlink ref="A11" location="'AS5'!A1" tooltip="Future aquaculture scenarios" display="AS5"/>
    <hyperlink ref="A3" location="'Fish Nutrient Composition'!A1" tooltip="Fish Nutrient Composition" display="Fish Nutrient Composition"/>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P124"/>
  <sheetViews>
    <sheetView zoomScale="50" zoomScaleNormal="50" workbookViewId="0">
      <pane xSplit="1" ySplit="13" topLeftCell="H102" activePane="bottomRight" state="frozenSplit"/>
      <selection pane="topRight" activeCell="B1" sqref="B1"/>
      <selection pane="bottomLeft" activeCell="A14" sqref="A14"/>
      <selection pane="bottomRight" activeCell="A113" sqref="A113:XFD113"/>
    </sheetView>
  </sheetViews>
  <sheetFormatPr defaultColWidth="11.5" defaultRowHeight="14.75" x14ac:dyDescent="0.75"/>
  <cols>
    <col min="1" max="1" width="26.81640625" style="63" bestFit="1" customWidth="1"/>
    <col min="2" max="16384" width="11.5" style="63"/>
  </cols>
  <sheetData>
    <row r="1" spans="1:42" ht="16.75" thickBot="1" x14ac:dyDescent="0.95">
      <c r="A1" s="23" t="s">
        <v>51</v>
      </c>
      <c r="B1" s="24">
        <v>2012</v>
      </c>
      <c r="C1" s="24">
        <v>2013</v>
      </c>
      <c r="D1" s="24">
        <v>2014</v>
      </c>
      <c r="E1" s="24">
        <v>2015</v>
      </c>
      <c r="F1" s="24">
        <v>2016</v>
      </c>
      <c r="G1" s="24">
        <v>2017</v>
      </c>
      <c r="H1" s="24">
        <v>2018</v>
      </c>
      <c r="I1" s="24">
        <v>2019</v>
      </c>
      <c r="J1" s="24">
        <v>2020</v>
      </c>
      <c r="K1" s="24">
        <v>2021</v>
      </c>
      <c r="L1" s="24">
        <v>2022</v>
      </c>
      <c r="M1" s="24">
        <v>2023</v>
      </c>
      <c r="N1" s="24">
        <v>2024</v>
      </c>
      <c r="O1" s="24">
        <v>2025</v>
      </c>
      <c r="P1" s="24">
        <v>2026</v>
      </c>
      <c r="Q1" s="24">
        <v>2027</v>
      </c>
      <c r="R1" s="24">
        <v>2028</v>
      </c>
      <c r="S1" s="24">
        <v>2029</v>
      </c>
      <c r="T1" s="24">
        <v>2030</v>
      </c>
      <c r="U1" s="25" t="s">
        <v>52</v>
      </c>
      <c r="W1" s="63" t="s">
        <v>53</v>
      </c>
      <c r="X1" s="63" t="s">
        <v>54</v>
      </c>
      <c r="Z1" s="63" t="s">
        <v>110</v>
      </c>
      <c r="AA1" s="63" t="s">
        <v>111</v>
      </c>
    </row>
    <row r="2" spans="1:42" ht="16" x14ac:dyDescent="0.8">
      <c r="A2" s="26" t="s">
        <v>55</v>
      </c>
      <c r="B2" s="27">
        <v>415.51</v>
      </c>
      <c r="C2" s="28">
        <v>560.22</v>
      </c>
      <c r="D2" s="28">
        <v>630.03</v>
      </c>
      <c r="E2" s="28">
        <v>672.41</v>
      </c>
      <c r="F2" s="28">
        <v>718</v>
      </c>
      <c r="G2" s="28">
        <v>767.0100000000001</v>
      </c>
      <c r="H2" s="28">
        <v>460.23</v>
      </c>
      <c r="I2" s="28">
        <v>524.27</v>
      </c>
      <c r="J2" s="28">
        <v>575.89</v>
      </c>
      <c r="K2" s="28">
        <v>637.06000000000006</v>
      </c>
      <c r="L2" s="28">
        <v>705.09999999999991</v>
      </c>
      <c r="M2" s="28">
        <v>767.24</v>
      </c>
      <c r="N2" s="28">
        <v>819.96</v>
      </c>
      <c r="O2" s="28">
        <v>876.37</v>
      </c>
      <c r="P2" s="28">
        <v>937.41</v>
      </c>
      <c r="Q2" s="28">
        <v>1002.8299999999999</v>
      </c>
      <c r="R2" s="28">
        <v>1072.8599999999999</v>
      </c>
      <c r="S2" s="28">
        <v>1148.49</v>
      </c>
      <c r="T2" s="28">
        <v>1229.23</v>
      </c>
      <c r="U2" s="29">
        <f>T2/B2</f>
        <v>2.9583644196288899</v>
      </c>
      <c r="W2" s="1" t="s">
        <v>56</v>
      </c>
      <c r="X2" s="30">
        <f>U10</f>
        <v>2.828923173521102</v>
      </c>
      <c r="Y2" s="31"/>
      <c r="Z2" s="86">
        <f>B2/$B$10</f>
        <v>0.13310887435209093</v>
      </c>
      <c r="AA2" s="86">
        <f>T2/$T$10</f>
        <v>0.13919945281862953</v>
      </c>
    </row>
    <row r="3" spans="1:42" ht="16" x14ac:dyDescent="0.8">
      <c r="A3" s="26" t="s">
        <v>33</v>
      </c>
      <c r="B3" s="32">
        <v>522.07000000000005</v>
      </c>
      <c r="C3" s="33">
        <v>667.45</v>
      </c>
      <c r="D3" s="33">
        <v>737.67</v>
      </c>
      <c r="E3" s="33">
        <v>795.85</v>
      </c>
      <c r="F3" s="33">
        <v>858.34</v>
      </c>
      <c r="G3" s="33">
        <v>925.35</v>
      </c>
      <c r="H3" s="33">
        <v>991.73</v>
      </c>
      <c r="I3" s="33">
        <v>1061.8399999999999</v>
      </c>
      <c r="J3" s="33">
        <v>1141.92</v>
      </c>
      <c r="K3" s="33">
        <v>1226.42</v>
      </c>
      <c r="L3" s="33">
        <v>1316.25</v>
      </c>
      <c r="M3" s="33">
        <v>1411.61</v>
      </c>
      <c r="N3" s="33">
        <v>1512.52</v>
      </c>
      <c r="O3" s="33">
        <v>1618.72</v>
      </c>
      <c r="P3" s="33">
        <v>1732.65</v>
      </c>
      <c r="Q3" s="33">
        <v>1853.01</v>
      </c>
      <c r="R3" s="33">
        <v>1980.09</v>
      </c>
      <c r="S3" s="33">
        <v>2114.13</v>
      </c>
      <c r="T3" s="33">
        <v>2255.2600000000002</v>
      </c>
      <c r="U3" s="34">
        <f t="shared" ref="U3:U8" si="0">T3/B3</f>
        <v>4.3198421667592468</v>
      </c>
      <c r="W3" s="1" t="s">
        <v>0</v>
      </c>
      <c r="X3" s="30">
        <f>U27</f>
        <v>2.8667433941809941</v>
      </c>
      <c r="Y3" s="31"/>
      <c r="Z3" s="86">
        <f t="shared" ref="Z3:Z7" si="1">B3/$B$10</f>
        <v>0.16724543340231551</v>
      </c>
      <c r="AA3" s="86">
        <f t="shared" ref="AA3:AA9" si="2">T3/$T$10</f>
        <v>0.2553882983361474</v>
      </c>
    </row>
    <row r="4" spans="1:42" ht="16" x14ac:dyDescent="0.8">
      <c r="A4" s="26" t="s">
        <v>14</v>
      </c>
      <c r="B4" s="32">
        <v>441.22</v>
      </c>
      <c r="C4" s="33">
        <v>546.86</v>
      </c>
      <c r="D4" s="33">
        <v>592.51</v>
      </c>
      <c r="E4" s="33">
        <v>613.42999999999995</v>
      </c>
      <c r="F4" s="33">
        <v>635.12</v>
      </c>
      <c r="G4" s="33">
        <v>657.6</v>
      </c>
      <c r="H4" s="33">
        <v>680.96</v>
      </c>
      <c r="I4" s="33">
        <v>705.09</v>
      </c>
      <c r="J4" s="33">
        <v>730.17</v>
      </c>
      <c r="K4" s="33">
        <v>756.18</v>
      </c>
      <c r="L4" s="33">
        <v>783.17</v>
      </c>
      <c r="M4" s="33">
        <v>811.18</v>
      </c>
      <c r="N4" s="33">
        <v>840.27</v>
      </c>
      <c r="O4" s="33">
        <v>870.45</v>
      </c>
      <c r="P4" s="33">
        <v>901.82</v>
      </c>
      <c r="Q4" s="33">
        <v>934.4</v>
      </c>
      <c r="R4" s="33">
        <v>968.24</v>
      </c>
      <c r="S4" s="33">
        <v>1003.41</v>
      </c>
      <c r="T4" s="33">
        <v>1039.94</v>
      </c>
      <c r="U4" s="34">
        <f t="shared" si="0"/>
        <v>2.3569647794750916</v>
      </c>
      <c r="W4" s="1" t="s">
        <v>3</v>
      </c>
      <c r="X4" s="30">
        <f>U41</f>
        <v>2.7733581401131429</v>
      </c>
      <c r="Y4" s="31"/>
      <c r="Z4" s="86">
        <f t="shared" si="1"/>
        <v>0.14134508806437768</v>
      </c>
      <c r="AA4" s="86">
        <f t="shared" si="2"/>
        <v>0.11776403029880948</v>
      </c>
    </row>
    <row r="5" spans="1:42" ht="16" x14ac:dyDescent="0.8">
      <c r="A5" s="26" t="s">
        <v>19</v>
      </c>
      <c r="B5" s="32">
        <v>347.43</v>
      </c>
      <c r="C5" s="33">
        <v>430.57</v>
      </c>
      <c r="D5" s="33">
        <v>466.5</v>
      </c>
      <c r="E5" s="33">
        <v>483.01</v>
      </c>
      <c r="F5" s="33">
        <v>500.13</v>
      </c>
      <c r="G5" s="33">
        <v>517.89</v>
      </c>
      <c r="H5" s="33">
        <v>536.34</v>
      </c>
      <c r="I5" s="33">
        <v>555.4</v>
      </c>
      <c r="J5" s="33">
        <v>575.22</v>
      </c>
      <c r="K5" s="33">
        <v>595.79</v>
      </c>
      <c r="L5" s="33">
        <v>617.14</v>
      </c>
      <c r="M5" s="33">
        <v>639.32000000000005</v>
      </c>
      <c r="N5" s="33">
        <v>662.34</v>
      </c>
      <c r="O5" s="33">
        <v>686.25</v>
      </c>
      <c r="P5" s="33">
        <v>711.11</v>
      </c>
      <c r="Q5" s="33">
        <v>736.94</v>
      </c>
      <c r="R5" s="33">
        <v>763.79</v>
      </c>
      <c r="S5" s="33">
        <v>791.7</v>
      </c>
      <c r="T5" s="33">
        <v>820.72</v>
      </c>
      <c r="U5" s="34">
        <f t="shared" si="0"/>
        <v>2.3622600236018765</v>
      </c>
      <c r="W5" s="1" t="s">
        <v>2</v>
      </c>
      <c r="X5" s="30">
        <f>U55</f>
        <v>2.9181760115969646</v>
      </c>
      <c r="Y5" s="31"/>
      <c r="Z5" s="86">
        <f t="shared" si="1"/>
        <v>0.11129940607000302</v>
      </c>
      <c r="AA5" s="86">
        <f t="shared" si="2"/>
        <v>9.2939299331537314E-2</v>
      </c>
    </row>
    <row r="6" spans="1:42" ht="16" x14ac:dyDescent="0.8">
      <c r="A6" s="26" t="s">
        <v>36</v>
      </c>
      <c r="B6" s="32">
        <v>422.23</v>
      </c>
      <c r="C6" s="33">
        <v>533.95000000000005</v>
      </c>
      <c r="D6" s="33">
        <v>585.66999999999996</v>
      </c>
      <c r="E6" s="33">
        <v>622.03</v>
      </c>
      <c r="F6" s="33">
        <v>661.25</v>
      </c>
      <c r="G6" s="33">
        <v>703.5</v>
      </c>
      <c r="H6" s="33">
        <v>598.04</v>
      </c>
      <c r="I6" s="33">
        <v>538.24</v>
      </c>
      <c r="J6" s="33">
        <v>573.34</v>
      </c>
      <c r="K6" s="33">
        <v>598.39</v>
      </c>
      <c r="L6" s="33">
        <v>624.70000000000005</v>
      </c>
      <c r="M6" s="33">
        <v>652.86</v>
      </c>
      <c r="N6" s="33">
        <v>681.49</v>
      </c>
      <c r="O6" s="33">
        <v>703.73</v>
      </c>
      <c r="P6" s="33">
        <v>749.29</v>
      </c>
      <c r="Q6" s="33">
        <v>797.69</v>
      </c>
      <c r="R6" s="33">
        <v>849.84</v>
      </c>
      <c r="S6" s="33">
        <v>906.2</v>
      </c>
      <c r="T6" s="33">
        <v>965.99</v>
      </c>
      <c r="U6" s="34">
        <f t="shared" si="0"/>
        <v>2.2878289084148449</v>
      </c>
      <c r="W6" s="1" t="s">
        <v>57</v>
      </c>
      <c r="X6" s="30">
        <f>U69</f>
        <v>3.261165858113614</v>
      </c>
      <c r="Y6" s="31"/>
      <c r="Z6" s="86">
        <f t="shared" si="1"/>
        <v>0.13526163032823121</v>
      </c>
      <c r="AA6" s="86">
        <f t="shared" si="2"/>
        <v>0.10938984521063425</v>
      </c>
    </row>
    <row r="7" spans="1:42" ht="16" x14ac:dyDescent="0.8">
      <c r="A7" s="26" t="s">
        <v>4</v>
      </c>
      <c r="B7" s="32">
        <v>678.73</v>
      </c>
      <c r="C7" s="33">
        <v>843.69</v>
      </c>
      <c r="D7" s="33">
        <v>915.82</v>
      </c>
      <c r="E7" s="33">
        <v>950.71</v>
      </c>
      <c r="F7" s="33">
        <v>987.26</v>
      </c>
      <c r="G7" s="33">
        <v>1025.57</v>
      </c>
      <c r="H7" s="33">
        <v>1065</v>
      </c>
      <c r="I7" s="33">
        <v>1106.73</v>
      </c>
      <c r="J7" s="33">
        <v>1150.78</v>
      </c>
      <c r="K7" s="33">
        <v>1197</v>
      </c>
      <c r="L7" s="33">
        <v>1245.54</v>
      </c>
      <c r="M7" s="33">
        <v>1296.52</v>
      </c>
      <c r="N7" s="33">
        <v>1350.05</v>
      </c>
      <c r="O7" s="33">
        <v>1406.26</v>
      </c>
      <c r="P7" s="33">
        <v>1465.49</v>
      </c>
      <c r="Q7" s="33">
        <v>1527.79</v>
      </c>
      <c r="R7" s="33">
        <v>1593.33</v>
      </c>
      <c r="S7" s="33">
        <v>1662.32</v>
      </c>
      <c r="T7" s="33">
        <v>1734.93</v>
      </c>
      <c r="U7" s="34">
        <f t="shared" si="0"/>
        <v>2.5561416174325577</v>
      </c>
      <c r="W7" s="1" t="s">
        <v>58</v>
      </c>
      <c r="X7" s="30">
        <f>U83</f>
        <v>3.9735299267755972</v>
      </c>
      <c r="Y7" s="31"/>
      <c r="Z7" s="86">
        <f t="shared" si="1"/>
        <v>0.21743155709608597</v>
      </c>
      <c r="AA7" s="86">
        <f t="shared" si="2"/>
        <v>0.19646551636278395</v>
      </c>
    </row>
    <row r="8" spans="1:42" ht="16" x14ac:dyDescent="0.8">
      <c r="A8" s="26" t="s">
        <v>39</v>
      </c>
      <c r="B8" s="32">
        <v>11.95</v>
      </c>
      <c r="C8" s="33">
        <v>16.61</v>
      </c>
      <c r="D8" s="33">
        <v>19.11</v>
      </c>
      <c r="E8" s="33">
        <v>20.83</v>
      </c>
      <c r="F8" s="33">
        <v>22.72</v>
      </c>
      <c r="G8" s="33">
        <v>24.82</v>
      </c>
      <c r="H8" s="33">
        <v>27.18</v>
      </c>
      <c r="I8" s="33">
        <v>29.62</v>
      </c>
      <c r="J8" s="33">
        <v>32.369999999999997</v>
      </c>
      <c r="K8" s="33">
        <v>35.380000000000003</v>
      </c>
      <c r="L8" s="33">
        <v>38.67</v>
      </c>
      <c r="M8" s="33">
        <v>42.26</v>
      </c>
      <c r="N8" s="33">
        <v>46.19</v>
      </c>
      <c r="O8" s="33">
        <v>50.46</v>
      </c>
      <c r="P8" s="33">
        <v>55.12</v>
      </c>
      <c r="Q8" s="33">
        <v>60.19</v>
      </c>
      <c r="R8" s="33">
        <v>65.7</v>
      </c>
      <c r="S8" s="33">
        <v>71.66</v>
      </c>
      <c r="T8" s="33">
        <v>78.099999999999994</v>
      </c>
      <c r="U8" s="34">
        <f t="shared" si="0"/>
        <v>6.535564853556485</v>
      </c>
      <c r="W8" s="35" t="s">
        <v>30</v>
      </c>
      <c r="X8" s="30">
        <f>U97</f>
        <v>2.8631142303659338</v>
      </c>
      <c r="Y8" s="31"/>
      <c r="Z8" s="86">
        <f>B8/$B$10</f>
        <v>3.8281895706661368E-3</v>
      </c>
      <c r="AA8" s="86">
        <f t="shared" si="2"/>
        <v>8.844135975476489E-3</v>
      </c>
    </row>
    <row r="9" spans="1:42" ht="16.75" thickBot="1" x14ac:dyDescent="0.95">
      <c r="A9" s="26" t="s">
        <v>40</v>
      </c>
      <c r="B9" s="36">
        <v>282.44</v>
      </c>
      <c r="C9" s="37">
        <v>351.37</v>
      </c>
      <c r="D9" s="37">
        <v>381.58</v>
      </c>
      <c r="E9" s="37">
        <v>395.52000000000004</v>
      </c>
      <c r="F9" s="37">
        <v>410.08</v>
      </c>
      <c r="G9" s="37">
        <v>425.31</v>
      </c>
      <c r="H9" s="37">
        <v>441.21</v>
      </c>
      <c r="I9" s="37">
        <v>457.86</v>
      </c>
      <c r="J9" s="37">
        <v>475.31</v>
      </c>
      <c r="K9" s="37">
        <v>493.6</v>
      </c>
      <c r="L9" s="37">
        <v>512.79</v>
      </c>
      <c r="M9" s="37">
        <v>532.92000000000007</v>
      </c>
      <c r="N9" s="37">
        <v>554.06999999999994</v>
      </c>
      <c r="O9" s="37">
        <v>576.29</v>
      </c>
      <c r="P9" s="37">
        <v>599.67999999999995</v>
      </c>
      <c r="Q9" s="37">
        <v>624.31999999999994</v>
      </c>
      <c r="R9" s="37">
        <v>650.28</v>
      </c>
      <c r="S9" s="37">
        <v>677.65</v>
      </c>
      <c r="T9" s="37">
        <v>706.54</v>
      </c>
      <c r="U9" s="38">
        <f>T9/B9</f>
        <v>2.5015578529953264</v>
      </c>
      <c r="W9" s="35" t="s">
        <v>59</v>
      </c>
      <c r="X9" s="30">
        <f>U111</f>
        <v>2.882618464119179</v>
      </c>
      <c r="Y9" s="31"/>
      <c r="Z9" s="86">
        <f>B9/$B$10</f>
        <v>9.0479821116229597E-2</v>
      </c>
      <c r="AA9" s="86">
        <f t="shared" si="2"/>
        <v>8.0009421665981545E-2</v>
      </c>
    </row>
    <row r="10" spans="1:42" ht="16" x14ac:dyDescent="0.8">
      <c r="A10" s="39" t="s">
        <v>60</v>
      </c>
      <c r="B10" s="40">
        <f>SUM(B2:B9)</f>
        <v>3121.58</v>
      </c>
      <c r="C10" s="40">
        <f t="shared" ref="C10:T10" si="3">SUM(C2:C9)</f>
        <v>3950.7200000000003</v>
      </c>
      <c r="D10" s="40">
        <f t="shared" si="3"/>
        <v>4328.8900000000003</v>
      </c>
      <c r="E10" s="40">
        <f t="shared" si="3"/>
        <v>4553.79</v>
      </c>
      <c r="F10" s="40">
        <f t="shared" si="3"/>
        <v>4792.9000000000005</v>
      </c>
      <c r="G10" s="40">
        <f t="shared" si="3"/>
        <v>5047.05</v>
      </c>
      <c r="H10" s="40">
        <f t="shared" si="3"/>
        <v>4800.6900000000005</v>
      </c>
      <c r="I10" s="40">
        <f t="shared" si="3"/>
        <v>4979.0499999999993</v>
      </c>
      <c r="J10" s="40">
        <f t="shared" si="3"/>
        <v>5255</v>
      </c>
      <c r="K10" s="40">
        <f t="shared" si="3"/>
        <v>5539.8200000000006</v>
      </c>
      <c r="L10" s="40">
        <f t="shared" si="3"/>
        <v>5843.36</v>
      </c>
      <c r="M10" s="40">
        <f t="shared" si="3"/>
        <v>6153.91</v>
      </c>
      <c r="N10" s="40">
        <f t="shared" si="3"/>
        <v>6466.8899999999994</v>
      </c>
      <c r="O10" s="40">
        <f t="shared" si="3"/>
        <v>6788.5300000000007</v>
      </c>
      <c r="P10" s="40">
        <f t="shared" si="3"/>
        <v>7152.57</v>
      </c>
      <c r="Q10" s="40">
        <f t="shared" si="3"/>
        <v>7537.17</v>
      </c>
      <c r="R10" s="40">
        <f t="shared" si="3"/>
        <v>7944.1299999999992</v>
      </c>
      <c r="S10" s="40">
        <f t="shared" si="3"/>
        <v>8375.56</v>
      </c>
      <c r="T10" s="40">
        <f t="shared" si="3"/>
        <v>8830.7100000000009</v>
      </c>
      <c r="U10" s="41">
        <f>T10/B10</f>
        <v>2.828923173521102</v>
      </c>
      <c r="W10" s="1"/>
      <c r="X10" s="30"/>
      <c r="Y10" s="31"/>
      <c r="Z10" s="31">
        <f>SUM(Z2:Z9)</f>
        <v>1</v>
      </c>
      <c r="AA10" s="31">
        <f>SUM(AA2:AA9)</f>
        <v>1</v>
      </c>
    </row>
    <row r="11" spans="1:42" ht="16" x14ac:dyDescent="0.8">
      <c r="A11" s="39"/>
      <c r="B11" s="40"/>
      <c r="C11" s="40"/>
      <c r="D11" s="40"/>
      <c r="E11" s="40"/>
      <c r="F11" s="40"/>
      <c r="G11" s="40"/>
      <c r="H11" s="40"/>
      <c r="I11" s="40"/>
      <c r="J11" s="40"/>
      <c r="K11" s="40"/>
      <c r="L11" s="40"/>
      <c r="M11" s="40"/>
      <c r="N11" s="40"/>
      <c r="O11" s="40"/>
      <c r="P11" s="40"/>
      <c r="Q11" s="40"/>
      <c r="R11" s="40"/>
      <c r="S11" s="40"/>
      <c r="T11" s="40"/>
      <c r="U11" s="41"/>
      <c r="W11" s="1"/>
      <c r="X11" s="30"/>
      <c r="Y11" s="42"/>
    </row>
    <row r="12" spans="1:42" ht="18.5" x14ac:dyDescent="0.9">
      <c r="A12" s="43" t="s">
        <v>61</v>
      </c>
      <c r="B12" s="111" t="s">
        <v>62</v>
      </c>
      <c r="C12" s="111"/>
      <c r="D12" s="111"/>
      <c r="E12" s="111"/>
      <c r="F12" s="111"/>
      <c r="G12" s="111"/>
      <c r="H12" s="111"/>
      <c r="I12" s="111"/>
      <c r="J12" s="111"/>
      <c r="K12" s="111"/>
      <c r="L12" s="111"/>
      <c r="M12" s="111"/>
      <c r="N12" s="111"/>
      <c r="O12" s="111"/>
      <c r="P12" s="111"/>
      <c r="Q12" s="111"/>
      <c r="R12" s="111"/>
      <c r="S12" s="111"/>
      <c r="T12" s="111"/>
      <c r="U12" s="111"/>
      <c r="W12" s="70"/>
      <c r="X12" s="70"/>
      <c r="Y12" s="70"/>
      <c r="Z12" s="70"/>
      <c r="AA12" s="70"/>
      <c r="AB12" s="70"/>
      <c r="AC12" s="70"/>
      <c r="AD12" s="70"/>
      <c r="AE12" s="70"/>
      <c r="AF12" s="70"/>
      <c r="AG12" s="70"/>
      <c r="AH12" s="70"/>
      <c r="AI12" s="70"/>
      <c r="AJ12" s="70"/>
      <c r="AK12" s="70"/>
      <c r="AL12" s="70"/>
      <c r="AM12" s="70"/>
      <c r="AN12" s="70"/>
      <c r="AO12" s="70"/>
      <c r="AP12" s="70"/>
    </row>
    <row r="13" spans="1:42" ht="16" x14ac:dyDescent="0.8">
      <c r="A13" s="39" t="s">
        <v>63</v>
      </c>
      <c r="B13" s="24">
        <v>2012</v>
      </c>
      <c r="C13" s="24">
        <v>2013</v>
      </c>
      <c r="D13" s="24">
        <v>2014</v>
      </c>
      <c r="E13" s="24">
        <v>2015</v>
      </c>
      <c r="F13" s="24">
        <v>2016</v>
      </c>
      <c r="G13" s="24">
        <v>2017</v>
      </c>
      <c r="H13" s="24">
        <v>2018</v>
      </c>
      <c r="I13" s="24">
        <v>2019</v>
      </c>
      <c r="J13" s="24">
        <v>2020</v>
      </c>
      <c r="K13" s="24">
        <v>2021</v>
      </c>
      <c r="L13" s="24">
        <v>2022</v>
      </c>
      <c r="M13" s="24">
        <v>2023</v>
      </c>
      <c r="N13" s="24">
        <v>2024</v>
      </c>
      <c r="O13" s="24">
        <v>2025</v>
      </c>
      <c r="P13" s="24">
        <v>2026</v>
      </c>
      <c r="Q13" s="24">
        <v>2027</v>
      </c>
      <c r="R13" s="24">
        <v>2028</v>
      </c>
      <c r="S13" s="24">
        <v>2029</v>
      </c>
      <c r="T13" s="24">
        <v>2030</v>
      </c>
      <c r="U13" s="44" t="s">
        <v>64</v>
      </c>
      <c r="W13" s="74"/>
      <c r="X13" s="74"/>
      <c r="Y13" s="74"/>
      <c r="Z13" s="74"/>
      <c r="AA13" s="74"/>
      <c r="AB13" s="74"/>
      <c r="AC13" s="74"/>
      <c r="AD13" s="74"/>
      <c r="AE13" s="74"/>
      <c r="AF13" s="74"/>
      <c r="AG13" s="74"/>
      <c r="AH13" s="74"/>
      <c r="AI13" s="74"/>
      <c r="AJ13" s="74"/>
      <c r="AK13" s="74"/>
      <c r="AL13" s="74"/>
      <c r="AM13" s="74"/>
      <c r="AN13" s="74"/>
      <c r="AO13" s="74"/>
      <c r="AP13" s="75"/>
    </row>
    <row r="14" spans="1:42" ht="16" x14ac:dyDescent="0.8">
      <c r="A14" s="45" t="s">
        <v>65</v>
      </c>
      <c r="B14" s="24"/>
      <c r="C14" s="24"/>
      <c r="D14" s="24"/>
      <c r="E14" s="24"/>
      <c r="F14" s="24"/>
      <c r="G14" s="24"/>
      <c r="H14" s="24"/>
      <c r="I14" s="24"/>
      <c r="J14" s="24"/>
      <c r="K14" s="24"/>
      <c r="L14" s="24"/>
      <c r="M14" s="24"/>
      <c r="N14" s="24"/>
      <c r="O14" s="24"/>
      <c r="P14" s="24"/>
      <c r="Q14" s="24"/>
      <c r="R14" s="24"/>
      <c r="S14" s="24"/>
      <c r="T14" s="24"/>
      <c r="U14" s="44"/>
      <c r="W14" s="74"/>
      <c r="X14" s="74"/>
      <c r="Y14" s="74"/>
      <c r="Z14" s="74"/>
      <c r="AA14" s="74"/>
      <c r="AB14" s="74"/>
      <c r="AC14" s="74"/>
      <c r="AD14" s="74"/>
      <c r="AE14" s="74"/>
      <c r="AF14" s="74"/>
      <c r="AG14" s="74"/>
      <c r="AH14" s="74"/>
      <c r="AI14" s="74"/>
      <c r="AJ14" s="74"/>
      <c r="AK14" s="74"/>
      <c r="AL14" s="74"/>
      <c r="AM14" s="74"/>
      <c r="AN14" s="74"/>
      <c r="AO14" s="74"/>
      <c r="AP14" s="6"/>
    </row>
    <row r="15" spans="1:42" ht="16" x14ac:dyDescent="0.8">
      <c r="A15" s="46" t="s">
        <v>84</v>
      </c>
      <c r="B15" s="47">
        <f>(B$3*0.5*'Summary impacts'!$Q$19+(B$3*0.5)*'Summary impacts'!$Q$18)*'Summary impacts'!$C$4</f>
        <v>4307766.6324000005</v>
      </c>
      <c r="C15" s="47">
        <f>(C$3*0.5*'Summary impacts'!$Q$19+(C$3*0.5)*'Summary impacts'!$Q$18)*'Summary impacts'!$C$4</f>
        <v>5507343.5340000009</v>
      </c>
      <c r="D15" s="47">
        <f>(D$3*0.5*'Summary impacts'!$Q$19+(D$3*0.5)*'Summary impacts'!$Q$18)*'Summary impacts'!$C$4</f>
        <v>6086751.2243999997</v>
      </c>
      <c r="E15" s="47">
        <f>(E$3*0.5*'Summary impacts'!$Q$19+(E$3*0.5)*'Summary impacts'!$Q$18)*'Summary impacts'!$C$4</f>
        <v>6566813.0220000008</v>
      </c>
      <c r="F15" s="47">
        <f>(F$3*0.5*'Summary impacts'!$Q$19+(F$3*0.5)*'Summary impacts'!$Q$18)*'Summary impacts'!$C$4</f>
        <v>7082438.0088000009</v>
      </c>
      <c r="G15" s="47">
        <f>(G$3*0.5*'Summary impacts'!$Q$19+(G$3*0.5)*'Summary impacts'!$Q$18)*'Summary impacts'!$C$4</f>
        <v>7635358.9619999994</v>
      </c>
      <c r="H15" s="47">
        <f>(H$3*0.5*'Summary impacts'!$Q$19+(H$3*0.5)*'Summary impacts'!$Q$18)*'Summary impacts'!$C$4</f>
        <v>8183081.5836000005</v>
      </c>
      <c r="I15" s="47">
        <f>(I$3*0.5*'Summary impacts'!$Q$19+(I$3*0.5)*'Summary impacts'!$Q$18)*'Summary impacts'!$C$4</f>
        <v>8761581.6287999991</v>
      </c>
      <c r="J15" s="47">
        <f>(J$3*0.5*'Summary impacts'!$Q$19+(J$3*0.5)*'Summary impacts'!$Q$18)*'Summary impacts'!$C$4</f>
        <v>9422347.3344000001</v>
      </c>
      <c r="K15" s="47">
        <f>(K$3*0.5*'Summary impacts'!$Q$19+(K$3*0.5)*'Summary impacts'!$Q$18)*'Summary impacts'!$C$4</f>
        <v>10119583.874400001</v>
      </c>
      <c r="L15" s="47">
        <f>(L$3*0.5*'Summary impacts'!$Q$19+(L$3*0.5)*'Summary impacts'!$Q$18)*'Summary impacts'!$C$4</f>
        <v>10860799.950000001</v>
      </c>
      <c r="M15" s="47">
        <f>(M$3*0.5*'Summary impacts'!$Q$19+(M$3*0.5)*'Summary impacts'!$Q$18)*'Summary impacts'!$C$4</f>
        <v>11647645.825199999</v>
      </c>
      <c r="N15" s="47">
        <f>(N$3*0.5*'Summary impacts'!$Q$19+(N$3*0.5)*'Summary impacts'!$Q$18)*'Summary impacts'!$C$4</f>
        <v>12480286.5264</v>
      </c>
      <c r="O15" s="47">
        <f>(O$3*0.5*'Summary impacts'!$Q$19+(O$3*0.5)*'Summary impacts'!$Q$18)*'Summary impacts'!$C$4</f>
        <v>13356576.7104</v>
      </c>
      <c r="P15" s="47">
        <f>(P$3*0.5*'Summary impacts'!$Q$19+(P$3*0.5)*'Summary impacts'!$Q$18)*'Summary impacts'!$C$4</f>
        <v>14296649.598000001</v>
      </c>
      <c r="Q15" s="47">
        <f>(Q$3*0.5*'Summary impacts'!$Q$19+(Q$3*0.5)*'Summary impacts'!$Q$18)*'Summary impacts'!$C$4</f>
        <v>15289778.473200001</v>
      </c>
      <c r="R15" s="47">
        <f>(R$3*0.5*'Summary impacts'!$Q$19+(R$3*0.5)*'Summary impacts'!$Q$18)*'Summary impacts'!$C$4</f>
        <v>16338356.218800001</v>
      </c>
      <c r="S15" s="47">
        <f>(S$3*0.5*'Summary impacts'!$Q$19+(S$3*0.5)*'Summary impacts'!$Q$18)*'Summary impacts'!$C$4</f>
        <v>17444363.1516</v>
      </c>
      <c r="T15" s="47">
        <f>(T$3*0.5*'Summary impacts'!$Q$19+(T$3*0.5)*'Summary impacts'!$Q$18)*'Summary impacts'!$C$4</f>
        <v>18608871.9432</v>
      </c>
      <c r="U15" s="48">
        <f t="shared" ref="U15:U26" si="4">T15/$T$27</f>
        <v>0.26865461790865397</v>
      </c>
      <c r="W15" s="76"/>
      <c r="X15" s="76"/>
      <c r="Y15" s="76"/>
      <c r="Z15" s="76"/>
      <c r="AA15" s="76"/>
      <c r="AB15" s="76"/>
      <c r="AC15" s="76"/>
      <c r="AD15" s="76"/>
      <c r="AE15" s="76"/>
      <c r="AF15" s="76"/>
      <c r="AG15" s="76"/>
      <c r="AH15" s="76"/>
      <c r="AI15" s="76"/>
      <c r="AJ15" s="76"/>
      <c r="AK15" s="76"/>
      <c r="AL15" s="76"/>
      <c r="AM15" s="76"/>
      <c r="AN15" s="76"/>
      <c r="AO15" s="76"/>
      <c r="AP15" s="77"/>
    </row>
    <row r="16" spans="1:42" ht="16" x14ac:dyDescent="0.8">
      <c r="A16" s="46" t="s">
        <v>32</v>
      </c>
      <c r="B16" s="47">
        <f>(B$2-(B$3*0.5)*'Summary impacts'!$Q$18)*'Summary impacts'!$C$5</f>
        <v>1975059.6410999997</v>
      </c>
      <c r="C16" s="47">
        <f>(C$2-(C$3*0.5)*'Summary impacts'!$Q$18)*'Summary impacts'!$C$5</f>
        <v>2797395.0885000001</v>
      </c>
      <c r="D16" s="47">
        <f>(D$2-(D$3*0.5)*'Summary impacts'!$Q$18)*'Summary impacts'!$C$5</f>
        <v>3193780.2290999996</v>
      </c>
      <c r="E16" s="47">
        <f>(E$2-(E$3*0.5)*'Summary impacts'!$Q$18)*'Summary impacts'!$C$5</f>
        <v>3377028.5204999992</v>
      </c>
      <c r="F16" s="47">
        <f>(F$2-(F$3*0.5)*'Summary impacts'!$Q$18)*'Summary impacts'!$C$5</f>
        <v>3574513.6481999997</v>
      </c>
      <c r="G16" s="47">
        <f>(G$2-(G$3*0.5)*'Summary impacts'!$Q$18)*'Summary impacts'!$C$5</f>
        <v>3787432.5555000007</v>
      </c>
      <c r="H16" s="47">
        <f>(H$2-(H$3*0.5)*'Summary impacts'!$Q$18)*'Summary impacts'!$C$5</f>
        <v>661808.23289999971</v>
      </c>
      <c r="I16" s="47">
        <f>(I$2-(I$3*0.5)*'Summary impacts'!$Q$18)*'Summary impacts'!$C$5</f>
        <v>1004419.0032</v>
      </c>
      <c r="J16" s="47">
        <f>(J$2-(J$3*0.5)*'Summary impacts'!$Q$18)*'Summary impacts'!$C$5</f>
        <v>1193613.9815999994</v>
      </c>
      <c r="K16" s="47">
        <f>(K$2-(K$3*0.5)*'Summary impacts'!$Q$18)*'Summary impacts'!$C$5</f>
        <v>1456172.4666000004</v>
      </c>
      <c r="L16" s="47">
        <f>(L$2-(L$3*0.5)*'Summary impacts'!$Q$18)*'Summary impacts'!$C$5</f>
        <v>1763571.1124999991</v>
      </c>
      <c r="M16" s="47">
        <f>(M$2-(M$3*0.5)*'Summary impacts'!$Q$18)*'Summary impacts'!$C$5</f>
        <v>1995161.5652999997</v>
      </c>
      <c r="N16" s="47">
        <f>(N$2-(N$3*0.5)*'Summary impacts'!$Q$18)*'Summary impacts'!$C$5</f>
        <v>2117817.2195999995</v>
      </c>
      <c r="O16" s="47">
        <f>(O$2-(O$3*0.5)*'Summary impacts'!$Q$18)*'Summary impacts'!$C$5</f>
        <v>2255600.4455999997</v>
      </c>
      <c r="P16" s="47">
        <f>(P$2-(P$3*0.5)*'Summary impacts'!$Q$18)*'Summary impacts'!$C$5</f>
        <v>2408333.5844999994</v>
      </c>
      <c r="Q16" s="47">
        <f>(Q$2-(Q$3*0.5)*'Summary impacts'!$Q$18)*'Summary impacts'!$C$5</f>
        <v>2578466.4872999992</v>
      </c>
      <c r="R16" s="47">
        <f>(R$2-(R$3*0.5)*'Summary impacts'!$Q$18)*'Summary impacts'!$C$5</f>
        <v>2767088.6756999986</v>
      </c>
      <c r="S16" s="47">
        <f>(S$2-(S$3*0.5)*'Summary impacts'!$Q$18)*'Summary impacts'!$C$5</f>
        <v>2982610.5848999997</v>
      </c>
      <c r="T16" s="47">
        <f>(T$2-(T$3*0.5)*'Summary impacts'!$Q$18)*'Summary impacts'!$C$5</f>
        <v>3219951.3797999988</v>
      </c>
      <c r="U16" s="48">
        <f t="shared" si="4"/>
        <v>4.6486149738953826E-2</v>
      </c>
      <c r="W16" s="76"/>
      <c r="X16" s="76"/>
      <c r="Y16" s="76"/>
      <c r="Z16" s="76"/>
      <c r="AA16" s="76"/>
      <c r="AB16" s="76"/>
      <c r="AC16" s="76"/>
      <c r="AD16" s="76"/>
      <c r="AE16" s="76"/>
      <c r="AF16" s="76"/>
      <c r="AG16" s="76"/>
      <c r="AH16" s="76"/>
      <c r="AI16" s="76"/>
      <c r="AJ16" s="76"/>
      <c r="AK16" s="76"/>
      <c r="AL16" s="76"/>
      <c r="AM16" s="76"/>
      <c r="AN16" s="76"/>
      <c r="AO16" s="76"/>
      <c r="AP16" s="77"/>
    </row>
    <row r="17" spans="1:42" ht="16" x14ac:dyDescent="0.8">
      <c r="A17" s="46" t="s">
        <v>78</v>
      </c>
      <c r="B17" s="47">
        <f>(B$3*0.5*'Summary impacts'!$Q$19)*'Summary impacts'!$C$6</f>
        <v>1722831.0000000002</v>
      </c>
      <c r="C17" s="47">
        <f>(C$3*0.5*'Summary impacts'!$Q$19)*'Summary impacts'!$C$6</f>
        <v>2202585</v>
      </c>
      <c r="D17" s="47">
        <f>(D$3*0.5*'Summary impacts'!$Q$19)*'Summary impacts'!$C$6</f>
        <v>2434311</v>
      </c>
      <c r="E17" s="47">
        <f>(E$3*0.5*'Summary impacts'!$Q$19)*'Summary impacts'!$C$6</f>
        <v>2626305</v>
      </c>
      <c r="F17" s="47">
        <f>(F$3*0.5*'Summary impacts'!$Q$19)*'Summary impacts'!$C$6</f>
        <v>2832522</v>
      </c>
      <c r="G17" s="47">
        <f>(G$3*0.5*'Summary impacts'!$Q$19)*'Summary impacts'!$C$6</f>
        <v>3053655</v>
      </c>
      <c r="H17" s="47">
        <f>(H$3*0.5*'Summary impacts'!$Q$19)*'Summary impacts'!$C$6</f>
        <v>3272709</v>
      </c>
      <c r="I17" s="47">
        <f>(I$3*0.5*'Summary impacts'!$Q$19)*'Summary impacts'!$C$6</f>
        <v>3504071.9999999995</v>
      </c>
      <c r="J17" s="47">
        <f>(J$3*0.5*'Summary impacts'!$Q$19)*'Summary impacts'!$C$6</f>
        <v>3768336.0000000005</v>
      </c>
      <c r="K17" s="47">
        <f>(K$3*0.5*'Summary impacts'!$Q$19)*'Summary impacts'!$C$6</f>
        <v>4047186.0000000005</v>
      </c>
      <c r="L17" s="47">
        <f>(L$3*0.5*'Summary impacts'!$Q$19)*'Summary impacts'!$C$6</f>
        <v>4343625</v>
      </c>
      <c r="M17" s="47">
        <f>(M$3*0.5*'Summary impacts'!$Q$19)*'Summary impacts'!$C$6</f>
        <v>4658313</v>
      </c>
      <c r="N17" s="47">
        <f>(N$3*0.5*'Summary impacts'!$Q$19)*'Summary impacts'!$C$6</f>
        <v>4991316</v>
      </c>
      <c r="O17" s="47">
        <f>(O$3*0.5*'Summary impacts'!$Q$19)*'Summary impacts'!$C$6</f>
        <v>5341776</v>
      </c>
      <c r="P17" s="47">
        <f>(P$3*0.5*'Summary impacts'!$Q$19)*'Summary impacts'!$C$6</f>
        <v>5717745</v>
      </c>
      <c r="Q17" s="47">
        <f>(Q$3*0.5*'Summary impacts'!$Q$19)*'Summary impacts'!$C$6</f>
        <v>6114933</v>
      </c>
      <c r="R17" s="47">
        <f>(R$3*0.5*'Summary impacts'!$Q$19)*'Summary impacts'!$C$6</f>
        <v>6534297</v>
      </c>
      <c r="S17" s="47">
        <f>(S$3*0.5*'Summary impacts'!$Q$19)*'Summary impacts'!$C$6</f>
        <v>6976629</v>
      </c>
      <c r="T17" s="47">
        <f>(T$3*0.5*'Summary impacts'!$Q$19)*'Summary impacts'!$C$6</f>
        <v>7442358.0000000009</v>
      </c>
      <c r="U17" s="48">
        <f t="shared" si="4"/>
        <v>0.10744465601849865</v>
      </c>
      <c r="W17" s="76"/>
      <c r="X17" s="76"/>
      <c r="Y17" s="76"/>
      <c r="Z17" s="76"/>
      <c r="AA17" s="76"/>
      <c r="AB17" s="76"/>
      <c r="AC17" s="76"/>
      <c r="AD17" s="76"/>
      <c r="AE17" s="76"/>
      <c r="AF17" s="76"/>
      <c r="AG17" s="76"/>
      <c r="AH17" s="76"/>
      <c r="AI17" s="76"/>
      <c r="AJ17" s="76"/>
      <c r="AK17" s="76"/>
      <c r="AL17" s="76"/>
      <c r="AM17" s="76"/>
      <c r="AN17" s="76"/>
      <c r="AO17" s="76"/>
      <c r="AP17" s="77"/>
    </row>
    <row r="18" spans="1:42" ht="16" x14ac:dyDescent="0.8">
      <c r="A18" s="46" t="s">
        <v>14</v>
      </c>
      <c r="B18" s="47">
        <f>(B$4)*'Summary impacts'!$C$7</f>
        <v>2320817.2000000002</v>
      </c>
      <c r="C18" s="47">
        <f>(C$4)*'Summary impacts'!$C$7</f>
        <v>2876483.6</v>
      </c>
      <c r="D18" s="47">
        <f>(D$4)*'Summary impacts'!$C$7</f>
        <v>3116602.6</v>
      </c>
      <c r="E18" s="47">
        <f>(E$4)*'Summary impacts'!$C$7</f>
        <v>3226641.8</v>
      </c>
      <c r="F18" s="47">
        <f>(F$4)*'Summary impacts'!$C$7</f>
        <v>3340731.2</v>
      </c>
      <c r="G18" s="47">
        <f>(G$4)*'Summary impacts'!$C$7</f>
        <v>3458976</v>
      </c>
      <c r="H18" s="47">
        <f>(H$4)*'Summary impacts'!$C$7</f>
        <v>3581849.6000000001</v>
      </c>
      <c r="I18" s="47">
        <f>(I$4)*'Summary impacts'!$C$7</f>
        <v>3708773.4000000004</v>
      </c>
      <c r="J18" s="47">
        <f>(J$4)*'Summary impacts'!$C$7</f>
        <v>3840694.1999999997</v>
      </c>
      <c r="K18" s="47">
        <f>(K$4)*'Summary impacts'!$C$7</f>
        <v>3977506.8</v>
      </c>
      <c r="L18" s="47">
        <f>(L$4)*'Summary impacts'!$C$7</f>
        <v>4119474.1999999997</v>
      </c>
      <c r="M18" s="47">
        <f>(M$4)*'Summary impacts'!$C$7</f>
        <v>4266806.8</v>
      </c>
      <c r="N18" s="47">
        <f>(N$4)*'Summary impacts'!$C$7</f>
        <v>4419820.2</v>
      </c>
      <c r="O18" s="47">
        <f>(O$4)*'Summary impacts'!$C$7</f>
        <v>4578567</v>
      </c>
      <c r="P18" s="47">
        <f>(P$4)*'Summary impacts'!$C$7</f>
        <v>4743573.2</v>
      </c>
      <c r="Q18" s="47">
        <f>(Q$4)*'Summary impacts'!$C$7</f>
        <v>4914944</v>
      </c>
      <c r="R18" s="47">
        <f>(R$4)*'Summary impacts'!$C$7</f>
        <v>5092942.4000000004</v>
      </c>
      <c r="S18" s="47">
        <f>(S$4)*'Summary impacts'!$C$7</f>
        <v>5277936.5999999996</v>
      </c>
      <c r="T18" s="47">
        <f>(T$4)*'Summary impacts'!$C$7</f>
        <v>5470084.4000000004</v>
      </c>
      <c r="U18" s="48">
        <f t="shared" si="4"/>
        <v>7.8971118662950035E-2</v>
      </c>
      <c r="W18" s="76"/>
      <c r="X18" s="76"/>
      <c r="Y18" s="76"/>
      <c r="Z18" s="76"/>
      <c r="AA18" s="76"/>
      <c r="AB18" s="76"/>
      <c r="AC18" s="76"/>
      <c r="AD18" s="76"/>
      <c r="AE18" s="76"/>
      <c r="AF18" s="76"/>
      <c r="AG18" s="76"/>
      <c r="AH18" s="76"/>
      <c r="AI18" s="76"/>
      <c r="AJ18" s="76"/>
      <c r="AK18" s="76"/>
      <c r="AL18" s="76"/>
      <c r="AM18" s="76"/>
      <c r="AN18" s="76"/>
      <c r="AO18" s="76"/>
      <c r="AP18" s="77"/>
    </row>
    <row r="19" spans="1:42" ht="16" x14ac:dyDescent="0.8">
      <c r="A19" s="46" t="s">
        <v>34</v>
      </c>
      <c r="B19" s="47">
        <f>(B$5*0.89)*'Summary impacts'!$C$8</f>
        <v>1564616.2619999999</v>
      </c>
      <c r="C19" s="47">
        <f>(C$5*0.89)*'Summary impacts'!$C$8</f>
        <v>1939028.9379999998</v>
      </c>
      <c r="D19" s="47">
        <f>(D$5*0.89)*'Summary impacts'!$C$8</f>
        <v>2100836.1</v>
      </c>
      <c r="E19" s="47">
        <f>(E$5*0.89)*'Summary impacts'!$C$8</f>
        <v>2175187.2339999997</v>
      </c>
      <c r="F19" s="47">
        <f>(F$5*0.89)*'Summary impacts'!$C$8</f>
        <v>2252285.4419999998</v>
      </c>
      <c r="G19" s="47">
        <f>(G$5*0.89)*'Summary impacts'!$C$8</f>
        <v>2332265.8259999999</v>
      </c>
      <c r="H19" s="47">
        <f>(H$5*0.89)*'Summary impacts'!$C$8</f>
        <v>2415353.5560000003</v>
      </c>
      <c r="I19" s="47">
        <f>(I$5*0.89)*'Summary impacts'!$C$8</f>
        <v>2501188.36</v>
      </c>
      <c r="J19" s="47">
        <f>(J$5*0.89)*'Summary impacts'!$C$8</f>
        <v>2590445.7480000001</v>
      </c>
      <c r="K19" s="47">
        <f>(K$5*0.89)*'Summary impacts'!$C$8</f>
        <v>2683080.6860000002</v>
      </c>
      <c r="L19" s="47">
        <f>(L$5*0.89)*'Summary impacts'!$C$8</f>
        <v>2779228.2760000001</v>
      </c>
      <c r="M19" s="47">
        <f>(M$5*0.89)*'Summary impacts'!$C$8</f>
        <v>2879113.6880000001</v>
      </c>
      <c r="N19" s="47">
        <f>(N$5*0.89)*'Summary impacts'!$C$8</f>
        <v>2982781.9560000002</v>
      </c>
      <c r="O19" s="47">
        <f>(O$5*0.89)*'Summary impacts'!$C$8</f>
        <v>3090458.25</v>
      </c>
      <c r="P19" s="47">
        <f>(P$5*0.89)*'Summary impacts'!$C$8</f>
        <v>3202412.7740000002</v>
      </c>
      <c r="Q19" s="47">
        <f>(Q$5*0.89)*'Summary impacts'!$C$8</f>
        <v>3318735.5960000004</v>
      </c>
      <c r="R19" s="47">
        <f>(R$5*0.89)*'Summary impacts'!$C$8</f>
        <v>3439651.8859999999</v>
      </c>
      <c r="S19" s="47">
        <f>(S$5*0.89)*'Summary impacts'!$C$8</f>
        <v>3565341.7800000003</v>
      </c>
      <c r="T19" s="47">
        <f>(T$5*0.89)*'Summary impacts'!$C$8</f>
        <v>3696030.4480000003</v>
      </c>
      <c r="U19" s="48">
        <f t="shared" si="4"/>
        <v>5.3359260615957665E-2</v>
      </c>
      <c r="W19" s="76"/>
      <c r="X19" s="76"/>
      <c r="Y19" s="76"/>
      <c r="Z19" s="76"/>
      <c r="AA19" s="76"/>
      <c r="AB19" s="76"/>
      <c r="AC19" s="76"/>
      <c r="AD19" s="76"/>
      <c r="AE19" s="76"/>
      <c r="AF19" s="76"/>
      <c r="AG19" s="76"/>
      <c r="AH19" s="76"/>
      <c r="AI19" s="76"/>
      <c r="AJ19" s="76"/>
      <c r="AK19" s="76"/>
      <c r="AL19" s="76"/>
      <c r="AM19" s="76"/>
      <c r="AN19" s="76"/>
      <c r="AO19" s="76"/>
      <c r="AP19" s="77"/>
    </row>
    <row r="20" spans="1:42" ht="16" x14ac:dyDescent="0.8">
      <c r="A20" s="46" t="s">
        <v>35</v>
      </c>
      <c r="B20" s="47">
        <f>(B$5*0.11)*'Summary impacts'!$C$9</f>
        <v>205226.90100000001</v>
      </c>
      <c r="C20" s="47">
        <f>(C$5*0.11)*'Summary impacts'!$C$9</f>
        <v>254337.69899999999</v>
      </c>
      <c r="D20" s="47">
        <f>(D$5*0.11)*'Summary impacts'!$C$9</f>
        <v>275561.55</v>
      </c>
      <c r="E20" s="47">
        <f>(E$5*0.11)*'Summary impacts'!$C$9</f>
        <v>285314.00699999998</v>
      </c>
      <c r="F20" s="47">
        <f>(F$5*0.11)*'Summary impacts'!$C$9</f>
        <v>295426.79099999997</v>
      </c>
      <c r="G20" s="47">
        <f>(G$5*0.11)*'Summary impacts'!$C$9</f>
        <v>305917.62300000002</v>
      </c>
      <c r="H20" s="47">
        <f>(H$5*0.11)*'Summary impacts'!$C$9</f>
        <v>316816.03800000006</v>
      </c>
      <c r="I20" s="47">
        <f>(I$5*0.11)*'Summary impacts'!$C$9</f>
        <v>328074.78000000003</v>
      </c>
      <c r="J20" s="47">
        <f>(J$5*0.11)*'Summary impacts'!$C$9</f>
        <v>339782.45400000003</v>
      </c>
      <c r="K20" s="47">
        <f>(K$5*0.11)*'Summary impacts'!$C$9</f>
        <v>351933.15299999999</v>
      </c>
      <c r="L20" s="47">
        <f>(L$5*0.11)*'Summary impacts'!$C$9</f>
        <v>364544.598</v>
      </c>
      <c r="M20" s="47">
        <f>(M$5*0.11)*'Summary impacts'!$C$9</f>
        <v>377646.32400000002</v>
      </c>
      <c r="N20" s="47">
        <f>(N$5*0.11)*'Summary impacts'!$C$9</f>
        <v>391244.23800000001</v>
      </c>
      <c r="O20" s="47">
        <f>(O$5*0.11)*'Summary impacts'!$C$9</f>
        <v>405367.875</v>
      </c>
      <c r="P20" s="47">
        <f>(P$5*0.11)*'Summary impacts'!$C$9</f>
        <v>420052.67699999997</v>
      </c>
      <c r="Q20" s="47">
        <f>(Q$5*0.11)*'Summary impacts'!$C$9</f>
        <v>435310.45799999998</v>
      </c>
      <c r="R20" s="47">
        <f>(R$5*0.11)*'Summary impacts'!$C$9</f>
        <v>451170.75299999997</v>
      </c>
      <c r="S20" s="47">
        <f>(S$5*0.11)*'Summary impacts'!$C$9</f>
        <v>467657.19</v>
      </c>
      <c r="T20" s="47">
        <f>(T$5*0.11)*'Summary impacts'!$C$9</f>
        <v>484799.304</v>
      </c>
      <c r="U20" s="48">
        <f t="shared" si="4"/>
        <v>6.9990041403930787E-3</v>
      </c>
      <c r="W20" s="76"/>
      <c r="X20" s="76"/>
      <c r="Y20" s="76"/>
      <c r="Z20" s="76"/>
      <c r="AA20" s="76"/>
      <c r="AB20" s="76"/>
      <c r="AC20" s="76"/>
      <c r="AD20" s="76"/>
      <c r="AE20" s="76"/>
      <c r="AF20" s="76"/>
      <c r="AG20" s="76"/>
      <c r="AH20" s="76"/>
      <c r="AI20" s="76"/>
      <c r="AJ20" s="76"/>
      <c r="AK20" s="76"/>
      <c r="AL20" s="76"/>
      <c r="AM20" s="76"/>
      <c r="AN20" s="76"/>
      <c r="AO20" s="76"/>
      <c r="AP20" s="77"/>
    </row>
    <row r="21" spans="1:42" ht="16" x14ac:dyDescent="0.8">
      <c r="A21" s="46" t="s">
        <v>77</v>
      </c>
      <c r="B21" s="47">
        <f>(B$6*0.75)*'Summary impacts'!$C$10</f>
        <v>2910220.2749999999</v>
      </c>
      <c r="C21" s="47">
        <f>(C$6*0.75)*'Summary impacts'!$C$10</f>
        <v>3680250.3750000005</v>
      </c>
      <c r="D21" s="47">
        <f>(D$6*0.75)*'Summary impacts'!$C$10</f>
        <v>4036730.4749999996</v>
      </c>
      <c r="E21" s="47">
        <f>(E$6*0.75)*'Summary impacts'!$C$10</f>
        <v>4287341.7749999994</v>
      </c>
      <c r="F21" s="47">
        <f>(F$6*0.75)*'Summary impacts'!$C$10</f>
        <v>4557665.625</v>
      </c>
      <c r="G21" s="47">
        <f>(G$6*0.75)*'Summary impacts'!$C$10</f>
        <v>4848873.75</v>
      </c>
      <c r="H21" s="47">
        <f>(H$6*0.75)*'Summary impacts'!$C$10</f>
        <v>4121990.6999999997</v>
      </c>
      <c r="I21" s="47">
        <f>(I$6*0.75)*'Summary impacts'!$C$10</f>
        <v>3709819.2</v>
      </c>
      <c r="J21" s="47">
        <f>(J$6*0.75)*'Summary impacts'!$C$10</f>
        <v>3951745.95</v>
      </c>
      <c r="K21" s="47">
        <f>(K$6*0.75)*'Summary impacts'!$C$10</f>
        <v>4124403.0750000002</v>
      </c>
      <c r="L21" s="47">
        <f>(L$6*0.75)*'Summary impacts'!$C$10</f>
        <v>4305744.75</v>
      </c>
      <c r="M21" s="47">
        <f>(M$6*0.75)*'Summary impacts'!$C$10</f>
        <v>4499837.55</v>
      </c>
      <c r="N21" s="47">
        <f>(N$6*0.75)*'Summary impacts'!$C$10</f>
        <v>4697169.8250000002</v>
      </c>
      <c r="O21" s="47">
        <f>(O$6*0.75)*'Summary impacts'!$C$10</f>
        <v>4850459.0250000004</v>
      </c>
      <c r="P21" s="47">
        <f>(P$6*0.75)*'Summary impacts'!$C$10</f>
        <v>5164481.3250000002</v>
      </c>
      <c r="Q21" s="47">
        <f>(Q$6*0.75)*'Summary impacts'!$C$10</f>
        <v>5498078.3250000002</v>
      </c>
      <c r="R21" s="47">
        <f>(R$6*0.75)*'Summary impacts'!$C$10</f>
        <v>5857522.2000000002</v>
      </c>
      <c r="S21" s="47">
        <f>(S$6*0.75)*'Summary impacts'!$C$10</f>
        <v>6245983.5000000009</v>
      </c>
      <c r="T21" s="47">
        <f>(T$6*0.75)*'Summary impacts'!$C$10</f>
        <v>6658086.0750000002</v>
      </c>
      <c r="U21" s="48">
        <f t="shared" si="4"/>
        <v>9.6122192465066952E-2</v>
      </c>
      <c r="W21" s="76"/>
      <c r="X21" s="76"/>
      <c r="Y21" s="76"/>
      <c r="Z21" s="76"/>
      <c r="AA21" s="76"/>
      <c r="AB21" s="76"/>
      <c r="AC21" s="76"/>
      <c r="AD21" s="76"/>
      <c r="AE21" s="76"/>
      <c r="AF21" s="76"/>
      <c r="AG21" s="76"/>
      <c r="AH21" s="76"/>
      <c r="AI21" s="76"/>
      <c r="AJ21" s="76"/>
      <c r="AK21" s="76"/>
      <c r="AL21" s="76"/>
      <c r="AM21" s="76"/>
      <c r="AN21" s="76"/>
      <c r="AO21" s="76"/>
      <c r="AP21" s="77"/>
    </row>
    <row r="22" spans="1:42" ht="16" x14ac:dyDescent="0.8">
      <c r="A22" s="46" t="s">
        <v>79</v>
      </c>
      <c r="B22" s="47">
        <f>(B$6*0.25)*'Summary impacts'!$C$11</f>
        <v>1005962.9750000001</v>
      </c>
      <c r="C22" s="47">
        <f>(C$6*0.25)*'Summary impacts'!$C$11</f>
        <v>1272135.875</v>
      </c>
      <c r="D22" s="47">
        <f>(D$6*0.25)*'Summary impacts'!$C$11</f>
        <v>1395358.7749999999</v>
      </c>
      <c r="E22" s="47">
        <f>(E$6*0.25)*'Summary impacts'!$C$11</f>
        <v>1481986.4749999999</v>
      </c>
      <c r="F22" s="47">
        <f>(F$6*0.25)*'Summary impacts'!$C$11</f>
        <v>1575428.125</v>
      </c>
      <c r="G22" s="47">
        <f>(G$6*0.25)*'Summary impacts'!$C$11</f>
        <v>1676088.75</v>
      </c>
      <c r="H22" s="47">
        <f>(H$6*0.25)*'Summary impacts'!$C$11</f>
        <v>1424830.2999999998</v>
      </c>
      <c r="I22" s="47">
        <f>(I$6*0.25)*'Summary impacts'!$C$11</f>
        <v>1282356.8</v>
      </c>
      <c r="J22" s="47">
        <f>(J$6*0.25)*'Summary impacts'!$C$11</f>
        <v>1365982.55</v>
      </c>
      <c r="K22" s="47">
        <f>(K$6*0.25)*'Summary impacts'!$C$11</f>
        <v>1425664.175</v>
      </c>
      <c r="L22" s="47">
        <f>(L$6*0.25)*'Summary impacts'!$C$11</f>
        <v>1488347.75</v>
      </c>
      <c r="M22" s="47">
        <f>(M$6*0.25)*'Summary impacts'!$C$11</f>
        <v>1555438.95</v>
      </c>
      <c r="N22" s="47">
        <f>(N$6*0.25)*'Summary impacts'!$C$11</f>
        <v>1623649.925</v>
      </c>
      <c r="O22" s="47">
        <f>(O$6*0.25)*'Summary impacts'!$C$11</f>
        <v>1676636.7250000001</v>
      </c>
      <c r="P22" s="47">
        <f>(P$6*0.25)*'Summary impacts'!$C$11</f>
        <v>1785183.4249999998</v>
      </c>
      <c r="Q22" s="47">
        <f>(Q$6*0.25)*'Summary impacts'!$C$11</f>
        <v>1900496.425</v>
      </c>
      <c r="R22" s="47">
        <f>(R$6*0.25)*'Summary impacts'!$C$11</f>
        <v>2024743.8</v>
      </c>
      <c r="S22" s="47">
        <f>(S$6*0.25)*'Summary impacts'!$C$11</f>
        <v>2159021.5</v>
      </c>
      <c r="T22" s="47">
        <f>(T$6*0.25)*'Summary impacts'!$C$11</f>
        <v>2301471.1749999998</v>
      </c>
      <c r="U22" s="48">
        <f t="shared" si="4"/>
        <v>3.3226133267757994E-2</v>
      </c>
      <c r="W22" s="76"/>
      <c r="X22" s="76"/>
      <c r="Y22" s="76"/>
      <c r="Z22" s="76"/>
      <c r="AA22" s="76"/>
      <c r="AB22" s="76"/>
      <c r="AC22" s="76"/>
      <c r="AD22" s="76"/>
      <c r="AE22" s="76"/>
      <c r="AF22" s="76"/>
      <c r="AG22" s="76"/>
      <c r="AH22" s="76"/>
      <c r="AI22" s="76"/>
      <c r="AJ22" s="76"/>
      <c r="AK22" s="76"/>
      <c r="AL22" s="76"/>
      <c r="AM22" s="76"/>
      <c r="AN22" s="76"/>
      <c r="AO22" s="76"/>
      <c r="AP22" s="77"/>
    </row>
    <row r="23" spans="1:42" ht="16" x14ac:dyDescent="0.8">
      <c r="A23" s="46" t="s">
        <v>37</v>
      </c>
      <c r="B23" s="47">
        <f>(B$7*0.76)*'Summary impacts'!$C$12</f>
        <v>4363962.4079999998</v>
      </c>
      <c r="C23" s="47">
        <f>(C$7*0.76)*'Summary impacts'!$C$12</f>
        <v>5424589.2240000004</v>
      </c>
      <c r="D23" s="47">
        <f>(D$7*0.76)*'Summary impacts'!$C$12</f>
        <v>5888356.2720000008</v>
      </c>
      <c r="E23" s="47">
        <f>(E$7*0.76)*'Summary impacts'!$C$12</f>
        <v>6112685.0160000008</v>
      </c>
      <c r="F23" s="47">
        <f>(F$7*0.76)*'Summary impacts'!$C$12</f>
        <v>6347686.8959999997</v>
      </c>
      <c r="G23" s="47">
        <f>(G$7*0.76)*'Summary impacts'!$C$12</f>
        <v>6594004.8719999995</v>
      </c>
      <c r="H23" s="47">
        <f>(H$7*0.76)*'Summary impacts'!$C$12</f>
        <v>6847524</v>
      </c>
      <c r="I23" s="47">
        <f>(I$7*0.76)*'Summary impacts'!$C$12</f>
        <v>7115831.2080000006</v>
      </c>
      <c r="J23" s="47">
        <f>(J$7*0.76)*'Summary impacts'!$C$12</f>
        <v>7399055.0880000005</v>
      </c>
      <c r="K23" s="47">
        <f>(K$7*0.76)*'Summary impacts'!$C$12</f>
        <v>7696231.2000000002</v>
      </c>
      <c r="L23" s="47">
        <f>(L$7*0.76)*'Summary impacts'!$C$12</f>
        <v>8008323.9840000002</v>
      </c>
      <c r="M23" s="47">
        <f>(M$7*0.76)*'Summary impacts'!$C$12</f>
        <v>8336104.9919999996</v>
      </c>
      <c r="N23" s="47">
        <f>(N$7*0.76)*'Summary impacts'!$C$12</f>
        <v>8680281.4800000004</v>
      </c>
      <c r="O23" s="47">
        <f>(O$7*0.76)*'Summary impacts'!$C$12</f>
        <v>9041689.2960000001</v>
      </c>
      <c r="P23" s="47">
        <f>(P$7*0.76)*'Summary impacts'!$C$12</f>
        <v>9422514.5040000007</v>
      </c>
      <c r="Q23" s="47">
        <f>(Q$7*0.76)*'Summary impacts'!$C$12</f>
        <v>9823078.5840000007</v>
      </c>
      <c r="R23" s="47">
        <f>(R$7*0.76)*'Summary impacts'!$C$12</f>
        <v>10244474.567999998</v>
      </c>
      <c r="S23" s="47">
        <f>(S$7*0.76)*'Summary impacts'!$C$12</f>
        <v>10688052.672</v>
      </c>
      <c r="T23" s="47">
        <f>(T$7*0.76)*'Summary impacts'!$C$12</f>
        <v>11154905.928000001</v>
      </c>
      <c r="U23" s="48">
        <f t="shared" si="4"/>
        <v>0.16104237801415511</v>
      </c>
      <c r="W23" s="76"/>
      <c r="X23" s="76"/>
      <c r="Y23" s="76"/>
      <c r="Z23" s="76"/>
      <c r="AA23" s="76"/>
      <c r="AB23" s="76"/>
      <c r="AC23" s="76"/>
      <c r="AD23" s="76"/>
      <c r="AE23" s="76"/>
      <c r="AF23" s="76"/>
      <c r="AG23" s="76"/>
      <c r="AH23" s="76"/>
      <c r="AI23" s="76"/>
      <c r="AJ23" s="76"/>
      <c r="AK23" s="76"/>
      <c r="AL23" s="76"/>
      <c r="AM23" s="76"/>
      <c r="AN23" s="76"/>
      <c r="AO23" s="76"/>
      <c r="AP23" s="77"/>
    </row>
    <row r="24" spans="1:42" ht="16" x14ac:dyDescent="0.8">
      <c r="A24" s="46" t="s">
        <v>38</v>
      </c>
      <c r="B24" s="47">
        <f>(B$7*0.24)*'Summary impacts'!$C$13</f>
        <v>1295016.8399999999</v>
      </c>
      <c r="C24" s="47">
        <f>(C$7*0.24)*'Summary impacts'!$C$13</f>
        <v>1609760.52</v>
      </c>
      <c r="D24" s="47">
        <f>(D$7*0.24)*'Summary impacts'!$C$13</f>
        <v>1747384.5599999998</v>
      </c>
      <c r="E24" s="47">
        <f>(E$7*0.24)*'Summary impacts'!$C$13</f>
        <v>1813954.68</v>
      </c>
      <c r="F24" s="47">
        <f>(F$7*0.24)*'Summary impacts'!$C$13</f>
        <v>1883692.0799999998</v>
      </c>
      <c r="G24" s="47">
        <f>(G$7*0.24)*'Summary impacts'!$C$13</f>
        <v>1956787.5599999998</v>
      </c>
      <c r="H24" s="47">
        <f>(H$7*0.24)*'Summary impacts'!$C$13</f>
        <v>2032020</v>
      </c>
      <c r="I24" s="47">
        <f>(I$7*0.24)*'Summary impacts'!$C$13</f>
        <v>2111640.8400000003</v>
      </c>
      <c r="J24" s="47">
        <f>(J$7*0.24)*'Summary impacts'!$C$13</f>
        <v>2195688.2399999998</v>
      </c>
      <c r="K24" s="47">
        <f>(K$7*0.24)*'Summary impacts'!$C$13</f>
        <v>2283876</v>
      </c>
      <c r="L24" s="47">
        <f>(L$7*0.24)*'Summary impacts'!$C$13</f>
        <v>2376490.3199999998</v>
      </c>
      <c r="M24" s="47">
        <f>(M$7*0.24)*'Summary impacts'!$C$13</f>
        <v>2473760.1599999997</v>
      </c>
      <c r="N24" s="47">
        <f>(N$7*0.24)*'Summary impacts'!$C$13</f>
        <v>2575895.4</v>
      </c>
      <c r="O24" s="47">
        <f>(O$7*0.24)*'Summary impacts'!$C$13</f>
        <v>2683144.0799999996</v>
      </c>
      <c r="P24" s="47">
        <f>(P$7*0.24)*'Summary impacts'!$C$13</f>
        <v>2796154.92</v>
      </c>
      <c r="Q24" s="47">
        <f>(Q$7*0.24)*'Summary impacts'!$C$13</f>
        <v>2915023.32</v>
      </c>
      <c r="R24" s="47">
        <f>(R$7*0.24)*'Summary impacts'!$C$13</f>
        <v>3040073.6399999997</v>
      </c>
      <c r="S24" s="47">
        <f>(S$7*0.24)*'Summary impacts'!$C$13</f>
        <v>3171706.56</v>
      </c>
      <c r="T24" s="47">
        <f>(T$7*0.24)*'Summary impacts'!$C$13</f>
        <v>3310246.44</v>
      </c>
      <c r="U24" s="48">
        <f t="shared" si="4"/>
        <v>4.7789731437571224E-2</v>
      </c>
      <c r="W24" s="76"/>
      <c r="X24" s="76"/>
      <c r="Y24" s="76"/>
      <c r="Z24" s="76"/>
      <c r="AA24" s="76"/>
      <c r="AB24" s="76"/>
      <c r="AC24" s="76"/>
      <c r="AD24" s="76"/>
      <c r="AE24" s="76"/>
      <c r="AF24" s="76"/>
      <c r="AG24" s="76"/>
      <c r="AH24" s="76"/>
      <c r="AI24" s="76"/>
      <c r="AJ24" s="76"/>
      <c r="AK24" s="76"/>
      <c r="AL24" s="76"/>
      <c r="AM24" s="76"/>
      <c r="AN24" s="76"/>
      <c r="AO24" s="76"/>
      <c r="AP24" s="77"/>
    </row>
    <row r="25" spans="1:42" ht="16" x14ac:dyDescent="0.8">
      <c r="A25" s="46" t="s">
        <v>39</v>
      </c>
      <c r="B25" s="47">
        <f>(B$8)*'Summary impacts'!$C$14</f>
        <v>170885</v>
      </c>
      <c r="C25" s="47">
        <f>(C$8)*'Summary impacts'!$C$14</f>
        <v>237523</v>
      </c>
      <c r="D25" s="47">
        <f>(D$8)*'Summary impacts'!$C$14</f>
        <v>273273</v>
      </c>
      <c r="E25" s="47">
        <f>(E$8)*'Summary impacts'!$C$14</f>
        <v>297869</v>
      </c>
      <c r="F25" s="47">
        <f>(F$8)*'Summary impacts'!$C$14</f>
        <v>324896</v>
      </c>
      <c r="G25" s="47">
        <f>(G$8)*'Summary impacts'!$C$14</f>
        <v>354926</v>
      </c>
      <c r="H25" s="47">
        <f>(H$8)*'Summary impacts'!$C$14</f>
        <v>388674</v>
      </c>
      <c r="I25" s="47">
        <f>(I$8)*'Summary impacts'!$C$14</f>
        <v>423566</v>
      </c>
      <c r="J25" s="47">
        <f>(J$8)*'Summary impacts'!$C$14</f>
        <v>462890.99999999994</v>
      </c>
      <c r="K25" s="47">
        <f>(K$8)*'Summary impacts'!$C$14</f>
        <v>505934.00000000006</v>
      </c>
      <c r="L25" s="47">
        <f>(L$8)*'Summary impacts'!$C$14</f>
        <v>552981</v>
      </c>
      <c r="M25" s="47">
        <f>(M$8)*'Summary impacts'!$C$14</f>
        <v>604318</v>
      </c>
      <c r="N25" s="47">
        <f>(N$8)*'Summary impacts'!$C$14</f>
        <v>660517</v>
      </c>
      <c r="O25" s="47">
        <f>(O$8)*'Summary impacts'!$C$14</f>
        <v>721578</v>
      </c>
      <c r="P25" s="47">
        <f>(P$8)*'Summary impacts'!$C$14</f>
        <v>788216</v>
      </c>
      <c r="Q25" s="47">
        <f>(Q$8)*'Summary impacts'!$C$14</f>
        <v>860717</v>
      </c>
      <c r="R25" s="47">
        <f>(R$8)*'Summary impacts'!$C$14</f>
        <v>939510</v>
      </c>
      <c r="S25" s="47">
        <f>(S$8)*'Summary impacts'!$C$14</f>
        <v>1024738</v>
      </c>
      <c r="T25" s="47">
        <f>(T$8)*'Summary impacts'!$C$14</f>
        <v>1116830</v>
      </c>
      <c r="U25" s="48">
        <f t="shared" si="4"/>
        <v>1.6123574703224411E-2</v>
      </c>
      <c r="W25" s="76"/>
      <c r="X25" s="76"/>
      <c r="Y25" s="76"/>
      <c r="Z25" s="76"/>
      <c r="AA25" s="76"/>
      <c r="AB25" s="76"/>
      <c r="AC25" s="76"/>
      <c r="AD25" s="76"/>
      <c r="AE25" s="76"/>
      <c r="AF25" s="76"/>
      <c r="AG25" s="76"/>
      <c r="AH25" s="76"/>
      <c r="AI25" s="76"/>
      <c r="AJ25" s="76"/>
      <c r="AK25" s="76"/>
      <c r="AL25" s="76"/>
      <c r="AM25" s="76"/>
      <c r="AN25" s="76"/>
      <c r="AO25" s="76"/>
      <c r="AP25" s="77"/>
    </row>
    <row r="26" spans="1:42" ht="16" x14ac:dyDescent="0.8">
      <c r="A26" s="46" t="s">
        <v>40</v>
      </c>
      <c r="B26" s="47">
        <f>(B$9)*AVERAGE('Summary impacts'!$C$4:$C$14)</f>
        <v>2319859.4545454546</v>
      </c>
      <c r="C26" s="47">
        <f>(C$9)*AVERAGE('Summary impacts'!$C$4:$C$14)</f>
        <v>2886025.4090909092</v>
      </c>
      <c r="D26" s="47">
        <f>(D$9)*AVERAGE('Summary impacts'!$C$4:$C$14)</f>
        <v>3134159.3636363638</v>
      </c>
      <c r="E26" s="47">
        <f>(E$9)*AVERAGE('Summary impacts'!$C$4:$C$14)</f>
        <v>3248657.4545454551</v>
      </c>
      <c r="F26" s="47">
        <f>(F$9)*AVERAGE('Summary impacts'!$C$4:$C$14)</f>
        <v>3368248</v>
      </c>
      <c r="G26" s="47">
        <f>(G$9)*AVERAGE('Summary impacts'!$C$4:$C$14)</f>
        <v>3493341.6818181821</v>
      </c>
      <c r="H26" s="47">
        <f>(H$9)*AVERAGE('Summary impacts'!$C$4:$C$14)</f>
        <v>3623938.5</v>
      </c>
      <c r="I26" s="47">
        <f>(I$9)*AVERAGE('Summary impacts'!$C$4:$C$14)</f>
        <v>3760695.5454545459</v>
      </c>
      <c r="J26" s="47">
        <f>(J$9)*AVERAGE('Summary impacts'!$C$4:$C$14)</f>
        <v>3904023.5</v>
      </c>
      <c r="K26" s="47">
        <f>(K$9)*AVERAGE('Summary impacts'!$C$4:$C$14)</f>
        <v>4054250.9090909096</v>
      </c>
      <c r="L26" s="47">
        <f>(L$9)*AVERAGE('Summary impacts'!$C$4:$C$14)</f>
        <v>4211870.5909090908</v>
      </c>
      <c r="M26" s="47">
        <f>(M$9)*AVERAGE('Summary impacts'!$C$4:$C$14)</f>
        <v>4377211.0909090918</v>
      </c>
      <c r="N26" s="47">
        <f>(N$9)*AVERAGE('Summary impacts'!$C$4:$C$14)</f>
        <v>4550929.5</v>
      </c>
      <c r="O26" s="47">
        <f>(O$9)*AVERAGE('Summary impacts'!$C$4:$C$14)</f>
        <v>4733436.5</v>
      </c>
      <c r="P26" s="47">
        <f>(P$9)*AVERAGE('Summary impacts'!$C$4:$C$14)</f>
        <v>4925553.4545454541</v>
      </c>
      <c r="Q26" s="47">
        <f>(Q$9)*AVERAGE('Summary impacts'!$C$4:$C$14)</f>
        <v>5127937.4545454541</v>
      </c>
      <c r="R26" s="47">
        <f>(R$9)*AVERAGE('Summary impacts'!$C$4:$C$14)</f>
        <v>5341163.4545454541</v>
      </c>
      <c r="S26" s="47">
        <f>(S$9)*AVERAGE('Summary impacts'!$C$4:$C$14)</f>
        <v>5565970.6818181816</v>
      </c>
      <c r="T26" s="47">
        <f>(T$9)*AVERAGE('Summary impacts'!$C$4:$C$14)</f>
        <v>5803262.6363636367</v>
      </c>
      <c r="U26" s="48">
        <f t="shared" si="4"/>
        <v>8.3781183026817099E-2</v>
      </c>
      <c r="W26" s="76"/>
      <c r="X26" s="76"/>
      <c r="Y26" s="76"/>
      <c r="Z26" s="76"/>
      <c r="AA26" s="76"/>
      <c r="AB26" s="76"/>
      <c r="AC26" s="76"/>
      <c r="AD26" s="76"/>
      <c r="AE26" s="76"/>
      <c r="AF26" s="76"/>
      <c r="AG26" s="76"/>
      <c r="AH26" s="76"/>
      <c r="AI26" s="76"/>
      <c r="AJ26" s="76"/>
      <c r="AK26" s="76"/>
      <c r="AL26" s="76"/>
      <c r="AM26" s="76"/>
      <c r="AN26" s="76"/>
      <c r="AO26" s="76"/>
      <c r="AP26" s="77"/>
    </row>
    <row r="27" spans="1:42" ht="16" x14ac:dyDescent="0.8">
      <c r="A27" s="39" t="s">
        <v>60</v>
      </c>
      <c r="B27" s="39">
        <f>SUM(B15:B26)</f>
        <v>24162224.589045454</v>
      </c>
      <c r="C27" s="39">
        <f t="shared" ref="C27:T27" si="5">SUM(C15:C26)</f>
        <v>30687458.262590908</v>
      </c>
      <c r="D27" s="39">
        <f t="shared" si="5"/>
        <v>33683105.149136357</v>
      </c>
      <c r="E27" s="39">
        <f t="shared" si="5"/>
        <v>35499783.984045453</v>
      </c>
      <c r="F27" s="39">
        <f t="shared" si="5"/>
        <v>37435533.816</v>
      </c>
      <c r="G27" s="39">
        <f t="shared" si="5"/>
        <v>39497628.580318183</v>
      </c>
      <c r="H27" s="39">
        <f t="shared" si="5"/>
        <v>36870595.510499999</v>
      </c>
      <c r="I27" s="39">
        <f t="shared" si="5"/>
        <v>38212018.765454546</v>
      </c>
      <c r="J27" s="39">
        <f t="shared" si="5"/>
        <v>40434606.046000004</v>
      </c>
      <c r="K27" s="39">
        <f t="shared" si="5"/>
        <v>42725822.339090914</v>
      </c>
      <c r="L27" s="39">
        <f t="shared" si="5"/>
        <v>45175001.531409092</v>
      </c>
      <c r="M27" s="39">
        <f t="shared" si="5"/>
        <v>47671357.945409089</v>
      </c>
      <c r="N27" s="39">
        <f t="shared" si="5"/>
        <v>50171709.270000003</v>
      </c>
      <c r="O27" s="39">
        <f t="shared" si="5"/>
        <v>52735289.907000005</v>
      </c>
      <c r="P27" s="39">
        <f t="shared" si="5"/>
        <v>55670870.462045453</v>
      </c>
      <c r="Q27" s="39">
        <f t="shared" si="5"/>
        <v>58777499.123045452</v>
      </c>
      <c r="R27" s="39">
        <f t="shared" si="5"/>
        <v>62070994.596045449</v>
      </c>
      <c r="S27" s="39">
        <f t="shared" si="5"/>
        <v>65570011.220318176</v>
      </c>
      <c r="T27" s="39">
        <f t="shared" si="5"/>
        <v>69266897.729363635</v>
      </c>
      <c r="U27" s="41">
        <f t="shared" ref="U27" si="6">T27/B27</f>
        <v>2.8667433941809941</v>
      </c>
      <c r="W27" s="69"/>
      <c r="X27" s="69"/>
      <c r="Y27" s="69"/>
      <c r="Z27" s="69"/>
      <c r="AA27" s="69"/>
      <c r="AB27" s="69"/>
      <c r="AC27" s="69"/>
      <c r="AD27" s="69"/>
      <c r="AE27" s="69"/>
      <c r="AF27" s="69"/>
      <c r="AG27" s="69"/>
      <c r="AH27" s="69"/>
      <c r="AI27" s="69"/>
      <c r="AJ27" s="69"/>
      <c r="AK27" s="69"/>
      <c r="AL27" s="69"/>
      <c r="AM27" s="69"/>
      <c r="AN27" s="69"/>
      <c r="AO27" s="69"/>
      <c r="AP27" s="78"/>
    </row>
    <row r="28" spans="1:42" ht="16" x14ac:dyDescent="0.8">
      <c r="A28" s="49" t="s">
        <v>66</v>
      </c>
      <c r="B28" s="26"/>
      <c r="C28" s="44"/>
      <c r="D28" s="44"/>
      <c r="E28" s="44"/>
      <c r="F28" s="44"/>
      <c r="G28" s="44"/>
      <c r="H28" s="44"/>
      <c r="I28" s="44"/>
      <c r="J28" s="44"/>
      <c r="K28" s="44"/>
      <c r="L28" s="44"/>
      <c r="M28" s="44"/>
      <c r="N28" s="44"/>
      <c r="O28" s="44"/>
      <c r="P28" s="44"/>
      <c r="Q28" s="44"/>
      <c r="R28" s="44"/>
      <c r="S28" s="44"/>
      <c r="T28" s="44"/>
      <c r="U28" s="44"/>
      <c r="W28" s="6"/>
      <c r="X28" s="6"/>
      <c r="Y28" s="6"/>
      <c r="Z28" s="6"/>
      <c r="AA28" s="6"/>
      <c r="AB28" s="6"/>
      <c r="AC28" s="6"/>
      <c r="AD28" s="6"/>
      <c r="AE28" s="6"/>
      <c r="AF28" s="6"/>
      <c r="AG28" s="6"/>
      <c r="AH28" s="6"/>
      <c r="AI28" s="6"/>
      <c r="AJ28" s="6"/>
      <c r="AK28" s="6"/>
      <c r="AL28" s="6"/>
      <c r="AM28" s="6"/>
      <c r="AN28" s="6"/>
      <c r="AO28" s="6"/>
      <c r="AP28" s="75"/>
    </row>
    <row r="29" spans="1:42" ht="16" x14ac:dyDescent="0.8">
      <c r="A29" s="46" t="s">
        <v>84</v>
      </c>
      <c r="B29" s="47">
        <f>(B$3*0.5*'Summary impacts'!$Q$19+(B$3*0.5)*'Summary impacts'!$Q$18)*'Summary impacts'!$D$4</f>
        <v>30070.448895000001</v>
      </c>
      <c r="C29" s="47">
        <f>(C$3*0.5*'Summary impacts'!$Q$19+(C$3*0.5)*'Summary impacts'!$Q$18)*'Summary impacts'!$D$4</f>
        <v>38444.118825000005</v>
      </c>
      <c r="D29" s="47">
        <f>(D$3*0.5*'Summary impacts'!$Q$19+(D$3*0.5)*'Summary impacts'!$Q$18)*'Summary impacts'!$D$4</f>
        <v>42488.685494999998</v>
      </c>
      <c r="E29" s="47">
        <f>(E$3*0.5*'Summary impacts'!$Q$19+(E$3*0.5)*'Summary impacts'!$Q$18)*'Summary impacts'!$D$4</f>
        <v>45839.766225000007</v>
      </c>
      <c r="F29" s="47">
        <f>(F$3*0.5*'Summary impacts'!$Q$19+(F$3*0.5)*'Summary impacts'!$Q$18)*'Summary impacts'!$D$4</f>
        <v>49439.096490000004</v>
      </c>
      <c r="G29" s="47">
        <f>(G$3*0.5*'Summary impacts'!$Q$19+(G$3*0.5)*'Summary impacts'!$Q$18)*'Summary impacts'!$D$4</f>
        <v>53298.771974999996</v>
      </c>
      <c r="H29" s="47">
        <f>(H$3*0.5*'Summary impacts'!$Q$19+(H$3*0.5)*'Summary impacts'!$Q$18)*'Summary impacts'!$D$4</f>
        <v>57122.160405000002</v>
      </c>
      <c r="I29" s="47">
        <f>(I$3*0.5*'Summary impacts'!$Q$19+(I$3*0.5)*'Summary impacts'!$Q$18)*'Summary impacts'!$D$4</f>
        <v>61160.39123999999</v>
      </c>
      <c r="J29" s="47">
        <f>(J$3*0.5*'Summary impacts'!$Q$19+(J$3*0.5)*'Summary impacts'!$Q$18)*'Summary impacts'!$D$4</f>
        <v>65772.879120000012</v>
      </c>
      <c r="K29" s="47">
        <f>(K$3*0.5*'Summary impacts'!$Q$19+(K$3*0.5)*'Summary impacts'!$Q$18)*'Summary impacts'!$D$4</f>
        <v>70639.952369999999</v>
      </c>
      <c r="L29" s="47">
        <f>(L$3*0.5*'Summary impacts'!$Q$19+(L$3*0.5)*'Summary impacts'!$Q$18)*'Summary impacts'!$D$4</f>
        <v>75814.025625000009</v>
      </c>
      <c r="M29" s="47">
        <f>(M$3*0.5*'Summary impacts'!$Q$19+(M$3*0.5)*'Summary impacts'!$Q$18)*'Summary impacts'!$D$4</f>
        <v>81306.618585000004</v>
      </c>
      <c r="N29" s="47">
        <f>(N$3*0.5*'Summary impacts'!$Q$19+(N$3*0.5)*'Summary impacts'!$Q$18)*'Summary impacts'!$D$4</f>
        <v>87118.883220000003</v>
      </c>
      <c r="O29" s="47">
        <f>(O$3*0.5*'Summary impacts'!$Q$19+(O$3*0.5)*'Summary impacts'!$Q$18)*'Summary impacts'!$D$4</f>
        <v>93235.843919999999</v>
      </c>
      <c r="P29" s="47">
        <f>(P$3*0.5*'Summary impacts'!$Q$19+(P$3*0.5)*'Summary impacts'!$Q$18)*'Summary impacts'!$D$4</f>
        <v>99798.041024999999</v>
      </c>
      <c r="Q29" s="47">
        <f>(Q$3*0.5*'Summary impacts'!$Q$19+(Q$3*0.5)*'Summary impacts'!$Q$18)*'Summary impacts'!$D$4</f>
        <v>106730.596485</v>
      </c>
      <c r="R29" s="47">
        <f>(R$3*0.5*'Summary impacts'!$Q$19+(R$3*0.5)*'Summary impacts'!$Q$18)*'Summary impacts'!$D$4</f>
        <v>114050.213865</v>
      </c>
      <c r="S29" s="47">
        <f>(S$3*0.5*'Summary impacts'!$Q$19+(S$3*0.5)*'Summary impacts'!$Q$18)*'Summary impacts'!$D$4</f>
        <v>121770.716805</v>
      </c>
      <c r="T29" s="47">
        <f>(T$3*0.5*'Summary impacts'!$Q$19+(T$3*0.5)*'Summary impacts'!$Q$18)*'Summary impacts'!$D$4</f>
        <v>129899.59311</v>
      </c>
      <c r="U29" s="48">
        <f>T29/B29</f>
        <v>4.3198421667592468</v>
      </c>
      <c r="W29" s="76"/>
      <c r="X29" s="76"/>
      <c r="Y29" s="76"/>
      <c r="Z29" s="76"/>
      <c r="AA29" s="76"/>
      <c r="AB29" s="76"/>
      <c r="AC29" s="76"/>
      <c r="AD29" s="76"/>
      <c r="AE29" s="76"/>
      <c r="AF29" s="76"/>
      <c r="AG29" s="76"/>
      <c r="AH29" s="76"/>
      <c r="AI29" s="76"/>
      <c r="AJ29" s="76"/>
      <c r="AK29" s="76"/>
      <c r="AL29" s="76"/>
      <c r="AM29" s="76"/>
      <c r="AN29" s="76"/>
      <c r="AO29" s="76"/>
      <c r="AP29" s="77"/>
    </row>
    <row r="30" spans="1:42" ht="16" x14ac:dyDescent="0.8">
      <c r="A30" s="46" t="s">
        <v>32</v>
      </c>
      <c r="B30" s="47">
        <f>(B$2-(B$3*0.5)*'Summary impacts'!$Q$18)*'Summary impacts'!$D$5</f>
        <v>16932.087444999997</v>
      </c>
      <c r="C30" s="47">
        <f>(C$2-(C$3*0.5)*'Summary impacts'!$Q$18)*'Summary impacts'!$D$5</f>
        <v>23981.928075</v>
      </c>
      <c r="D30" s="47">
        <f>(D$2-(D$3*0.5)*'Summary impacts'!$Q$18)*'Summary impacts'!$D$5</f>
        <v>27380.118044999996</v>
      </c>
      <c r="E30" s="47">
        <f>(E$2-(E$3*0.5)*'Summary impacts'!$Q$18)*'Summary impacts'!$D$5</f>
        <v>28951.096474999995</v>
      </c>
      <c r="F30" s="47">
        <f>(F$2-(F$3*0.5)*'Summary impacts'!$Q$18)*'Summary impacts'!$D$5</f>
        <v>30644.12659</v>
      </c>
      <c r="G30" s="47">
        <f>(G$2-(G$3*0.5)*'Summary impacts'!$Q$18)*'Summary impacts'!$D$5</f>
        <v>32469.469725000006</v>
      </c>
      <c r="H30" s="47">
        <f>(H$2-(H$3*0.5)*'Summary impacts'!$Q$18)*'Summary impacts'!$D$5</f>
        <v>5673.6488549999976</v>
      </c>
      <c r="I30" s="47">
        <f>(I$2-(I$3*0.5)*'Summary impacts'!$Q$18)*'Summary impacts'!$D$5</f>
        <v>8610.8338400000011</v>
      </c>
      <c r="J30" s="47">
        <f>(J$2-(J$3*0.5)*'Summary impacts'!$Q$18)*'Summary impacts'!$D$5</f>
        <v>10232.792919999994</v>
      </c>
      <c r="K30" s="47">
        <f>(K$2-(K$3*0.5)*'Summary impacts'!$Q$18)*'Summary impacts'!$D$5</f>
        <v>12483.693670000002</v>
      </c>
      <c r="L30" s="47">
        <f>(L$2-(L$3*0.5)*'Summary impacts'!$Q$18)*'Summary impacts'!$D$5</f>
        <v>15119.006874999994</v>
      </c>
      <c r="M30" s="47">
        <f>(M$2-(M$3*0.5)*'Summary impacts'!$Q$18)*'Summary impacts'!$D$5</f>
        <v>17104.420234999998</v>
      </c>
      <c r="N30" s="47">
        <f>(N$2-(N$3*0.5)*'Summary impacts'!$Q$18)*'Summary impacts'!$D$5</f>
        <v>18155.941019999998</v>
      </c>
      <c r="O30" s="47">
        <f>(O$2-(O$3*0.5)*'Summary impacts'!$Q$18)*'Summary impacts'!$D$5</f>
        <v>19337.149719999998</v>
      </c>
      <c r="P30" s="47">
        <f>(P$2-(P$3*0.5)*'Summary impacts'!$Q$18)*'Summary impacts'!$D$5</f>
        <v>20646.523274999996</v>
      </c>
      <c r="Q30" s="47">
        <f>(Q$2-(Q$3*0.5)*'Summary impacts'!$Q$18)*'Summary impacts'!$D$5</f>
        <v>22105.064134999993</v>
      </c>
      <c r="R30" s="47">
        <f>(R$2-(R$3*0.5)*'Summary impacts'!$Q$18)*'Summary impacts'!$D$5</f>
        <v>23722.112714999988</v>
      </c>
      <c r="S30" s="47">
        <f>(S$2-(S$3*0.5)*'Summary impacts'!$Q$18)*'Summary impacts'!$D$5</f>
        <v>25569.771254999996</v>
      </c>
      <c r="T30" s="47">
        <f>(T$2-(T$3*0.5)*'Summary impacts'!$Q$18)*'Summary impacts'!$D$5</f>
        <v>27604.482009999992</v>
      </c>
      <c r="U30" s="48">
        <f t="shared" ref="U30" si="7">T30/B30</f>
        <v>1.630305896993907</v>
      </c>
      <c r="W30" s="76"/>
      <c r="X30" s="76"/>
      <c r="Y30" s="76"/>
      <c r="Z30" s="76"/>
      <c r="AA30" s="76"/>
      <c r="AB30" s="76"/>
      <c r="AC30" s="76"/>
      <c r="AD30" s="76"/>
      <c r="AE30" s="76"/>
      <c r="AF30" s="76"/>
      <c r="AG30" s="76"/>
      <c r="AH30" s="76"/>
      <c r="AI30" s="76"/>
      <c r="AJ30" s="76"/>
      <c r="AK30" s="76"/>
      <c r="AL30" s="76"/>
      <c r="AM30" s="76"/>
      <c r="AN30" s="76"/>
      <c r="AO30" s="76"/>
      <c r="AP30" s="77"/>
    </row>
    <row r="31" spans="1:42" ht="16" x14ac:dyDescent="0.8">
      <c r="A31" s="46" t="s">
        <v>78</v>
      </c>
      <c r="B31" s="47">
        <f>(B$3*0.5*'Summary impacts'!$Q$19)*'Summary impacts'!$D$6</f>
        <v>18220.243000000002</v>
      </c>
      <c r="C31" s="47">
        <f>(C$3*0.5*'Summary impacts'!$Q$19)*'Summary impacts'!$D$6</f>
        <v>23294.005000000001</v>
      </c>
      <c r="D31" s="47">
        <f>(D$3*0.5*'Summary impacts'!$Q$19)*'Summary impacts'!$D$6</f>
        <v>25744.682999999997</v>
      </c>
      <c r="E31" s="47">
        <f>(E$3*0.5*'Summary impacts'!$Q$19)*'Summary impacts'!$D$6</f>
        <v>27775.165000000001</v>
      </c>
      <c r="F31" s="47">
        <f>(F$3*0.5*'Summary impacts'!$Q$19)*'Summary impacts'!$D$6</f>
        <v>29956.065999999999</v>
      </c>
      <c r="G31" s="47">
        <f>(G$3*0.5*'Summary impacts'!$Q$19)*'Summary impacts'!$D$6</f>
        <v>32294.715</v>
      </c>
      <c r="H31" s="47">
        <f>(H$3*0.5*'Summary impacts'!$Q$19)*'Summary impacts'!$D$6</f>
        <v>34611.377</v>
      </c>
      <c r="I31" s="47">
        <f>(I$3*0.5*'Summary impacts'!$Q$19)*'Summary impacts'!$D$6</f>
        <v>37058.215999999993</v>
      </c>
      <c r="J31" s="47">
        <f>(J$3*0.5*'Summary impacts'!$Q$19)*'Summary impacts'!$D$6</f>
        <v>39853.008000000002</v>
      </c>
      <c r="K31" s="47">
        <f>(K$3*0.5*'Summary impacts'!$Q$19)*'Summary impacts'!$D$6</f>
        <v>42802.057999999997</v>
      </c>
      <c r="L31" s="47">
        <f>(L$3*0.5*'Summary impacts'!$Q$19)*'Summary impacts'!$D$6</f>
        <v>45937.125</v>
      </c>
      <c r="M31" s="47">
        <f>(M$3*0.5*'Summary impacts'!$Q$19)*'Summary impacts'!$D$6</f>
        <v>49265.188999999991</v>
      </c>
      <c r="N31" s="47">
        <f>(N$3*0.5*'Summary impacts'!$Q$19)*'Summary impacts'!$D$6</f>
        <v>52786.947999999997</v>
      </c>
      <c r="O31" s="47">
        <f>(O$3*0.5*'Summary impacts'!$Q$19)*'Summary impacts'!$D$6</f>
        <v>56493.328000000001</v>
      </c>
      <c r="P31" s="47">
        <f>(P$3*0.5*'Summary impacts'!$Q$19)*'Summary impacts'!$D$6</f>
        <v>60469.485000000001</v>
      </c>
      <c r="Q31" s="47">
        <f>(Q$3*0.5*'Summary impacts'!$Q$19)*'Summary impacts'!$D$6</f>
        <v>64670.048999999999</v>
      </c>
      <c r="R31" s="47">
        <f>(R$3*0.5*'Summary impacts'!$Q$19)*'Summary impacts'!$D$6</f>
        <v>69105.140999999989</v>
      </c>
      <c r="S31" s="47">
        <f>(S$3*0.5*'Summary impacts'!$Q$19)*'Summary impacts'!$D$6</f>
        <v>73783.137000000002</v>
      </c>
      <c r="T31" s="47">
        <f>(T$3*0.5*'Summary impacts'!$Q$19)*'Summary impacts'!$D$6</f>
        <v>78708.574000000008</v>
      </c>
      <c r="U31" s="48">
        <f>T31/B31</f>
        <v>4.3198421667592468</v>
      </c>
      <c r="W31" s="76"/>
      <c r="X31" s="76"/>
      <c r="Y31" s="76"/>
      <c r="Z31" s="76"/>
      <c r="AA31" s="76"/>
      <c r="AB31" s="76"/>
      <c r="AC31" s="76"/>
      <c r="AD31" s="76"/>
      <c r="AE31" s="76"/>
      <c r="AF31" s="76"/>
      <c r="AG31" s="76"/>
      <c r="AH31" s="76"/>
      <c r="AI31" s="76"/>
      <c r="AJ31" s="76"/>
      <c r="AK31" s="76"/>
      <c r="AL31" s="76"/>
      <c r="AM31" s="76"/>
      <c r="AN31" s="76"/>
      <c r="AO31" s="76"/>
      <c r="AP31" s="77"/>
    </row>
    <row r="32" spans="1:42" ht="16" x14ac:dyDescent="0.8">
      <c r="A32" s="46" t="s">
        <v>14</v>
      </c>
      <c r="B32" s="47">
        <f>(B$4)*'Summary impacts'!$D$7</f>
        <v>25634.882000000001</v>
      </c>
      <c r="C32" s="47">
        <f>(C$4)*'Summary impacts'!$D$7</f>
        <v>31772.566000000003</v>
      </c>
      <c r="D32" s="47">
        <f>(D$4)*'Summary impacts'!$D$7</f>
        <v>34424.830999999998</v>
      </c>
      <c r="E32" s="47">
        <f>(E$4)*'Summary impacts'!$D$7</f>
        <v>35640.282999999996</v>
      </c>
      <c r="F32" s="47">
        <f>(F$4)*'Summary impacts'!$D$7</f>
        <v>36900.472000000002</v>
      </c>
      <c r="G32" s="47">
        <f>(G$4)*'Summary impacts'!$D$7</f>
        <v>38206.560000000005</v>
      </c>
      <c r="H32" s="47">
        <f>(H$4)*'Summary impacts'!$D$7</f>
        <v>39563.776000000005</v>
      </c>
      <c r="I32" s="47">
        <f>(I$4)*'Summary impacts'!$D$7</f>
        <v>40965.728999999999</v>
      </c>
      <c r="J32" s="47">
        <f>(J$4)*'Summary impacts'!$D$7</f>
        <v>42422.877</v>
      </c>
      <c r="K32" s="47">
        <f>(K$4)*'Summary impacts'!$D$7</f>
        <v>43934.057999999997</v>
      </c>
      <c r="L32" s="47">
        <f>(L$4)*'Summary impacts'!$D$7</f>
        <v>45502.176999999996</v>
      </c>
      <c r="M32" s="47">
        <f>(M$4)*'Summary impacts'!$D$7</f>
        <v>47129.557999999997</v>
      </c>
      <c r="N32" s="47">
        <f>(N$4)*'Summary impacts'!$D$7</f>
        <v>48819.686999999998</v>
      </c>
      <c r="O32" s="47">
        <f>(O$4)*'Summary impacts'!$D$7</f>
        <v>50573.145000000004</v>
      </c>
      <c r="P32" s="47">
        <f>(P$4)*'Summary impacts'!$D$7</f>
        <v>52395.742000000006</v>
      </c>
      <c r="Q32" s="47">
        <f>(Q$4)*'Summary impacts'!$D$7</f>
        <v>54288.639999999999</v>
      </c>
      <c r="R32" s="47">
        <f>(R$4)*'Summary impacts'!$D$7</f>
        <v>56254.743999999999</v>
      </c>
      <c r="S32" s="47">
        <f>(S$4)*'Summary impacts'!$D$7</f>
        <v>58298.120999999999</v>
      </c>
      <c r="T32" s="47">
        <f>(T$4)*'Summary impacts'!$D$7</f>
        <v>60420.514000000003</v>
      </c>
      <c r="U32" s="48">
        <f t="shared" ref="U32:U41" si="8">T32/B32</f>
        <v>2.3569647794750916</v>
      </c>
      <c r="W32" s="76"/>
      <c r="X32" s="76"/>
      <c r="Y32" s="76"/>
      <c r="Z32" s="76"/>
      <c r="AA32" s="76"/>
      <c r="AB32" s="76"/>
      <c r="AC32" s="76"/>
      <c r="AD32" s="76"/>
      <c r="AE32" s="76"/>
      <c r="AF32" s="76"/>
      <c r="AG32" s="76"/>
      <c r="AH32" s="76"/>
      <c r="AI32" s="76"/>
      <c r="AJ32" s="76"/>
      <c r="AK32" s="76"/>
      <c r="AL32" s="76"/>
      <c r="AM32" s="76"/>
      <c r="AN32" s="76"/>
      <c r="AO32" s="76"/>
      <c r="AP32" s="77"/>
    </row>
    <row r="33" spans="1:42" ht="16" x14ac:dyDescent="0.8">
      <c r="A33" s="46" t="s">
        <v>34</v>
      </c>
      <c r="B33" s="47">
        <f>(B$5*0.89)*'Summary impacts'!$D$8</f>
        <v>16295.50929</v>
      </c>
      <c r="C33" s="47">
        <f>(C$5*0.89)*'Summary impacts'!$D$8</f>
        <v>20195.024710000002</v>
      </c>
      <c r="D33" s="47">
        <f>(D$5*0.89)*'Summary impacts'!$D$8</f>
        <v>21880.249500000002</v>
      </c>
      <c r="E33" s="47">
        <f>(E$5*0.89)*'Summary impacts'!$D$8</f>
        <v>22654.618030000001</v>
      </c>
      <c r="F33" s="47">
        <f>(F$5*0.89)*'Summary impacts'!$D$8</f>
        <v>23457.597390000003</v>
      </c>
      <c r="G33" s="47">
        <f>(G$5*0.89)*'Summary impacts'!$D$8</f>
        <v>24290.594670000002</v>
      </c>
      <c r="H33" s="47">
        <f>(H$5*0.89)*'Summary impacts'!$D$8</f>
        <v>25155.955020000005</v>
      </c>
      <c r="I33" s="47">
        <f>(I$5*0.89)*'Summary impacts'!$D$8</f>
        <v>26049.926200000002</v>
      </c>
      <c r="J33" s="47">
        <f>(J$5*0.89)*'Summary impacts'!$D$8</f>
        <v>26979.543660000003</v>
      </c>
      <c r="K33" s="47">
        <f>(K$5*0.89)*'Summary impacts'!$D$8</f>
        <v>27944.338370000001</v>
      </c>
      <c r="L33" s="47">
        <f>(L$5*0.89)*'Summary impacts'!$D$8</f>
        <v>28945.717420000001</v>
      </c>
      <c r="M33" s="47">
        <f>(M$5*0.89)*'Summary impacts'!$D$8</f>
        <v>29986.025960000006</v>
      </c>
      <c r="N33" s="47">
        <f>(N$5*0.89)*'Summary impacts'!$D$8</f>
        <v>31065.733020000003</v>
      </c>
      <c r="O33" s="47">
        <f>(O$5*0.89)*'Summary impacts'!$D$8</f>
        <v>32187.183750000004</v>
      </c>
      <c r="P33" s="47">
        <f>(P$5*0.89)*'Summary impacts'!$D$8</f>
        <v>33353.192330000005</v>
      </c>
      <c r="Q33" s="47">
        <f>(Q$5*0.89)*'Summary impacts'!$D$8</f>
        <v>34564.696820000005</v>
      </c>
      <c r="R33" s="47">
        <f>(R$5*0.89)*'Summary impacts'!$D$8</f>
        <v>35824.042370000003</v>
      </c>
      <c r="S33" s="47">
        <f>(S$5*0.89)*'Summary impacts'!$D$8</f>
        <v>37133.105100000008</v>
      </c>
      <c r="T33" s="47">
        <f>(T$5*0.89)*'Summary impacts'!$D$8</f>
        <v>38494.230160000006</v>
      </c>
      <c r="U33" s="48">
        <f t="shared" si="8"/>
        <v>2.3622600236018769</v>
      </c>
      <c r="W33" s="76"/>
      <c r="X33" s="76"/>
      <c r="Y33" s="76"/>
      <c r="Z33" s="76"/>
      <c r="AA33" s="76"/>
      <c r="AB33" s="76"/>
      <c r="AC33" s="76"/>
      <c r="AD33" s="76"/>
      <c r="AE33" s="76"/>
      <c r="AF33" s="76"/>
      <c r="AG33" s="76"/>
      <c r="AH33" s="76"/>
      <c r="AI33" s="76"/>
      <c r="AJ33" s="76"/>
      <c r="AK33" s="76"/>
      <c r="AL33" s="76"/>
      <c r="AM33" s="76"/>
      <c r="AN33" s="76"/>
      <c r="AO33" s="76"/>
      <c r="AP33" s="77"/>
    </row>
    <row r="34" spans="1:42" ht="16" x14ac:dyDescent="0.8">
      <c r="A34" s="46" t="s">
        <v>35</v>
      </c>
      <c r="B34" s="47">
        <f>(B$5*0.11)*'Summary impacts'!$D$9</f>
        <v>2182.2078300000003</v>
      </c>
      <c r="C34" s="47">
        <f>(C$5*0.11)*'Summary impacts'!$D$9</f>
        <v>2704.4101699999997</v>
      </c>
      <c r="D34" s="47">
        <f>(D$5*0.11)*'Summary impacts'!$D$9</f>
        <v>2930.0864999999999</v>
      </c>
      <c r="E34" s="47">
        <f>(E$5*0.11)*'Summary impacts'!$D$9</f>
        <v>3033.7858099999999</v>
      </c>
      <c r="F34" s="47">
        <f>(F$5*0.11)*'Summary impacts'!$D$9</f>
        <v>3141.3165300000001</v>
      </c>
      <c r="G34" s="47">
        <f>(G$5*0.11)*'Summary impacts'!$D$9</f>
        <v>3252.8670900000002</v>
      </c>
      <c r="H34" s="47">
        <f>(H$5*0.11)*'Summary impacts'!$D$9</f>
        <v>3368.7515400000002</v>
      </c>
      <c r="I34" s="47">
        <f>(I$5*0.11)*'Summary impacts'!$D$9</f>
        <v>3488.4674</v>
      </c>
      <c r="J34" s="47">
        <f>(J$5*0.11)*'Summary impacts'!$D$9</f>
        <v>3612.9568200000003</v>
      </c>
      <c r="K34" s="47">
        <f>(K$5*0.11)*'Summary impacts'!$D$9</f>
        <v>3742.1569900000004</v>
      </c>
      <c r="L34" s="47">
        <f>(L$5*0.11)*'Summary impacts'!$D$9</f>
        <v>3876.2563400000004</v>
      </c>
      <c r="M34" s="47">
        <f>(M$5*0.11)*'Summary impacts'!$D$9</f>
        <v>4015.5689200000006</v>
      </c>
      <c r="N34" s="47">
        <f>(N$5*0.11)*'Summary impacts'!$D$9</f>
        <v>4160.1575400000002</v>
      </c>
      <c r="O34" s="47">
        <f>(O$5*0.11)*'Summary impacts'!$D$9</f>
        <v>4310.3362500000003</v>
      </c>
      <c r="P34" s="47">
        <f>(P$5*0.11)*'Summary impacts'!$D$9</f>
        <v>4466.4819099999995</v>
      </c>
      <c r="Q34" s="47">
        <f>(Q$5*0.11)*'Summary impacts'!$D$9</f>
        <v>4628.7201400000004</v>
      </c>
      <c r="R34" s="47">
        <f>(R$5*0.11)*'Summary impacts'!$D$9</f>
        <v>4797.36499</v>
      </c>
      <c r="S34" s="47">
        <f>(S$5*0.11)*'Summary impacts'!$D$9</f>
        <v>4972.6677</v>
      </c>
      <c r="T34" s="47">
        <f>(T$5*0.11)*'Summary impacts'!$D$9</f>
        <v>5154.9423200000001</v>
      </c>
      <c r="U34" s="48">
        <f t="shared" si="8"/>
        <v>2.3622600236018765</v>
      </c>
      <c r="W34" s="76"/>
      <c r="X34" s="76"/>
      <c r="Y34" s="76"/>
      <c r="Z34" s="76"/>
      <c r="AA34" s="76"/>
      <c r="AB34" s="76"/>
      <c r="AC34" s="76"/>
      <c r="AD34" s="76"/>
      <c r="AE34" s="76"/>
      <c r="AF34" s="76"/>
      <c r="AG34" s="76"/>
      <c r="AH34" s="76"/>
      <c r="AI34" s="76"/>
      <c r="AJ34" s="76"/>
      <c r="AK34" s="76"/>
      <c r="AL34" s="76"/>
      <c r="AM34" s="76"/>
      <c r="AN34" s="76"/>
      <c r="AO34" s="76"/>
      <c r="AP34" s="77"/>
    </row>
    <row r="35" spans="1:42" ht="16" x14ac:dyDescent="0.8">
      <c r="A35" s="46" t="s">
        <v>77</v>
      </c>
      <c r="B35" s="47">
        <f>(B$6*0.75)*'Summary impacts'!$D$10</f>
        <v>31983.922500000001</v>
      </c>
      <c r="C35" s="47">
        <f>(C$6*0.75)*'Summary impacts'!$D$10</f>
        <v>40446.712500000001</v>
      </c>
      <c r="D35" s="47">
        <f>(D$6*0.75)*'Summary impacts'!$D$10</f>
        <v>44364.502499999995</v>
      </c>
      <c r="E35" s="47">
        <f>(E$6*0.75)*'Summary impacts'!$D$10</f>
        <v>47118.772499999999</v>
      </c>
      <c r="F35" s="47">
        <f>(F$6*0.75)*'Summary impacts'!$D$10</f>
        <v>50089.6875</v>
      </c>
      <c r="G35" s="47">
        <f>(G$6*0.75)*'Summary impacts'!$D$10</f>
        <v>53290.125</v>
      </c>
      <c r="H35" s="47">
        <f>(H$6*0.75)*'Summary impacts'!$D$10</f>
        <v>45301.53</v>
      </c>
      <c r="I35" s="47">
        <f>(I$6*0.75)*'Summary impacts'!$D$10</f>
        <v>40771.68</v>
      </c>
      <c r="J35" s="47">
        <f>(J$6*0.75)*'Summary impacts'!$D$10</f>
        <v>43430.504999999997</v>
      </c>
      <c r="K35" s="47">
        <f>(K$6*0.75)*'Summary impacts'!$D$10</f>
        <v>45328.042500000003</v>
      </c>
      <c r="L35" s="47">
        <f>(L$6*0.75)*'Summary impacts'!$D$10</f>
        <v>47321.025000000001</v>
      </c>
      <c r="M35" s="47">
        <f>(M$6*0.75)*'Summary impacts'!$D$10</f>
        <v>49454.144999999997</v>
      </c>
      <c r="N35" s="47">
        <f>(N$6*0.75)*'Summary impacts'!$D$10</f>
        <v>51622.8675</v>
      </c>
      <c r="O35" s="47">
        <f>(O$6*0.75)*'Summary impacts'!$D$10</f>
        <v>53307.547500000001</v>
      </c>
      <c r="P35" s="47">
        <f>(P$6*0.75)*'Summary impacts'!$D$10</f>
        <v>56758.717499999999</v>
      </c>
      <c r="Q35" s="47">
        <f>(Q$6*0.75)*'Summary impacts'!$D$10</f>
        <v>60425.017500000002</v>
      </c>
      <c r="R35" s="47">
        <f>(R$6*0.75)*'Summary impacts'!$D$10</f>
        <v>64375.38</v>
      </c>
      <c r="S35" s="47">
        <f>(S$6*0.75)*'Summary impacts'!$D$10</f>
        <v>68644.650000000009</v>
      </c>
      <c r="T35" s="47">
        <f>(T$6*0.75)*'Summary impacts'!$D$10</f>
        <v>73173.742500000008</v>
      </c>
      <c r="U35" s="48">
        <f t="shared" si="8"/>
        <v>2.2878289084148453</v>
      </c>
      <c r="W35" s="76"/>
      <c r="X35" s="76"/>
      <c r="Y35" s="76"/>
      <c r="Z35" s="76"/>
      <c r="AA35" s="76"/>
      <c r="AB35" s="76"/>
      <c r="AC35" s="76"/>
      <c r="AD35" s="76"/>
      <c r="AE35" s="76"/>
      <c r="AF35" s="76"/>
      <c r="AG35" s="76"/>
      <c r="AH35" s="76"/>
      <c r="AI35" s="76"/>
      <c r="AJ35" s="76"/>
      <c r="AK35" s="76"/>
      <c r="AL35" s="76"/>
      <c r="AM35" s="76"/>
      <c r="AN35" s="76"/>
      <c r="AO35" s="76"/>
      <c r="AP35" s="77"/>
    </row>
    <row r="36" spans="1:42" ht="16" x14ac:dyDescent="0.8">
      <c r="A36" s="46" t="s">
        <v>79</v>
      </c>
      <c r="B36" s="47">
        <f>(B$6*0.25)*'Summary impacts'!$D$11</f>
        <v>10977.98</v>
      </c>
      <c r="C36" s="47">
        <f>(C$6*0.25)*'Summary impacts'!$D$11</f>
        <v>13882.7</v>
      </c>
      <c r="D36" s="47">
        <f>(D$6*0.25)*'Summary impacts'!$D$11</f>
        <v>15227.419999999998</v>
      </c>
      <c r="E36" s="47">
        <f>(E$6*0.25)*'Summary impacts'!$D$11</f>
        <v>16172.779999999999</v>
      </c>
      <c r="F36" s="47">
        <f>(F$6*0.25)*'Summary impacts'!$D$11</f>
        <v>17192.5</v>
      </c>
      <c r="G36" s="47">
        <f>(G$6*0.25)*'Summary impacts'!$D$11</f>
        <v>18291</v>
      </c>
      <c r="H36" s="47">
        <f>(H$6*0.25)*'Summary impacts'!$D$11</f>
        <v>15549.039999999999</v>
      </c>
      <c r="I36" s="47">
        <f>(I$6*0.25)*'Summary impacts'!$D$11</f>
        <v>13994.24</v>
      </c>
      <c r="J36" s="47">
        <f>(J$6*0.25)*'Summary impacts'!$D$11</f>
        <v>14906.84</v>
      </c>
      <c r="K36" s="47">
        <f>(K$6*0.25)*'Summary impacts'!$D$11</f>
        <v>15558.14</v>
      </c>
      <c r="L36" s="47">
        <f>(L$6*0.25)*'Summary impacts'!$D$11</f>
        <v>16242.2</v>
      </c>
      <c r="M36" s="47">
        <f>(M$6*0.25)*'Summary impacts'!$D$11</f>
        <v>16974.36</v>
      </c>
      <c r="N36" s="47">
        <f>(N$6*0.25)*'Summary impacts'!$D$11</f>
        <v>17718.740000000002</v>
      </c>
      <c r="O36" s="47">
        <f>(O$6*0.25)*'Summary impacts'!$D$11</f>
        <v>18296.98</v>
      </c>
      <c r="P36" s="47">
        <f>(P$6*0.25)*'Summary impacts'!$D$11</f>
        <v>19481.54</v>
      </c>
      <c r="Q36" s="47">
        <f>(Q$6*0.25)*'Summary impacts'!$D$11</f>
        <v>20739.940000000002</v>
      </c>
      <c r="R36" s="47">
        <f>(R$6*0.25)*'Summary impacts'!$D$11</f>
        <v>22095.84</v>
      </c>
      <c r="S36" s="47">
        <f>(S$6*0.25)*'Summary impacts'!$D$11</f>
        <v>23561.200000000001</v>
      </c>
      <c r="T36" s="47">
        <f>(T$6*0.25)*'Summary impacts'!$D$11</f>
        <v>25115.74</v>
      </c>
      <c r="U36" s="48">
        <f t="shared" si="8"/>
        <v>2.2878289084148453</v>
      </c>
      <c r="W36" s="76"/>
      <c r="X36" s="76"/>
      <c r="Y36" s="76"/>
      <c r="Z36" s="76"/>
      <c r="AA36" s="76"/>
      <c r="AB36" s="76"/>
      <c r="AC36" s="76"/>
      <c r="AD36" s="76"/>
      <c r="AE36" s="76"/>
      <c r="AF36" s="76"/>
      <c r="AG36" s="76"/>
      <c r="AH36" s="76"/>
      <c r="AI36" s="76"/>
      <c r="AJ36" s="76"/>
      <c r="AK36" s="76"/>
      <c r="AL36" s="76"/>
      <c r="AM36" s="76"/>
      <c r="AN36" s="76"/>
      <c r="AO36" s="76"/>
      <c r="AP36" s="77"/>
    </row>
    <row r="37" spans="1:42" ht="16" x14ac:dyDescent="0.8">
      <c r="A37" s="46" t="s">
        <v>37</v>
      </c>
      <c r="B37" s="47">
        <f>(B$7*0.76)*'Summary impacts'!$D$12</f>
        <v>47353.634639999997</v>
      </c>
      <c r="C37" s="47">
        <f>(C$7*0.76)*'Summary impacts'!$D$12</f>
        <v>58862.563920000008</v>
      </c>
      <c r="D37" s="47">
        <f>(D$7*0.76)*'Summary impacts'!$D$12</f>
        <v>63894.929760000006</v>
      </c>
      <c r="E37" s="47">
        <f>(E$7*0.76)*'Summary impacts'!$D$12</f>
        <v>66329.135280000002</v>
      </c>
      <c r="F37" s="47">
        <f>(F$7*0.76)*'Summary impacts'!$D$12</f>
        <v>68879.155679999996</v>
      </c>
      <c r="G37" s="47">
        <f>(G$7*0.76)*'Summary impacts'!$D$12</f>
        <v>71551.96776</v>
      </c>
      <c r="H37" s="47">
        <f>(H$7*0.76)*'Summary impacts'!$D$12</f>
        <v>74302.92</v>
      </c>
      <c r="I37" s="47">
        <f>(I$7*0.76)*'Summary impacts'!$D$12</f>
        <v>77214.338640000002</v>
      </c>
      <c r="J37" s="47">
        <f>(J$7*0.76)*'Summary impacts'!$D$12</f>
        <v>80287.619040000005</v>
      </c>
      <c r="K37" s="47">
        <f>(K$7*0.76)*'Summary impacts'!$D$12</f>
        <v>83512.296000000002</v>
      </c>
      <c r="L37" s="47">
        <f>(L$7*0.76)*'Summary impacts'!$D$12</f>
        <v>86898.834719999999</v>
      </c>
      <c r="M37" s="47">
        <f>(M$7*0.76)*'Summary impacts'!$D$12</f>
        <v>90455.607359999995</v>
      </c>
      <c r="N37" s="47">
        <f>(N$7*0.76)*'Summary impacts'!$D$12</f>
        <v>94190.288400000005</v>
      </c>
      <c r="O37" s="47">
        <f>(O$7*0.76)*'Summary impacts'!$D$12</f>
        <v>98111.947679999983</v>
      </c>
      <c r="P37" s="47">
        <f>(P$7*0.76)*'Summary impacts'!$D$12</f>
        <v>102244.30632</v>
      </c>
      <c r="Q37" s="47">
        <f>(Q$7*0.76)*'Summary impacts'!$D$12</f>
        <v>106590.85272</v>
      </c>
      <c r="R37" s="47">
        <f>(R$7*0.76)*'Summary impacts'!$D$12</f>
        <v>111163.44743999999</v>
      </c>
      <c r="S37" s="47">
        <f>(S$7*0.76)*'Summary impacts'!$D$12</f>
        <v>115976.74175999999</v>
      </c>
      <c r="T37" s="47">
        <f>(T$7*0.76)*'Summary impacts'!$D$12</f>
        <v>121042.59624</v>
      </c>
      <c r="U37" s="48">
        <f t="shared" si="8"/>
        <v>2.5561416174325582</v>
      </c>
      <c r="W37" s="76"/>
      <c r="X37" s="76"/>
      <c r="Y37" s="76"/>
      <c r="Z37" s="76"/>
      <c r="AA37" s="76"/>
      <c r="AB37" s="76"/>
      <c r="AC37" s="76"/>
      <c r="AD37" s="76"/>
      <c r="AE37" s="76"/>
      <c r="AF37" s="76"/>
      <c r="AG37" s="76"/>
      <c r="AH37" s="76"/>
      <c r="AI37" s="76"/>
      <c r="AJ37" s="76"/>
      <c r="AK37" s="76"/>
      <c r="AL37" s="76"/>
      <c r="AM37" s="76"/>
      <c r="AN37" s="76"/>
      <c r="AO37" s="76"/>
      <c r="AP37" s="77"/>
    </row>
    <row r="38" spans="1:42" ht="16" x14ac:dyDescent="0.8">
      <c r="A38" s="46" t="s">
        <v>38</v>
      </c>
      <c r="B38" s="47">
        <f>(B$7*0.24)*'Summary impacts'!$D$13</f>
        <v>14220.750959999999</v>
      </c>
      <c r="C38" s="47">
        <f>(C$7*0.24)*'Summary impacts'!$D$13</f>
        <v>17676.992880000002</v>
      </c>
      <c r="D38" s="47">
        <f>(D$7*0.24)*'Summary impacts'!$D$13</f>
        <v>19188.260639999997</v>
      </c>
      <c r="E38" s="47">
        <f>(E$7*0.24)*'Summary impacts'!$D$13</f>
        <v>19919.27592</v>
      </c>
      <c r="F38" s="47">
        <f>(F$7*0.24)*'Summary impacts'!$D$13</f>
        <v>20685.071519999998</v>
      </c>
      <c r="G38" s="47">
        <f>(G$7*0.24)*'Summary impacts'!$D$13</f>
        <v>21487.742639999997</v>
      </c>
      <c r="H38" s="47">
        <f>(H$7*0.24)*'Summary impacts'!$D$13</f>
        <v>22313.879999999997</v>
      </c>
      <c r="I38" s="47">
        <f>(I$7*0.24)*'Summary impacts'!$D$13</f>
        <v>23188.20696</v>
      </c>
      <c r="J38" s="47">
        <f>(J$7*0.24)*'Summary impacts'!$D$13</f>
        <v>24111.142559999997</v>
      </c>
      <c r="K38" s="47">
        <f>(K$7*0.24)*'Summary impacts'!$D$13</f>
        <v>25079.543999999998</v>
      </c>
      <c r="L38" s="47">
        <f>(L$7*0.24)*'Summary impacts'!$D$13</f>
        <v>26096.554079999998</v>
      </c>
      <c r="M38" s="47">
        <f>(M$7*0.24)*'Summary impacts'!$D$13</f>
        <v>27164.687039999997</v>
      </c>
      <c r="N38" s="47">
        <f>(N$7*0.24)*'Summary impacts'!$D$13</f>
        <v>28286.247599999999</v>
      </c>
      <c r="O38" s="47">
        <f>(O$7*0.24)*'Summary impacts'!$D$13</f>
        <v>29463.959519999997</v>
      </c>
      <c r="P38" s="47">
        <f>(P$7*0.24)*'Summary impacts'!$D$13</f>
        <v>30704.946479999999</v>
      </c>
      <c r="Q38" s="47">
        <f>(Q$7*0.24)*'Summary impacts'!$D$13</f>
        <v>32010.256079999999</v>
      </c>
      <c r="R38" s="47">
        <f>(R$7*0.24)*'Summary impacts'!$D$13</f>
        <v>33383.450159999993</v>
      </c>
      <c r="S38" s="47">
        <f>(S$7*0.24)*'Summary impacts'!$D$13</f>
        <v>34828.928639999998</v>
      </c>
      <c r="T38" s="47">
        <f>(T$7*0.24)*'Summary impacts'!$D$13</f>
        <v>36350.253359999995</v>
      </c>
      <c r="U38" s="48">
        <f t="shared" si="8"/>
        <v>2.5561416174325577</v>
      </c>
      <c r="W38" s="76"/>
      <c r="X38" s="76"/>
      <c r="Y38" s="76"/>
      <c r="Z38" s="76"/>
      <c r="AA38" s="76"/>
      <c r="AB38" s="76"/>
      <c r="AC38" s="76"/>
      <c r="AD38" s="76"/>
      <c r="AE38" s="76"/>
      <c r="AF38" s="76"/>
      <c r="AG38" s="76"/>
      <c r="AH38" s="76"/>
      <c r="AI38" s="76"/>
      <c r="AJ38" s="76"/>
      <c r="AK38" s="76"/>
      <c r="AL38" s="76"/>
      <c r="AM38" s="76"/>
      <c r="AN38" s="76"/>
      <c r="AO38" s="76"/>
      <c r="AP38" s="77"/>
    </row>
    <row r="39" spans="1:42" ht="16" x14ac:dyDescent="0.8">
      <c r="A39" s="46" t="s">
        <v>39</v>
      </c>
      <c r="B39" s="47">
        <f>(B$8)*'Summary impacts'!$D$14</f>
        <v>795.86999999999989</v>
      </c>
      <c r="C39" s="47">
        <f>(C$8)*'Summary impacts'!$D$14</f>
        <v>1106.2259999999999</v>
      </c>
      <c r="D39" s="47">
        <f>(D$8)*'Summary impacts'!$D$14</f>
        <v>1272.7259999999999</v>
      </c>
      <c r="E39" s="47">
        <f>(E$8)*'Summary impacts'!$D$14</f>
        <v>1387.2779999999998</v>
      </c>
      <c r="F39" s="47">
        <f>(F$8)*'Summary impacts'!$D$14</f>
        <v>1513.1519999999998</v>
      </c>
      <c r="G39" s="47">
        <f>(G$8)*'Summary impacts'!$D$14</f>
        <v>1653.0119999999999</v>
      </c>
      <c r="H39" s="47">
        <f>(H$8)*'Summary impacts'!$D$14</f>
        <v>1810.1879999999999</v>
      </c>
      <c r="I39" s="47">
        <f>(I$8)*'Summary impacts'!$D$14</f>
        <v>1972.692</v>
      </c>
      <c r="J39" s="47">
        <f>(J$8)*'Summary impacts'!$D$14</f>
        <v>2155.8419999999996</v>
      </c>
      <c r="K39" s="47">
        <f>(K$8)*'Summary impacts'!$D$14</f>
        <v>2356.308</v>
      </c>
      <c r="L39" s="47">
        <f>(L$8)*'Summary impacts'!$D$14</f>
        <v>2575.422</v>
      </c>
      <c r="M39" s="47">
        <f>(M$8)*'Summary impacts'!$D$14</f>
        <v>2814.5159999999996</v>
      </c>
      <c r="N39" s="47">
        <f>(N$8)*'Summary impacts'!$D$14</f>
        <v>3076.2539999999995</v>
      </c>
      <c r="O39" s="47">
        <f>(O$8)*'Summary impacts'!$D$14</f>
        <v>3360.636</v>
      </c>
      <c r="P39" s="47">
        <f>(P$8)*'Summary impacts'!$D$14</f>
        <v>3670.9919999999997</v>
      </c>
      <c r="Q39" s="47">
        <f>(Q$8)*'Summary impacts'!$D$14</f>
        <v>4008.6539999999995</v>
      </c>
      <c r="R39" s="47">
        <f>(R$8)*'Summary impacts'!$D$14</f>
        <v>4375.62</v>
      </c>
      <c r="S39" s="47">
        <f>(S$8)*'Summary impacts'!$D$14</f>
        <v>4772.5559999999996</v>
      </c>
      <c r="T39" s="47">
        <f>(T$8)*'Summary impacts'!$D$14</f>
        <v>5201.4599999999991</v>
      </c>
      <c r="U39" s="48">
        <f t="shared" si="8"/>
        <v>6.535564853556485</v>
      </c>
      <c r="W39" s="76"/>
      <c r="X39" s="76"/>
      <c r="Y39" s="76"/>
      <c r="Z39" s="76"/>
      <c r="AA39" s="76"/>
      <c r="AB39" s="76"/>
      <c r="AC39" s="76"/>
      <c r="AD39" s="76"/>
      <c r="AE39" s="76"/>
      <c r="AF39" s="76"/>
      <c r="AG39" s="76"/>
      <c r="AH39" s="76"/>
      <c r="AI39" s="76"/>
      <c r="AJ39" s="76"/>
      <c r="AK39" s="76"/>
      <c r="AL39" s="76"/>
      <c r="AM39" s="76"/>
      <c r="AN39" s="76"/>
      <c r="AO39" s="76"/>
      <c r="AP39" s="77"/>
    </row>
    <row r="40" spans="1:42" ht="16" x14ac:dyDescent="0.8">
      <c r="A40" s="46" t="s">
        <v>40</v>
      </c>
      <c r="B40" s="47">
        <f>(B$9)*AVERAGE('Summary impacts'!$D$4:$D$14)</f>
        <v>21398.681454545454</v>
      </c>
      <c r="C40" s="47">
        <f>(C$9)*AVERAGE('Summary impacts'!$D$4:$D$14)</f>
        <v>26621.068909090911</v>
      </c>
      <c r="D40" s="47">
        <f>(D$9)*AVERAGE('Summary impacts'!$D$4:$D$14)</f>
        <v>28909.888363636364</v>
      </c>
      <c r="E40" s="47">
        <f>(E$9)*AVERAGE('Summary impacts'!$D$4:$D$14)</f>
        <v>29966.033454545457</v>
      </c>
      <c r="F40" s="47">
        <f>(F$9)*AVERAGE('Summary impacts'!$D$4:$D$14)</f>
        <v>31069.151999999998</v>
      </c>
      <c r="G40" s="47">
        <f>(G$9)*AVERAGE('Summary impacts'!$D$4:$D$14)</f>
        <v>32223.032181818184</v>
      </c>
      <c r="H40" s="47">
        <f>(H$9)*AVERAGE('Summary impacts'!$D$4:$D$14)</f>
        <v>33427.673999999999</v>
      </c>
      <c r="I40" s="47">
        <f>(I$9)*AVERAGE('Summary impacts'!$D$4:$D$14)</f>
        <v>34689.138545454545</v>
      </c>
      <c r="J40" s="47">
        <f>(J$9)*AVERAGE('Summary impacts'!$D$4:$D$14)</f>
        <v>36011.214</v>
      </c>
      <c r="K40" s="47">
        <f>(K$9)*AVERAGE('Summary impacts'!$D$4:$D$14)</f>
        <v>37396.930909090908</v>
      </c>
      <c r="L40" s="47">
        <f>(L$9)*AVERAGE('Summary impacts'!$D$4:$D$14)</f>
        <v>38850.835090909088</v>
      </c>
      <c r="M40" s="47">
        <f>(M$9)*AVERAGE('Summary impacts'!$D$4:$D$14)</f>
        <v>40375.957090909098</v>
      </c>
      <c r="N40" s="47">
        <f>(N$9)*AVERAGE('Summary impacts'!$D$4:$D$14)</f>
        <v>41978.357999999993</v>
      </c>
      <c r="O40" s="47">
        <f>(O$9)*AVERAGE('Summary impacts'!$D$4:$D$14)</f>
        <v>43661.826000000001</v>
      </c>
      <c r="P40" s="47">
        <f>(P$9)*AVERAGE('Summary impacts'!$D$4:$D$14)</f>
        <v>45433.937454545448</v>
      </c>
      <c r="Q40" s="47">
        <f>(Q$9)*AVERAGE('Summary impacts'!$D$4:$D$14)</f>
        <v>47300.753454545447</v>
      </c>
      <c r="R40" s="47">
        <f>(R$9)*AVERAGE('Summary impacts'!$D$4:$D$14)</f>
        <v>49267.577454545455</v>
      </c>
      <c r="S40" s="47">
        <f>(S$9)*AVERAGE('Summary impacts'!$D$4:$D$14)</f>
        <v>51341.22818181818</v>
      </c>
      <c r="T40" s="47">
        <f>(T$9)*AVERAGE('Summary impacts'!$D$4:$D$14)</f>
        <v>53530.039636363632</v>
      </c>
      <c r="U40" s="48">
        <f t="shared" si="8"/>
        <v>2.5015578529953264</v>
      </c>
      <c r="W40" s="76"/>
      <c r="X40" s="76"/>
      <c r="Y40" s="76"/>
      <c r="Z40" s="76"/>
      <c r="AA40" s="76"/>
      <c r="AB40" s="76"/>
      <c r="AC40" s="76"/>
      <c r="AD40" s="76"/>
      <c r="AE40" s="76"/>
      <c r="AF40" s="76"/>
      <c r="AG40" s="76"/>
      <c r="AH40" s="76"/>
      <c r="AI40" s="76"/>
      <c r="AJ40" s="76"/>
      <c r="AK40" s="76"/>
      <c r="AL40" s="76"/>
      <c r="AM40" s="76"/>
      <c r="AN40" s="76"/>
      <c r="AO40" s="76"/>
      <c r="AP40" s="77"/>
    </row>
    <row r="41" spans="1:42" s="50" customFormat="1" ht="16" x14ac:dyDescent="0.8">
      <c r="A41" s="24" t="s">
        <v>60</v>
      </c>
      <c r="B41" s="24">
        <f>SUM(B29:B40)</f>
        <v>236066.21801454551</v>
      </c>
      <c r="C41" s="24">
        <f t="shared" ref="C41:T41" si="9">SUM(C29:C40)</f>
        <v>298988.31698909093</v>
      </c>
      <c r="D41" s="24">
        <f t="shared" si="9"/>
        <v>327706.38080363645</v>
      </c>
      <c r="E41" s="24">
        <f t="shared" si="9"/>
        <v>344787.98969454545</v>
      </c>
      <c r="F41" s="24">
        <f t="shared" si="9"/>
        <v>362967.39370000002</v>
      </c>
      <c r="G41" s="24">
        <f t="shared" si="9"/>
        <v>382309.85804181825</v>
      </c>
      <c r="H41" s="24">
        <f t="shared" si="9"/>
        <v>358200.90082000004</v>
      </c>
      <c r="I41" s="24">
        <f t="shared" si="9"/>
        <v>369163.85982545448</v>
      </c>
      <c r="J41" s="24">
        <f t="shared" si="9"/>
        <v>389777.22012000001</v>
      </c>
      <c r="K41" s="24">
        <f t="shared" si="9"/>
        <v>410777.51880909089</v>
      </c>
      <c r="L41" s="24">
        <f t="shared" si="9"/>
        <v>433179.17915090907</v>
      </c>
      <c r="M41" s="24">
        <f t="shared" si="9"/>
        <v>456046.65319090907</v>
      </c>
      <c r="N41" s="24">
        <f t="shared" si="9"/>
        <v>478980.10530000005</v>
      </c>
      <c r="O41" s="24">
        <f t="shared" si="9"/>
        <v>502339.88333999994</v>
      </c>
      <c r="P41" s="24">
        <f t="shared" si="9"/>
        <v>529423.90529454546</v>
      </c>
      <c r="Q41" s="24">
        <f t="shared" si="9"/>
        <v>558063.24033454549</v>
      </c>
      <c r="R41" s="24">
        <f t="shared" si="9"/>
        <v>588414.93399454537</v>
      </c>
      <c r="S41" s="24">
        <f t="shared" si="9"/>
        <v>620652.82344181812</v>
      </c>
      <c r="T41" s="24">
        <f t="shared" si="9"/>
        <v>654696.16733636358</v>
      </c>
      <c r="U41" s="41">
        <f t="shared" si="8"/>
        <v>2.7733581401131429</v>
      </c>
      <c r="W41" s="74"/>
      <c r="X41" s="74"/>
      <c r="Y41" s="74"/>
      <c r="Z41" s="74"/>
      <c r="AA41" s="74"/>
      <c r="AB41" s="74"/>
      <c r="AC41" s="74"/>
      <c r="AD41" s="74"/>
      <c r="AE41" s="74"/>
      <c r="AF41" s="74"/>
      <c r="AG41" s="74"/>
      <c r="AH41" s="74"/>
      <c r="AI41" s="74"/>
      <c r="AJ41" s="74"/>
      <c r="AK41" s="74"/>
      <c r="AL41" s="74"/>
      <c r="AM41" s="74"/>
      <c r="AN41" s="74"/>
      <c r="AO41" s="74"/>
      <c r="AP41" s="78"/>
    </row>
    <row r="42" spans="1:42" ht="16" x14ac:dyDescent="0.8">
      <c r="A42" s="51" t="s">
        <v>67</v>
      </c>
      <c r="B42" s="44"/>
      <c r="C42" s="44"/>
      <c r="D42" s="44"/>
      <c r="E42" s="44"/>
      <c r="F42" s="44"/>
      <c r="G42" s="44"/>
      <c r="H42" s="44"/>
      <c r="I42" s="44"/>
      <c r="J42" s="44"/>
      <c r="K42" s="44"/>
      <c r="L42" s="44"/>
      <c r="M42" s="44"/>
      <c r="N42" s="44"/>
      <c r="O42" s="44"/>
      <c r="P42" s="44"/>
      <c r="Q42" s="44"/>
      <c r="R42" s="44"/>
      <c r="S42" s="44"/>
      <c r="T42" s="44"/>
      <c r="U42" s="44"/>
      <c r="W42" s="6"/>
      <c r="X42" s="6"/>
      <c r="Y42" s="6"/>
      <c r="Z42" s="6"/>
      <c r="AA42" s="6"/>
      <c r="AB42" s="6"/>
      <c r="AC42" s="6"/>
      <c r="AD42" s="6"/>
      <c r="AE42" s="6"/>
      <c r="AF42" s="6"/>
      <c r="AG42" s="6"/>
      <c r="AH42" s="6"/>
      <c r="AI42" s="6"/>
      <c r="AJ42" s="6"/>
      <c r="AK42" s="6"/>
      <c r="AL42" s="6"/>
      <c r="AM42" s="6"/>
      <c r="AN42" s="6"/>
      <c r="AO42" s="6"/>
      <c r="AP42" s="75"/>
    </row>
    <row r="43" spans="1:42" ht="16" x14ac:dyDescent="0.8">
      <c r="A43" s="46" t="s">
        <v>84</v>
      </c>
      <c r="B43" s="47">
        <f>(B$3*0.5*'Summary impacts'!$Q$19+(B$3*0.5)*'Summary impacts'!$Q$18)*'Summary impacts'!$E$4</f>
        <v>42331.732708000003</v>
      </c>
      <c r="C43" s="47">
        <f>(C$3*0.5*'Summary impacts'!$Q$19+(C$3*0.5)*'Summary impacts'!$Q$18)*'Summary impacts'!$E$4</f>
        <v>54119.782780000001</v>
      </c>
      <c r="D43" s="47">
        <f>(D$3*0.5*'Summary impacts'!$Q$19+(D$3*0.5)*'Summary impacts'!$Q$18)*'Summary impacts'!$E$4</f>
        <v>59813.529347999989</v>
      </c>
      <c r="E43" s="47">
        <f>(E$3*0.5*'Summary impacts'!$Q$19+(E$3*0.5)*'Summary impacts'!$Q$18)*'Summary impacts'!$E$4</f>
        <v>64531.019740000003</v>
      </c>
      <c r="F43" s="47">
        <f>(F$3*0.5*'Summary impacts'!$Q$19+(F$3*0.5)*'Summary impacts'!$Q$18)*'Summary impacts'!$E$4</f>
        <v>69597.983896000005</v>
      </c>
      <c r="G43" s="47">
        <f>(G$3*0.5*'Summary impacts'!$Q$19+(G$3*0.5)*'Summary impacts'!$Q$18)*'Summary impacts'!$E$4</f>
        <v>75031.449540000001</v>
      </c>
      <c r="H43" s="47">
        <f>(H$3*0.5*'Summary impacts'!$Q$19+(H$3*0.5)*'Summary impacts'!$Q$18)*'Summary impacts'!$E$4</f>
        <v>80413.832011999999</v>
      </c>
      <c r="I43" s="47">
        <f>(I$3*0.5*'Summary impacts'!$Q$19+(I$3*0.5)*'Summary impacts'!$Q$18)*'Summary impacts'!$E$4</f>
        <v>86098.659295999983</v>
      </c>
      <c r="J43" s="47">
        <f>(J$3*0.5*'Summary impacts'!$Q$19+(J$3*0.5)*'Summary impacts'!$Q$18)*'Summary impacts'!$E$4</f>
        <v>92591.898048000003</v>
      </c>
      <c r="K43" s="47">
        <f>(K$3*0.5*'Summary impacts'!$Q$19+(K$3*0.5)*'Summary impacts'!$Q$18)*'Summary impacts'!$E$4</f>
        <v>99443.529848000006</v>
      </c>
      <c r="L43" s="47">
        <f>(L$3*0.5*'Summary impacts'!$Q$19+(L$3*0.5)*'Summary impacts'!$Q$18)*'Summary impacts'!$E$4</f>
        <v>106727.34150000001</v>
      </c>
      <c r="M43" s="47">
        <f>(M$3*0.5*'Summary impacts'!$Q$19+(M$3*0.5)*'Summary impacts'!$Q$18)*'Summary impacts'!$E$4</f>
        <v>114459.54988399999</v>
      </c>
      <c r="N43" s="47">
        <f>(N$3*0.5*'Summary impacts'!$Q$19+(N$3*0.5)*'Summary impacts'!$Q$18)*'Summary impacts'!$E$4</f>
        <v>122641.776688</v>
      </c>
      <c r="O43" s="47">
        <f>(O$3*0.5*'Summary impacts'!$Q$19+(O$3*0.5)*'Summary impacts'!$Q$18)*'Summary impacts'!$E$4</f>
        <v>131252.93996799999</v>
      </c>
      <c r="P43" s="47">
        <f>(P$3*0.5*'Summary impacts'!$Q$19+(P$3*0.5)*'Summary impacts'!$Q$18)*'Summary impacts'!$E$4</f>
        <v>140490.88566</v>
      </c>
      <c r="Q43" s="47">
        <f>(Q$3*0.5*'Summary impacts'!$Q$19+(Q$3*0.5)*'Summary impacts'!$Q$18)*'Summary impacts'!$E$4</f>
        <v>150250.20404399998</v>
      </c>
      <c r="R43" s="47">
        <f>(R$3*0.5*'Summary impacts'!$Q$19+(R$3*0.5)*'Summary impacts'!$Q$18)*'Summary impacts'!$E$4</f>
        <v>160554.40959599998</v>
      </c>
      <c r="S43" s="47">
        <f>(S$3*0.5*'Summary impacts'!$Q$19+(S$3*0.5)*'Summary impacts'!$Q$18)*'Summary impacts'!$E$4</f>
        <v>171422.96257200002</v>
      </c>
      <c r="T43" s="47">
        <f>(T$3*0.5*'Summary impacts'!$Q$19+(T$3*0.5)*'Summary impacts'!$Q$18)*'Summary impacts'!$E$4</f>
        <v>182866.40394399999</v>
      </c>
      <c r="U43" s="48">
        <f>T43/B43</f>
        <v>4.3198421667592459</v>
      </c>
      <c r="W43" s="76"/>
      <c r="X43" s="76"/>
      <c r="Y43" s="76"/>
      <c r="Z43" s="76"/>
      <c r="AA43" s="76"/>
      <c r="AB43" s="76"/>
      <c r="AC43" s="76"/>
      <c r="AD43" s="76"/>
      <c r="AE43" s="76"/>
      <c r="AF43" s="76"/>
      <c r="AG43" s="76"/>
      <c r="AH43" s="76"/>
      <c r="AI43" s="76"/>
      <c r="AJ43" s="76"/>
      <c r="AK43" s="76"/>
      <c r="AL43" s="76"/>
      <c r="AM43" s="76"/>
      <c r="AN43" s="76"/>
      <c r="AO43" s="76"/>
      <c r="AP43" s="77"/>
    </row>
    <row r="44" spans="1:42" ht="16" x14ac:dyDescent="0.8">
      <c r="A44" s="46" t="s">
        <v>32</v>
      </c>
      <c r="B44" s="47">
        <f>(B$2-(B$3*0.5)*'Summary impacts'!$Q$18)*'Summary impacts'!$E$5</f>
        <v>25030.042309999997</v>
      </c>
      <c r="C44" s="47">
        <f>(C$2-(C$3*0.5)*'Summary impacts'!$Q$18)*'Summary impacts'!$E$5</f>
        <v>35451.545850000002</v>
      </c>
      <c r="D44" s="47">
        <f>(D$2-(D$3*0.5)*'Summary impacts'!$Q$18)*'Summary impacts'!$E$5</f>
        <v>40474.957109999996</v>
      </c>
      <c r="E44" s="47">
        <f>(E$2-(E$3*0.5)*'Summary impacts'!$Q$18)*'Summary impacts'!$E$5</f>
        <v>42797.273049999989</v>
      </c>
      <c r="F44" s="47">
        <f>(F$2-(F$3*0.5)*'Summary impacts'!$Q$18)*'Summary impacts'!$E$5</f>
        <v>45300.013219999993</v>
      </c>
      <c r="G44" s="47">
        <f>(G$2-(G$3*0.5)*'Summary impacts'!$Q$18)*'Summary impacts'!$E$5</f>
        <v>47998.346550000009</v>
      </c>
      <c r="H44" s="47">
        <f>(H$2-(H$3*0.5)*'Summary impacts'!$Q$18)*'Summary impacts'!$E$5</f>
        <v>8387.1330899999957</v>
      </c>
      <c r="I44" s="47">
        <f>(I$2-(I$3*0.5)*'Summary impacts'!$Q$18)*'Summary impacts'!$E$5</f>
        <v>12729.058720000001</v>
      </c>
      <c r="J44" s="47">
        <f>(J$2-(J$3*0.5)*'Summary impacts'!$Q$18)*'Summary impacts'!$E$5</f>
        <v>15126.73735999999</v>
      </c>
      <c r="K44" s="47">
        <f>(K$2-(K$3*0.5)*'Summary impacts'!$Q$18)*'Summary impacts'!$E$5</f>
        <v>18454.155860000003</v>
      </c>
      <c r="L44" s="47">
        <f>(L$2-(L$3*0.5)*'Summary impacts'!$Q$18)*'Summary impacts'!$E$5</f>
        <v>22349.836249999989</v>
      </c>
      <c r="M44" s="47">
        <f>(M$2-(M$3*0.5)*'Summary impacts'!$Q$18)*'Summary impacts'!$E$5</f>
        <v>25284.795129999999</v>
      </c>
      <c r="N44" s="47">
        <f>(N$2-(N$3*0.5)*'Summary impacts'!$Q$18)*'Summary impacts'!$E$5</f>
        <v>26839.217159999997</v>
      </c>
      <c r="O44" s="47">
        <f>(O$2-(O$3*0.5)*'Summary impacts'!$Q$18)*'Summary impacts'!$E$5</f>
        <v>28585.351759999998</v>
      </c>
      <c r="P44" s="47">
        <f>(P$2-(P$3*0.5)*'Summary impacts'!$Q$18)*'Summary impacts'!$E$5</f>
        <v>30520.947449999992</v>
      </c>
      <c r="Q44" s="47">
        <f>(Q$2-(Q$3*0.5)*'Summary impacts'!$Q$18)*'Summary impacts'!$E$5</f>
        <v>32677.051329999991</v>
      </c>
      <c r="R44" s="47">
        <f>(R$2-(R$3*0.5)*'Summary impacts'!$Q$18)*'Summary impacts'!$E$5</f>
        <v>35067.47096999998</v>
      </c>
      <c r="S44" s="47">
        <f>(S$2-(S$3*0.5)*'Summary impacts'!$Q$18)*'Summary impacts'!$E$5</f>
        <v>37798.79228999999</v>
      </c>
      <c r="T44" s="47">
        <f>(T$2-(T$3*0.5)*'Summary impacts'!$Q$18)*'Summary impacts'!$E$5</f>
        <v>40806.625579999985</v>
      </c>
      <c r="U44" s="48">
        <f t="shared" ref="U44" si="10">T44/B44</f>
        <v>1.6303058969939068</v>
      </c>
      <c r="W44" s="76"/>
      <c r="X44" s="76"/>
      <c r="Y44" s="76"/>
      <c r="Z44" s="76"/>
      <c r="AA44" s="76"/>
      <c r="AB44" s="76"/>
      <c r="AC44" s="76"/>
      <c r="AD44" s="76"/>
      <c r="AE44" s="76"/>
      <c r="AF44" s="76"/>
      <c r="AG44" s="76"/>
      <c r="AH44" s="76"/>
      <c r="AI44" s="76"/>
      <c r="AJ44" s="76"/>
      <c r="AK44" s="76"/>
      <c r="AL44" s="76"/>
      <c r="AM44" s="76"/>
      <c r="AN44" s="76"/>
      <c r="AO44" s="76"/>
      <c r="AP44" s="77"/>
    </row>
    <row r="45" spans="1:42" ht="16" x14ac:dyDescent="0.8">
      <c r="A45" s="46" t="s">
        <v>78</v>
      </c>
      <c r="B45" s="47">
        <f>(B$3*0.5*'Summary impacts'!$Q$19)*'Summary impacts'!$E$6</f>
        <v>26886.605000000003</v>
      </c>
      <c r="C45" s="47">
        <f>(C$3*0.5*'Summary impacts'!$Q$19)*'Summary impacts'!$E$6</f>
        <v>34373.675000000003</v>
      </c>
      <c r="D45" s="47">
        <f>(D$3*0.5*'Summary impacts'!$Q$19)*'Summary impacts'!$E$6</f>
        <v>37990.004999999997</v>
      </c>
      <c r="E45" s="47">
        <f>(E$3*0.5*'Summary impacts'!$Q$19)*'Summary impacts'!$E$6</f>
        <v>40986.275000000001</v>
      </c>
      <c r="F45" s="47">
        <f>(F$3*0.5*'Summary impacts'!$Q$19)*'Summary impacts'!$E$6</f>
        <v>44204.51</v>
      </c>
      <c r="G45" s="47">
        <f>(G$3*0.5*'Summary impacts'!$Q$19)*'Summary impacts'!$E$6</f>
        <v>47655.525000000001</v>
      </c>
      <c r="H45" s="47">
        <f>(H$3*0.5*'Summary impacts'!$Q$19)*'Summary impacts'!$E$6</f>
        <v>51074.095000000001</v>
      </c>
      <c r="I45" s="47">
        <f>(I$3*0.5*'Summary impacts'!$Q$19)*'Summary impacts'!$E$6</f>
        <v>54684.759999999995</v>
      </c>
      <c r="J45" s="47">
        <f>(J$3*0.5*'Summary impacts'!$Q$19)*'Summary impacts'!$E$6</f>
        <v>58808.880000000005</v>
      </c>
      <c r="K45" s="47">
        <f>(K$3*0.5*'Summary impacts'!$Q$19)*'Summary impacts'!$E$6</f>
        <v>63160.630000000005</v>
      </c>
      <c r="L45" s="47">
        <f>(L$3*0.5*'Summary impacts'!$Q$19)*'Summary impacts'!$E$6</f>
        <v>67786.875</v>
      </c>
      <c r="M45" s="47">
        <f>(M$3*0.5*'Summary impacts'!$Q$19)*'Summary impacts'!$E$6</f>
        <v>72697.914999999994</v>
      </c>
      <c r="N45" s="47">
        <f>(N$3*0.5*'Summary impacts'!$Q$19)*'Summary impacts'!$E$6</f>
        <v>77894.78</v>
      </c>
      <c r="O45" s="47">
        <f>(O$3*0.5*'Summary impacts'!$Q$19)*'Summary impacts'!$E$6</f>
        <v>83364.08</v>
      </c>
      <c r="P45" s="47">
        <f>(P$3*0.5*'Summary impacts'!$Q$19)*'Summary impacts'!$E$6</f>
        <v>89231.475000000006</v>
      </c>
      <c r="Q45" s="47">
        <f>(Q$3*0.5*'Summary impacts'!$Q$19)*'Summary impacts'!$E$6</f>
        <v>95430.014999999999</v>
      </c>
      <c r="R45" s="47">
        <f>(R$3*0.5*'Summary impacts'!$Q$19)*'Summary impacts'!$E$6</f>
        <v>101974.63499999999</v>
      </c>
      <c r="S45" s="47">
        <f>(S$3*0.5*'Summary impacts'!$Q$19)*'Summary impacts'!$E$6</f>
        <v>108877.69500000001</v>
      </c>
      <c r="T45" s="47">
        <f>(T$3*0.5*'Summary impacts'!$Q$19)*'Summary impacts'!$E$6</f>
        <v>116145.89000000001</v>
      </c>
      <c r="U45" s="48">
        <f>T45/B45</f>
        <v>4.3198421667592468</v>
      </c>
      <c r="W45" s="76"/>
      <c r="X45" s="76"/>
      <c r="Y45" s="76"/>
      <c r="Z45" s="76"/>
      <c r="AA45" s="76"/>
      <c r="AB45" s="76"/>
      <c r="AC45" s="76"/>
      <c r="AD45" s="76"/>
      <c r="AE45" s="76"/>
      <c r="AF45" s="76"/>
      <c r="AG45" s="76"/>
      <c r="AH45" s="76"/>
      <c r="AI45" s="76"/>
      <c r="AJ45" s="76"/>
      <c r="AK45" s="76"/>
      <c r="AL45" s="76"/>
      <c r="AM45" s="76"/>
      <c r="AN45" s="76"/>
      <c r="AO45" s="76"/>
      <c r="AP45" s="77"/>
    </row>
    <row r="46" spans="1:42" ht="16" x14ac:dyDescent="0.8">
      <c r="A46" s="46" t="s">
        <v>14</v>
      </c>
      <c r="B46" s="47">
        <f>(B$4)*'Summary impacts'!$E$7</f>
        <v>22502.22</v>
      </c>
      <c r="C46" s="47">
        <f>(C$4)*'Summary impacts'!$E$7</f>
        <v>27889.86</v>
      </c>
      <c r="D46" s="47">
        <f>(D$4)*'Summary impacts'!$E$7</f>
        <v>30218.01</v>
      </c>
      <c r="E46" s="47">
        <f>(E$4)*'Summary impacts'!$E$7</f>
        <v>31284.929999999997</v>
      </c>
      <c r="F46" s="47">
        <f>(F$4)*'Summary impacts'!$E$7</f>
        <v>32391.119999999999</v>
      </c>
      <c r="G46" s="47">
        <f>(G$4)*'Summary impacts'!$E$7</f>
        <v>33537.599999999999</v>
      </c>
      <c r="H46" s="47">
        <f>(H$4)*'Summary impacts'!$E$7</f>
        <v>34728.959999999999</v>
      </c>
      <c r="I46" s="47">
        <f>(I$4)*'Summary impacts'!$E$7</f>
        <v>35959.590000000004</v>
      </c>
      <c r="J46" s="47">
        <f>(J$4)*'Summary impacts'!$E$7</f>
        <v>37238.67</v>
      </c>
      <c r="K46" s="47">
        <f>(K$4)*'Summary impacts'!$E$7</f>
        <v>38565.18</v>
      </c>
      <c r="L46" s="47">
        <f>(L$4)*'Summary impacts'!$E$7</f>
        <v>39941.67</v>
      </c>
      <c r="M46" s="47">
        <f>(M$4)*'Summary impacts'!$E$7</f>
        <v>41370.18</v>
      </c>
      <c r="N46" s="47">
        <f>(N$4)*'Summary impacts'!$E$7</f>
        <v>42853.77</v>
      </c>
      <c r="O46" s="47">
        <f>(O$4)*'Summary impacts'!$E$7</f>
        <v>44392.950000000004</v>
      </c>
      <c r="P46" s="47">
        <f>(P$4)*'Summary impacts'!$E$7</f>
        <v>45992.82</v>
      </c>
      <c r="Q46" s="47">
        <f>(Q$4)*'Summary impacts'!$E$7</f>
        <v>47654.400000000001</v>
      </c>
      <c r="R46" s="47">
        <f>(R$4)*'Summary impacts'!$E$7</f>
        <v>49380.24</v>
      </c>
      <c r="S46" s="47">
        <f>(S$4)*'Summary impacts'!$E$7</f>
        <v>51173.909999999996</v>
      </c>
      <c r="T46" s="47">
        <f>(T$4)*'Summary impacts'!$E$7</f>
        <v>53036.94</v>
      </c>
      <c r="U46" s="48">
        <f t="shared" ref="U46:U55" si="11">T46/B46</f>
        <v>2.3569647794750916</v>
      </c>
      <c r="W46" s="76"/>
      <c r="X46" s="76"/>
      <c r="Y46" s="76"/>
      <c r="Z46" s="76"/>
      <c r="AA46" s="76"/>
      <c r="AB46" s="76"/>
      <c r="AC46" s="76"/>
      <c r="AD46" s="76"/>
      <c r="AE46" s="76"/>
      <c r="AF46" s="76"/>
      <c r="AG46" s="76"/>
      <c r="AH46" s="76"/>
      <c r="AI46" s="76"/>
      <c r="AJ46" s="76"/>
      <c r="AK46" s="76"/>
      <c r="AL46" s="76"/>
      <c r="AM46" s="76"/>
      <c r="AN46" s="76"/>
      <c r="AO46" s="76"/>
      <c r="AP46" s="77"/>
    </row>
    <row r="47" spans="1:42" ht="16" x14ac:dyDescent="0.8">
      <c r="A47" s="46" t="s">
        <v>34</v>
      </c>
      <c r="B47" s="47">
        <f>(B$5*0.89)*'Summary impacts'!$E$8</f>
        <v>15738.92643</v>
      </c>
      <c r="C47" s="47">
        <f>(C$5*0.89)*'Summary impacts'!$E$8</f>
        <v>19505.251569999997</v>
      </c>
      <c r="D47" s="47">
        <f>(D$5*0.89)*'Summary impacts'!$E$8</f>
        <v>21132.916499999999</v>
      </c>
      <c r="E47" s="47">
        <f>(E$5*0.89)*'Summary impacts'!$E$8</f>
        <v>21880.836009999999</v>
      </c>
      <c r="F47" s="47">
        <f>(F$5*0.89)*'Summary impacts'!$E$8</f>
        <v>22656.38913</v>
      </c>
      <c r="G47" s="47">
        <f>(G$5*0.89)*'Summary impacts'!$E$8</f>
        <v>23460.93489</v>
      </c>
      <c r="H47" s="47">
        <f>(H$5*0.89)*'Summary impacts'!$E$8</f>
        <v>24296.738340000004</v>
      </c>
      <c r="I47" s="47">
        <f>(I$5*0.89)*'Summary impacts'!$E$8</f>
        <v>25160.1754</v>
      </c>
      <c r="J47" s="47">
        <f>(J$5*0.89)*'Summary impacts'!$E$8</f>
        <v>26058.041219999999</v>
      </c>
      <c r="K47" s="47">
        <f>(K$5*0.89)*'Summary impacts'!$E$8</f>
        <v>26989.88279</v>
      </c>
      <c r="L47" s="47">
        <f>(L$5*0.89)*'Summary impacts'!$E$8</f>
        <v>27957.059139999998</v>
      </c>
      <c r="M47" s="47">
        <f>(M$5*0.89)*'Summary impacts'!$E$8</f>
        <v>28961.835320000002</v>
      </c>
      <c r="N47" s="47">
        <f>(N$5*0.89)*'Summary impacts'!$E$8</f>
        <v>30004.664340000003</v>
      </c>
      <c r="O47" s="47">
        <f>(O$5*0.89)*'Summary impacts'!$E$8</f>
        <v>31087.811250000002</v>
      </c>
      <c r="P47" s="47">
        <f>(P$5*0.89)*'Summary impacts'!$E$8</f>
        <v>32213.994110000003</v>
      </c>
      <c r="Q47" s="47">
        <f>(Q$5*0.89)*'Summary impacts'!$E$8</f>
        <v>33384.11894</v>
      </c>
      <c r="R47" s="47">
        <f>(R$5*0.89)*'Summary impacts'!$E$8</f>
        <v>34600.450790000003</v>
      </c>
      <c r="S47" s="47">
        <f>(S$5*0.89)*'Summary impacts'!$E$8</f>
        <v>35864.801700000004</v>
      </c>
      <c r="T47" s="47">
        <f>(T$5*0.89)*'Summary impacts'!$E$8</f>
        <v>37179.436720000005</v>
      </c>
      <c r="U47" s="48">
        <f t="shared" si="11"/>
        <v>2.3622600236018769</v>
      </c>
      <c r="W47" s="76"/>
      <c r="X47" s="76"/>
      <c r="Y47" s="76"/>
      <c r="Z47" s="76"/>
      <c r="AA47" s="76"/>
      <c r="AB47" s="76"/>
      <c r="AC47" s="76"/>
      <c r="AD47" s="76"/>
      <c r="AE47" s="76"/>
      <c r="AF47" s="76"/>
      <c r="AG47" s="76"/>
      <c r="AH47" s="76"/>
      <c r="AI47" s="76"/>
      <c r="AJ47" s="76"/>
      <c r="AK47" s="76"/>
      <c r="AL47" s="76"/>
      <c r="AM47" s="76"/>
      <c r="AN47" s="76"/>
      <c r="AO47" s="76"/>
      <c r="AP47" s="77"/>
    </row>
    <row r="48" spans="1:42" ht="16" x14ac:dyDescent="0.8">
      <c r="A48" s="46" t="s">
        <v>35</v>
      </c>
      <c r="B48" s="47">
        <f>(B$5*0.11)*'Summary impacts'!$E$9</f>
        <v>2239.5337800000002</v>
      </c>
      <c r="C48" s="47">
        <f>(C$5*0.11)*'Summary impacts'!$E$9</f>
        <v>2775.4542200000001</v>
      </c>
      <c r="D48" s="47">
        <f>(D$5*0.11)*'Summary impacts'!$E$9</f>
        <v>3007.0589999999997</v>
      </c>
      <c r="E48" s="47">
        <f>(E$5*0.11)*'Summary impacts'!$E$9</f>
        <v>3113.4824599999997</v>
      </c>
      <c r="F48" s="47">
        <f>(F$5*0.11)*'Summary impacts'!$E$9</f>
        <v>3223.8379799999998</v>
      </c>
      <c r="G48" s="47">
        <f>(G$5*0.11)*'Summary impacts'!$E$9</f>
        <v>3338.3189400000001</v>
      </c>
      <c r="H48" s="47">
        <f>(H$5*0.11)*'Summary impacts'!$E$9</f>
        <v>3457.2476400000005</v>
      </c>
      <c r="I48" s="47">
        <f>(I$5*0.11)*'Summary impacts'!$E$9</f>
        <v>3580.1084000000001</v>
      </c>
      <c r="J48" s="47">
        <f>(J$5*0.11)*'Summary impacts'!$E$9</f>
        <v>3707.8681200000001</v>
      </c>
      <c r="K48" s="47">
        <f>(K$5*0.11)*'Summary impacts'!$E$9</f>
        <v>3840.46234</v>
      </c>
      <c r="L48" s="47">
        <f>(L$5*0.11)*'Summary impacts'!$E$9</f>
        <v>3978.0844400000005</v>
      </c>
      <c r="M48" s="47">
        <f>(M$5*0.11)*'Summary impacts'!$E$9</f>
        <v>4121.0567200000005</v>
      </c>
      <c r="N48" s="47">
        <f>(N$5*0.11)*'Summary impacts'!$E$9</f>
        <v>4269.4436400000004</v>
      </c>
      <c r="O48" s="47">
        <f>(O$5*0.11)*'Summary impacts'!$E$9</f>
        <v>4423.5675000000001</v>
      </c>
      <c r="P48" s="47">
        <f>(P$5*0.11)*'Summary impacts'!$E$9</f>
        <v>4583.8150599999999</v>
      </c>
      <c r="Q48" s="47">
        <f>(Q$5*0.11)*'Summary impacts'!$E$9</f>
        <v>4750.3152399999999</v>
      </c>
      <c r="R48" s="47">
        <f>(R$5*0.11)*'Summary impacts'!$E$9</f>
        <v>4923.3903399999999</v>
      </c>
      <c r="S48" s="47">
        <f>(S$5*0.11)*'Summary impacts'!$E$9</f>
        <v>5103.2982000000002</v>
      </c>
      <c r="T48" s="47">
        <f>(T$5*0.11)*'Summary impacts'!$E$9</f>
        <v>5290.3611200000005</v>
      </c>
      <c r="U48" s="48">
        <f t="shared" si="11"/>
        <v>2.3622600236018765</v>
      </c>
      <c r="W48" s="76"/>
      <c r="X48" s="76"/>
      <c r="Y48" s="76"/>
      <c r="Z48" s="76"/>
      <c r="AA48" s="76"/>
      <c r="AB48" s="76"/>
      <c r="AC48" s="76"/>
      <c r="AD48" s="76"/>
      <c r="AE48" s="76"/>
      <c r="AF48" s="76"/>
      <c r="AG48" s="76"/>
      <c r="AH48" s="76"/>
      <c r="AI48" s="76"/>
      <c r="AJ48" s="76"/>
      <c r="AK48" s="76"/>
      <c r="AL48" s="76"/>
      <c r="AM48" s="76"/>
      <c r="AN48" s="76"/>
      <c r="AO48" s="76"/>
      <c r="AP48" s="77"/>
    </row>
    <row r="49" spans="1:42" ht="16" x14ac:dyDescent="0.8">
      <c r="A49" s="46" t="s">
        <v>77</v>
      </c>
      <c r="B49" s="47">
        <f>(B$6*0.75)*'Summary impacts'!$E$10</f>
        <v>26093.814000000002</v>
      </c>
      <c r="C49" s="47">
        <f>(C$6*0.75)*'Summary impacts'!$E$10</f>
        <v>32998.110000000008</v>
      </c>
      <c r="D49" s="47">
        <f>(D$6*0.75)*'Summary impacts'!$E$10</f>
        <v>36194.405999999995</v>
      </c>
      <c r="E49" s="47">
        <f>(E$6*0.75)*'Summary impacts'!$E$10</f>
        <v>38441.453999999998</v>
      </c>
      <c r="F49" s="47">
        <f>(F$6*0.75)*'Summary impacts'!$E$10</f>
        <v>40865.25</v>
      </c>
      <c r="G49" s="47">
        <f>(G$6*0.75)*'Summary impacts'!$E$10</f>
        <v>43476.3</v>
      </c>
      <c r="H49" s="47">
        <f>(H$6*0.75)*'Summary impacts'!$E$10</f>
        <v>36958.872000000003</v>
      </c>
      <c r="I49" s="47">
        <f>(I$6*0.75)*'Summary impacts'!$E$10</f>
        <v>33263.232000000004</v>
      </c>
      <c r="J49" s="47">
        <f>(J$6*0.75)*'Summary impacts'!$E$10</f>
        <v>35432.412000000004</v>
      </c>
      <c r="K49" s="47">
        <f>(K$6*0.75)*'Summary impacts'!$E$10</f>
        <v>36980.502000000008</v>
      </c>
      <c r="L49" s="47">
        <f>(L$6*0.75)*'Summary impacts'!$E$10</f>
        <v>38606.460000000006</v>
      </c>
      <c r="M49" s="47">
        <f>(M$6*0.75)*'Summary impacts'!$E$10</f>
        <v>40346.748</v>
      </c>
      <c r="N49" s="47">
        <f>(N$6*0.75)*'Summary impacts'!$E$10</f>
        <v>42116.082000000002</v>
      </c>
      <c r="O49" s="47">
        <f>(O$6*0.75)*'Summary impacts'!$E$10</f>
        <v>43490.514000000003</v>
      </c>
      <c r="P49" s="47">
        <f>(P$6*0.75)*'Summary impacts'!$E$10</f>
        <v>46306.122000000003</v>
      </c>
      <c r="Q49" s="47">
        <f>(Q$6*0.75)*'Summary impacts'!$E$10</f>
        <v>49297.242000000006</v>
      </c>
      <c r="R49" s="47">
        <f>(R$6*0.75)*'Summary impacts'!$E$10</f>
        <v>52520.112000000001</v>
      </c>
      <c r="S49" s="47">
        <f>(S$6*0.75)*'Summary impacts'!$E$10</f>
        <v>56003.160000000011</v>
      </c>
      <c r="T49" s="47">
        <f>(T$6*0.75)*'Summary impacts'!$E$10</f>
        <v>59698.182000000008</v>
      </c>
      <c r="U49" s="48">
        <f t="shared" si="11"/>
        <v>2.2878289084148453</v>
      </c>
      <c r="W49" s="76"/>
      <c r="X49" s="76"/>
      <c r="Y49" s="76"/>
      <c r="Z49" s="76"/>
      <c r="AA49" s="76"/>
      <c r="AB49" s="76"/>
      <c r="AC49" s="76"/>
      <c r="AD49" s="76"/>
      <c r="AE49" s="76"/>
      <c r="AF49" s="76"/>
      <c r="AG49" s="76"/>
      <c r="AH49" s="76"/>
      <c r="AI49" s="76"/>
      <c r="AJ49" s="76"/>
      <c r="AK49" s="76"/>
      <c r="AL49" s="76"/>
      <c r="AM49" s="76"/>
      <c r="AN49" s="76"/>
      <c r="AO49" s="76"/>
      <c r="AP49" s="77"/>
    </row>
    <row r="50" spans="1:42" ht="16" x14ac:dyDescent="0.8">
      <c r="A50" s="46" t="s">
        <v>79</v>
      </c>
      <c r="B50" s="47">
        <f>(B$6*0.25)*'Summary impacts'!$E$11</f>
        <v>11189.095000000001</v>
      </c>
      <c r="C50" s="47">
        <f>(C$6*0.25)*'Summary impacts'!$E$11</f>
        <v>14149.675000000001</v>
      </c>
      <c r="D50" s="47">
        <f>(D$6*0.25)*'Summary impacts'!$E$11</f>
        <v>15520.254999999999</v>
      </c>
      <c r="E50" s="47">
        <f>(E$6*0.25)*'Summary impacts'!$E$11</f>
        <v>16483.794999999998</v>
      </c>
      <c r="F50" s="47">
        <f>(F$6*0.25)*'Summary impacts'!$E$11</f>
        <v>17523.125</v>
      </c>
      <c r="G50" s="47">
        <f>(G$6*0.25)*'Summary impacts'!$E$11</f>
        <v>18642.75</v>
      </c>
      <c r="H50" s="47">
        <f>(H$6*0.25)*'Summary impacts'!$E$11</f>
        <v>15848.06</v>
      </c>
      <c r="I50" s="47">
        <f>(I$6*0.25)*'Summary impacts'!$E$11</f>
        <v>14263.36</v>
      </c>
      <c r="J50" s="47">
        <f>(J$6*0.25)*'Summary impacts'!$E$11</f>
        <v>15193.51</v>
      </c>
      <c r="K50" s="47">
        <f>(K$6*0.25)*'Summary impacts'!$E$11</f>
        <v>15857.334999999999</v>
      </c>
      <c r="L50" s="47">
        <f>(L$6*0.25)*'Summary impacts'!$E$11</f>
        <v>16554.550000000003</v>
      </c>
      <c r="M50" s="47">
        <f>(M$6*0.25)*'Summary impacts'!$E$11</f>
        <v>17300.79</v>
      </c>
      <c r="N50" s="47">
        <f>(N$6*0.25)*'Summary impacts'!$E$11</f>
        <v>18059.485000000001</v>
      </c>
      <c r="O50" s="47">
        <f>(O$6*0.25)*'Summary impacts'!$E$11</f>
        <v>18648.845000000001</v>
      </c>
      <c r="P50" s="47">
        <f>(P$6*0.25)*'Summary impacts'!$E$11</f>
        <v>19856.184999999998</v>
      </c>
      <c r="Q50" s="47">
        <f>(Q$6*0.25)*'Summary impacts'!$E$11</f>
        <v>21138.785</v>
      </c>
      <c r="R50" s="47">
        <f>(R$6*0.25)*'Summary impacts'!$E$11</f>
        <v>22520.760000000002</v>
      </c>
      <c r="S50" s="47">
        <f>(S$6*0.25)*'Summary impacts'!$E$11</f>
        <v>24014.300000000003</v>
      </c>
      <c r="T50" s="47">
        <f>(T$6*0.25)*'Summary impacts'!$E$11</f>
        <v>25598.735000000001</v>
      </c>
      <c r="U50" s="48">
        <f t="shared" si="11"/>
        <v>2.2878289084148449</v>
      </c>
      <c r="W50" s="76"/>
      <c r="X50" s="76"/>
      <c r="Y50" s="76"/>
      <c r="Z50" s="76"/>
      <c r="AA50" s="76"/>
      <c r="AB50" s="76"/>
      <c r="AC50" s="76"/>
      <c r="AD50" s="76"/>
      <c r="AE50" s="76"/>
      <c r="AF50" s="76"/>
      <c r="AG50" s="76"/>
      <c r="AH50" s="76"/>
      <c r="AI50" s="76"/>
      <c r="AJ50" s="76"/>
      <c r="AK50" s="76"/>
      <c r="AL50" s="76"/>
      <c r="AM50" s="76"/>
      <c r="AN50" s="76"/>
      <c r="AO50" s="76"/>
      <c r="AP50" s="77"/>
    </row>
    <row r="51" spans="1:42" ht="16" x14ac:dyDescent="0.8">
      <c r="A51" s="46" t="s">
        <v>37</v>
      </c>
      <c r="B51" s="47">
        <f>(B$7*0.76)*'Summary impacts'!$E$12</f>
        <v>42969.038839999994</v>
      </c>
      <c r="C51" s="47">
        <f>(C$7*0.76)*'Summary impacts'!$E$12</f>
        <v>53412.326520000002</v>
      </c>
      <c r="D51" s="47">
        <f>(D$7*0.76)*'Summary impacts'!$E$12</f>
        <v>57978.732560000004</v>
      </c>
      <c r="E51" s="47">
        <f>(E$7*0.76)*'Summary impacts'!$E$12</f>
        <v>60187.54868</v>
      </c>
      <c r="F51" s="47">
        <f>(F$7*0.76)*'Summary impacts'!$E$12</f>
        <v>62501.456079999996</v>
      </c>
      <c r="G51" s="47">
        <f>(G$7*0.76)*'Summary impacts'!$E$12</f>
        <v>64926.785559999997</v>
      </c>
      <c r="H51" s="47">
        <f>(H$7*0.76)*'Summary impacts'!$E$12</f>
        <v>67423.01999999999</v>
      </c>
      <c r="I51" s="47">
        <f>(I$7*0.76)*'Summary impacts'!$E$12</f>
        <v>70064.862840000002</v>
      </c>
      <c r="J51" s="47">
        <f>(J$7*0.76)*'Summary impacts'!$E$12</f>
        <v>72853.580239999996</v>
      </c>
      <c r="K51" s="47">
        <f>(K$7*0.76)*'Summary impacts'!$E$12</f>
        <v>75779.676000000007</v>
      </c>
      <c r="L51" s="47">
        <f>(L$7*0.76)*'Summary impacts'!$E$12</f>
        <v>78852.64632</v>
      </c>
      <c r="M51" s="47">
        <f>(M$7*0.76)*'Summary impacts'!$E$12</f>
        <v>82080.088159999999</v>
      </c>
      <c r="N51" s="47">
        <f>(N$7*0.76)*'Summary impacts'!$E$12</f>
        <v>85468.965400000001</v>
      </c>
      <c r="O51" s="47">
        <f>(O$7*0.76)*'Summary impacts'!$E$12</f>
        <v>89027.508079999985</v>
      </c>
      <c r="P51" s="47">
        <f>(P$7*0.76)*'Summary impacts'!$E$12</f>
        <v>92777.240919999997</v>
      </c>
      <c r="Q51" s="47">
        <f>(Q$7*0.76)*'Summary impacts'!$E$12</f>
        <v>96721.329320000004</v>
      </c>
      <c r="R51" s="47">
        <f>(R$7*0.76)*'Summary impacts'!$E$12</f>
        <v>100870.53563999999</v>
      </c>
      <c r="S51" s="47">
        <f>(S$7*0.76)*'Summary impacts'!$E$12</f>
        <v>105238.15456</v>
      </c>
      <c r="T51" s="47">
        <f>(T$7*0.76)*'Summary impacts'!$E$12</f>
        <v>109834.94844000001</v>
      </c>
      <c r="U51" s="48">
        <f t="shared" si="11"/>
        <v>2.5561416174325582</v>
      </c>
      <c r="W51" s="76"/>
      <c r="X51" s="76"/>
      <c r="Y51" s="76"/>
      <c r="Z51" s="76"/>
      <c r="AA51" s="76"/>
      <c r="AB51" s="76"/>
      <c r="AC51" s="76"/>
      <c r="AD51" s="76"/>
      <c r="AE51" s="76"/>
      <c r="AF51" s="76"/>
      <c r="AG51" s="76"/>
      <c r="AH51" s="76"/>
      <c r="AI51" s="76"/>
      <c r="AJ51" s="76"/>
      <c r="AK51" s="76"/>
      <c r="AL51" s="76"/>
      <c r="AM51" s="76"/>
      <c r="AN51" s="76"/>
      <c r="AO51" s="76"/>
      <c r="AP51" s="77"/>
    </row>
    <row r="52" spans="1:42" ht="16" x14ac:dyDescent="0.8">
      <c r="A52" s="46" t="s">
        <v>38</v>
      </c>
      <c r="B52" s="47">
        <f>(B$7*0.24)*'Summary impacts'!$E$13</f>
        <v>14562.83088</v>
      </c>
      <c r="C52" s="47">
        <f>(C$7*0.24)*'Summary impacts'!$E$13</f>
        <v>18102.212640000002</v>
      </c>
      <c r="D52" s="47">
        <f>(D$7*0.24)*'Summary impacts'!$E$13</f>
        <v>19649.833920000001</v>
      </c>
      <c r="E52" s="47">
        <f>(E$7*0.24)*'Summary impacts'!$E$13</f>
        <v>20398.43376</v>
      </c>
      <c r="F52" s="47">
        <f>(F$7*0.24)*'Summary impacts'!$E$13</f>
        <v>21182.650560000002</v>
      </c>
      <c r="G52" s="47">
        <f>(G$7*0.24)*'Summary impacts'!$E$13</f>
        <v>22004.629919999999</v>
      </c>
      <c r="H52" s="47">
        <f>(H$7*0.24)*'Summary impacts'!$E$13</f>
        <v>22850.639999999999</v>
      </c>
      <c r="I52" s="47">
        <f>(I$7*0.24)*'Summary impacts'!$E$13</f>
        <v>23745.998880000003</v>
      </c>
      <c r="J52" s="47">
        <f>(J$7*0.24)*'Summary impacts'!$E$13</f>
        <v>24691.135679999999</v>
      </c>
      <c r="K52" s="47">
        <f>(K$7*0.24)*'Summary impacts'!$E$13</f>
        <v>25682.831999999999</v>
      </c>
      <c r="L52" s="47">
        <f>(L$7*0.24)*'Summary impacts'!$E$13</f>
        <v>26724.306240000002</v>
      </c>
      <c r="M52" s="47">
        <f>(M$7*0.24)*'Summary impacts'!$E$13</f>
        <v>27818.133119999999</v>
      </c>
      <c r="N52" s="47">
        <f>(N$7*0.24)*'Summary impacts'!$E$13</f>
        <v>28966.6728</v>
      </c>
      <c r="O52" s="47">
        <f>(O$7*0.24)*'Summary impacts'!$E$13</f>
        <v>30172.71456</v>
      </c>
      <c r="P52" s="47">
        <f>(P$7*0.24)*'Summary impacts'!$E$13</f>
        <v>31443.553440000003</v>
      </c>
      <c r="Q52" s="47">
        <f>(Q$7*0.24)*'Summary impacts'!$E$13</f>
        <v>32780.262240000004</v>
      </c>
      <c r="R52" s="47">
        <f>(R$7*0.24)*'Summary impacts'!$E$13</f>
        <v>34186.48848</v>
      </c>
      <c r="S52" s="47">
        <f>(S$7*0.24)*'Summary impacts'!$E$13</f>
        <v>35666.73792</v>
      </c>
      <c r="T52" s="47">
        <f>(T$7*0.24)*'Summary impacts'!$E$13</f>
        <v>37224.658080000001</v>
      </c>
      <c r="U52" s="48">
        <f t="shared" si="11"/>
        <v>2.5561416174325582</v>
      </c>
      <c r="W52" s="76"/>
      <c r="X52" s="76"/>
      <c r="Y52" s="76"/>
      <c r="Z52" s="76"/>
      <c r="AA52" s="76"/>
      <c r="AB52" s="76"/>
      <c r="AC52" s="76"/>
      <c r="AD52" s="76"/>
      <c r="AE52" s="76"/>
      <c r="AF52" s="76"/>
      <c r="AG52" s="76"/>
      <c r="AH52" s="76"/>
      <c r="AI52" s="76"/>
      <c r="AJ52" s="76"/>
      <c r="AK52" s="76"/>
      <c r="AL52" s="76"/>
      <c r="AM52" s="76"/>
      <c r="AN52" s="76"/>
      <c r="AO52" s="76"/>
      <c r="AP52" s="77"/>
    </row>
    <row r="53" spans="1:42" ht="16" x14ac:dyDescent="0.8">
      <c r="A53" s="46" t="s">
        <v>39</v>
      </c>
      <c r="B53" s="47">
        <f>(B$8)*'Summary impacts'!$E$14</f>
        <v>4074.95</v>
      </c>
      <c r="C53" s="47">
        <f>(C$8)*'Summary impacts'!$E$14</f>
        <v>5664.01</v>
      </c>
      <c r="D53" s="47">
        <f>(D$8)*'Summary impacts'!$E$14</f>
        <v>6516.51</v>
      </c>
      <c r="E53" s="47">
        <f>(E$8)*'Summary impacts'!$E$14</f>
        <v>7103.03</v>
      </c>
      <c r="F53" s="47">
        <f>(F$8)*'Summary impacts'!$E$14</f>
        <v>7747.5199999999995</v>
      </c>
      <c r="G53" s="47">
        <f>(G$8)*'Summary impacts'!$E$14</f>
        <v>8463.6200000000008</v>
      </c>
      <c r="H53" s="47">
        <f>(H$8)*'Summary impacts'!$E$14</f>
        <v>9268.3799999999992</v>
      </c>
      <c r="I53" s="47">
        <f>(I$8)*'Summary impacts'!$E$14</f>
        <v>10100.42</v>
      </c>
      <c r="J53" s="47">
        <f>(J$8)*'Summary impacts'!$E$14</f>
        <v>11038.169999999998</v>
      </c>
      <c r="K53" s="47">
        <f>(K$8)*'Summary impacts'!$E$14</f>
        <v>12064.580000000002</v>
      </c>
      <c r="L53" s="47">
        <f>(L$8)*'Summary impacts'!$E$14</f>
        <v>13186.470000000001</v>
      </c>
      <c r="M53" s="47">
        <f>(M$8)*'Summary impacts'!$E$14</f>
        <v>14410.66</v>
      </c>
      <c r="N53" s="47">
        <f>(N$8)*'Summary impacts'!$E$14</f>
        <v>15750.789999999999</v>
      </c>
      <c r="O53" s="47">
        <f>(O$8)*'Summary impacts'!$E$14</f>
        <v>17206.86</v>
      </c>
      <c r="P53" s="47">
        <f>(P$8)*'Summary impacts'!$E$14</f>
        <v>18795.919999999998</v>
      </c>
      <c r="Q53" s="47">
        <f>(Q$8)*'Summary impacts'!$E$14</f>
        <v>20524.79</v>
      </c>
      <c r="R53" s="47">
        <f>(R$8)*'Summary impacts'!$E$14</f>
        <v>22403.7</v>
      </c>
      <c r="S53" s="47">
        <f>(S$8)*'Summary impacts'!$E$14</f>
        <v>24436.059999999998</v>
      </c>
      <c r="T53" s="47">
        <f>(T$8)*'Summary impacts'!$E$14</f>
        <v>26632.1</v>
      </c>
      <c r="U53" s="48">
        <f t="shared" si="11"/>
        <v>6.535564853556485</v>
      </c>
      <c r="W53" s="76"/>
      <c r="X53" s="76"/>
      <c r="Y53" s="76"/>
      <c r="Z53" s="76"/>
      <c r="AA53" s="76"/>
      <c r="AB53" s="76"/>
      <c r="AC53" s="76"/>
      <c r="AD53" s="76"/>
      <c r="AE53" s="76"/>
      <c r="AF53" s="76"/>
      <c r="AG53" s="76"/>
      <c r="AH53" s="76"/>
      <c r="AI53" s="76"/>
      <c r="AJ53" s="76"/>
      <c r="AK53" s="76"/>
      <c r="AL53" s="76"/>
      <c r="AM53" s="76"/>
      <c r="AN53" s="76"/>
      <c r="AO53" s="76"/>
      <c r="AP53" s="77"/>
    </row>
    <row r="54" spans="1:42" ht="16" x14ac:dyDescent="0.8">
      <c r="A54" s="46" t="s">
        <v>40</v>
      </c>
      <c r="B54" s="47">
        <f>(B$9)*AVERAGE('Summary impacts'!$E$4:$E$14)</f>
        <v>30179.997818181819</v>
      </c>
      <c r="C54" s="47">
        <f>(C$9)*AVERAGE('Summary impacts'!$E$4:$E$14)</f>
        <v>37545.481636363642</v>
      </c>
      <c r="D54" s="47">
        <f>(D$9)*AVERAGE('Summary impacts'!$E$4:$E$14)</f>
        <v>40773.557454545451</v>
      </c>
      <c r="E54" s="47">
        <f>(E$9)*AVERAGE('Summary impacts'!$E$4:$E$14)</f>
        <v>42263.109818181823</v>
      </c>
      <c r="F54" s="47">
        <f>(F$9)*AVERAGE('Summary impacts'!$E$4:$E$14)</f>
        <v>43818.911999999997</v>
      </c>
      <c r="G54" s="47">
        <f>(G$9)*AVERAGE('Summary impacts'!$E$4:$E$14)</f>
        <v>45446.306727272728</v>
      </c>
      <c r="H54" s="47">
        <f>(H$9)*AVERAGE('Summary impacts'!$E$4:$E$14)</f>
        <v>47145.294000000002</v>
      </c>
      <c r="I54" s="47">
        <f>(I$9)*AVERAGE('Summary impacts'!$E$4:$E$14)</f>
        <v>48924.422181818183</v>
      </c>
      <c r="J54" s="47">
        <f>(J$9)*AVERAGE('Summary impacts'!$E$4:$E$14)</f>
        <v>50789.034</v>
      </c>
      <c r="K54" s="47">
        <f>(K$9)*AVERAGE('Summary impacts'!$E$4:$E$14)</f>
        <v>52743.403636363641</v>
      </c>
      <c r="L54" s="47">
        <f>(L$9)*AVERAGE('Summary impacts'!$E$4:$E$14)</f>
        <v>54793.942363636364</v>
      </c>
      <c r="M54" s="47">
        <f>(M$9)*AVERAGE('Summary impacts'!$E$4:$E$14)</f>
        <v>56944.924363636375</v>
      </c>
      <c r="N54" s="47">
        <f>(N$9)*AVERAGE('Summary impacts'!$E$4:$E$14)</f>
        <v>59204.897999999994</v>
      </c>
      <c r="O54" s="47">
        <f>(O$9)*AVERAGE('Summary impacts'!$E$4:$E$14)</f>
        <v>61579.205999999998</v>
      </c>
      <c r="P54" s="47">
        <f>(P$9)*AVERAGE('Summary impacts'!$E$4:$E$14)</f>
        <v>64078.533818181815</v>
      </c>
      <c r="Q54" s="47">
        <f>(Q$9)*AVERAGE('Summary impacts'!$E$4:$E$14)</f>
        <v>66711.429818181816</v>
      </c>
      <c r="R54" s="47">
        <f>(R$9)*AVERAGE('Summary impacts'!$E$4:$E$14)</f>
        <v>69485.373818181819</v>
      </c>
      <c r="S54" s="47">
        <f>(S$9)*AVERAGE('Summary impacts'!$E$4:$E$14)</f>
        <v>72409.982727272727</v>
      </c>
      <c r="T54" s="47">
        <f>(T$9)*AVERAGE('Summary impacts'!$E$4:$E$14)</f>
        <v>75497.010545454541</v>
      </c>
      <c r="U54" s="48">
        <f t="shared" si="11"/>
        <v>2.5015578529953264</v>
      </c>
      <c r="W54" s="76"/>
      <c r="X54" s="76"/>
      <c r="Y54" s="76"/>
      <c r="Z54" s="76"/>
      <c r="AA54" s="76"/>
      <c r="AB54" s="76"/>
      <c r="AC54" s="76"/>
      <c r="AD54" s="76"/>
      <c r="AE54" s="76"/>
      <c r="AF54" s="76"/>
      <c r="AG54" s="76"/>
      <c r="AH54" s="76"/>
      <c r="AI54" s="76"/>
      <c r="AJ54" s="76"/>
      <c r="AK54" s="76"/>
      <c r="AL54" s="76"/>
      <c r="AM54" s="76"/>
      <c r="AN54" s="76"/>
      <c r="AO54" s="76"/>
      <c r="AP54" s="77"/>
    </row>
    <row r="55" spans="1:42" ht="16" x14ac:dyDescent="0.8">
      <c r="A55" s="39" t="s">
        <v>60</v>
      </c>
      <c r="B55" s="39">
        <f>SUM(B43:B54)</f>
        <v>263798.78676618182</v>
      </c>
      <c r="C55" s="39">
        <f t="shared" ref="C55:T55" si="12">SUM(C43:C54)</f>
        <v>335987.38521636365</v>
      </c>
      <c r="D55" s="39">
        <f t="shared" si="12"/>
        <v>369269.77189254545</v>
      </c>
      <c r="E55" s="39">
        <f t="shared" si="12"/>
        <v>389471.18751818186</v>
      </c>
      <c r="F55" s="39">
        <f t="shared" si="12"/>
        <v>411012.76786600001</v>
      </c>
      <c r="G55" s="39">
        <f t="shared" si="12"/>
        <v>433982.56712727272</v>
      </c>
      <c r="H55" s="39">
        <f t="shared" si="12"/>
        <v>401852.27208199998</v>
      </c>
      <c r="I55" s="39">
        <f t="shared" si="12"/>
        <v>418574.64771781815</v>
      </c>
      <c r="J55" s="39">
        <f t="shared" si="12"/>
        <v>443529.93666799995</v>
      </c>
      <c r="K55" s="39">
        <f t="shared" si="12"/>
        <v>469562.16947436373</v>
      </c>
      <c r="L55" s="39">
        <f t="shared" si="12"/>
        <v>497459.24125363631</v>
      </c>
      <c r="M55" s="39">
        <f t="shared" si="12"/>
        <v>525796.67569763632</v>
      </c>
      <c r="N55" s="39">
        <f t="shared" si="12"/>
        <v>554070.54502800002</v>
      </c>
      <c r="O55" s="39">
        <f t="shared" si="12"/>
        <v>583232.34811799997</v>
      </c>
      <c r="P55" s="39">
        <f t="shared" si="12"/>
        <v>616291.49245818192</v>
      </c>
      <c r="Q55" s="39">
        <f t="shared" si="12"/>
        <v>651319.94293218176</v>
      </c>
      <c r="R55" s="39">
        <f t="shared" si="12"/>
        <v>688487.56663418177</v>
      </c>
      <c r="S55" s="39">
        <f t="shared" si="12"/>
        <v>728009.85496927262</v>
      </c>
      <c r="T55" s="39">
        <f t="shared" si="12"/>
        <v>769811.29142945458</v>
      </c>
      <c r="U55" s="41">
        <f t="shared" si="11"/>
        <v>2.9181760115969646</v>
      </c>
      <c r="W55" s="69"/>
      <c r="X55" s="69"/>
      <c r="Y55" s="69"/>
      <c r="Z55" s="69"/>
      <c r="AA55" s="69"/>
      <c r="AB55" s="69"/>
      <c r="AC55" s="69"/>
      <c r="AD55" s="69"/>
      <c r="AE55" s="69"/>
      <c r="AF55" s="69"/>
      <c r="AG55" s="69"/>
      <c r="AH55" s="69"/>
      <c r="AI55" s="69"/>
      <c r="AJ55" s="69"/>
      <c r="AK55" s="69"/>
      <c r="AL55" s="69"/>
      <c r="AM55" s="69"/>
      <c r="AN55" s="69"/>
      <c r="AO55" s="69"/>
      <c r="AP55" s="78"/>
    </row>
    <row r="56" spans="1:42" ht="16" x14ac:dyDescent="0.8">
      <c r="A56" s="52" t="s">
        <v>85</v>
      </c>
      <c r="B56" s="44"/>
      <c r="C56" s="44"/>
      <c r="D56" s="44"/>
      <c r="E56" s="44"/>
      <c r="F56" s="44"/>
      <c r="G56" s="44"/>
      <c r="H56" s="44"/>
      <c r="I56" s="44"/>
      <c r="J56" s="44"/>
      <c r="K56" s="44"/>
      <c r="L56" s="44"/>
      <c r="M56" s="44"/>
      <c r="N56" s="44"/>
      <c r="O56" s="44"/>
      <c r="P56" s="44"/>
      <c r="Q56" s="44"/>
      <c r="R56" s="44"/>
      <c r="S56" s="44"/>
      <c r="T56" s="44"/>
      <c r="U56" s="44"/>
      <c r="W56" s="6"/>
      <c r="X56" s="6"/>
      <c r="Y56" s="6"/>
      <c r="Z56" s="6"/>
      <c r="AA56" s="6"/>
      <c r="AB56" s="6"/>
      <c r="AC56" s="6"/>
      <c r="AD56" s="6"/>
      <c r="AE56" s="6"/>
      <c r="AF56" s="6"/>
      <c r="AG56" s="6"/>
      <c r="AH56" s="6"/>
      <c r="AI56" s="6"/>
      <c r="AJ56" s="6"/>
      <c r="AK56" s="6"/>
      <c r="AL56" s="6"/>
      <c r="AM56" s="6"/>
      <c r="AN56" s="6"/>
      <c r="AO56" s="6"/>
      <c r="AP56" s="75"/>
    </row>
    <row r="57" spans="1:42" ht="16" x14ac:dyDescent="0.8">
      <c r="A57" s="46" t="s">
        <v>84</v>
      </c>
      <c r="B57" s="47">
        <f>(B$3*0.5*'Summary impacts'!$Q$19+(B$3*0.5)*'Summary impacts'!$Q$18)*'Summary impacts'!$F$4</f>
        <v>9930241.2630000003</v>
      </c>
      <c r="C57" s="47">
        <f>(C$3*0.5*'Summary impacts'!$Q$19+(C$3*0.5)*'Summary impacts'!$Q$18)*'Summary impacts'!$F$4</f>
        <v>12695499.705000002</v>
      </c>
      <c r="D57" s="47">
        <f>(D$3*0.5*'Summary impacts'!$Q$19+(D$3*0.5)*'Summary impacts'!$Q$18)*'Summary impacts'!$F$4</f>
        <v>14031147.302999999</v>
      </c>
      <c r="E57" s="47">
        <f>(E$3*0.5*'Summary impacts'!$Q$19+(E$3*0.5)*'Summary impacts'!$Q$18)*'Summary impacts'!$F$4</f>
        <v>15137783.265000001</v>
      </c>
      <c r="F57" s="47">
        <f>(F$3*0.5*'Summary impacts'!$Q$19+(F$3*0.5)*'Summary impacts'!$Q$18)*'Summary impacts'!$F$4</f>
        <v>16326399.306000002</v>
      </c>
      <c r="G57" s="47">
        <f>(G$3*0.5*'Summary impacts'!$Q$19+(G$3*0.5)*'Summary impacts'!$Q$18)*'Summary impacts'!$F$4</f>
        <v>17600989.814999998</v>
      </c>
      <c r="H57" s="47">
        <f>(H$3*0.5*'Summary impacts'!$Q$19+(H$3*0.5)*'Summary impacts'!$Q$18)*'Summary impacts'!$F$4</f>
        <v>18863597.157000002</v>
      </c>
      <c r="I57" s="47">
        <f>(I$3*0.5*'Summary impacts'!$Q$19+(I$3*0.5)*'Summary impacts'!$Q$18)*'Summary impacts'!$F$4</f>
        <v>20197152.455999997</v>
      </c>
      <c r="J57" s="47">
        <f>(J$3*0.5*'Summary impacts'!$Q$19+(J$3*0.5)*'Summary impacts'!$Q$18)*'Summary impacts'!$F$4</f>
        <v>21720346.128000002</v>
      </c>
      <c r="K57" s="47">
        <f>(K$3*0.5*'Summary impacts'!$Q$19+(K$3*0.5)*'Summary impacts'!$Q$18)*'Summary impacts'!$F$4</f>
        <v>23327612.178000003</v>
      </c>
      <c r="L57" s="47">
        <f>(L$3*0.5*'Summary impacts'!$Q$19+(L$3*0.5)*'Summary impacts'!$Q$18)*'Summary impacts'!$F$4</f>
        <v>25036259.625000004</v>
      </c>
      <c r="M57" s="47">
        <f>(M$3*0.5*'Summary impacts'!$Q$19+(M$3*0.5)*'Summary impacts'!$Q$18)*'Summary impacts'!$F$4</f>
        <v>26850092.649</v>
      </c>
      <c r="N57" s="47">
        <f>(N$3*0.5*'Summary impacts'!$Q$19+(N$3*0.5)*'Summary impacts'!$Q$18)*'Summary impacts'!$F$4</f>
        <v>28769491.668000001</v>
      </c>
      <c r="O57" s="47">
        <f>(O$3*0.5*'Summary impacts'!$Q$19+(O$3*0.5)*'Summary impacts'!$Q$18)*'Summary impacts'!$F$4</f>
        <v>30789511.248</v>
      </c>
      <c r="P57" s="47">
        <f>(P$3*0.5*'Summary impacts'!$Q$19+(P$3*0.5)*'Summary impacts'!$Q$18)*'Summary impacts'!$F$4</f>
        <v>32956562.385000002</v>
      </c>
      <c r="Q57" s="47">
        <f>(Q$3*0.5*'Summary impacts'!$Q$19+(Q$3*0.5)*'Summary impacts'!$Q$18)*'Summary impacts'!$F$4</f>
        <v>35245917.909000002</v>
      </c>
      <c r="R57" s="47">
        <f>(R$3*0.5*'Summary impacts'!$Q$19+(R$3*0.5)*'Summary impacts'!$Q$18)*'Summary impacts'!$F$4</f>
        <v>37663093.880999997</v>
      </c>
      <c r="S57" s="47">
        <f>(S$3*0.5*'Summary impacts'!$Q$19+(S$3*0.5)*'Summary impacts'!$Q$18)*'Summary impacts'!$F$4</f>
        <v>40212655.317000002</v>
      </c>
      <c r="T57" s="47">
        <f>(T$3*0.5*'Summary impacts'!$Q$19+(T$3*0.5)*'Summary impacts'!$Q$18)*'Summary impacts'!$F$4</f>
        <v>42897074.934</v>
      </c>
      <c r="U57" s="48">
        <f t="shared" ref="U57:U68" si="13">T57/$T$69</f>
        <v>0.44307097421588693</v>
      </c>
      <c r="W57" s="76"/>
      <c r="X57" s="76"/>
      <c r="Y57" s="76"/>
      <c r="Z57" s="76"/>
      <c r="AA57" s="76"/>
      <c r="AB57" s="76"/>
      <c r="AC57" s="76"/>
      <c r="AD57" s="76"/>
      <c r="AE57" s="76"/>
      <c r="AF57" s="76"/>
      <c r="AG57" s="76"/>
      <c r="AH57" s="76"/>
      <c r="AI57" s="76"/>
      <c r="AJ57" s="76"/>
      <c r="AK57" s="76"/>
      <c r="AL57" s="76"/>
      <c r="AM57" s="76"/>
      <c r="AN57" s="76"/>
      <c r="AO57" s="76"/>
      <c r="AP57" s="77"/>
    </row>
    <row r="58" spans="1:42" ht="16" x14ac:dyDescent="0.8">
      <c r="A58" s="46" t="s">
        <v>32</v>
      </c>
      <c r="B58" s="47">
        <f>(B$2-(B$3*0.5)*'Summary impacts'!$Q$18)*'Summary impacts'!$F$5</f>
        <v>1499699.1736999997</v>
      </c>
      <c r="C58" s="47">
        <f>(C$2-(C$3*0.5)*'Summary impacts'!$Q$18)*'Summary impacts'!$F$5</f>
        <v>2124113.6294999998</v>
      </c>
      <c r="D58" s="47">
        <f>(D$2-(D$3*0.5)*'Summary impacts'!$Q$18)*'Summary impacts'!$F$5</f>
        <v>2425096.1697</v>
      </c>
      <c r="E58" s="47">
        <f>(E$2-(E$3*0.5)*'Summary impacts'!$Q$18)*'Summary impacts'!$F$5</f>
        <v>2564239.9734999994</v>
      </c>
      <c r="F58" s="47">
        <f>(F$2-(F$3*0.5)*'Summary impacts'!$Q$18)*'Summary impacts'!$F$5</f>
        <v>2714194.0693999999</v>
      </c>
      <c r="G58" s="47">
        <f>(G$2-(G$3*0.5)*'Summary impacts'!$Q$18)*'Summary impacts'!$F$5</f>
        <v>2875867.3185000005</v>
      </c>
      <c r="H58" s="47">
        <f>(H$2-(H$3*0.5)*'Summary impacts'!$Q$18)*'Summary impacts'!$F$5</f>
        <v>502523.18429999979</v>
      </c>
      <c r="I58" s="47">
        <f>(I$2-(I$3*0.5)*'Summary impacts'!$Q$18)*'Summary impacts'!$F$5</f>
        <v>762673.85440000007</v>
      </c>
      <c r="J58" s="47">
        <f>(J$2-(J$3*0.5)*'Summary impacts'!$Q$18)*'Summary impacts'!$F$5</f>
        <v>906333.08719999949</v>
      </c>
      <c r="K58" s="47">
        <f>(K$2-(K$3*0.5)*'Summary impacts'!$Q$18)*'Summary impacts'!$F$5</f>
        <v>1105698.5822000003</v>
      </c>
      <c r="L58" s="47">
        <f>(L$2-(L$3*0.5)*'Summary impacts'!$Q$18)*'Summary impacts'!$F$5</f>
        <v>1339112.0374999994</v>
      </c>
      <c r="M58" s="47">
        <f>(M$2-(M$3*0.5)*'Summary impacts'!$Q$18)*'Summary impacts'!$F$5</f>
        <v>1514962.9350999999</v>
      </c>
      <c r="N58" s="47">
        <f>(N$2-(N$3*0.5)*'Summary impacts'!$Q$18)*'Summary impacts'!$F$5</f>
        <v>1608097.6331999998</v>
      </c>
      <c r="O58" s="47">
        <f>(O$2-(O$3*0.5)*'Summary impacts'!$Q$18)*'Summary impacts'!$F$5</f>
        <v>1712718.9751999998</v>
      </c>
      <c r="P58" s="47">
        <f>(P$2-(P$3*0.5)*'Summary impacts'!$Q$18)*'Summary impacts'!$F$5</f>
        <v>1828692.0614999994</v>
      </c>
      <c r="Q58" s="47">
        <f>(Q$2-(Q$3*0.5)*'Summary impacts'!$Q$18)*'Summary impacts'!$F$5</f>
        <v>1957877.1090999993</v>
      </c>
      <c r="R58" s="47">
        <f>(R$2-(R$3*0.5)*'Summary impacts'!$Q$18)*'Summary impacts'!$F$5</f>
        <v>2101101.4118999988</v>
      </c>
      <c r="S58" s="47">
        <f>(S$2-(S$3*0.5)*'Summary impacts'!$Q$18)*'Summary impacts'!$F$5</f>
        <v>2264751.1682999996</v>
      </c>
      <c r="T58" s="47">
        <f>(T$2-(T$3*0.5)*'Summary impacts'!$Q$18)*'Summary impacts'!$F$5</f>
        <v>2444968.4065999994</v>
      </c>
      <c r="U58" s="48">
        <f t="shared" si="13"/>
        <v>2.5253342693086815E-2</v>
      </c>
      <c r="W58" s="76"/>
      <c r="X58" s="76"/>
      <c r="Y58" s="76"/>
      <c r="Z58" s="76"/>
      <c r="AA58" s="76"/>
      <c r="AB58" s="76"/>
      <c r="AC58" s="76"/>
      <c r="AD58" s="76"/>
      <c r="AE58" s="76"/>
      <c r="AF58" s="76"/>
      <c r="AG58" s="76"/>
      <c r="AH58" s="76"/>
      <c r="AI58" s="76"/>
      <c r="AJ58" s="76"/>
      <c r="AK58" s="76"/>
      <c r="AL58" s="76"/>
      <c r="AM58" s="76"/>
      <c r="AN58" s="76"/>
      <c r="AO58" s="76"/>
      <c r="AP58" s="77"/>
    </row>
    <row r="59" spans="1:42" ht="16" customHeight="1" x14ac:dyDescent="0.8">
      <c r="A59" s="46" t="s">
        <v>78</v>
      </c>
      <c r="B59" s="47">
        <f>(B$3*0.5*'Summary impacts'!$Q$19)*'Summary impacts'!$F$6</f>
        <v>3732800.5000000005</v>
      </c>
      <c r="C59" s="47">
        <f>(C$3*0.5*'Summary impacts'!$Q$19)*'Summary impacts'!$F$6</f>
        <v>4772267.5</v>
      </c>
      <c r="D59" s="47">
        <f>(D$3*0.5*'Summary impacts'!$Q$19)*'Summary impacts'!$F$6</f>
        <v>5274340.5</v>
      </c>
      <c r="E59" s="47">
        <f>(E$3*0.5*'Summary impacts'!$Q$19)*'Summary impacts'!$F$6</f>
        <v>5690327.5</v>
      </c>
      <c r="F59" s="47">
        <f>(F$3*0.5*'Summary impacts'!$Q$19)*'Summary impacts'!$F$6</f>
        <v>6137131</v>
      </c>
      <c r="G59" s="47">
        <f>(G$3*0.5*'Summary impacts'!$Q$19)*'Summary impacts'!$F$6</f>
        <v>6616252.5</v>
      </c>
      <c r="H59" s="47">
        <f>(H$3*0.5*'Summary impacts'!$Q$19)*'Summary impacts'!$F$6</f>
        <v>7090869.5</v>
      </c>
      <c r="I59" s="47">
        <f>(I$3*0.5*'Summary impacts'!$Q$19)*'Summary impacts'!$F$6</f>
        <v>7592155.9999999991</v>
      </c>
      <c r="J59" s="47">
        <f>(J$3*0.5*'Summary impacts'!$Q$19)*'Summary impacts'!$F$6</f>
        <v>8164728.0000000009</v>
      </c>
      <c r="K59" s="47">
        <f>(K$3*0.5*'Summary impacts'!$Q$19)*'Summary impacts'!$F$6</f>
        <v>8768903</v>
      </c>
      <c r="L59" s="47">
        <f>(L$3*0.5*'Summary impacts'!$Q$19)*'Summary impacts'!$F$6</f>
        <v>9411187.5</v>
      </c>
      <c r="M59" s="47">
        <f>(M$3*0.5*'Summary impacts'!$Q$19)*'Summary impacts'!$F$6</f>
        <v>10093011.5</v>
      </c>
      <c r="N59" s="47">
        <f>(N$3*0.5*'Summary impacts'!$Q$19)*'Summary impacts'!$F$6</f>
        <v>10814518</v>
      </c>
      <c r="O59" s="47">
        <f>(O$3*0.5*'Summary impacts'!$Q$19)*'Summary impacts'!$F$6</f>
        <v>11573848</v>
      </c>
      <c r="P59" s="47">
        <f>(P$3*0.5*'Summary impacts'!$Q$19)*'Summary impacts'!$F$6</f>
        <v>12388447.5</v>
      </c>
      <c r="Q59" s="47">
        <f>(Q$3*0.5*'Summary impacts'!$Q$19)*'Summary impacts'!$F$6</f>
        <v>13249021.5</v>
      </c>
      <c r="R59" s="47">
        <f>(R$3*0.5*'Summary impacts'!$Q$19)*'Summary impacts'!$F$6</f>
        <v>14157643.5</v>
      </c>
      <c r="S59" s="47">
        <f>(S$3*0.5*'Summary impacts'!$Q$19)*'Summary impacts'!$F$6</f>
        <v>15116029.5</v>
      </c>
      <c r="T59" s="47">
        <f>(T$3*0.5*'Summary impacts'!$Q$19)*'Summary impacts'!$F$6</f>
        <v>16125109.000000002</v>
      </c>
      <c r="U59" s="48">
        <f t="shared" si="13"/>
        <v>0.16655139691831572</v>
      </c>
      <c r="W59" s="76"/>
      <c r="X59" s="76"/>
      <c r="Y59" s="76"/>
      <c r="Z59" s="76"/>
      <c r="AA59" s="76"/>
      <c r="AB59" s="76"/>
      <c r="AC59" s="76"/>
      <c r="AD59" s="76"/>
      <c r="AE59" s="76"/>
      <c r="AF59" s="76"/>
      <c r="AG59" s="76"/>
      <c r="AH59" s="76"/>
      <c r="AI59" s="76"/>
      <c r="AJ59" s="76"/>
      <c r="AK59" s="76"/>
      <c r="AL59" s="76"/>
      <c r="AM59" s="76"/>
      <c r="AN59" s="76"/>
      <c r="AO59" s="76"/>
      <c r="AP59" s="77"/>
    </row>
    <row r="60" spans="1:42" ht="16" x14ac:dyDescent="0.8">
      <c r="A60" s="46" t="s">
        <v>14</v>
      </c>
      <c r="B60" s="47">
        <f>(B$4)*'Summary impacts'!$F$7</f>
        <v>2064909.6</v>
      </c>
      <c r="C60" s="47">
        <f>(C$4)*'Summary impacts'!$F$7</f>
        <v>2559304.8000000003</v>
      </c>
      <c r="D60" s="47">
        <f>(D$4)*'Summary impacts'!$F$7</f>
        <v>2772946.8</v>
      </c>
      <c r="E60" s="47">
        <f>(E$4)*'Summary impacts'!$F$7</f>
        <v>2870852.4</v>
      </c>
      <c r="F60" s="47">
        <f>(F$4)*'Summary impacts'!$F$7</f>
        <v>2972361.6</v>
      </c>
      <c r="G60" s="47">
        <f>(G$4)*'Summary impacts'!$F$7</f>
        <v>3077568</v>
      </c>
      <c r="H60" s="47">
        <f>(H$4)*'Summary impacts'!$F$7</f>
        <v>3186892.8000000003</v>
      </c>
      <c r="I60" s="47">
        <f>(I$4)*'Summary impacts'!$F$7</f>
        <v>3299821.2</v>
      </c>
      <c r="J60" s="47">
        <f>(J$4)*'Summary impacts'!$F$7</f>
        <v>3417195.5999999996</v>
      </c>
      <c r="K60" s="47">
        <f>(K$4)*'Summary impacts'!$F$7</f>
        <v>3538922.4</v>
      </c>
      <c r="L60" s="47">
        <f>(L$4)*'Summary impacts'!$F$7</f>
        <v>3665235.5999999996</v>
      </c>
      <c r="M60" s="47">
        <f>(M$4)*'Summary impacts'!$F$7</f>
        <v>3796322.4</v>
      </c>
      <c r="N60" s="47">
        <f>(N$4)*'Summary impacts'!$F$7</f>
        <v>3932463.6</v>
      </c>
      <c r="O60" s="47">
        <f>(O$4)*'Summary impacts'!$F$7</f>
        <v>4073706</v>
      </c>
      <c r="P60" s="47">
        <f>(P$4)*'Summary impacts'!$F$7</f>
        <v>4220517.6000000006</v>
      </c>
      <c r="Q60" s="47">
        <f>(Q$4)*'Summary impacts'!$F$7</f>
        <v>4372992</v>
      </c>
      <c r="R60" s="47">
        <f>(R$4)*'Summary impacts'!$F$7</f>
        <v>4531363.2</v>
      </c>
      <c r="S60" s="47">
        <f>(S$4)*'Summary impacts'!$F$7</f>
        <v>4695958.8</v>
      </c>
      <c r="T60" s="47">
        <f>(T$4)*'Summary impacts'!$F$7</f>
        <v>4866919.2</v>
      </c>
      <c r="U60" s="48">
        <f t="shared" si="13"/>
        <v>5.0268943388139059E-2</v>
      </c>
      <c r="W60" s="76"/>
      <c r="X60" s="76"/>
      <c r="Y60" s="76"/>
      <c r="Z60" s="76"/>
      <c r="AA60" s="76"/>
      <c r="AB60" s="76"/>
      <c r="AC60" s="76"/>
      <c r="AD60" s="76"/>
      <c r="AE60" s="76"/>
      <c r="AF60" s="76"/>
      <c r="AG60" s="76"/>
      <c r="AH60" s="76"/>
      <c r="AI60" s="76"/>
      <c r="AJ60" s="76"/>
      <c r="AK60" s="76"/>
      <c r="AL60" s="76"/>
      <c r="AM60" s="76"/>
      <c r="AN60" s="76"/>
      <c r="AO60" s="76"/>
      <c r="AP60" s="77"/>
    </row>
    <row r="61" spans="1:42" ht="16" x14ac:dyDescent="0.8">
      <c r="A61" s="46" t="s">
        <v>34</v>
      </c>
      <c r="B61" s="47">
        <f>(B$5*0.89)*'Summary impacts'!$F$8</f>
        <v>1524418.611</v>
      </c>
      <c r="C61" s="47">
        <f>(C$5*0.89)*'Summary impacts'!$F$8</f>
        <v>1889211.9889999998</v>
      </c>
      <c r="D61" s="47">
        <f>(D$5*0.89)*'Summary impacts'!$F$8</f>
        <v>2046862.05</v>
      </c>
      <c r="E61" s="47">
        <f>(E$5*0.89)*'Summary impacts'!$F$8</f>
        <v>2119302.977</v>
      </c>
      <c r="F61" s="47">
        <f>(F$5*0.89)*'Summary impacts'!$F$8</f>
        <v>2194420.4010000001</v>
      </c>
      <c r="G61" s="47">
        <f>(G$5*0.89)*'Summary impacts'!$F$8</f>
        <v>2272345.9530000002</v>
      </c>
      <c r="H61" s="47">
        <f>(H$5*0.89)*'Summary impacts'!$F$8</f>
        <v>2353299.0180000002</v>
      </c>
      <c r="I61" s="47">
        <f>(I$5*0.89)*'Summary impacts'!$F$8</f>
        <v>2436928.58</v>
      </c>
      <c r="J61" s="47">
        <f>(J$5*0.89)*'Summary impacts'!$F$8</f>
        <v>2523892.7940000002</v>
      </c>
      <c r="K61" s="47">
        <f>(K$5*0.89)*'Summary impacts'!$F$8</f>
        <v>2614147.7830000003</v>
      </c>
      <c r="L61" s="47">
        <f>(L$5*0.89)*'Summary impacts'!$F$8</f>
        <v>2707825.1779999998</v>
      </c>
      <c r="M61" s="47">
        <f>(M$5*0.89)*'Summary impacts'!$F$8</f>
        <v>2805144.3640000001</v>
      </c>
      <c r="N61" s="47">
        <f>(N$5*0.89)*'Summary impacts'!$F$8</f>
        <v>2906149.2180000003</v>
      </c>
      <c r="O61" s="47">
        <f>(O$5*0.89)*'Summary impacts'!$F$8</f>
        <v>3011059.125</v>
      </c>
      <c r="P61" s="47">
        <f>(P$5*0.89)*'Summary impacts'!$F$8</f>
        <v>3120137.3470000001</v>
      </c>
      <c r="Q61" s="47">
        <f>(Q$5*0.89)*'Summary impacts'!$F$8</f>
        <v>3233471.6380000003</v>
      </c>
      <c r="R61" s="47">
        <f>(R$5*0.89)*'Summary impacts'!$F$8</f>
        <v>3351281.3829999999</v>
      </c>
      <c r="S61" s="47">
        <f>(S$5*0.89)*'Summary impacts'!$F$8</f>
        <v>3473742.0900000003</v>
      </c>
      <c r="T61" s="47">
        <f>(T$5*0.89)*'Summary impacts'!$F$8</f>
        <v>3601073.1440000003</v>
      </c>
      <c r="U61" s="48">
        <f t="shared" si="13"/>
        <v>3.7194400517741068E-2</v>
      </c>
      <c r="W61" s="76"/>
      <c r="X61" s="76"/>
      <c r="Y61" s="76"/>
      <c r="Z61" s="76"/>
      <c r="AA61" s="76"/>
      <c r="AB61" s="76"/>
      <c r="AC61" s="76"/>
      <c r="AD61" s="76"/>
      <c r="AE61" s="76"/>
      <c r="AF61" s="76"/>
      <c r="AG61" s="76"/>
      <c r="AH61" s="76"/>
      <c r="AI61" s="76"/>
      <c r="AJ61" s="76"/>
      <c r="AK61" s="76"/>
      <c r="AL61" s="76"/>
      <c r="AM61" s="76"/>
      <c r="AN61" s="76"/>
      <c r="AO61" s="76"/>
      <c r="AP61" s="77"/>
    </row>
    <row r="62" spans="1:42" ht="16" x14ac:dyDescent="0.8">
      <c r="A62" s="46" t="s">
        <v>35</v>
      </c>
      <c r="B62" s="47">
        <f>(B$5*0.11)*'Summary impacts'!$F$9</f>
        <v>193761.71100000001</v>
      </c>
      <c r="C62" s="47">
        <f>(C$5*0.11)*'Summary impacts'!$F$9</f>
        <v>240128.889</v>
      </c>
      <c r="D62" s="47">
        <f>(D$5*0.11)*'Summary impacts'!$F$9</f>
        <v>260167.05</v>
      </c>
      <c r="E62" s="47">
        <f>(E$5*0.11)*'Summary impacts'!$F$9</f>
        <v>269374.67699999997</v>
      </c>
      <c r="F62" s="47">
        <f>(F$5*0.11)*'Summary impacts'!$F$9</f>
        <v>278922.50099999999</v>
      </c>
      <c r="G62" s="47">
        <f>(G$5*0.11)*'Summary impacts'!$F$9</f>
        <v>288827.25300000003</v>
      </c>
      <c r="H62" s="47">
        <f>(H$5*0.11)*'Summary impacts'!$F$9</f>
        <v>299116.81800000003</v>
      </c>
      <c r="I62" s="47">
        <f>(I$5*0.11)*'Summary impacts'!$F$9</f>
        <v>309746.58</v>
      </c>
      <c r="J62" s="47">
        <f>(J$5*0.11)*'Summary impacts'!$F$9</f>
        <v>320800.19400000002</v>
      </c>
      <c r="K62" s="47">
        <f>(K$5*0.11)*'Summary impacts'!$F$9</f>
        <v>332272.08300000004</v>
      </c>
      <c r="L62" s="47">
        <f>(L$5*0.11)*'Summary impacts'!$F$9</f>
        <v>344178.978</v>
      </c>
      <c r="M62" s="47">
        <f>(M$5*0.11)*'Summary impacts'!$F$9</f>
        <v>356548.76400000002</v>
      </c>
      <c r="N62" s="47">
        <f>(N$5*0.11)*'Summary impacts'!$F$9</f>
        <v>369387.01799999998</v>
      </c>
      <c r="O62" s="47">
        <f>(O$5*0.11)*'Summary impacts'!$F$9</f>
        <v>382721.625</v>
      </c>
      <c r="P62" s="47">
        <f>(P$5*0.11)*'Summary impacts'!$F$9</f>
        <v>396586.04699999996</v>
      </c>
      <c r="Q62" s="47">
        <f>(Q$5*0.11)*'Summary impacts'!$F$9</f>
        <v>410991.43800000002</v>
      </c>
      <c r="R62" s="47">
        <f>(R$5*0.11)*'Summary impacts'!$F$9</f>
        <v>425965.68299999996</v>
      </c>
      <c r="S62" s="47">
        <f>(S$5*0.11)*'Summary impacts'!$F$9</f>
        <v>441531.09</v>
      </c>
      <c r="T62" s="47">
        <f>(T$5*0.11)*'Summary impacts'!$F$9</f>
        <v>457715.54399999999</v>
      </c>
      <c r="U62" s="48">
        <f t="shared" si="13"/>
        <v>4.7276060735109947E-3</v>
      </c>
      <c r="W62" s="76"/>
      <c r="X62" s="76"/>
      <c r="Y62" s="76"/>
      <c r="Z62" s="76"/>
      <c r="AA62" s="76"/>
      <c r="AB62" s="76"/>
      <c r="AC62" s="76"/>
      <c r="AD62" s="76"/>
      <c r="AE62" s="76"/>
      <c r="AF62" s="76"/>
      <c r="AG62" s="76"/>
      <c r="AH62" s="76"/>
      <c r="AI62" s="76"/>
      <c r="AJ62" s="76"/>
      <c r="AK62" s="76"/>
      <c r="AL62" s="76"/>
      <c r="AM62" s="76"/>
      <c r="AN62" s="76"/>
      <c r="AO62" s="76"/>
      <c r="AP62" s="77"/>
    </row>
    <row r="63" spans="1:42" ht="16" x14ac:dyDescent="0.8">
      <c r="A63" s="46" t="s">
        <v>77</v>
      </c>
      <c r="B63" s="47">
        <f>(B$6*0.75)*'Summary impacts'!$F$10</f>
        <v>2599881.2250000001</v>
      </c>
      <c r="C63" s="47">
        <f>(C$6*0.75)*'Summary impacts'!$F$10</f>
        <v>3287797.1250000005</v>
      </c>
      <c r="D63" s="47">
        <f>(D$6*0.75)*'Summary impacts'!$F$10</f>
        <v>3606263.0249999994</v>
      </c>
      <c r="E63" s="47">
        <f>(E$6*0.75)*'Summary impacts'!$F$10</f>
        <v>3830149.7249999996</v>
      </c>
      <c r="F63" s="47">
        <f>(F$6*0.75)*'Summary impacts'!$F$10</f>
        <v>4071646.875</v>
      </c>
      <c r="G63" s="47">
        <f>(G$6*0.75)*'Summary impacts'!$F$10</f>
        <v>4331801.25</v>
      </c>
      <c r="H63" s="47">
        <f>(H$6*0.75)*'Summary impacts'!$F$10</f>
        <v>3682431.3</v>
      </c>
      <c r="I63" s="47">
        <f>(I$6*0.75)*'Summary impacts'!$F$10</f>
        <v>3314212.8000000003</v>
      </c>
      <c r="J63" s="47">
        <f>(J$6*0.75)*'Summary impacts'!$F$10</f>
        <v>3530341.05</v>
      </c>
      <c r="K63" s="47">
        <f>(K$6*0.75)*'Summary impacts'!$F$10</f>
        <v>3684586.4250000003</v>
      </c>
      <c r="L63" s="47">
        <f>(L$6*0.75)*'Summary impacts'!$F$10</f>
        <v>3846590.2500000005</v>
      </c>
      <c r="M63" s="47">
        <f>(M$6*0.75)*'Summary impacts'!$F$10</f>
        <v>4019985.4499999997</v>
      </c>
      <c r="N63" s="47">
        <f>(N$6*0.75)*'Summary impacts'!$F$10</f>
        <v>4196274.6749999998</v>
      </c>
      <c r="O63" s="47">
        <f>(O$6*0.75)*'Summary impacts'!$F$10</f>
        <v>4333217.4750000006</v>
      </c>
      <c r="P63" s="47">
        <f>(P$6*0.75)*'Summary impacts'!$F$10</f>
        <v>4613753.1749999998</v>
      </c>
      <c r="Q63" s="47">
        <f>(Q$6*0.75)*'Summary impacts'!$F$10</f>
        <v>4911776.1750000007</v>
      </c>
      <c r="R63" s="47">
        <f>(R$6*0.75)*'Summary impacts'!$F$10</f>
        <v>5232889.8</v>
      </c>
      <c r="S63" s="47">
        <f>(S$6*0.75)*'Summary impacts'!$F$10</f>
        <v>5579926.5000000009</v>
      </c>
      <c r="T63" s="47">
        <f>(T$6*0.75)*'Summary impacts'!$F$10</f>
        <v>5948083.4250000007</v>
      </c>
      <c r="U63" s="48">
        <f t="shared" si="13"/>
        <v>6.143596321863188E-2</v>
      </c>
      <c r="W63" s="76"/>
      <c r="X63" s="76"/>
      <c r="Y63" s="76"/>
      <c r="Z63" s="76"/>
      <c r="AA63" s="76"/>
      <c r="AB63" s="76"/>
      <c r="AC63" s="76"/>
      <c r="AD63" s="76"/>
      <c r="AE63" s="76"/>
      <c r="AF63" s="76"/>
      <c r="AG63" s="76"/>
      <c r="AH63" s="76"/>
      <c r="AI63" s="76"/>
      <c r="AJ63" s="76"/>
      <c r="AK63" s="76"/>
      <c r="AL63" s="76"/>
      <c r="AM63" s="76"/>
      <c r="AN63" s="76"/>
      <c r="AO63" s="76"/>
      <c r="AP63" s="77"/>
    </row>
    <row r="64" spans="1:42" ht="16" x14ac:dyDescent="0.8">
      <c r="A64" s="46" t="s">
        <v>79</v>
      </c>
      <c r="B64" s="47">
        <f>(B$6*0.25)*'Summary impacts'!$F$10</f>
        <v>866627.07500000007</v>
      </c>
      <c r="C64" s="47">
        <f>(C$6*0.25)*'Summary impacts'!$F$10</f>
        <v>1095932.375</v>
      </c>
      <c r="D64" s="47">
        <f>(D$6*0.25)*'Summary impacts'!$F$10</f>
        <v>1202087.6749999998</v>
      </c>
      <c r="E64" s="47">
        <f>(E$6*0.25)*'Summary impacts'!$F$10</f>
        <v>1276716.575</v>
      </c>
      <c r="F64" s="47">
        <f>(F$6*0.25)*'Summary impacts'!$F$10</f>
        <v>1357215.625</v>
      </c>
      <c r="G64" s="47">
        <f>(G$6*0.25)*'Summary impacts'!$F$10</f>
        <v>1443933.75</v>
      </c>
      <c r="H64" s="47">
        <f>(H$6*0.25)*'Summary impacts'!$F$10</f>
        <v>1227477.0999999999</v>
      </c>
      <c r="I64" s="47">
        <f>(I$6*0.25)*'Summary impacts'!$F$10</f>
        <v>1104737.6000000001</v>
      </c>
      <c r="J64" s="47">
        <f>(J$6*0.25)*'Summary impacts'!$F$10</f>
        <v>1176780.3500000001</v>
      </c>
      <c r="K64" s="47">
        <f>(K$6*0.25)*'Summary impacts'!$F$10</f>
        <v>1228195.4749999999</v>
      </c>
      <c r="L64" s="47">
        <f>(L$6*0.25)*'Summary impacts'!$F$10</f>
        <v>1282196.75</v>
      </c>
      <c r="M64" s="47">
        <f>(M$6*0.25)*'Summary impacts'!$F$10</f>
        <v>1339995.1500000001</v>
      </c>
      <c r="N64" s="47">
        <f>(N$6*0.25)*'Summary impacts'!$F$10</f>
        <v>1398758.2250000001</v>
      </c>
      <c r="O64" s="47">
        <f>(O$6*0.25)*'Summary impacts'!$F$10</f>
        <v>1444405.825</v>
      </c>
      <c r="P64" s="47">
        <f>(P$6*0.25)*'Summary impacts'!$F$10</f>
        <v>1537917.7249999999</v>
      </c>
      <c r="Q64" s="47">
        <f>(Q$6*0.25)*'Summary impacts'!$F$10</f>
        <v>1637258.7250000001</v>
      </c>
      <c r="R64" s="47">
        <f>(R$6*0.25)*'Summary impacts'!$F$10</f>
        <v>1744296.6</v>
      </c>
      <c r="S64" s="47">
        <f>(S$6*0.25)*'Summary impacts'!$F$10</f>
        <v>1859975.5</v>
      </c>
      <c r="T64" s="47">
        <f>(T$6*0.25)*'Summary impacts'!$F$10</f>
        <v>1982694.4750000001</v>
      </c>
      <c r="U64" s="48">
        <f t="shared" si="13"/>
        <v>2.0478654406210627E-2</v>
      </c>
      <c r="W64" s="76"/>
      <c r="X64" s="76"/>
      <c r="Y64" s="76"/>
      <c r="Z64" s="76"/>
      <c r="AA64" s="76"/>
      <c r="AB64" s="76"/>
      <c r="AC64" s="76"/>
      <c r="AD64" s="76"/>
      <c r="AE64" s="76"/>
      <c r="AF64" s="76"/>
      <c r="AG64" s="76"/>
      <c r="AH64" s="76"/>
      <c r="AI64" s="76"/>
      <c r="AJ64" s="76"/>
      <c r="AK64" s="76"/>
      <c r="AL64" s="76"/>
      <c r="AM64" s="76"/>
      <c r="AN64" s="76"/>
      <c r="AO64" s="76"/>
      <c r="AP64" s="77"/>
    </row>
    <row r="65" spans="1:42" ht="16" x14ac:dyDescent="0.8">
      <c r="A65" s="46" t="s">
        <v>37</v>
      </c>
      <c r="B65" s="47">
        <f>(B$7*0.76)*'Summary impacts'!$F$12</f>
        <v>3832652.5639999998</v>
      </c>
      <c r="C65" s="47">
        <f>(C$7*0.76)*'Summary impacts'!$F$12</f>
        <v>4764148.6920000007</v>
      </c>
      <c r="D65" s="47">
        <f>(D$7*0.76)*'Summary impacts'!$F$12</f>
        <v>5171452.3760000011</v>
      </c>
      <c r="E65" s="47">
        <f>(E$7*0.76)*'Summary impacts'!$F$12</f>
        <v>5368469.2280000001</v>
      </c>
      <c r="F65" s="47">
        <f>(F$7*0.76)*'Summary impacts'!$F$12</f>
        <v>5574859.7680000002</v>
      </c>
      <c r="G65" s="47">
        <f>(G$7*0.76)*'Summary impacts'!$F$12</f>
        <v>5791188.676</v>
      </c>
      <c r="H65" s="47">
        <f>(H$7*0.76)*'Summary impacts'!$F$12</f>
        <v>6013842</v>
      </c>
      <c r="I65" s="47">
        <f>(I$7*0.76)*'Summary impacts'!$F$12</f>
        <v>6249482.9640000006</v>
      </c>
      <c r="J65" s="47">
        <f>(J$7*0.76)*'Summary impacts'!$F$12</f>
        <v>6498224.5039999997</v>
      </c>
      <c r="K65" s="47">
        <f>(K$7*0.76)*'Summary impacts'!$F$12</f>
        <v>6759219.6000000006</v>
      </c>
      <c r="L65" s="47">
        <f>(L$7*0.76)*'Summary impacts'!$F$12</f>
        <v>7033315.2719999999</v>
      </c>
      <c r="M65" s="47">
        <f>(M$7*0.76)*'Summary impacts'!$F$12</f>
        <v>7321189.1359999999</v>
      </c>
      <c r="N65" s="47">
        <f>(N$7*0.76)*'Summary impacts'!$F$12</f>
        <v>7623462.3399999999</v>
      </c>
      <c r="O65" s="47">
        <f>(O$7*0.76)*'Summary impacts'!$F$12</f>
        <v>7940868.9679999994</v>
      </c>
      <c r="P65" s="47">
        <f>(P$7*0.76)*'Summary impacts'!$F$12</f>
        <v>8275328.932</v>
      </c>
      <c r="Q65" s="47">
        <f>(Q$7*0.76)*'Summary impacts'!$F$12</f>
        <v>8627124.5720000006</v>
      </c>
      <c r="R65" s="47">
        <f>(R$7*0.76)*'Summary impacts'!$F$12</f>
        <v>8997215.8439999986</v>
      </c>
      <c r="S65" s="47">
        <f>(S$7*0.76)*'Summary impacts'!$F$12</f>
        <v>9386788.5759999994</v>
      </c>
      <c r="T65" s="47">
        <f>(T$7*0.76)*'Summary impacts'!$F$12</f>
        <v>9796802.7240000013</v>
      </c>
      <c r="U65" s="48">
        <f t="shared" si="13"/>
        <v>0.10118822632550023</v>
      </c>
      <c r="W65" s="76"/>
      <c r="X65" s="76"/>
      <c r="Y65" s="76"/>
      <c r="Z65" s="76"/>
      <c r="AA65" s="76"/>
      <c r="AB65" s="76"/>
      <c r="AC65" s="76"/>
      <c r="AD65" s="76"/>
      <c r="AE65" s="76"/>
      <c r="AF65" s="76"/>
      <c r="AG65" s="76"/>
      <c r="AH65" s="76"/>
      <c r="AI65" s="76"/>
      <c r="AJ65" s="76"/>
      <c r="AK65" s="76"/>
      <c r="AL65" s="76"/>
      <c r="AM65" s="76"/>
      <c r="AN65" s="76"/>
      <c r="AO65" s="76"/>
      <c r="AP65" s="77"/>
    </row>
    <row r="66" spans="1:42" ht="16" x14ac:dyDescent="0.8">
      <c r="A66" s="46" t="s">
        <v>38</v>
      </c>
      <c r="B66" s="47">
        <f>(B$7*0.24)*'Summary impacts'!$F$13</f>
        <v>1156555.92</v>
      </c>
      <c r="C66" s="47">
        <f>(C$7*0.24)*'Summary impacts'!$F$13</f>
        <v>1437647.76</v>
      </c>
      <c r="D66" s="47">
        <f>(D$7*0.24)*'Summary impacts'!$F$13</f>
        <v>1560557.28</v>
      </c>
      <c r="E66" s="47">
        <f>(E$7*0.24)*'Summary impacts'!$F$13</f>
        <v>1620009.84</v>
      </c>
      <c r="F66" s="47">
        <f>(F$7*0.24)*'Summary impacts'!$F$13</f>
        <v>1682291.04</v>
      </c>
      <c r="G66" s="47">
        <f>(G$7*0.24)*'Summary impacts'!$F$13</f>
        <v>1747571.2799999998</v>
      </c>
      <c r="H66" s="47">
        <f>(H$7*0.24)*'Summary impacts'!$F$13</f>
        <v>1814760</v>
      </c>
      <c r="I66" s="47">
        <f>(I$7*0.24)*'Summary impacts'!$F$13</f>
        <v>1885867.9200000002</v>
      </c>
      <c r="J66" s="47">
        <f>(J$7*0.24)*'Summary impacts'!$F$13</f>
        <v>1960929.1199999996</v>
      </c>
      <c r="K66" s="47">
        <f>(K$7*0.24)*'Summary impacts'!$F$13</f>
        <v>2039687.9999999998</v>
      </c>
      <c r="L66" s="47">
        <f>(L$7*0.24)*'Summary impacts'!$F$13</f>
        <v>2122400.16</v>
      </c>
      <c r="M66" s="47">
        <f>(M$7*0.24)*'Summary impacts'!$F$13</f>
        <v>2209270.0799999996</v>
      </c>
      <c r="N66" s="47">
        <f>(N$7*0.24)*'Summary impacts'!$F$13</f>
        <v>2300485.2000000002</v>
      </c>
      <c r="O66" s="47">
        <f>(O$7*0.24)*'Summary impacts'!$F$13</f>
        <v>2396267.0399999996</v>
      </c>
      <c r="P66" s="47">
        <f>(P$7*0.24)*'Summary impacts'!$F$13</f>
        <v>2497194.96</v>
      </c>
      <c r="Q66" s="47">
        <f>(Q$7*0.24)*'Summary impacts'!$F$13</f>
        <v>2603354.16</v>
      </c>
      <c r="R66" s="47">
        <f>(R$7*0.24)*'Summary impacts'!$F$13</f>
        <v>2715034.32</v>
      </c>
      <c r="S66" s="47">
        <f>(S$7*0.24)*'Summary impacts'!$F$13</f>
        <v>2832593.28</v>
      </c>
      <c r="T66" s="47">
        <f>(T$7*0.24)*'Summary impacts'!$F$13</f>
        <v>2956320.7199999997</v>
      </c>
      <c r="U66" s="48">
        <f t="shared" si="13"/>
        <v>3.0534946812115243E-2</v>
      </c>
      <c r="W66" s="76"/>
      <c r="X66" s="76"/>
      <c r="Y66" s="76"/>
      <c r="Z66" s="76"/>
      <c r="AA66" s="76"/>
      <c r="AB66" s="76"/>
      <c r="AC66" s="76"/>
      <c r="AD66" s="76"/>
      <c r="AE66" s="76"/>
      <c r="AF66" s="76"/>
      <c r="AG66" s="76"/>
      <c r="AH66" s="76"/>
      <c r="AI66" s="76"/>
      <c r="AJ66" s="76"/>
      <c r="AK66" s="76"/>
      <c r="AL66" s="76"/>
      <c r="AM66" s="76"/>
      <c r="AN66" s="76"/>
      <c r="AO66" s="76"/>
      <c r="AP66" s="77"/>
    </row>
    <row r="67" spans="1:42" ht="16" x14ac:dyDescent="0.8">
      <c r="A67" s="46" t="s">
        <v>39</v>
      </c>
      <c r="B67" s="47">
        <f>(B$8)*'Summary impacts'!$F$14</f>
        <v>5222.1499999999996</v>
      </c>
      <c r="C67" s="47">
        <f>(C$8)*'Summary impacts'!$F$14</f>
        <v>7258.57</v>
      </c>
      <c r="D67" s="47">
        <f>(D$8)*'Summary impacts'!$F$14</f>
        <v>8351.07</v>
      </c>
      <c r="E67" s="47">
        <f>(E$8)*'Summary impacts'!$F$14</f>
        <v>9102.7099999999991</v>
      </c>
      <c r="F67" s="47">
        <f>(F$8)*'Summary impacts'!$F$14</f>
        <v>9928.64</v>
      </c>
      <c r="G67" s="47">
        <f>(G$8)*'Summary impacts'!$F$14</f>
        <v>10846.34</v>
      </c>
      <c r="H67" s="47">
        <f>(H$8)*'Summary impacts'!$F$14</f>
        <v>11877.66</v>
      </c>
      <c r="I67" s="47">
        <f>(I$8)*'Summary impacts'!$F$14</f>
        <v>12943.94</v>
      </c>
      <c r="J67" s="47">
        <f>(J$8)*'Summary impacts'!$F$14</f>
        <v>14145.689999999999</v>
      </c>
      <c r="K67" s="47">
        <f>(K$8)*'Summary impacts'!$F$14</f>
        <v>15461.060000000001</v>
      </c>
      <c r="L67" s="47">
        <f>(L$8)*'Summary impacts'!$F$14</f>
        <v>16898.79</v>
      </c>
      <c r="M67" s="47">
        <f>(M$8)*'Summary impacts'!$F$14</f>
        <v>18467.62</v>
      </c>
      <c r="N67" s="47">
        <f>(N$8)*'Summary impacts'!$F$14</f>
        <v>20185.03</v>
      </c>
      <c r="O67" s="47">
        <f>(O$8)*'Summary impacts'!$F$14</f>
        <v>22051.02</v>
      </c>
      <c r="P67" s="47">
        <f>(P$8)*'Summary impacts'!$F$14</f>
        <v>24087.439999999999</v>
      </c>
      <c r="Q67" s="47">
        <f>(Q$8)*'Summary impacts'!$F$14</f>
        <v>26303.03</v>
      </c>
      <c r="R67" s="47">
        <f>(R$8)*'Summary impacts'!$F$14</f>
        <v>28710.9</v>
      </c>
      <c r="S67" s="47">
        <f>(S$8)*'Summary impacts'!$F$14</f>
        <v>31315.42</v>
      </c>
      <c r="T67" s="47">
        <f>(T$8)*'Summary impacts'!$F$14</f>
        <v>34129.699999999997</v>
      </c>
      <c r="U67" s="48">
        <f t="shared" si="13"/>
        <v>3.5251539765734539E-4</v>
      </c>
      <c r="W67" s="76"/>
      <c r="X67" s="76"/>
      <c r="Y67" s="76"/>
      <c r="Z67" s="76"/>
      <c r="AA67" s="76"/>
      <c r="AB67" s="76"/>
      <c r="AC67" s="76"/>
      <c r="AD67" s="76"/>
      <c r="AE67" s="76"/>
      <c r="AF67" s="76"/>
      <c r="AG67" s="76"/>
      <c r="AH67" s="76"/>
      <c r="AI67" s="76"/>
      <c r="AJ67" s="76"/>
      <c r="AK67" s="76"/>
      <c r="AL67" s="76"/>
      <c r="AM67" s="76"/>
      <c r="AN67" s="76"/>
      <c r="AO67" s="76"/>
      <c r="AP67" s="77"/>
    </row>
    <row r="68" spans="1:42" ht="16" x14ac:dyDescent="0.8">
      <c r="A68" s="46" t="s">
        <v>40</v>
      </c>
      <c r="B68" s="47">
        <f>(B$9)*AVERAGE('Summary impacts'!$F$4:$F$14)</f>
        <v>2281267.88</v>
      </c>
      <c r="C68" s="47">
        <f>(C$9)*AVERAGE('Summary impacts'!$F$4:$F$14)</f>
        <v>2838015.49</v>
      </c>
      <c r="D68" s="47">
        <f>(D$9)*AVERAGE('Summary impacts'!$F$4:$F$14)</f>
        <v>3082021.6599999997</v>
      </c>
      <c r="E68" s="47">
        <f>(E$9)*AVERAGE('Summary impacts'!$F$4:$F$14)</f>
        <v>3194615.0400000005</v>
      </c>
      <c r="F68" s="47">
        <f>(F$9)*AVERAGE('Summary impacts'!$F$4:$F$14)</f>
        <v>3312216.1599999997</v>
      </c>
      <c r="G68" s="47">
        <f>(G$9)*AVERAGE('Summary impacts'!$F$4:$F$14)</f>
        <v>3435228.87</v>
      </c>
      <c r="H68" s="47">
        <f>(H$9)*AVERAGE('Summary impacts'!$F$4:$F$14)</f>
        <v>3563653.17</v>
      </c>
      <c r="I68" s="47">
        <f>(I$9)*AVERAGE('Summary impacts'!$F$4:$F$14)</f>
        <v>3698135.22</v>
      </c>
      <c r="J68" s="47">
        <f>(J$9)*AVERAGE('Summary impacts'!$F$4:$F$14)</f>
        <v>3839078.87</v>
      </c>
      <c r="K68" s="47">
        <f>(K$9)*AVERAGE('Summary impacts'!$F$4:$F$14)</f>
        <v>3986807.2</v>
      </c>
      <c r="L68" s="47">
        <f>(L$9)*AVERAGE('Summary impacts'!$F$4:$F$14)</f>
        <v>4141804.8299999996</v>
      </c>
      <c r="M68" s="47">
        <f>(M$9)*AVERAGE('Summary impacts'!$F$4:$F$14)</f>
        <v>4304394.8400000008</v>
      </c>
      <c r="N68" s="47">
        <f>(N$9)*AVERAGE('Summary impacts'!$F$4:$F$14)</f>
        <v>4475223.3899999997</v>
      </c>
      <c r="O68" s="47">
        <f>(O$9)*AVERAGE('Summary impacts'!$F$4:$F$14)</f>
        <v>4654694.33</v>
      </c>
      <c r="P68" s="47">
        <f>(P$9)*AVERAGE('Summary impacts'!$F$4:$F$14)</f>
        <v>4843615.3599999994</v>
      </c>
      <c r="Q68" s="47">
        <f>(Q$9)*AVERAGE('Summary impacts'!$F$4:$F$14)</f>
        <v>5042632.6399999997</v>
      </c>
      <c r="R68" s="47">
        <f>(R$9)*AVERAGE('Summary impacts'!$F$4:$F$14)</f>
        <v>5252311.5599999996</v>
      </c>
      <c r="S68" s="47">
        <f>(S$9)*AVERAGE('Summary impacts'!$F$4:$F$14)</f>
        <v>5473379.0499999998</v>
      </c>
      <c r="T68" s="47">
        <f>(T$9)*AVERAGE('Summary impacts'!$F$4:$F$14)</f>
        <v>5706723.5800000001</v>
      </c>
      <c r="U68" s="48">
        <f t="shared" si="13"/>
        <v>5.8943030033204218E-2</v>
      </c>
      <c r="W68" s="76"/>
      <c r="X68" s="76"/>
      <c r="Y68" s="76"/>
      <c r="Z68" s="76"/>
      <c r="AA68" s="76"/>
      <c r="AB68" s="76"/>
      <c r="AC68" s="76"/>
      <c r="AD68" s="76"/>
      <c r="AE68" s="76"/>
      <c r="AF68" s="76"/>
      <c r="AG68" s="76"/>
      <c r="AH68" s="76"/>
      <c r="AI68" s="76"/>
      <c r="AJ68" s="76"/>
      <c r="AK68" s="76"/>
      <c r="AL68" s="76"/>
      <c r="AM68" s="76"/>
      <c r="AN68" s="76"/>
      <c r="AO68" s="76"/>
      <c r="AP68" s="77"/>
    </row>
    <row r="69" spans="1:42" ht="16" x14ac:dyDescent="0.8">
      <c r="A69" s="39" t="s">
        <v>60</v>
      </c>
      <c r="B69" s="39">
        <f>SUM(B57:B68)</f>
        <v>29688037.672699999</v>
      </c>
      <c r="C69" s="39">
        <f t="shared" ref="C69:T69" si="14">SUM(C57:C68)</f>
        <v>37711326.524500005</v>
      </c>
      <c r="D69" s="39">
        <f t="shared" si="14"/>
        <v>41441292.958700001</v>
      </c>
      <c r="E69" s="39">
        <f t="shared" si="14"/>
        <v>43950943.910500005</v>
      </c>
      <c r="F69" s="39">
        <f t="shared" si="14"/>
        <v>46631586.985399999</v>
      </c>
      <c r="G69" s="39">
        <f t="shared" si="14"/>
        <v>49492421.005499996</v>
      </c>
      <c r="H69" s="39">
        <f t="shared" si="14"/>
        <v>48610339.7073</v>
      </c>
      <c r="I69" s="39">
        <f t="shared" si="14"/>
        <v>50863859.114399992</v>
      </c>
      <c r="J69" s="39">
        <f t="shared" si="14"/>
        <v>54072795.38719999</v>
      </c>
      <c r="K69" s="39">
        <f t="shared" si="14"/>
        <v>57401513.786200009</v>
      </c>
      <c r="L69" s="39">
        <f t="shared" si="14"/>
        <v>60947004.9705</v>
      </c>
      <c r="M69" s="39">
        <f t="shared" si="14"/>
        <v>64629384.888099998</v>
      </c>
      <c r="N69" s="39">
        <f t="shared" si="14"/>
        <v>68414495.997200012</v>
      </c>
      <c r="O69" s="39">
        <f t="shared" si="14"/>
        <v>72335069.631200001</v>
      </c>
      <c r="P69" s="39">
        <f t="shared" si="14"/>
        <v>76702840.532499999</v>
      </c>
      <c r="Q69" s="39">
        <f t="shared" si="14"/>
        <v>81318720.896100014</v>
      </c>
      <c r="R69" s="39">
        <f t="shared" si="14"/>
        <v>86200908.082899988</v>
      </c>
      <c r="S69" s="39">
        <f t="shared" si="14"/>
        <v>91368646.291300014</v>
      </c>
      <c r="T69" s="39">
        <f t="shared" si="14"/>
        <v>96817614.852599993</v>
      </c>
      <c r="U69" s="41">
        <f t="shared" ref="U69" si="15">T69/B69</f>
        <v>3.261165858113614</v>
      </c>
      <c r="W69" s="69"/>
      <c r="X69" s="69"/>
      <c r="Y69" s="69"/>
      <c r="Z69" s="69"/>
      <c r="AA69" s="69"/>
      <c r="AB69" s="69"/>
      <c r="AC69" s="69"/>
      <c r="AD69" s="69"/>
      <c r="AE69" s="69"/>
      <c r="AF69" s="69"/>
      <c r="AG69" s="69"/>
      <c r="AH69" s="69"/>
      <c r="AI69" s="69"/>
      <c r="AJ69" s="69"/>
      <c r="AK69" s="69"/>
      <c r="AL69" s="69"/>
      <c r="AM69" s="69"/>
      <c r="AN69" s="69"/>
      <c r="AO69" s="69"/>
      <c r="AP69" s="78"/>
    </row>
    <row r="70" spans="1:42" ht="17" x14ac:dyDescent="0.8">
      <c r="A70" s="53" t="s">
        <v>86</v>
      </c>
      <c r="B70" s="44"/>
      <c r="C70" s="44"/>
      <c r="D70" s="44"/>
      <c r="E70" s="44"/>
      <c r="F70" s="44"/>
      <c r="G70" s="44"/>
      <c r="H70" s="44"/>
      <c r="I70" s="44"/>
      <c r="J70" s="44"/>
      <c r="K70" s="44"/>
      <c r="L70" s="44"/>
      <c r="M70" s="44"/>
      <c r="N70" s="44"/>
      <c r="O70" s="44"/>
      <c r="P70" s="44"/>
      <c r="Q70" s="44"/>
      <c r="R70" s="44"/>
      <c r="S70" s="44"/>
      <c r="T70" s="44"/>
      <c r="U70" s="44"/>
      <c r="W70" s="6"/>
      <c r="X70" s="6"/>
      <c r="Y70" s="6"/>
      <c r="Z70" s="6"/>
      <c r="AA70" s="6"/>
      <c r="AB70" s="6"/>
      <c r="AC70" s="6"/>
      <c r="AD70" s="6"/>
      <c r="AE70" s="6"/>
      <c r="AF70" s="6"/>
      <c r="AG70" s="6"/>
      <c r="AH70" s="6"/>
      <c r="AI70" s="6"/>
      <c r="AJ70" s="6"/>
      <c r="AK70" s="6"/>
      <c r="AL70" s="6"/>
      <c r="AM70" s="6"/>
      <c r="AN70" s="6"/>
      <c r="AO70" s="6"/>
      <c r="AP70" s="75"/>
    </row>
    <row r="71" spans="1:42" ht="16" x14ac:dyDescent="0.8">
      <c r="A71" s="46" t="s">
        <v>84</v>
      </c>
      <c r="B71" s="47">
        <f>(B$3*0.5*'Summary impacts'!$Q$19+(B$3*0.5)*'Summary impacts'!$Q$18)*'Summary impacts'!$G$4</f>
        <v>22331387.629000001</v>
      </c>
      <c r="C71" s="47">
        <f>(C$3*0.5*'Summary impacts'!$Q$19+(C$3*0.5)*'Summary impacts'!$Q$18)*'Summary impacts'!$G$4</f>
        <v>28549973.515000004</v>
      </c>
      <c r="D71" s="47">
        <f>(D$3*0.5*'Summary impacts'!$Q$19+(D$3*0.5)*'Summary impacts'!$Q$18)*'Summary impacts'!$G$4</f>
        <v>31553612.948999997</v>
      </c>
      <c r="E71" s="47">
        <f>(E$3*0.5*'Summary impacts'!$Q$19+(E$3*0.5)*'Summary impacts'!$Q$18)*'Summary impacts'!$G$4</f>
        <v>34042244.995000005</v>
      </c>
      <c r="F71" s="47">
        <f>(F$3*0.5*'Summary impacts'!$Q$19+(F$3*0.5)*'Summary impacts'!$Q$18)*'Summary impacts'!$G$4</f>
        <v>36715235.998000003</v>
      </c>
      <c r="G71" s="47">
        <f>(G$3*0.5*'Summary impacts'!$Q$19+(G$3*0.5)*'Summary impacts'!$Q$18)*'Summary impacts'!$G$4</f>
        <v>39581568.644999996</v>
      </c>
      <c r="H71" s="47">
        <f>(H$3*0.5*'Summary impacts'!$Q$19+(H$3*0.5)*'Summary impacts'!$Q$18)*'Summary impacts'!$G$4</f>
        <v>42420953.231000006</v>
      </c>
      <c r="I71" s="47">
        <f>(I$3*0.5*'Summary impacts'!$Q$19+(I$3*0.5)*'Summary impacts'!$Q$18)*'Summary impacts'!$G$4</f>
        <v>45419887.447999991</v>
      </c>
      <c r="J71" s="47">
        <f>(J$3*0.5*'Summary impacts'!$Q$19+(J$3*0.5)*'Summary impacts'!$Q$18)*'Summary impacts'!$G$4</f>
        <v>48845285.424000002</v>
      </c>
      <c r="K71" s="47">
        <f>(K$3*0.5*'Summary impacts'!$Q$19+(K$3*0.5)*'Summary impacts'!$Q$18)*'Summary impacts'!$G$4</f>
        <v>52459747.574000001</v>
      </c>
      <c r="L71" s="47">
        <f>(L$3*0.5*'Summary impacts'!$Q$19+(L$3*0.5)*'Summary impacts'!$Q$18)*'Summary impacts'!$G$4</f>
        <v>56302198.875000007</v>
      </c>
      <c r="M71" s="47">
        <f>(M$3*0.5*'Summary impacts'!$Q$19+(M$3*0.5)*'Summary impacts'!$Q$18)*'Summary impacts'!$G$4</f>
        <v>60381194.266999997</v>
      </c>
      <c r="N71" s="47">
        <f>(N$3*0.5*'Summary impacts'!$Q$19+(N$3*0.5)*'Summary impacts'!$Q$18)*'Summary impacts'!$G$4</f>
        <v>64697589.244000003</v>
      </c>
      <c r="O71" s="47">
        <f>(O$3*0.5*'Summary impacts'!$Q$19+(O$3*0.5)*'Summary impacts'!$Q$18)*'Summary impacts'!$G$4</f>
        <v>69240262.384000003</v>
      </c>
      <c r="P71" s="47">
        <f>(P$3*0.5*'Summary impacts'!$Q$19+(P$3*0.5)*'Summary impacts'!$Q$18)*'Summary impacts'!$G$4</f>
        <v>74113583.954999998</v>
      </c>
      <c r="Q71" s="47">
        <f>(Q$3*0.5*'Summary impacts'!$Q$19+(Q$3*0.5)*'Summary impacts'!$Q$18)*'Summary impacts'!$G$4</f>
        <v>79261946.847000003</v>
      </c>
      <c r="R71" s="47">
        <f>(R$3*0.5*'Summary impacts'!$Q$19+(R$3*0.5)*'Summary impacts'!$Q$18)*'Summary impacts'!$G$4</f>
        <v>84697755.723000005</v>
      </c>
      <c r="S71" s="47">
        <f>(S$3*0.5*'Summary impacts'!$Q$19+(S$3*0.5)*'Summary impacts'!$Q$18)*'Summary impacts'!$G$4</f>
        <v>90431276.511000007</v>
      </c>
      <c r="T71" s="47">
        <f>(T$3*0.5*'Summary impacts'!$Q$19+(T$3*0.5)*'Summary impacts'!$Q$18)*'Summary impacts'!$G$4</f>
        <v>96468069.922000006</v>
      </c>
      <c r="U71" s="48">
        <f t="shared" ref="U71:U82" si="16">T71/$T$83</f>
        <v>0.88234148425635361</v>
      </c>
      <c r="W71" s="76"/>
      <c r="X71" s="76"/>
      <c r="Y71" s="76"/>
      <c r="Z71" s="76"/>
      <c r="AA71" s="76"/>
      <c r="AB71" s="76"/>
      <c r="AC71" s="76"/>
      <c r="AD71" s="76"/>
      <c r="AE71" s="76"/>
      <c r="AF71" s="76"/>
      <c r="AG71" s="76"/>
      <c r="AH71" s="76"/>
      <c r="AI71" s="76"/>
      <c r="AJ71" s="76"/>
      <c r="AK71" s="76"/>
      <c r="AL71" s="76"/>
      <c r="AM71" s="76"/>
      <c r="AN71" s="76"/>
      <c r="AO71" s="76"/>
      <c r="AP71" s="77"/>
    </row>
    <row r="72" spans="1:42" ht="16" x14ac:dyDescent="0.8">
      <c r="A72" s="46" t="s">
        <v>32</v>
      </c>
      <c r="B72" s="47">
        <f>(B$2-(B$3*0.5)*'Summary impacts'!$Q$18)*'Summary impacts'!$G$5</f>
        <v>2040263.9529999997</v>
      </c>
      <c r="C72" s="47">
        <f>(C$2-(C$3*0.5)*'Summary impacts'!$Q$18)*'Summary impacts'!$G$5</f>
        <v>2889747.855</v>
      </c>
      <c r="D72" s="47">
        <f>(D$2-(D$3*0.5)*'Summary impacts'!$Q$18)*'Summary impacts'!$G$5</f>
        <v>3299219.1929999995</v>
      </c>
      <c r="E72" s="47">
        <f>(E$2-(E$3*0.5)*'Summary impacts'!$Q$18)*'Summary impacts'!$G$5</f>
        <v>3488517.2149999994</v>
      </c>
      <c r="F72" s="47">
        <f>(F$2-(F$3*0.5)*'Summary impacts'!$Q$18)*'Summary impacts'!$G$5</f>
        <v>3692522.0859999997</v>
      </c>
      <c r="G72" s="47">
        <f>(G$2-(G$3*0.5)*'Summary impacts'!$Q$18)*'Summary impacts'!$G$5</f>
        <v>3912470.2650000011</v>
      </c>
      <c r="H72" s="47">
        <f>(H$2-(H$3*0.5)*'Summary impacts'!$Q$18)*'Summary impacts'!$G$5</f>
        <v>683657.06699999969</v>
      </c>
      <c r="I72" s="47">
        <f>(I$2-(I$3*0.5)*'Summary impacts'!$Q$18)*'Summary impacts'!$G$5</f>
        <v>1037578.736</v>
      </c>
      <c r="J72" s="47">
        <f>(J$2-(J$3*0.5)*'Summary impacts'!$Q$18)*'Summary impacts'!$G$5</f>
        <v>1233019.7679999992</v>
      </c>
      <c r="K72" s="47">
        <f>(K$2-(K$3*0.5)*'Summary impacts'!$Q$18)*'Summary impacts'!$G$5</f>
        <v>1504246.3180000004</v>
      </c>
      <c r="L72" s="47">
        <f>(L$2-(L$3*0.5)*'Summary impacts'!$Q$18)*'Summary impacts'!$G$5</f>
        <v>1821793.3749999991</v>
      </c>
      <c r="M72" s="47">
        <f>(M$2-(M$3*0.5)*'Summary impacts'!$Q$18)*'Summary impacts'!$G$5</f>
        <v>2061029.5189999999</v>
      </c>
      <c r="N72" s="47">
        <f>(N$2-(N$3*0.5)*'Summary impacts'!$Q$18)*'Summary impacts'!$G$5</f>
        <v>2187734.5079999994</v>
      </c>
      <c r="O72" s="47">
        <f>(O$2-(O$3*0.5)*'Summary impacts'!$Q$18)*'Summary impacts'!$G$5</f>
        <v>2330066.4879999999</v>
      </c>
      <c r="P72" s="47">
        <f>(P$2-(P$3*0.5)*'Summary impacts'!$Q$18)*'Summary impacts'!$G$5</f>
        <v>2487841.9349999991</v>
      </c>
      <c r="Q72" s="47">
        <f>(Q$2-(Q$3*0.5)*'Summary impacts'!$Q$18)*'Summary impacts'!$G$5</f>
        <v>2663591.578999999</v>
      </c>
      <c r="R72" s="47">
        <f>(R$2-(R$3*0.5)*'Summary impacts'!$Q$18)*'Summary impacts'!$G$5</f>
        <v>2858440.9109999985</v>
      </c>
      <c r="S72" s="47">
        <f>(S$2-(S$3*0.5)*'Summary impacts'!$Q$18)*'Summary impacts'!$G$5</f>
        <v>3081078.0269999993</v>
      </c>
      <c r="T72" s="47">
        <f>(T$2-(T$3*0.5)*'Summary impacts'!$Q$18)*'Summary impacts'!$G$5</f>
        <v>3326254.3539999989</v>
      </c>
      <c r="U72" s="48">
        <f t="shared" si="16"/>
        <v>3.0423457275506261E-2</v>
      </c>
      <c r="W72" s="76"/>
      <c r="X72" s="76"/>
      <c r="Y72" s="76"/>
      <c r="Z72" s="76"/>
      <c r="AA72" s="76"/>
      <c r="AB72" s="76"/>
      <c r="AC72" s="76"/>
      <c r="AD72" s="76"/>
      <c r="AE72" s="76"/>
      <c r="AF72" s="76"/>
      <c r="AG72" s="76"/>
      <c r="AH72" s="76"/>
      <c r="AI72" s="76"/>
      <c r="AJ72" s="76"/>
      <c r="AK72" s="76"/>
      <c r="AL72" s="76"/>
      <c r="AM72" s="76"/>
      <c r="AN72" s="76"/>
      <c r="AO72" s="76"/>
      <c r="AP72" s="77"/>
    </row>
    <row r="73" spans="1:42" ht="16" x14ac:dyDescent="0.8">
      <c r="A73" s="46" t="s">
        <v>78</v>
      </c>
      <c r="B73" s="47">
        <f>(B$3*0.5*'Summary impacts'!$Q$19)*'Summary impacts'!$G$6</f>
        <v>944946.70000000007</v>
      </c>
      <c r="C73" s="47">
        <f>(C$3*0.5*'Summary impacts'!$Q$19)*'Summary impacts'!$G$6</f>
        <v>1208084.5</v>
      </c>
      <c r="D73" s="47">
        <f>(D$3*0.5*'Summary impacts'!$Q$19)*'Summary impacts'!$G$6</f>
        <v>1335182.7</v>
      </c>
      <c r="E73" s="47">
        <f>(E$3*0.5*'Summary impacts'!$Q$19)*'Summary impacts'!$G$6</f>
        <v>1440488.5</v>
      </c>
      <c r="F73" s="47">
        <f>(F$3*0.5*'Summary impacts'!$Q$19)*'Summary impacts'!$G$6</f>
        <v>1553595.4000000001</v>
      </c>
      <c r="G73" s="47">
        <f>(G$3*0.5*'Summary impacts'!$Q$19)*'Summary impacts'!$G$6</f>
        <v>1674883.5</v>
      </c>
      <c r="H73" s="47">
        <f>(H$3*0.5*'Summary impacts'!$Q$19)*'Summary impacts'!$G$6</f>
        <v>1795031.3</v>
      </c>
      <c r="I73" s="47">
        <f>(I$3*0.5*'Summary impacts'!$Q$19)*'Summary impacts'!$G$6</f>
        <v>1921930.4</v>
      </c>
      <c r="J73" s="47">
        <f>(J$3*0.5*'Summary impacts'!$Q$19)*'Summary impacts'!$G$6</f>
        <v>2066875.2000000002</v>
      </c>
      <c r="K73" s="47">
        <f>(K$3*0.5*'Summary impacts'!$Q$19)*'Summary impacts'!$G$6</f>
        <v>2219820.2000000002</v>
      </c>
      <c r="L73" s="47">
        <f>(L$3*0.5*'Summary impacts'!$Q$19)*'Summary impacts'!$G$6</f>
        <v>2382412.5</v>
      </c>
      <c r="M73" s="47">
        <f>(M$3*0.5*'Summary impacts'!$Q$19)*'Summary impacts'!$G$6</f>
        <v>2555014.0999999996</v>
      </c>
      <c r="N73" s="47">
        <f>(N$3*0.5*'Summary impacts'!$Q$19)*'Summary impacts'!$G$6</f>
        <v>2737661.2</v>
      </c>
      <c r="O73" s="47">
        <f>(O$3*0.5*'Summary impacts'!$Q$19)*'Summary impacts'!$G$6</f>
        <v>2929883.2</v>
      </c>
      <c r="P73" s="47">
        <f>(P$3*0.5*'Summary impacts'!$Q$19)*'Summary impacts'!$G$6</f>
        <v>3136096.5</v>
      </c>
      <c r="Q73" s="47">
        <f>(Q$3*0.5*'Summary impacts'!$Q$19)*'Summary impacts'!$G$6</f>
        <v>3353948.1</v>
      </c>
      <c r="R73" s="47">
        <f>(R$3*0.5*'Summary impacts'!$Q$19)*'Summary impacts'!$G$6</f>
        <v>3583962.9</v>
      </c>
      <c r="S73" s="47">
        <f>(S$3*0.5*'Summary impacts'!$Q$19)*'Summary impacts'!$G$6</f>
        <v>3826575.3000000003</v>
      </c>
      <c r="T73" s="47">
        <f>(T$3*0.5*'Summary impacts'!$Q$19)*'Summary impacts'!$G$6</f>
        <v>4082020.6000000006</v>
      </c>
      <c r="U73" s="48">
        <f t="shared" si="16"/>
        <v>3.7336044121969302E-2</v>
      </c>
      <c r="W73" s="76"/>
      <c r="X73" s="76"/>
      <c r="Y73" s="76"/>
      <c r="Z73" s="76"/>
      <c r="AA73" s="76"/>
      <c r="AB73" s="76"/>
      <c r="AC73" s="76"/>
      <c r="AD73" s="76"/>
      <c r="AE73" s="76"/>
      <c r="AF73" s="76"/>
      <c r="AG73" s="76"/>
      <c r="AH73" s="76"/>
      <c r="AI73" s="76"/>
      <c r="AJ73" s="76"/>
      <c r="AK73" s="76"/>
      <c r="AL73" s="76"/>
      <c r="AM73" s="76"/>
      <c r="AN73" s="76"/>
      <c r="AO73" s="76"/>
      <c r="AP73" s="77"/>
    </row>
    <row r="74" spans="1:42" ht="16" x14ac:dyDescent="0.8">
      <c r="A74" s="46" t="s">
        <v>14</v>
      </c>
      <c r="B74" s="47">
        <f>(B$4)*'Summary impacts'!$G$7</f>
        <v>106334.02</v>
      </c>
      <c r="C74" s="47">
        <f>(C$4)*'Summary impacts'!$G$7</f>
        <v>131793.26</v>
      </c>
      <c r="D74" s="47">
        <f>(D$4)*'Summary impacts'!$G$7</f>
        <v>142794.91</v>
      </c>
      <c r="E74" s="47">
        <f>(E$4)*'Summary impacts'!$G$7</f>
        <v>147836.62999999998</v>
      </c>
      <c r="F74" s="47">
        <f>(F$4)*'Summary impacts'!$G$7</f>
        <v>153063.92000000001</v>
      </c>
      <c r="G74" s="47">
        <f>(G$4)*'Summary impacts'!$G$7</f>
        <v>158481.60000000001</v>
      </c>
      <c r="H74" s="47">
        <f>(H$4)*'Summary impacts'!$G$7</f>
        <v>164111.36000000002</v>
      </c>
      <c r="I74" s="47">
        <f>(I$4)*'Summary impacts'!$G$7</f>
        <v>169926.69</v>
      </c>
      <c r="J74" s="47">
        <f>(J$4)*'Summary impacts'!$G$7</f>
        <v>175970.97</v>
      </c>
      <c r="K74" s="47">
        <f>(K$4)*'Summary impacts'!$G$7</f>
        <v>182239.37999999998</v>
      </c>
      <c r="L74" s="47">
        <f>(L$4)*'Summary impacts'!$G$7</f>
        <v>188743.97</v>
      </c>
      <c r="M74" s="47">
        <f>(M$4)*'Summary impacts'!$G$7</f>
        <v>195494.37999999998</v>
      </c>
      <c r="N74" s="47">
        <f>(N$4)*'Summary impacts'!$G$7</f>
        <v>202505.07</v>
      </c>
      <c r="O74" s="47">
        <f>(O$4)*'Summary impacts'!$G$7</f>
        <v>209778.45</v>
      </c>
      <c r="P74" s="47">
        <f>(P$4)*'Summary impacts'!$G$7</f>
        <v>217338.62000000002</v>
      </c>
      <c r="Q74" s="47">
        <f>(Q$4)*'Summary impacts'!$G$7</f>
        <v>225190.39999999999</v>
      </c>
      <c r="R74" s="47">
        <f>(R$4)*'Summary impacts'!$G$7</f>
        <v>233345.84</v>
      </c>
      <c r="S74" s="47">
        <f>(S$4)*'Summary impacts'!$G$7</f>
        <v>241821.81</v>
      </c>
      <c r="T74" s="47">
        <f>(T$4)*'Summary impacts'!$G$7</f>
        <v>250625.54</v>
      </c>
      <c r="U74" s="48">
        <f>T74/$T$83</f>
        <v>2.2923368440454172E-3</v>
      </c>
      <c r="W74" s="76"/>
      <c r="X74" s="76"/>
      <c r="Y74" s="76"/>
      <c r="Z74" s="76"/>
      <c r="AA74" s="76"/>
      <c r="AB74" s="76"/>
      <c r="AC74" s="76"/>
      <c r="AD74" s="76"/>
      <c r="AE74" s="76"/>
      <c r="AF74" s="76"/>
      <c r="AG74" s="76"/>
      <c r="AH74" s="76"/>
      <c r="AI74" s="76"/>
      <c r="AJ74" s="76"/>
      <c r="AK74" s="76"/>
      <c r="AL74" s="76"/>
      <c r="AM74" s="76"/>
      <c r="AN74" s="76"/>
      <c r="AO74" s="76"/>
      <c r="AP74" s="77"/>
    </row>
    <row r="75" spans="1:42" ht="16" x14ac:dyDescent="0.8">
      <c r="A75" s="46" t="s">
        <v>34</v>
      </c>
      <c r="B75" s="47">
        <f>(B$5*0.89)*'Summary impacts'!$G$8</f>
        <v>132033.8229</v>
      </c>
      <c r="C75" s="47">
        <f>(C$5*0.89)*'Summary impacts'!$G$8</f>
        <v>163629.5171</v>
      </c>
      <c r="D75" s="47">
        <f>(D$5*0.89)*'Summary impacts'!$G$8</f>
        <v>177283.995</v>
      </c>
      <c r="E75" s="47">
        <f>(E$5*0.89)*'Summary impacts'!$G$8</f>
        <v>183558.29029999999</v>
      </c>
      <c r="F75" s="47">
        <f>(F$5*0.89)*'Summary impacts'!$G$8</f>
        <v>190064.4039</v>
      </c>
      <c r="G75" s="47">
        <f>(G$5*0.89)*'Summary impacts'!$G$8</f>
        <v>196813.73670000001</v>
      </c>
      <c r="H75" s="47">
        <f>(H$5*0.89)*'Summary impacts'!$G$8</f>
        <v>203825.29020000002</v>
      </c>
      <c r="I75" s="47">
        <f>(I$5*0.89)*'Summary impacts'!$G$8</f>
        <v>211068.66199999998</v>
      </c>
      <c r="J75" s="47">
        <f>(J$5*0.89)*'Summary impacts'!$G$8</f>
        <v>218600.8566</v>
      </c>
      <c r="K75" s="47">
        <f>(K$5*0.89)*'Summary impacts'!$G$8</f>
        <v>226418.07370000001</v>
      </c>
      <c r="L75" s="47">
        <f>(L$5*0.89)*'Summary impacts'!$G$8</f>
        <v>234531.71419999999</v>
      </c>
      <c r="M75" s="47">
        <f>(M$5*0.89)*'Summary impacts'!$G$8</f>
        <v>242960.77960000001</v>
      </c>
      <c r="N75" s="47">
        <f>(N$5*0.89)*'Summary impacts'!$G$8</f>
        <v>251709.07020000002</v>
      </c>
      <c r="O75" s="47">
        <f>(O$5*0.89)*'Summary impacts'!$G$8</f>
        <v>260795.58750000002</v>
      </c>
      <c r="P75" s="47">
        <f>(P$5*0.89)*'Summary impacts'!$G$8</f>
        <v>270243.13330000004</v>
      </c>
      <c r="Q75" s="47">
        <f>(Q$5*0.89)*'Summary impacts'!$G$8</f>
        <v>280059.30820000003</v>
      </c>
      <c r="R75" s="47">
        <f>(R$5*0.89)*'Summary impacts'!$G$8</f>
        <v>290263.11369999999</v>
      </c>
      <c r="S75" s="47">
        <f>(S$5*0.89)*'Summary impacts'!$G$8</f>
        <v>300869.75100000005</v>
      </c>
      <c r="T75" s="47">
        <f>(T$5*0.89)*'Summary impacts'!$G$8</f>
        <v>311898.22160000005</v>
      </c>
      <c r="U75" s="48">
        <f t="shared" si="16"/>
        <v>2.8527650652280779E-3</v>
      </c>
      <c r="W75" s="76"/>
      <c r="X75" s="76"/>
      <c r="Y75" s="76"/>
      <c r="Z75" s="76"/>
      <c r="AA75" s="76"/>
      <c r="AB75" s="76"/>
      <c r="AC75" s="76"/>
      <c r="AD75" s="76"/>
      <c r="AE75" s="76"/>
      <c r="AF75" s="76"/>
      <c r="AG75" s="76"/>
      <c r="AH75" s="76"/>
      <c r="AI75" s="76"/>
      <c r="AJ75" s="76"/>
      <c r="AK75" s="76"/>
      <c r="AL75" s="76"/>
      <c r="AM75" s="76"/>
      <c r="AN75" s="76"/>
      <c r="AO75" s="76"/>
      <c r="AP75" s="77"/>
    </row>
    <row r="76" spans="1:42" ht="16" x14ac:dyDescent="0.8">
      <c r="A76" s="46" t="s">
        <v>35</v>
      </c>
      <c r="B76" s="47">
        <f>(B$5*0.11)*'Summary impacts'!$G$9</f>
        <v>5044.6836000000003</v>
      </c>
      <c r="C76" s="47">
        <f>(C$5*0.11)*'Summary impacts'!$G$9</f>
        <v>6251.8763999999992</v>
      </c>
      <c r="D76" s="47">
        <f>(D$5*0.11)*'Summary impacts'!$G$9</f>
        <v>6773.58</v>
      </c>
      <c r="E76" s="47">
        <f>(E$5*0.11)*'Summary impacts'!$G$9</f>
        <v>7013.3051999999998</v>
      </c>
      <c r="F76" s="47">
        <f>(F$5*0.11)*'Summary impacts'!$G$9</f>
        <v>7261.8876</v>
      </c>
      <c r="G76" s="47">
        <f>(G$5*0.11)*'Summary impacts'!$G$9</f>
        <v>7519.7628000000004</v>
      </c>
      <c r="H76" s="47">
        <f>(H$5*0.11)*'Summary impacts'!$G$9</f>
        <v>7787.6568000000007</v>
      </c>
      <c r="I76" s="47">
        <f>(I$5*0.11)*'Summary impacts'!$G$9</f>
        <v>8064.4080000000004</v>
      </c>
      <c r="J76" s="47">
        <f>(J$5*0.11)*'Summary impacts'!$G$9</f>
        <v>8352.1944000000003</v>
      </c>
      <c r="K76" s="47">
        <f>(K$5*0.11)*'Summary impacts'!$G$9</f>
        <v>8650.8708000000006</v>
      </c>
      <c r="L76" s="47">
        <f>(L$5*0.11)*'Summary impacts'!$G$9</f>
        <v>8960.872800000001</v>
      </c>
      <c r="M76" s="47">
        <f>(M$5*0.11)*'Summary impacts'!$G$9</f>
        <v>9282.9264000000021</v>
      </c>
      <c r="N76" s="47">
        <f>(N$5*0.11)*'Summary impacts'!$G$9</f>
        <v>9617.1767999999993</v>
      </c>
      <c r="O76" s="47">
        <f>(O$5*0.11)*'Summary impacts'!$G$9</f>
        <v>9964.35</v>
      </c>
      <c r="P76" s="47">
        <f>(P$5*0.11)*'Summary impacts'!$G$9</f>
        <v>10325.3172</v>
      </c>
      <c r="Q76" s="47">
        <f>(Q$5*0.11)*'Summary impacts'!$G$9</f>
        <v>10700.3688</v>
      </c>
      <c r="R76" s="47">
        <f>(R$5*0.11)*'Summary impacts'!$G$9</f>
        <v>11090.230799999999</v>
      </c>
      <c r="S76" s="47">
        <f>(S$5*0.11)*'Summary impacts'!$G$9</f>
        <v>11495.484</v>
      </c>
      <c r="T76" s="47">
        <f>(T$5*0.11)*'Summary impacts'!$G$9</f>
        <v>11916.8544</v>
      </c>
      <c r="U76" s="48">
        <f t="shared" si="16"/>
        <v>1.0899704956743333E-4</v>
      </c>
      <c r="W76" s="76"/>
      <c r="X76" s="76"/>
      <c r="Y76" s="76"/>
      <c r="Z76" s="76"/>
      <c r="AA76" s="76"/>
      <c r="AB76" s="76"/>
      <c r="AC76" s="76"/>
      <c r="AD76" s="76"/>
      <c r="AE76" s="76"/>
      <c r="AF76" s="76"/>
      <c r="AG76" s="76"/>
      <c r="AH76" s="76"/>
      <c r="AI76" s="76"/>
      <c r="AJ76" s="76"/>
      <c r="AK76" s="76"/>
      <c r="AL76" s="76"/>
      <c r="AM76" s="76"/>
      <c r="AN76" s="76"/>
      <c r="AO76" s="76"/>
      <c r="AP76" s="77"/>
    </row>
    <row r="77" spans="1:42" ht="16" x14ac:dyDescent="0.8">
      <c r="A77" s="46" t="s">
        <v>77</v>
      </c>
      <c r="B77" s="47">
        <f>(B$6*0.75)*'Summary impacts'!$G$10</f>
        <v>83918.212500000009</v>
      </c>
      <c r="C77" s="47">
        <f>(C$6*0.75)*'Summary impacts'!$G$10</f>
        <v>106122.56250000001</v>
      </c>
      <c r="D77" s="47">
        <f>(D$6*0.75)*'Summary impacts'!$G$10</f>
        <v>116401.91249999999</v>
      </c>
      <c r="E77" s="47">
        <f>(E$6*0.75)*'Summary impacts'!$G$10</f>
        <v>123628.46249999999</v>
      </c>
      <c r="F77" s="47">
        <f>(F$6*0.75)*'Summary impacts'!$G$10</f>
        <v>131423.4375</v>
      </c>
      <c r="G77" s="47">
        <f>(G$6*0.75)*'Summary impacts'!$G$10</f>
        <v>139820.625</v>
      </c>
      <c r="H77" s="47">
        <f>(H$6*0.75)*'Summary impacts'!$G$10</f>
        <v>118860.45</v>
      </c>
      <c r="I77" s="47">
        <f>(I$6*0.75)*'Summary impacts'!$G$10</f>
        <v>106975.2</v>
      </c>
      <c r="J77" s="47">
        <f>(J$6*0.75)*'Summary impacts'!$G$10</f>
        <v>113951.325</v>
      </c>
      <c r="K77" s="47">
        <f>(K$6*0.75)*'Summary impacts'!$G$10</f>
        <v>118930.01250000001</v>
      </c>
      <c r="L77" s="47">
        <f>(L$6*0.75)*'Summary impacts'!$G$10</f>
        <v>124159.12500000001</v>
      </c>
      <c r="M77" s="47">
        <f>(M$6*0.75)*'Summary impacts'!$G$10</f>
        <v>129755.92499999999</v>
      </c>
      <c r="N77" s="47">
        <f>(N$6*0.75)*'Summary impacts'!$G$10</f>
        <v>135446.13750000001</v>
      </c>
      <c r="O77" s="47">
        <f>(O$6*0.75)*'Summary impacts'!$G$10</f>
        <v>139866.33749999999</v>
      </c>
      <c r="P77" s="47">
        <f>(P$6*0.75)*'Summary impacts'!$G$10</f>
        <v>148921.38749999998</v>
      </c>
      <c r="Q77" s="47">
        <f>(Q$6*0.75)*'Summary impacts'!$G$10</f>
        <v>158540.88750000001</v>
      </c>
      <c r="R77" s="47">
        <f>(R$6*0.75)*'Summary impacts'!$G$10</f>
        <v>168905.7</v>
      </c>
      <c r="S77" s="47">
        <f>(S$6*0.75)*'Summary impacts'!$G$10</f>
        <v>180107.25000000003</v>
      </c>
      <c r="T77" s="47">
        <f>(T$6*0.75)*'Summary impacts'!$G$10</f>
        <v>191990.51250000001</v>
      </c>
      <c r="U77" s="48">
        <f t="shared" si="16"/>
        <v>1.7560338244494646E-3</v>
      </c>
      <c r="W77" s="76"/>
      <c r="X77" s="76"/>
      <c r="Y77" s="76"/>
      <c r="Z77" s="76"/>
      <c r="AA77" s="76"/>
      <c r="AB77" s="76"/>
      <c r="AC77" s="76"/>
      <c r="AD77" s="76"/>
      <c r="AE77" s="76"/>
      <c r="AF77" s="76"/>
      <c r="AG77" s="76"/>
      <c r="AH77" s="76"/>
      <c r="AI77" s="76"/>
      <c r="AJ77" s="76"/>
      <c r="AK77" s="76"/>
      <c r="AL77" s="76"/>
      <c r="AM77" s="76"/>
      <c r="AN77" s="76"/>
      <c r="AO77" s="76"/>
      <c r="AP77" s="77"/>
    </row>
    <row r="78" spans="1:42" ht="16" x14ac:dyDescent="0.8">
      <c r="A78" s="46" t="s">
        <v>79</v>
      </c>
      <c r="B78" s="47">
        <f>(B$6*0.25)*'Summary impacts'!$G$11</f>
        <v>25544.915000000001</v>
      </c>
      <c r="C78" s="47">
        <f>(C$6*0.25)*'Summary impacts'!$G$11</f>
        <v>32303.975000000002</v>
      </c>
      <c r="D78" s="47">
        <f>(D$6*0.25)*'Summary impacts'!$G$11</f>
        <v>35433.034999999996</v>
      </c>
      <c r="E78" s="47">
        <f>(E$6*0.25)*'Summary impacts'!$G$11</f>
        <v>37632.814999999995</v>
      </c>
      <c r="F78" s="47">
        <f>(F$6*0.25)*'Summary impacts'!$G$11</f>
        <v>40005.625</v>
      </c>
      <c r="G78" s="47">
        <f>(G$6*0.25)*'Summary impacts'!$G$11</f>
        <v>42561.75</v>
      </c>
      <c r="H78" s="47">
        <f>(H$6*0.25)*'Summary impacts'!$G$11</f>
        <v>36181.42</v>
      </c>
      <c r="I78" s="47">
        <f>(I$6*0.25)*'Summary impacts'!$G$11</f>
        <v>32563.52</v>
      </c>
      <c r="J78" s="47">
        <f>(J$6*0.25)*'Summary impacts'!$G$11</f>
        <v>34687.07</v>
      </c>
      <c r="K78" s="47">
        <f>(K$6*0.25)*'Summary impacts'!$G$11</f>
        <v>36202.595000000001</v>
      </c>
      <c r="L78" s="47">
        <f>(L$6*0.25)*'Summary impacts'!$G$11</f>
        <v>37794.350000000006</v>
      </c>
      <c r="M78" s="47">
        <f>(M$6*0.25)*'Summary impacts'!$G$11</f>
        <v>39498.03</v>
      </c>
      <c r="N78" s="47">
        <f>(N$6*0.25)*'Summary impacts'!$G$11</f>
        <v>41230.145000000004</v>
      </c>
      <c r="O78" s="47">
        <f>(O$6*0.25)*'Summary impacts'!$G$11</f>
        <v>42575.665000000001</v>
      </c>
      <c r="P78" s="47">
        <f>(P$6*0.25)*'Summary impacts'!$G$11</f>
        <v>45332.044999999998</v>
      </c>
      <c r="Q78" s="47">
        <f>(Q$6*0.25)*'Summary impacts'!$G$11</f>
        <v>48260.245000000003</v>
      </c>
      <c r="R78" s="47">
        <f>(R$6*0.25)*'Summary impacts'!$G$11</f>
        <v>51415.32</v>
      </c>
      <c r="S78" s="47">
        <f>(S$6*0.25)*'Summary impacts'!$G$11</f>
        <v>54825.100000000006</v>
      </c>
      <c r="T78" s="47">
        <f>(T$6*0.25)*'Summary impacts'!$G$11</f>
        <v>58442.395000000004</v>
      </c>
      <c r="U78" s="48">
        <f t="shared" si="16"/>
        <v>5.3454111385757281E-4</v>
      </c>
      <c r="W78" s="76"/>
      <c r="X78" s="76"/>
      <c r="Y78" s="76"/>
      <c r="Z78" s="76"/>
      <c r="AA78" s="76"/>
      <c r="AB78" s="76"/>
      <c r="AC78" s="76"/>
      <c r="AD78" s="76"/>
      <c r="AE78" s="76"/>
      <c r="AF78" s="76"/>
      <c r="AG78" s="76"/>
      <c r="AH78" s="76"/>
      <c r="AI78" s="76"/>
      <c r="AJ78" s="76"/>
      <c r="AK78" s="76"/>
      <c r="AL78" s="76"/>
      <c r="AM78" s="76"/>
      <c r="AN78" s="76"/>
      <c r="AO78" s="76"/>
      <c r="AP78" s="77"/>
    </row>
    <row r="79" spans="1:42" ht="16" x14ac:dyDescent="0.8">
      <c r="A79" s="46" t="s">
        <v>37</v>
      </c>
      <c r="B79" s="47">
        <f>(B$7*0.76)*'Summary impacts'!$G$12</f>
        <v>190343.04119999998</v>
      </c>
      <c r="C79" s="47">
        <f>(C$7*0.76)*'Summary impacts'!$G$12</f>
        <v>236604.42360000004</v>
      </c>
      <c r="D79" s="47">
        <f>(D$7*0.76)*'Summary impacts'!$G$12</f>
        <v>256832.56080000004</v>
      </c>
      <c r="E79" s="47">
        <f>(E$7*0.76)*'Summary impacts'!$G$12</f>
        <v>266617.11240000004</v>
      </c>
      <c r="F79" s="47">
        <f>(F$7*0.76)*'Summary impacts'!$G$12</f>
        <v>276867.19439999998</v>
      </c>
      <c r="G79" s="47">
        <f>(G$7*0.76)*'Summary impacts'!$G$12</f>
        <v>287610.85079999996</v>
      </c>
      <c r="H79" s="47">
        <f>(H$7*0.76)*'Summary impacts'!$G$12</f>
        <v>298668.59999999998</v>
      </c>
      <c r="I79" s="47">
        <f>(I$7*0.76)*'Summary impacts'!$G$12</f>
        <v>310371.36120000004</v>
      </c>
      <c r="J79" s="47">
        <f>(J$7*0.76)*'Summary impacts'!$G$12</f>
        <v>322724.74320000003</v>
      </c>
      <c r="K79" s="47">
        <f>(K$7*0.76)*'Summary impacts'!$G$12</f>
        <v>335686.68</v>
      </c>
      <c r="L79" s="47">
        <f>(L$7*0.76)*'Summary impacts'!$G$12</f>
        <v>349299.23759999999</v>
      </c>
      <c r="M79" s="47">
        <f>(M$7*0.76)*'Summary impacts'!$G$12</f>
        <v>363596.06880000001</v>
      </c>
      <c r="N79" s="47">
        <f>(N$7*0.76)*'Summary impacts'!$G$12</f>
        <v>378608.022</v>
      </c>
      <c r="O79" s="47">
        <f>(O$7*0.76)*'Summary impacts'!$G$12</f>
        <v>394371.55439999996</v>
      </c>
      <c r="P79" s="47">
        <f>(P$7*0.76)*'Summary impacts'!$G$12</f>
        <v>410982.01560000004</v>
      </c>
      <c r="Q79" s="47">
        <f>(Q$7*0.76)*'Summary impacts'!$G$12</f>
        <v>428453.4276</v>
      </c>
      <c r="R79" s="47">
        <f>(R$7*0.76)*'Summary impacts'!$G$12</f>
        <v>446833.46519999998</v>
      </c>
      <c r="S79" s="47">
        <f>(S$7*0.76)*'Summary impacts'!$G$12</f>
        <v>466181.0208</v>
      </c>
      <c r="T79" s="47">
        <f>(T$7*0.76)*'Summary impacts'!$G$12</f>
        <v>486543.76920000004</v>
      </c>
      <c r="U79" s="48">
        <f t="shared" si="16"/>
        <v>4.4501538365878035E-3</v>
      </c>
      <c r="W79" s="76"/>
      <c r="X79" s="76"/>
      <c r="Y79" s="76"/>
      <c r="Z79" s="76"/>
      <c r="AA79" s="76"/>
      <c r="AB79" s="76"/>
      <c r="AC79" s="76"/>
      <c r="AD79" s="76"/>
      <c r="AE79" s="76"/>
      <c r="AF79" s="76"/>
      <c r="AG79" s="76"/>
      <c r="AH79" s="76"/>
      <c r="AI79" s="76"/>
      <c r="AJ79" s="76"/>
      <c r="AK79" s="76"/>
      <c r="AL79" s="76"/>
      <c r="AM79" s="76"/>
      <c r="AN79" s="76"/>
      <c r="AO79" s="76"/>
      <c r="AP79" s="77"/>
    </row>
    <row r="80" spans="1:42" ht="16" x14ac:dyDescent="0.8">
      <c r="A80" s="46" t="s">
        <v>38</v>
      </c>
      <c r="B80" s="47">
        <f>(B$7*0.24)*'Summary impacts'!$G$13</f>
        <v>33719.306399999994</v>
      </c>
      <c r="C80" s="47">
        <f>(C$7*0.24)*'Summary impacts'!$G$13</f>
        <v>41914.519200000002</v>
      </c>
      <c r="D80" s="47">
        <f>(D$7*0.24)*'Summary impacts'!$G$13</f>
        <v>45497.937599999997</v>
      </c>
      <c r="E80" s="47">
        <f>(E$7*0.24)*'Summary impacts'!$G$13</f>
        <v>47231.272799999999</v>
      </c>
      <c r="F80" s="47">
        <f>(F$7*0.24)*'Summary impacts'!$G$13</f>
        <v>49047.076799999995</v>
      </c>
      <c r="G80" s="47">
        <f>(G$7*0.24)*'Summary impacts'!$G$13</f>
        <v>50950.317599999995</v>
      </c>
      <c r="H80" s="47">
        <f>(H$7*0.24)*'Summary impacts'!$G$13</f>
        <v>52909.2</v>
      </c>
      <c r="I80" s="47">
        <f>(I$7*0.24)*'Summary impacts'!$G$13</f>
        <v>54982.346400000002</v>
      </c>
      <c r="J80" s="47">
        <f>(J$7*0.24)*'Summary impacts'!$G$13</f>
        <v>57170.75039999999</v>
      </c>
      <c r="K80" s="47">
        <f>(K$7*0.24)*'Summary impacts'!$G$13</f>
        <v>59466.959999999992</v>
      </c>
      <c r="L80" s="47">
        <f>(L$7*0.24)*'Summary impacts'!$G$13</f>
        <v>61878.427199999998</v>
      </c>
      <c r="M80" s="47">
        <f>(M$7*0.24)*'Summary impacts'!$G$13</f>
        <v>64411.11359999999</v>
      </c>
      <c r="N80" s="47">
        <f>(N$7*0.24)*'Summary impacts'!$G$13</f>
        <v>67070.483999999997</v>
      </c>
      <c r="O80" s="47">
        <f>(O$7*0.24)*'Summary impacts'!$G$13</f>
        <v>69862.996799999994</v>
      </c>
      <c r="P80" s="47">
        <f>(P$7*0.24)*'Summary impacts'!$G$13</f>
        <v>72805.5432</v>
      </c>
      <c r="Q80" s="47">
        <f>(Q$7*0.24)*'Summary impacts'!$G$13</f>
        <v>75900.607199999999</v>
      </c>
      <c r="R80" s="47">
        <f>(R$7*0.24)*'Summary impacts'!$G$13</f>
        <v>79156.634399999995</v>
      </c>
      <c r="S80" s="47">
        <f>(S$7*0.24)*'Summary impacts'!$G$13</f>
        <v>82584.0576</v>
      </c>
      <c r="T80" s="47">
        <f>(T$7*0.24)*'Summary impacts'!$G$13</f>
        <v>86191.322400000005</v>
      </c>
      <c r="U80" s="48">
        <f t="shared" si="16"/>
        <v>7.8834560904893051E-4</v>
      </c>
      <c r="W80" s="76"/>
      <c r="X80" s="76"/>
      <c r="Y80" s="76"/>
      <c r="Z80" s="76"/>
      <c r="AA80" s="76"/>
      <c r="AB80" s="76"/>
      <c r="AC80" s="76"/>
      <c r="AD80" s="76"/>
      <c r="AE80" s="76"/>
      <c r="AF80" s="76"/>
      <c r="AG80" s="76"/>
      <c r="AH80" s="76"/>
      <c r="AI80" s="76"/>
      <c r="AJ80" s="76"/>
      <c r="AK80" s="76"/>
      <c r="AL80" s="76"/>
      <c r="AM80" s="76"/>
      <c r="AN80" s="76"/>
      <c r="AO80" s="76"/>
      <c r="AP80" s="77"/>
    </row>
    <row r="81" spans="1:42" ht="16" x14ac:dyDescent="0.8">
      <c r="A81" s="46" t="s">
        <v>39</v>
      </c>
      <c r="B81" s="47">
        <f>(B$8)*'Summary impacts'!$G$14</f>
        <v>401.52</v>
      </c>
      <c r="C81" s="47">
        <f>(C$8)*'Summary impacts'!$G$14</f>
        <v>558.096</v>
      </c>
      <c r="D81" s="47">
        <f>(D$8)*'Summary impacts'!$G$14</f>
        <v>642.096</v>
      </c>
      <c r="E81" s="47">
        <f>(E$8)*'Summary impacts'!$G$14</f>
        <v>699.88799999999992</v>
      </c>
      <c r="F81" s="47">
        <f>(F$8)*'Summary impacts'!$G$14</f>
        <v>763.39199999999994</v>
      </c>
      <c r="G81" s="47">
        <f>(G$8)*'Summary impacts'!$G$14</f>
        <v>833.952</v>
      </c>
      <c r="H81" s="47">
        <f>(H$8)*'Summary impacts'!$G$14</f>
        <v>913.24800000000005</v>
      </c>
      <c r="I81" s="47">
        <f>(I$8)*'Summary impacts'!$G$14</f>
        <v>995.23200000000008</v>
      </c>
      <c r="J81" s="47">
        <f>(J$8)*'Summary impacts'!$G$14</f>
        <v>1087.6320000000001</v>
      </c>
      <c r="K81" s="47">
        <f>(K$8)*'Summary impacts'!$G$14</f>
        <v>1188.768</v>
      </c>
      <c r="L81" s="47">
        <f>(L$8)*'Summary impacts'!$G$14</f>
        <v>1299.3120000000001</v>
      </c>
      <c r="M81" s="47">
        <f>(M$8)*'Summary impacts'!$G$14</f>
        <v>1419.9359999999999</v>
      </c>
      <c r="N81" s="47">
        <f>(N$8)*'Summary impacts'!$G$14</f>
        <v>1551.9839999999999</v>
      </c>
      <c r="O81" s="47">
        <f>(O$8)*'Summary impacts'!$G$14</f>
        <v>1695.4560000000001</v>
      </c>
      <c r="P81" s="47">
        <f>(P$8)*'Summary impacts'!$G$14</f>
        <v>1852.0319999999999</v>
      </c>
      <c r="Q81" s="47">
        <f>(Q$8)*'Summary impacts'!$G$14</f>
        <v>2022.384</v>
      </c>
      <c r="R81" s="47">
        <f>(R$8)*'Summary impacts'!$G$14</f>
        <v>2207.52</v>
      </c>
      <c r="S81" s="47">
        <f>(S$8)*'Summary impacts'!$G$14</f>
        <v>2407.7759999999998</v>
      </c>
      <c r="T81" s="47">
        <f>(T$8)*'Summary impacts'!$G$14</f>
        <v>2624.16</v>
      </c>
      <c r="U81" s="48">
        <f t="shared" si="16"/>
        <v>2.4001778321037119E-5</v>
      </c>
      <c r="W81" s="76"/>
      <c r="X81" s="76"/>
      <c r="Y81" s="76"/>
      <c r="Z81" s="76"/>
      <c r="AA81" s="76"/>
      <c r="AB81" s="76"/>
      <c r="AC81" s="76"/>
      <c r="AD81" s="76"/>
      <c r="AE81" s="76"/>
      <c r="AF81" s="76"/>
      <c r="AG81" s="76"/>
      <c r="AH81" s="76"/>
      <c r="AI81" s="76"/>
      <c r="AJ81" s="76"/>
      <c r="AK81" s="76"/>
      <c r="AL81" s="76"/>
      <c r="AM81" s="76"/>
      <c r="AN81" s="76"/>
      <c r="AO81" s="76"/>
      <c r="AP81" s="77"/>
    </row>
    <row r="82" spans="1:42" ht="16" x14ac:dyDescent="0.8">
      <c r="A82" s="46" t="s">
        <v>40</v>
      </c>
      <c r="B82" s="47">
        <f>(B$9)*AVERAGE('Summary impacts'!$G$4:$G$14)</f>
        <v>1621118.3003636363</v>
      </c>
      <c r="C82" s="47">
        <f>(C$9)*AVERAGE('Summary impacts'!$G$4:$G$14)</f>
        <v>2016755.194727273</v>
      </c>
      <c r="D82" s="47">
        <f>(D$9)*AVERAGE('Summary impacts'!$G$4:$G$14)</f>
        <v>2190151.2570909089</v>
      </c>
      <c r="E82" s="47">
        <f>(E$9)*AVERAGE('Summary impacts'!$G$4:$G$14)</f>
        <v>2270162.5483636367</v>
      </c>
      <c r="F82" s="47">
        <f>(F$9)*AVERAGE('Summary impacts'!$G$4:$G$14)</f>
        <v>2353732.4479999999</v>
      </c>
      <c r="G82" s="47">
        <f>(G$9)*AVERAGE('Summary impacts'!$G$4:$G$14)</f>
        <v>2441147.9405454546</v>
      </c>
      <c r="H82" s="47">
        <f>(H$9)*AVERAGE('Summary impacts'!$G$4:$G$14)</f>
        <v>2532409.0260000001</v>
      </c>
      <c r="I82" s="47">
        <f>(I$9)*AVERAGE('Summary impacts'!$G$4:$G$14)</f>
        <v>2627974.8796363641</v>
      </c>
      <c r="J82" s="47">
        <f>(J$9)*AVERAGE('Summary impacts'!$G$4:$G$14)</f>
        <v>2728132.486</v>
      </c>
      <c r="K82" s="47">
        <f>(K$9)*AVERAGE('Summary impacts'!$G$4:$G$14)</f>
        <v>2833111.4327272731</v>
      </c>
      <c r="L82" s="47">
        <f>(L$9)*AVERAGE('Summary impacts'!$G$4:$G$14)</f>
        <v>2943256.1012727274</v>
      </c>
      <c r="M82" s="47">
        <f>(M$9)*AVERAGE('Summary impacts'!$G$4:$G$14)</f>
        <v>3058796.0792727279</v>
      </c>
      <c r="N82" s="47">
        <f>(N$9)*AVERAGE('Summary impacts'!$G$4:$G$14)</f>
        <v>3180190.5419999999</v>
      </c>
      <c r="O82" s="47">
        <f>(O$9)*AVERAGE('Summary impacts'!$G$4:$G$14)</f>
        <v>3307726.4739999999</v>
      </c>
      <c r="P82" s="47">
        <f>(P$9)*AVERAGE('Summary impacts'!$G$4:$G$14)</f>
        <v>3441977.8443636363</v>
      </c>
      <c r="Q82" s="47">
        <f>(Q$9)*AVERAGE('Summary impacts'!$G$4:$G$14)</f>
        <v>3583403.828363636</v>
      </c>
      <c r="R82" s="47">
        <f>(R$9)*AVERAGE('Summary impacts'!$G$4:$G$14)</f>
        <v>3732406.2043636362</v>
      </c>
      <c r="S82" s="47">
        <f>(S$9)*AVERAGE('Summary impacts'!$G$4:$G$14)</f>
        <v>3889501.5445454544</v>
      </c>
      <c r="T82" s="47">
        <f>(T$9)*AVERAGE('Summary impacts'!$G$4:$G$14)</f>
        <v>4055321.2149090911</v>
      </c>
      <c r="U82" s="48">
        <f t="shared" si="16"/>
        <v>3.7091839225065142E-2</v>
      </c>
      <c r="W82" s="76"/>
      <c r="X82" s="76"/>
      <c r="Y82" s="76"/>
      <c r="Z82" s="76"/>
      <c r="AA82" s="76"/>
      <c r="AB82" s="76"/>
      <c r="AC82" s="76"/>
      <c r="AD82" s="76"/>
      <c r="AE82" s="76"/>
      <c r="AF82" s="76"/>
      <c r="AG82" s="76"/>
      <c r="AH82" s="76"/>
      <c r="AI82" s="76"/>
      <c r="AJ82" s="76"/>
      <c r="AK82" s="76"/>
      <c r="AL82" s="76"/>
      <c r="AM82" s="76"/>
      <c r="AN82" s="76"/>
      <c r="AO82" s="76"/>
      <c r="AP82" s="77"/>
    </row>
    <row r="83" spans="1:42" ht="16" x14ac:dyDescent="0.8">
      <c r="A83" s="39" t="s">
        <v>60</v>
      </c>
      <c r="B83" s="39">
        <f>SUM(B71:B82)</f>
        <v>27515056.10396364</v>
      </c>
      <c r="C83" s="39">
        <f t="shared" ref="C83:T83" si="17">SUM(C71:C82)</f>
        <v>35383739.294527285</v>
      </c>
      <c r="D83" s="39">
        <f t="shared" si="17"/>
        <v>39159826.125990905</v>
      </c>
      <c r="E83" s="39">
        <f t="shared" si="17"/>
        <v>42055631.034563631</v>
      </c>
      <c r="F83" s="39">
        <f t="shared" si="17"/>
        <v>45163582.869199999</v>
      </c>
      <c r="G83" s="39">
        <f t="shared" si="17"/>
        <v>48494662.945445448</v>
      </c>
      <c r="H83" s="39">
        <f t="shared" si="17"/>
        <v>48315307.849000022</v>
      </c>
      <c r="I83" s="39">
        <f t="shared" si="17"/>
        <v>51902318.883236356</v>
      </c>
      <c r="J83" s="39">
        <f t="shared" si="17"/>
        <v>55805858.419600002</v>
      </c>
      <c r="K83" s="39">
        <f t="shared" si="17"/>
        <v>59985708.864727288</v>
      </c>
      <c r="L83" s="39">
        <f t="shared" si="17"/>
        <v>64456327.860072725</v>
      </c>
      <c r="M83" s="39">
        <f t="shared" si="17"/>
        <v>69102453.124672726</v>
      </c>
      <c r="N83" s="39">
        <f t="shared" si="17"/>
        <v>73890913.583499983</v>
      </c>
      <c r="O83" s="39">
        <f t="shared" si="17"/>
        <v>78936848.943200037</v>
      </c>
      <c r="P83" s="39">
        <f t="shared" si="17"/>
        <v>84357300.328163654</v>
      </c>
      <c r="Q83" s="39">
        <f t="shared" si="17"/>
        <v>90092017.982663646</v>
      </c>
      <c r="R83" s="39">
        <f t="shared" si="17"/>
        <v>96155783.562463641</v>
      </c>
      <c r="S83" s="39">
        <f t="shared" si="17"/>
        <v>102568723.63194545</v>
      </c>
      <c r="T83" s="39">
        <f t="shared" si="17"/>
        <v>109331898.86600909</v>
      </c>
      <c r="U83" s="41">
        <f t="shared" ref="U83" si="18">T83/B83</f>
        <v>3.9735299267755972</v>
      </c>
      <c r="W83" s="69"/>
      <c r="X83" s="69"/>
      <c r="Y83" s="69"/>
      <c r="Z83" s="69"/>
      <c r="AA83" s="69"/>
      <c r="AB83" s="69"/>
      <c r="AC83" s="69"/>
      <c r="AD83" s="69"/>
      <c r="AE83" s="69"/>
      <c r="AF83" s="69"/>
      <c r="AG83" s="69"/>
      <c r="AH83" s="69"/>
      <c r="AI83" s="69"/>
      <c r="AJ83" s="69"/>
      <c r="AK83" s="69"/>
      <c r="AL83" s="69"/>
      <c r="AM83" s="69"/>
      <c r="AN83" s="69"/>
      <c r="AO83" s="69"/>
      <c r="AP83" s="78"/>
    </row>
    <row r="84" spans="1:42" x14ac:dyDescent="0.75">
      <c r="A84" s="73" t="s">
        <v>87</v>
      </c>
      <c r="W84" s="6"/>
      <c r="X84" s="6"/>
      <c r="Y84" s="6"/>
      <c r="Z84" s="6"/>
      <c r="AA84" s="6"/>
      <c r="AB84" s="6"/>
      <c r="AC84" s="6"/>
      <c r="AD84" s="6"/>
      <c r="AE84" s="6"/>
      <c r="AF84" s="6"/>
      <c r="AG84" s="6"/>
      <c r="AH84" s="6"/>
      <c r="AI84" s="6"/>
      <c r="AJ84" s="6"/>
      <c r="AK84" s="6"/>
      <c r="AL84" s="6"/>
      <c r="AM84" s="6"/>
      <c r="AN84" s="6"/>
      <c r="AO84" s="6"/>
      <c r="AP84" s="6"/>
    </row>
    <row r="85" spans="1:42" ht="16" x14ac:dyDescent="0.8">
      <c r="A85" s="46" t="s">
        <v>84</v>
      </c>
      <c r="B85" s="47">
        <f>(B$3*0.5*'Summary impacts'!$Q$19+(B$3*0.5)*'Summary impacts'!$Q$18)*'Summary impacts'!$H$4</f>
        <v>48485685.040000007</v>
      </c>
      <c r="C85" s="47">
        <f>(C$3*0.5*'Summary impacts'!$Q$19+(C$3*0.5)*'Summary impacts'!$Q$18)*'Summary impacts'!$H$4</f>
        <v>61987416.400000006</v>
      </c>
      <c r="D85" s="47">
        <f>(D$3*0.5*'Summary impacts'!$Q$19+(D$3*0.5)*'Summary impacts'!$Q$18)*'Summary impacts'!$H$4</f>
        <v>68508888.239999995</v>
      </c>
      <c r="E85" s="47">
        <f>(E$3*0.5*'Summary impacts'!$Q$19+(E$3*0.5)*'Summary impacts'!$Q$18)*'Summary impacts'!$H$4</f>
        <v>73912181.200000003</v>
      </c>
      <c r="F85" s="47">
        <f>(F$3*0.5*'Summary impacts'!$Q$19+(F$3*0.5)*'Summary impacts'!$Q$18)*'Summary impacts'!$H$4</f>
        <v>79715752.480000004</v>
      </c>
      <c r="G85" s="47">
        <f>(G$3*0.5*'Summary impacts'!$Q$19+(G$3*0.5)*'Summary impacts'!$Q$18)*'Summary impacts'!$H$4</f>
        <v>85939105.200000003</v>
      </c>
      <c r="H85" s="47">
        <f>(H$3*0.5*'Summary impacts'!$Q$19+(H$3*0.5)*'Summary impacts'!$Q$18)*'Summary impacts'!$H$4</f>
        <v>92103948.560000002</v>
      </c>
      <c r="I85" s="47">
        <f>(I$3*0.5*'Summary impacts'!$Q$19+(I$3*0.5)*'Summary impacts'!$Q$18)*'Summary impacts'!$H$4</f>
        <v>98615204.479999989</v>
      </c>
      <c r="J85" s="47">
        <f>(J$3*0.5*'Summary impacts'!$Q$19+(J$3*0.5)*'Summary impacts'!$Q$18)*'Summary impacts'!$H$4</f>
        <v>106052394.24000001</v>
      </c>
      <c r="K85" s="47">
        <f>(K$3*0.5*'Summary impacts'!$Q$19+(K$3*0.5)*'Summary impacts'!$Q$18)*'Summary impacts'!$H$4</f>
        <v>113900078.24000001</v>
      </c>
      <c r="L85" s="47">
        <f>(L$3*0.5*'Summary impacts'!$Q$19+(L$3*0.5)*'Summary impacts'!$Q$18)*'Summary impacts'!$H$4</f>
        <v>122242770.00000001</v>
      </c>
      <c r="M85" s="47">
        <f>(M$3*0.5*'Summary impacts'!$Q$19+(M$3*0.5)*'Summary impacts'!$Q$18)*'Summary impacts'!$H$4</f>
        <v>131099043.92</v>
      </c>
      <c r="N85" s="47">
        <f>(N$3*0.5*'Summary impacts'!$Q$19+(N$3*0.5)*'Summary impacts'!$Q$18)*'Summary impacts'!$H$4</f>
        <v>140470757.44</v>
      </c>
      <c r="O85" s="47">
        <f>(O$3*0.5*'Summary impacts'!$Q$19+(O$3*0.5)*'Summary impacts'!$Q$18)*'Summary impacts'!$H$4</f>
        <v>150333763.84</v>
      </c>
      <c r="P85" s="47">
        <f>(P$3*0.5*'Summary impacts'!$Q$19+(P$3*0.5)*'Summary impacts'!$Q$18)*'Summary impacts'!$H$4</f>
        <v>160914670.80000001</v>
      </c>
      <c r="Q85" s="47">
        <f>(Q$3*0.5*'Summary impacts'!$Q$19+(Q$3*0.5)*'Summary impacts'!$Q$18)*'Summary impacts'!$H$4</f>
        <v>172092744.72</v>
      </c>
      <c r="R85" s="47">
        <f>(R$3*0.5*'Summary impacts'!$Q$19+(R$3*0.5)*'Summary impacts'!$Q$18)*'Summary impacts'!$H$4</f>
        <v>183894918.47999999</v>
      </c>
      <c r="S85" s="47">
        <f>(S$3*0.5*'Summary impacts'!$Q$19+(S$3*0.5)*'Summary impacts'!$Q$18)*'Summary impacts'!$H$4</f>
        <v>196343481.36000001</v>
      </c>
      <c r="T85" s="47">
        <f>(T$3*0.5*'Summary impacts'!$Q$19+(T$3*0.5)*'Summary impacts'!$Q$18)*'Summary impacts'!$H$4</f>
        <v>209450506.72</v>
      </c>
      <c r="U85" s="48">
        <f>T85/B85</f>
        <v>4.3198421667592459</v>
      </c>
      <c r="W85" s="76"/>
      <c r="X85" s="76"/>
      <c r="Y85" s="76"/>
      <c r="Z85" s="76"/>
      <c r="AA85" s="76"/>
      <c r="AB85" s="76"/>
      <c r="AC85" s="76"/>
      <c r="AD85" s="76"/>
      <c r="AE85" s="76"/>
      <c r="AF85" s="76"/>
      <c r="AG85" s="76"/>
      <c r="AH85" s="76"/>
      <c r="AI85" s="76"/>
      <c r="AJ85" s="76"/>
      <c r="AK85" s="76"/>
      <c r="AL85" s="76"/>
      <c r="AM85" s="76"/>
      <c r="AN85" s="76"/>
      <c r="AO85" s="76"/>
      <c r="AP85" s="77"/>
    </row>
    <row r="86" spans="1:42" ht="16" x14ac:dyDescent="0.8">
      <c r="A86" s="46" t="s">
        <v>32</v>
      </c>
      <c r="B86" s="47">
        <f>(B$2-(B$3*0.5)*'Summary impacts'!$Q$18)*'Summary impacts'!$H$5</f>
        <v>22716340.919999998</v>
      </c>
      <c r="C86" s="47">
        <f>(C$2-(C$3*0.5)*'Summary impacts'!$Q$18)*'Summary impacts'!$H$5</f>
        <v>32174512.199999999</v>
      </c>
      <c r="D86" s="47">
        <f>(D$2-(D$3*0.5)*'Summary impacts'!$Q$18)*'Summary impacts'!$H$5</f>
        <v>36733574.519999996</v>
      </c>
      <c r="E86" s="47">
        <f>(E$2-(E$3*0.5)*'Summary impacts'!$Q$18)*'Summary impacts'!$H$5</f>
        <v>38841222.599999994</v>
      </c>
      <c r="F86" s="47">
        <f>(F$2-(F$3*0.5)*'Summary impacts'!$Q$18)*'Summary impacts'!$H$5</f>
        <v>41112617.039999999</v>
      </c>
      <c r="G86" s="47">
        <f>(G$2-(G$3*0.5)*'Summary impacts'!$Q$18)*'Summary impacts'!$H$5</f>
        <v>43561524.600000009</v>
      </c>
      <c r="H86" s="47">
        <f>(H$2-(H$3*0.5)*'Summary impacts'!$Q$18)*'Summary impacts'!$H$5</f>
        <v>7611851.8799999962</v>
      </c>
      <c r="I86" s="47">
        <f>(I$2-(I$3*0.5)*'Summary impacts'!$Q$18)*'Summary impacts'!$H$5</f>
        <v>11552423.040000001</v>
      </c>
      <c r="J86" s="47">
        <f>(J$2-(J$3*0.5)*'Summary impacts'!$Q$18)*'Summary impacts'!$H$5</f>
        <v>13728467.519999992</v>
      </c>
      <c r="K86" s="47">
        <f>(K$2-(K$3*0.5)*'Summary impacts'!$Q$18)*'Summary impacts'!$H$5</f>
        <v>16748309.520000003</v>
      </c>
      <c r="L86" s="47">
        <f>(L$2-(L$3*0.5)*'Summary impacts'!$Q$18)*'Summary impacts'!$H$5</f>
        <v>20283884.999999989</v>
      </c>
      <c r="M86" s="47">
        <f>(M$2-(M$3*0.5)*'Summary impacts'!$Q$18)*'Summary impacts'!$H$5</f>
        <v>22947545.159999996</v>
      </c>
      <c r="N86" s="47">
        <f>(N$2-(N$3*0.5)*'Summary impacts'!$Q$18)*'Summary impacts'!$H$5</f>
        <v>24358281.119999997</v>
      </c>
      <c r="O86" s="47">
        <f>(O$2-(O$3*0.5)*'Summary impacts'!$Q$18)*'Summary impacts'!$H$5</f>
        <v>25943008.319999997</v>
      </c>
      <c r="P86" s="47">
        <f>(P$2-(P$3*0.5)*'Summary impacts'!$Q$18)*'Summary impacts'!$H$5</f>
        <v>27699683.399999991</v>
      </c>
      <c r="Q86" s="47">
        <f>(Q$2-(Q$3*0.5)*'Summary impacts'!$Q$18)*'Summary impacts'!$H$5</f>
        <v>29656483.559999991</v>
      </c>
      <c r="R86" s="47">
        <f>(R$2-(R$3*0.5)*'Summary impacts'!$Q$18)*'Summary impacts'!$H$5</f>
        <v>31825940.039999984</v>
      </c>
      <c r="S86" s="47">
        <f>(S$2-(S$3*0.5)*'Summary impacts'!$Q$18)*'Summary impacts'!$H$5</f>
        <v>34304786.279999994</v>
      </c>
      <c r="T86" s="47">
        <f>(T$2-(T$3*0.5)*'Summary impacts'!$Q$18)*'Summary impacts'!$H$5</f>
        <v>37034584.559999987</v>
      </c>
      <c r="U86" s="48">
        <f t="shared" ref="U86" si="19">T86/B86</f>
        <v>1.6303058969939068</v>
      </c>
      <c r="W86" s="76"/>
      <c r="X86" s="76"/>
      <c r="Y86" s="76"/>
      <c r="Z86" s="76"/>
      <c r="AA86" s="76"/>
      <c r="AB86" s="76"/>
      <c r="AC86" s="76"/>
      <c r="AD86" s="76"/>
      <c r="AE86" s="76"/>
      <c r="AF86" s="76"/>
      <c r="AG86" s="76"/>
      <c r="AH86" s="76"/>
      <c r="AI86" s="76"/>
      <c r="AJ86" s="76"/>
      <c r="AK86" s="76"/>
      <c r="AL86" s="76"/>
      <c r="AM86" s="76"/>
      <c r="AN86" s="76"/>
      <c r="AO86" s="76"/>
      <c r="AP86" s="77"/>
    </row>
    <row r="87" spans="1:42" ht="16" x14ac:dyDescent="0.8">
      <c r="A87" s="46" t="s">
        <v>78</v>
      </c>
      <c r="B87" s="47">
        <f>(B$3*0.5*'Summary impacts'!$Q$19)*'Summary impacts'!$H$6</f>
        <v>15192237.000000002</v>
      </c>
      <c r="C87" s="47">
        <f>(C$3*0.5*'Summary impacts'!$Q$19)*'Summary impacts'!$H$6</f>
        <v>19422795</v>
      </c>
      <c r="D87" s="47">
        <f>(D$3*0.5*'Summary impacts'!$Q$19)*'Summary impacts'!$H$6</f>
        <v>21466197</v>
      </c>
      <c r="E87" s="47">
        <f>(E$3*0.5*'Summary impacts'!$Q$19)*'Summary impacts'!$H$6</f>
        <v>23159235</v>
      </c>
      <c r="F87" s="47">
        <f>(F$3*0.5*'Summary impacts'!$Q$19)*'Summary impacts'!$H$6</f>
        <v>24977694</v>
      </c>
      <c r="G87" s="47">
        <f>(G$3*0.5*'Summary impacts'!$Q$19)*'Summary impacts'!$H$6</f>
        <v>26927685</v>
      </c>
      <c r="H87" s="47">
        <f>(H$3*0.5*'Summary impacts'!$Q$19)*'Summary impacts'!$H$6</f>
        <v>28859343</v>
      </c>
      <c r="I87" s="47">
        <f>(I$3*0.5*'Summary impacts'!$Q$19)*'Summary impacts'!$H$6</f>
        <v>30899543.999999996</v>
      </c>
      <c r="J87" s="47">
        <f>(J$3*0.5*'Summary impacts'!$Q$19)*'Summary impacts'!$H$6</f>
        <v>33229872.000000004</v>
      </c>
      <c r="K87" s="47">
        <f>(K$3*0.5*'Summary impacts'!$Q$19)*'Summary impacts'!$H$6</f>
        <v>35688822</v>
      </c>
      <c r="L87" s="47">
        <f>(L$3*0.5*'Summary impacts'!$Q$19)*'Summary impacts'!$H$6</f>
        <v>38302875</v>
      </c>
      <c r="M87" s="47">
        <f>(M$3*0.5*'Summary impacts'!$Q$19)*'Summary impacts'!$H$6</f>
        <v>41077851</v>
      </c>
      <c r="N87" s="47">
        <f>(N$3*0.5*'Summary impacts'!$Q$19)*'Summary impacts'!$H$6</f>
        <v>44014332</v>
      </c>
      <c r="O87" s="47">
        <f>(O$3*0.5*'Summary impacts'!$Q$19)*'Summary impacts'!$H$6</f>
        <v>47104752</v>
      </c>
      <c r="P87" s="47">
        <f>(P$3*0.5*'Summary impacts'!$Q$19)*'Summary impacts'!$H$6</f>
        <v>50420115</v>
      </c>
      <c r="Q87" s="47">
        <f>(Q$3*0.5*'Summary impacts'!$Q$19)*'Summary impacts'!$H$6</f>
        <v>53922591</v>
      </c>
      <c r="R87" s="47">
        <f>(R$3*0.5*'Summary impacts'!$Q$19)*'Summary impacts'!$H$6</f>
        <v>57620619</v>
      </c>
      <c r="S87" s="47">
        <f>(S$3*0.5*'Summary impacts'!$Q$19)*'Summary impacts'!$H$6</f>
        <v>61521183</v>
      </c>
      <c r="T87" s="47">
        <f>(T$3*0.5*'Summary impacts'!$Q$19)*'Summary impacts'!$H$6</f>
        <v>65628066.000000007</v>
      </c>
      <c r="U87" s="48">
        <f>T87/B87</f>
        <v>4.3198421667592468</v>
      </c>
      <c r="W87" s="76"/>
      <c r="X87" s="76"/>
      <c r="Y87" s="76"/>
      <c r="Z87" s="76"/>
      <c r="AA87" s="76"/>
      <c r="AB87" s="76"/>
      <c r="AC87" s="76"/>
      <c r="AD87" s="76"/>
      <c r="AE87" s="76"/>
      <c r="AF87" s="76"/>
      <c r="AG87" s="76"/>
      <c r="AH87" s="76"/>
      <c r="AI87" s="76"/>
      <c r="AJ87" s="76"/>
      <c r="AK87" s="76"/>
      <c r="AL87" s="76"/>
      <c r="AM87" s="76"/>
      <c r="AN87" s="76"/>
      <c r="AO87" s="76"/>
      <c r="AP87" s="77"/>
    </row>
    <row r="88" spans="1:42" ht="16" x14ac:dyDescent="0.8">
      <c r="A88" s="46" t="s">
        <v>14</v>
      </c>
      <c r="B88" s="47">
        <f>(B$4)*'Summary impacts'!$H$7</f>
        <v>23296416</v>
      </c>
      <c r="C88" s="47">
        <f>(C$4)*'Summary impacts'!$H$7</f>
        <v>28874208</v>
      </c>
      <c r="D88" s="47">
        <f>(D$4)*'Summary impacts'!$H$7</f>
        <v>31284528</v>
      </c>
      <c r="E88" s="47">
        <f>(E$4)*'Summary impacts'!$H$7</f>
        <v>32389103.999999996</v>
      </c>
      <c r="F88" s="47">
        <f>(F$4)*'Summary impacts'!$H$7</f>
        <v>33534336</v>
      </c>
      <c r="G88" s="47">
        <f>(G$4)*'Summary impacts'!$H$7</f>
        <v>34721280</v>
      </c>
      <c r="H88" s="47">
        <f>(H$4)*'Summary impacts'!$H$7</f>
        <v>35954688</v>
      </c>
      <c r="I88" s="47">
        <f>(I$4)*'Summary impacts'!$H$7</f>
        <v>37228752</v>
      </c>
      <c r="J88" s="47">
        <f>(J$4)*'Summary impacts'!$H$7</f>
        <v>38552976</v>
      </c>
      <c r="K88" s="47">
        <f>(K$4)*'Summary impacts'!$H$7</f>
        <v>39926304</v>
      </c>
      <c r="L88" s="47">
        <f>(L$4)*'Summary impacts'!$H$7</f>
        <v>41351376</v>
      </c>
      <c r="M88" s="47">
        <f>(M$4)*'Summary impacts'!$H$7</f>
        <v>42830304</v>
      </c>
      <c r="N88" s="47">
        <f>(N$4)*'Summary impacts'!$H$7</f>
        <v>44366256</v>
      </c>
      <c r="O88" s="47">
        <f>(O$4)*'Summary impacts'!$H$7</f>
        <v>45959760</v>
      </c>
      <c r="P88" s="47">
        <f>(P$4)*'Summary impacts'!$H$7</f>
        <v>47616096</v>
      </c>
      <c r="Q88" s="47">
        <f>(Q$4)*'Summary impacts'!$H$7</f>
        <v>49336320</v>
      </c>
      <c r="R88" s="47">
        <f>(R$4)*'Summary impacts'!$H$7</f>
        <v>51123072</v>
      </c>
      <c r="S88" s="47">
        <f>(S$4)*'Summary impacts'!$H$7</f>
        <v>52980048</v>
      </c>
      <c r="T88" s="47">
        <f>(T$4)*'Summary impacts'!$H$7</f>
        <v>54908832</v>
      </c>
      <c r="U88" s="48">
        <f t="shared" ref="U88:U97" si="20">T88/B88</f>
        <v>2.3569647794750916</v>
      </c>
      <c r="W88" s="76"/>
      <c r="X88" s="76"/>
      <c r="Y88" s="76"/>
      <c r="Z88" s="76"/>
      <c r="AA88" s="76"/>
      <c r="AB88" s="76"/>
      <c r="AC88" s="76"/>
      <c r="AD88" s="76"/>
      <c r="AE88" s="76"/>
      <c r="AF88" s="76"/>
      <c r="AG88" s="76"/>
      <c r="AH88" s="76"/>
      <c r="AI88" s="76"/>
      <c r="AJ88" s="76"/>
      <c r="AK88" s="76"/>
      <c r="AL88" s="76"/>
      <c r="AM88" s="76"/>
      <c r="AN88" s="76"/>
      <c r="AO88" s="76"/>
      <c r="AP88" s="77"/>
    </row>
    <row r="89" spans="1:42" ht="16" x14ac:dyDescent="0.8">
      <c r="A89" s="46" t="s">
        <v>34</v>
      </c>
      <c r="B89" s="47">
        <f>(B$5*0.89)*'Summary impacts'!$H$8</f>
        <v>15584320.08</v>
      </c>
      <c r="C89" s="47">
        <f>(C$5*0.89)*'Summary impacts'!$H$8</f>
        <v>19313647.919999998</v>
      </c>
      <c r="D89" s="47">
        <f>(D$5*0.89)*'Summary impacts'!$H$8</f>
        <v>20925324</v>
      </c>
      <c r="E89" s="47">
        <f>(E$5*0.89)*'Summary impacts'!$H$8</f>
        <v>21665896.559999999</v>
      </c>
      <c r="F89" s="47">
        <f>(F$5*0.89)*'Summary impacts'!$H$8</f>
        <v>22433831.280000001</v>
      </c>
      <c r="G89" s="47">
        <f>(G$5*0.89)*'Summary impacts'!$H$8</f>
        <v>23230473.84</v>
      </c>
      <c r="H89" s="47">
        <f>(H$5*0.89)*'Summary impacts'!$H$8</f>
        <v>24058067.040000003</v>
      </c>
      <c r="I89" s="47">
        <f>(I$5*0.89)*'Summary impacts'!$H$8</f>
        <v>24913022.399999999</v>
      </c>
      <c r="J89" s="47">
        <f>(J$5*0.89)*'Summary impacts'!$H$8</f>
        <v>25802068.32</v>
      </c>
      <c r="K89" s="47">
        <f>(K$5*0.89)*'Summary impacts'!$H$8</f>
        <v>26724756.240000002</v>
      </c>
      <c r="L89" s="47">
        <f>(L$5*0.89)*'Summary impacts'!$H$8</f>
        <v>27682431.84</v>
      </c>
      <c r="M89" s="47">
        <f>(M$5*0.89)*'Summary impacts'!$H$8</f>
        <v>28677337.920000002</v>
      </c>
      <c r="N89" s="47">
        <f>(N$5*0.89)*'Summary impacts'!$H$8</f>
        <v>29709923.040000003</v>
      </c>
      <c r="O89" s="47">
        <f>(O$5*0.89)*'Summary impacts'!$H$8</f>
        <v>30782430.000000004</v>
      </c>
      <c r="P89" s="47">
        <f>(P$5*0.89)*'Summary impacts'!$H$8</f>
        <v>31897550.160000004</v>
      </c>
      <c r="Q89" s="47">
        <f>(Q$5*0.89)*'Summary impacts'!$H$8</f>
        <v>33056180.640000004</v>
      </c>
      <c r="R89" s="47">
        <f>(R$5*0.89)*'Summary impacts'!$H$8</f>
        <v>34260564.240000002</v>
      </c>
      <c r="S89" s="47">
        <f>(S$5*0.89)*'Summary impacts'!$H$8</f>
        <v>35512495.200000003</v>
      </c>
      <c r="T89" s="47">
        <f>(T$5*0.89)*'Summary impacts'!$H$8</f>
        <v>36814216.320000008</v>
      </c>
      <c r="U89" s="48">
        <f t="shared" si="20"/>
        <v>2.3622600236018769</v>
      </c>
      <c r="W89" s="76"/>
      <c r="X89" s="76"/>
      <c r="Y89" s="76"/>
      <c r="Z89" s="76"/>
      <c r="AA89" s="76"/>
      <c r="AB89" s="76"/>
      <c r="AC89" s="76"/>
      <c r="AD89" s="76"/>
      <c r="AE89" s="76"/>
      <c r="AF89" s="76"/>
      <c r="AG89" s="76"/>
      <c r="AH89" s="76"/>
      <c r="AI89" s="76"/>
      <c r="AJ89" s="76"/>
      <c r="AK89" s="76"/>
      <c r="AL89" s="76"/>
      <c r="AM89" s="76"/>
      <c r="AN89" s="76"/>
      <c r="AO89" s="76"/>
      <c r="AP89" s="77"/>
    </row>
    <row r="90" spans="1:42" ht="16" x14ac:dyDescent="0.8">
      <c r="A90" s="46" t="s">
        <v>35</v>
      </c>
      <c r="B90" s="47">
        <f>(B$5*0.11)*'Summary impacts'!$H$9</f>
        <v>2109594.96</v>
      </c>
      <c r="C90" s="47">
        <f>(C$5*0.11)*'Summary impacts'!$H$9</f>
        <v>2614421.04</v>
      </c>
      <c r="D90" s="47">
        <f>(D$5*0.11)*'Summary impacts'!$H$9</f>
        <v>2832588</v>
      </c>
      <c r="E90" s="47">
        <f>(E$5*0.11)*'Summary impacts'!$H$9</f>
        <v>2932836.7199999997</v>
      </c>
      <c r="F90" s="47">
        <f>(F$5*0.11)*'Summary impacts'!$H$9</f>
        <v>3036789.36</v>
      </c>
      <c r="G90" s="47">
        <f>(G$5*0.11)*'Summary impacts'!$H$9</f>
        <v>3144628.08</v>
      </c>
      <c r="H90" s="47">
        <f>(H$5*0.11)*'Summary impacts'!$H$9</f>
        <v>3256656.4800000004</v>
      </c>
      <c r="I90" s="47">
        <f>(I$5*0.11)*'Summary impacts'!$H$9</f>
        <v>3372388.8000000003</v>
      </c>
      <c r="J90" s="47">
        <f>(J$5*0.11)*'Summary impacts'!$H$9</f>
        <v>3492735.84</v>
      </c>
      <c r="K90" s="47">
        <f>(K$5*0.11)*'Summary impacts'!$H$9</f>
        <v>3617636.8800000004</v>
      </c>
      <c r="L90" s="47">
        <f>(L$5*0.11)*'Summary impacts'!$H$9</f>
        <v>3747274.08</v>
      </c>
      <c r="M90" s="47">
        <f>(M$5*0.11)*'Summary impacts'!$H$9</f>
        <v>3881951.0400000005</v>
      </c>
      <c r="N90" s="47">
        <f>(N$5*0.11)*'Summary impacts'!$H$9</f>
        <v>4021728.48</v>
      </c>
      <c r="O90" s="47">
        <f>(O$5*0.11)*'Summary impacts'!$H$9</f>
        <v>4166910</v>
      </c>
      <c r="P90" s="47">
        <f>(P$5*0.11)*'Summary impacts'!$H$9</f>
        <v>4317859.92</v>
      </c>
      <c r="Q90" s="47">
        <f>(Q$5*0.11)*'Summary impacts'!$H$9</f>
        <v>4474699.68</v>
      </c>
      <c r="R90" s="47">
        <f>(R$5*0.11)*'Summary impacts'!$H$9</f>
        <v>4637732.88</v>
      </c>
      <c r="S90" s="47">
        <f>(S$5*0.11)*'Summary impacts'!$H$9</f>
        <v>4807202.4000000004</v>
      </c>
      <c r="T90" s="47">
        <f>(T$5*0.11)*'Summary impacts'!$H$9</f>
        <v>4983411.84</v>
      </c>
      <c r="U90" s="48">
        <f t="shared" si="20"/>
        <v>2.3622600236018765</v>
      </c>
      <c r="W90" s="76"/>
      <c r="X90" s="76"/>
      <c r="Y90" s="76"/>
      <c r="Z90" s="76"/>
      <c r="AA90" s="76"/>
      <c r="AB90" s="76"/>
      <c r="AC90" s="76"/>
      <c r="AD90" s="76"/>
      <c r="AE90" s="76"/>
      <c r="AF90" s="76"/>
      <c r="AG90" s="76"/>
      <c r="AH90" s="76"/>
      <c r="AI90" s="76"/>
      <c r="AJ90" s="76"/>
      <c r="AK90" s="76"/>
      <c r="AL90" s="76"/>
      <c r="AM90" s="76"/>
      <c r="AN90" s="76"/>
      <c r="AO90" s="76"/>
      <c r="AP90" s="77"/>
    </row>
    <row r="91" spans="1:42" ht="16" x14ac:dyDescent="0.8">
      <c r="A91" s="46" t="s">
        <v>77</v>
      </c>
      <c r="B91" s="47">
        <f>(B$6*0.5)*'Summary impacts'!$H$10</f>
        <v>20562601</v>
      </c>
      <c r="C91" s="47">
        <f>(C$6*0.5)*'Summary impacts'!$H$10</f>
        <v>26003365.000000004</v>
      </c>
      <c r="D91" s="47">
        <f>(D$6*0.5)*'Summary impacts'!$H$10</f>
        <v>28522128.999999996</v>
      </c>
      <c r="E91" s="47">
        <f>(E$6*0.5)*'Summary impacts'!$H$10</f>
        <v>30292861</v>
      </c>
      <c r="F91" s="47">
        <f>(F$6*0.5)*'Summary impacts'!$H$10</f>
        <v>32202875</v>
      </c>
      <c r="G91" s="47">
        <f>(G$6*0.5)*'Summary impacts'!$H$10</f>
        <v>34260450</v>
      </c>
      <c r="H91" s="47">
        <f>(H$6*0.5)*'Summary impacts'!$H$10</f>
        <v>29124548</v>
      </c>
      <c r="I91" s="47">
        <f>(I$6*0.5)*'Summary impacts'!$H$10</f>
        <v>26212288</v>
      </c>
      <c r="J91" s="47">
        <f>(J$6*0.5)*'Summary impacts'!$H$10</f>
        <v>27921658</v>
      </c>
      <c r="K91" s="47">
        <f>(K$6*0.5)*'Summary impacts'!$H$10</f>
        <v>29141593</v>
      </c>
      <c r="L91" s="47">
        <f>(L$6*0.5)*'Summary impacts'!$H$10</f>
        <v>30422890.000000004</v>
      </c>
      <c r="M91" s="47">
        <f>(M$6*0.5)*'Summary impacts'!$H$10</f>
        <v>31794282</v>
      </c>
      <c r="N91" s="47">
        <f>(N$6*0.5)*'Summary impacts'!$H$10</f>
        <v>33188563</v>
      </c>
      <c r="O91" s="47">
        <f>(O$6*0.5)*'Summary impacts'!$H$10</f>
        <v>34271651</v>
      </c>
      <c r="P91" s="47">
        <f>(P$6*0.5)*'Summary impacts'!$H$10</f>
        <v>36490423</v>
      </c>
      <c r="Q91" s="47">
        <f>(Q$6*0.5)*'Summary impacts'!$H$10</f>
        <v>38847503</v>
      </c>
      <c r="R91" s="47">
        <f>(R$6*0.5)*'Summary impacts'!$H$10</f>
        <v>41387208</v>
      </c>
      <c r="S91" s="47">
        <f>(S$6*0.5)*'Summary impacts'!$H$10</f>
        <v>44131940</v>
      </c>
      <c r="T91" s="47">
        <f>(T$6*0.5)*'Summary impacts'!$H$10</f>
        <v>47043713</v>
      </c>
      <c r="U91" s="48">
        <f t="shared" si="20"/>
        <v>2.2878289084148449</v>
      </c>
      <c r="W91" s="76"/>
      <c r="X91" s="76"/>
      <c r="Y91" s="76"/>
      <c r="Z91" s="76"/>
      <c r="AA91" s="76"/>
      <c r="AB91" s="76"/>
      <c r="AC91" s="76"/>
      <c r="AD91" s="76"/>
      <c r="AE91" s="76"/>
      <c r="AF91" s="76"/>
      <c r="AG91" s="76"/>
      <c r="AH91" s="76"/>
      <c r="AI91" s="76"/>
      <c r="AJ91" s="76"/>
      <c r="AK91" s="76"/>
      <c r="AL91" s="76"/>
      <c r="AM91" s="76"/>
      <c r="AN91" s="76"/>
      <c r="AO91" s="76"/>
      <c r="AP91" s="77"/>
    </row>
    <row r="92" spans="1:42" ht="16" x14ac:dyDescent="0.8">
      <c r="A92" s="46" t="s">
        <v>79</v>
      </c>
      <c r="B92" s="47">
        <f>(B$6*0.5)*'Summary impacts'!$H$11</f>
        <v>21322615</v>
      </c>
      <c r="C92" s="47">
        <f>(C$6*0.5)*'Summary impacts'!$H$11</f>
        <v>26964475.000000004</v>
      </c>
      <c r="D92" s="47">
        <f>(D$6*0.5)*'Summary impacts'!$H$11</f>
        <v>29576334.999999996</v>
      </c>
      <c r="E92" s="47">
        <f>(E$6*0.5)*'Summary impacts'!$H$11</f>
        <v>31412515</v>
      </c>
      <c r="F92" s="47">
        <f>(F$6*0.5)*'Summary impacts'!$H$11</f>
        <v>33393125</v>
      </c>
      <c r="G92" s="47">
        <f>(G$6*0.5)*'Summary impacts'!$H$11</f>
        <v>35526750</v>
      </c>
      <c r="H92" s="47">
        <f>(H$6*0.5)*'Summary impacts'!$H$11</f>
        <v>30201020</v>
      </c>
      <c r="I92" s="47">
        <f>(I$6*0.5)*'Summary impacts'!$H$11</f>
        <v>27181120</v>
      </c>
      <c r="J92" s="47">
        <f>(J$6*0.5)*'Summary impacts'!$H$11</f>
        <v>28953670</v>
      </c>
      <c r="K92" s="47">
        <f>(K$6*0.5)*'Summary impacts'!$H$11</f>
        <v>30218695</v>
      </c>
      <c r="L92" s="47">
        <f>(L$6*0.5)*'Summary impacts'!$H$11</f>
        <v>31547350.000000004</v>
      </c>
      <c r="M92" s="47">
        <f>(M$6*0.5)*'Summary impacts'!$H$11</f>
        <v>32969430</v>
      </c>
      <c r="N92" s="47">
        <f>(N$6*0.5)*'Summary impacts'!$H$11</f>
        <v>34415245</v>
      </c>
      <c r="O92" s="47">
        <f>(O$6*0.5)*'Summary impacts'!$H$11</f>
        <v>35538365</v>
      </c>
      <c r="P92" s="47">
        <f>(P$6*0.5)*'Summary impacts'!$H$11</f>
        <v>37839145</v>
      </c>
      <c r="Q92" s="47">
        <f>(Q$6*0.5)*'Summary impacts'!$H$11</f>
        <v>40283345</v>
      </c>
      <c r="R92" s="47">
        <f>(R$6*0.5)*'Summary impacts'!$H$11</f>
        <v>42916920</v>
      </c>
      <c r="S92" s="47">
        <f>(S$6*0.5)*'Summary impacts'!$H$11</f>
        <v>45763100</v>
      </c>
      <c r="T92" s="47">
        <f>(T$6*0.5)*'Summary impacts'!$H$11</f>
        <v>48782495</v>
      </c>
      <c r="U92" s="48">
        <f t="shared" si="20"/>
        <v>2.2878289084148449</v>
      </c>
      <c r="W92" s="76"/>
      <c r="X92" s="76"/>
      <c r="Y92" s="76"/>
      <c r="Z92" s="76"/>
      <c r="AA92" s="76"/>
      <c r="AB92" s="76"/>
      <c r="AC92" s="76"/>
      <c r="AD92" s="76"/>
      <c r="AE92" s="76"/>
      <c r="AF92" s="76"/>
      <c r="AG92" s="76"/>
      <c r="AH92" s="76"/>
      <c r="AI92" s="76"/>
      <c r="AJ92" s="76"/>
      <c r="AK92" s="76"/>
      <c r="AL92" s="76"/>
      <c r="AM92" s="76"/>
      <c r="AN92" s="76"/>
      <c r="AO92" s="76"/>
      <c r="AP92" s="77"/>
    </row>
    <row r="93" spans="1:42" ht="16" x14ac:dyDescent="0.8">
      <c r="A93" s="46" t="s">
        <v>37</v>
      </c>
      <c r="B93" s="47">
        <f>(B$7*0.76)*'Summary impacts'!$H$12</f>
        <v>45548212.839999996</v>
      </c>
      <c r="C93" s="47">
        <f>(C$7*0.76)*'Summary impacts'!$H$12</f>
        <v>56618348.520000003</v>
      </c>
      <c r="D93" s="47">
        <f>(D$7*0.76)*'Summary impacts'!$H$12</f>
        <v>61458848.56000001</v>
      </c>
      <c r="E93" s="47">
        <f>(E$7*0.76)*'Summary impacts'!$H$12</f>
        <v>63800246.680000007</v>
      </c>
      <c r="F93" s="47">
        <f>(F$7*0.76)*'Summary impacts'!$H$12</f>
        <v>66253044.079999998</v>
      </c>
      <c r="G93" s="47">
        <f>(G$7*0.76)*'Summary impacts'!$H$12</f>
        <v>68823951.559999987</v>
      </c>
      <c r="H93" s="47">
        <f>(H$7*0.76)*'Summary impacts'!$H$12</f>
        <v>71470020</v>
      </c>
      <c r="I93" s="47">
        <f>(I$7*0.76)*'Summary impacts'!$H$12</f>
        <v>74270436.840000004</v>
      </c>
      <c r="J93" s="47">
        <f>(J$7*0.76)*'Summary impacts'!$H$12</f>
        <v>77226544.239999995</v>
      </c>
      <c r="K93" s="47">
        <f>(K$7*0.76)*'Summary impacts'!$H$12</f>
        <v>80328276</v>
      </c>
      <c r="L93" s="47">
        <f>(L$7*0.76)*'Summary impacts'!$H$12</f>
        <v>83585698.320000008</v>
      </c>
      <c r="M93" s="47">
        <f>(M$7*0.76)*'Summary impacts'!$H$12</f>
        <v>87006864.159999996</v>
      </c>
      <c r="N93" s="47">
        <f>(N$7*0.76)*'Summary impacts'!$H$12</f>
        <v>90599155.400000006</v>
      </c>
      <c r="O93" s="47">
        <f>(O$7*0.76)*'Summary impacts'!$H$12</f>
        <v>94371296.079999998</v>
      </c>
      <c r="P93" s="47">
        <f>(P$7*0.76)*'Summary impacts'!$H$12</f>
        <v>98346102.920000002</v>
      </c>
      <c r="Q93" s="47">
        <f>(Q$7*0.76)*'Summary impacts'!$H$12</f>
        <v>102526931.32000001</v>
      </c>
      <c r="R93" s="47">
        <f>(R$7*0.76)*'Summary impacts'!$H$12</f>
        <v>106925189.63999999</v>
      </c>
      <c r="S93" s="47">
        <f>(S$7*0.76)*'Summary impacts'!$H$12</f>
        <v>111554970.56</v>
      </c>
      <c r="T93" s="47">
        <f>(T$7*0.76)*'Summary impacts'!$H$12</f>
        <v>116427682.44000001</v>
      </c>
      <c r="U93" s="48">
        <f t="shared" si="20"/>
        <v>2.5561416174325582</v>
      </c>
      <c r="W93" s="76"/>
      <c r="X93" s="76"/>
      <c r="Y93" s="76"/>
      <c r="Z93" s="76"/>
      <c r="AA93" s="76"/>
      <c r="AB93" s="76"/>
      <c r="AC93" s="76"/>
      <c r="AD93" s="76"/>
      <c r="AE93" s="76"/>
      <c r="AF93" s="76"/>
      <c r="AG93" s="76"/>
      <c r="AH93" s="76"/>
      <c r="AI93" s="76"/>
      <c r="AJ93" s="76"/>
      <c r="AK93" s="76"/>
      <c r="AL93" s="76"/>
      <c r="AM93" s="76"/>
      <c r="AN93" s="76"/>
      <c r="AO93" s="76"/>
      <c r="AP93" s="77"/>
    </row>
    <row r="94" spans="1:42" ht="16" x14ac:dyDescent="0.8">
      <c r="A94" s="46" t="s">
        <v>38</v>
      </c>
      <c r="B94" s="47">
        <f>(B$7*0.24)*'Summary impacts'!$H$13</f>
        <v>13520301.6</v>
      </c>
      <c r="C94" s="47">
        <f>(C$7*0.24)*'Summary impacts'!$H$13</f>
        <v>16806304.800000001</v>
      </c>
      <c r="D94" s="47">
        <f>(D$7*0.24)*'Summary impacts'!$H$13</f>
        <v>18243134.399999999</v>
      </c>
      <c r="E94" s="47">
        <f>(E$7*0.24)*'Summary impacts'!$H$13</f>
        <v>18938143.199999999</v>
      </c>
      <c r="F94" s="47">
        <f>(F$7*0.24)*'Summary impacts'!$H$13</f>
        <v>19666219.199999999</v>
      </c>
      <c r="G94" s="47">
        <f>(G$7*0.24)*'Summary impacts'!$H$13</f>
        <v>20429354.399999999</v>
      </c>
      <c r="H94" s="47">
        <f>(H$7*0.24)*'Summary impacts'!$H$13</f>
        <v>21214800</v>
      </c>
      <c r="I94" s="47">
        <f>(I$7*0.24)*'Summary impacts'!$H$13</f>
        <v>22046061.600000001</v>
      </c>
      <c r="J94" s="47">
        <f>(J$7*0.24)*'Summary impacts'!$H$13</f>
        <v>22923537.599999998</v>
      </c>
      <c r="K94" s="47">
        <f>(K$7*0.24)*'Summary impacts'!$H$13</f>
        <v>23844239.999999996</v>
      </c>
      <c r="L94" s="47">
        <f>(L$7*0.24)*'Summary impacts'!$H$13</f>
        <v>24811156.800000001</v>
      </c>
      <c r="M94" s="47">
        <f>(M$7*0.24)*'Summary impacts'!$H$13</f>
        <v>25826678.399999995</v>
      </c>
      <c r="N94" s="47">
        <f>(N$7*0.24)*'Summary impacts'!$H$13</f>
        <v>26892996</v>
      </c>
      <c r="O94" s="47">
        <f>(O$7*0.24)*'Summary impacts'!$H$13</f>
        <v>28012699.199999996</v>
      </c>
      <c r="P94" s="47">
        <f>(P$7*0.24)*'Summary impacts'!$H$13</f>
        <v>29192560.800000001</v>
      </c>
      <c r="Q94" s="47">
        <f>(Q$7*0.24)*'Summary impacts'!$H$13</f>
        <v>30433576.800000001</v>
      </c>
      <c r="R94" s="47">
        <f>(R$7*0.24)*'Summary impacts'!$H$13</f>
        <v>31739133.599999998</v>
      </c>
      <c r="S94" s="47">
        <f>(S$7*0.24)*'Summary impacts'!$H$13</f>
        <v>33113414.399999999</v>
      </c>
      <c r="T94" s="47">
        <f>(T$7*0.24)*'Summary impacts'!$H$13</f>
        <v>34559805.600000001</v>
      </c>
      <c r="U94" s="48">
        <f t="shared" si="20"/>
        <v>2.5561416174325582</v>
      </c>
      <c r="W94" s="76"/>
      <c r="X94" s="76"/>
      <c r="Y94" s="76"/>
      <c r="Z94" s="76"/>
      <c r="AA94" s="76"/>
      <c r="AB94" s="76"/>
      <c r="AC94" s="76"/>
      <c r="AD94" s="76"/>
      <c r="AE94" s="76"/>
      <c r="AF94" s="76"/>
      <c r="AG94" s="76"/>
      <c r="AH94" s="76"/>
      <c r="AI94" s="76"/>
      <c r="AJ94" s="76"/>
      <c r="AK94" s="76"/>
      <c r="AL94" s="76"/>
      <c r="AM94" s="76"/>
      <c r="AN94" s="76"/>
      <c r="AO94" s="76"/>
      <c r="AP94" s="77"/>
    </row>
    <row r="95" spans="1:42" ht="16" x14ac:dyDescent="0.8">
      <c r="A95" s="46" t="s">
        <v>39</v>
      </c>
      <c r="B95" s="47">
        <f>(B$8)*'Summary impacts'!$H$14</f>
        <v>1912000</v>
      </c>
      <c r="C95" s="47">
        <f>(C$8)*'Summary impacts'!$H$14</f>
        <v>2657600</v>
      </c>
      <c r="D95" s="47">
        <f>(D$8)*'Summary impacts'!$H$14</f>
        <v>3057600</v>
      </c>
      <c r="E95" s="47">
        <f>(E$8)*'Summary impacts'!$H$14</f>
        <v>3332799.9999999995</v>
      </c>
      <c r="F95" s="47">
        <f>(F$8)*'Summary impacts'!$H$14</f>
        <v>3635200</v>
      </c>
      <c r="G95" s="47">
        <f>(G$8)*'Summary impacts'!$H$14</f>
        <v>3971200</v>
      </c>
      <c r="H95" s="47">
        <f>(H$8)*'Summary impacts'!$H$14</f>
        <v>4348800</v>
      </c>
      <c r="I95" s="47">
        <f>(I$8)*'Summary impacts'!$H$14</f>
        <v>4739200</v>
      </c>
      <c r="J95" s="47">
        <f>(J$8)*'Summary impacts'!$H$14</f>
        <v>5179200</v>
      </c>
      <c r="K95" s="47">
        <f>(K$8)*'Summary impacts'!$H$14</f>
        <v>5660800</v>
      </c>
      <c r="L95" s="47">
        <f>(L$8)*'Summary impacts'!$H$14</f>
        <v>6187200</v>
      </c>
      <c r="M95" s="47">
        <f>(M$8)*'Summary impacts'!$H$14</f>
        <v>6761600</v>
      </c>
      <c r="N95" s="47">
        <f>(N$8)*'Summary impacts'!$H$14</f>
        <v>7390400</v>
      </c>
      <c r="O95" s="47">
        <f>(O$8)*'Summary impacts'!$H$14</f>
        <v>8073600</v>
      </c>
      <c r="P95" s="47">
        <f>(P$8)*'Summary impacts'!$H$14</f>
        <v>8819200</v>
      </c>
      <c r="Q95" s="47">
        <f>(Q$8)*'Summary impacts'!$H$14</f>
        <v>9630400</v>
      </c>
      <c r="R95" s="47">
        <f>(R$8)*'Summary impacts'!$H$14</f>
        <v>10512000</v>
      </c>
      <c r="S95" s="47">
        <f>(S$8)*'Summary impacts'!$H$14</f>
        <v>11465600</v>
      </c>
      <c r="T95" s="47">
        <f>(T$8)*'Summary impacts'!$H$14</f>
        <v>12496000</v>
      </c>
      <c r="U95" s="48">
        <f t="shared" si="20"/>
        <v>6.535564853556485</v>
      </c>
      <c r="W95" s="76"/>
      <c r="X95" s="76"/>
      <c r="Y95" s="76"/>
      <c r="Z95" s="76"/>
      <c r="AA95" s="76"/>
      <c r="AB95" s="76"/>
      <c r="AC95" s="76"/>
      <c r="AD95" s="76"/>
      <c r="AE95" s="76"/>
      <c r="AF95" s="76"/>
      <c r="AG95" s="76"/>
      <c r="AH95" s="76"/>
      <c r="AI95" s="76"/>
      <c r="AJ95" s="76"/>
      <c r="AK95" s="76"/>
      <c r="AL95" s="76"/>
      <c r="AM95" s="76"/>
      <c r="AN95" s="76"/>
      <c r="AO95" s="76"/>
      <c r="AP95" s="77"/>
    </row>
    <row r="96" spans="1:42" ht="16" x14ac:dyDescent="0.8">
      <c r="A96" s="46" t="s">
        <v>40</v>
      </c>
      <c r="B96" s="47">
        <f>(B$9)*AVERAGE('Summary impacts'!$H$4:$H$14)</f>
        <v>24605659.272727273</v>
      </c>
      <c r="C96" s="47">
        <f>(C$9)*AVERAGE('Summary impacts'!$H$4:$H$14)</f>
        <v>30610715.545454547</v>
      </c>
      <c r="D96" s="47">
        <f>(D$9)*AVERAGE('Summary impacts'!$H$4:$H$14)</f>
        <v>33242555.81818182</v>
      </c>
      <c r="E96" s="47">
        <f>(E$9)*AVERAGE('Summary impacts'!$H$4:$H$14)</f>
        <v>34456983.272727281</v>
      </c>
      <c r="F96" s="47">
        <f>(F$9)*AVERAGE('Summary impacts'!$H$4:$H$14)</f>
        <v>35725424</v>
      </c>
      <c r="G96" s="47">
        <f>(G$9)*AVERAGE('Summary impacts'!$H$4:$H$14)</f>
        <v>37052233.909090914</v>
      </c>
      <c r="H96" s="47">
        <f>(H$9)*AVERAGE('Summary impacts'!$H$4:$H$14)</f>
        <v>38437413</v>
      </c>
      <c r="I96" s="47">
        <f>(I$9)*AVERAGE('Summary impacts'!$H$4:$H$14)</f>
        <v>39887930.727272734</v>
      </c>
      <c r="J96" s="47">
        <f>(J$9)*AVERAGE('Summary impacts'!$H$4:$H$14)</f>
        <v>41408143</v>
      </c>
      <c r="K96" s="47">
        <f>(K$9)*AVERAGE('Summary impacts'!$H$4:$H$14)</f>
        <v>43001534.545454547</v>
      </c>
      <c r="L96" s="47">
        <f>(L$9)*AVERAGE('Summary impacts'!$H$4:$H$14)</f>
        <v>44673332.454545453</v>
      </c>
      <c r="M96" s="47">
        <f>(M$9)*AVERAGE('Summary impacts'!$H$4:$H$14)</f>
        <v>46427021.454545461</v>
      </c>
      <c r="N96" s="47">
        <f>(N$9)*AVERAGE('Summary impacts'!$H$4:$H$14)</f>
        <v>48269571</v>
      </c>
      <c r="O96" s="47">
        <f>(O$9)*AVERAGE('Summary impacts'!$H$4:$H$14)</f>
        <v>50205337</v>
      </c>
      <c r="P96" s="47">
        <f>(P$9)*AVERAGE('Summary impacts'!$H$4:$H$14)</f>
        <v>52243031.272727273</v>
      </c>
      <c r="Q96" s="47">
        <f>(Q$9)*AVERAGE('Summary impacts'!$H$4:$H$14)</f>
        <v>54389623.272727273</v>
      </c>
      <c r="R96" s="47">
        <f>(R$9)*AVERAGE('Summary impacts'!$H$4:$H$14)</f>
        <v>56651211.272727273</v>
      </c>
      <c r="S96" s="47">
        <f>(S$9)*AVERAGE('Summary impacts'!$H$4:$H$14)</f>
        <v>59035635.909090914</v>
      </c>
      <c r="T96" s="47">
        <f>(T$9)*AVERAGE('Summary impacts'!$H$4:$H$14)</f>
        <v>61552480.18181818</v>
      </c>
      <c r="U96" s="48">
        <f t="shared" si="20"/>
        <v>2.5015578529953264</v>
      </c>
      <c r="W96" s="76"/>
      <c r="X96" s="76"/>
      <c r="Y96" s="76"/>
      <c r="Z96" s="76"/>
      <c r="AA96" s="76"/>
      <c r="AB96" s="76"/>
      <c r="AC96" s="76"/>
      <c r="AD96" s="76"/>
      <c r="AE96" s="76"/>
      <c r="AF96" s="76"/>
      <c r="AG96" s="76"/>
      <c r="AH96" s="76"/>
      <c r="AI96" s="76"/>
      <c r="AJ96" s="76"/>
      <c r="AK96" s="76"/>
      <c r="AL96" s="76"/>
      <c r="AM96" s="76"/>
      <c r="AN96" s="76"/>
      <c r="AO96" s="76"/>
      <c r="AP96" s="77"/>
    </row>
    <row r="97" spans="1:42" ht="16" x14ac:dyDescent="0.8">
      <c r="A97" s="39" t="s">
        <v>60</v>
      </c>
      <c r="B97" s="39">
        <f>SUM(B85:B96)</f>
        <v>254855983.71272728</v>
      </c>
      <c r="C97" s="39">
        <f t="shared" ref="C97:T97" si="21">SUM(C85:C96)</f>
        <v>324047809.42545456</v>
      </c>
      <c r="D97" s="39">
        <f t="shared" si="21"/>
        <v>355851702.53818178</v>
      </c>
      <c r="E97" s="39">
        <f t="shared" si="21"/>
        <v>375134025.23272729</v>
      </c>
      <c r="F97" s="39">
        <f t="shared" si="21"/>
        <v>395686907.44</v>
      </c>
      <c r="G97" s="39">
        <f t="shared" si="21"/>
        <v>417588636.58909094</v>
      </c>
      <c r="H97" s="39">
        <f t="shared" si="21"/>
        <v>386641155.95999998</v>
      </c>
      <c r="I97" s="39">
        <f t="shared" si="21"/>
        <v>400918371.88727278</v>
      </c>
      <c r="J97" s="39">
        <f t="shared" si="21"/>
        <v>424471266.76000005</v>
      </c>
      <c r="K97" s="39">
        <f t="shared" si="21"/>
        <v>448801045.42545456</v>
      </c>
      <c r="L97" s="39">
        <f t="shared" si="21"/>
        <v>474838239.49454546</v>
      </c>
      <c r="M97" s="39">
        <f t="shared" si="21"/>
        <v>501299909.05454546</v>
      </c>
      <c r="N97" s="39">
        <f t="shared" si="21"/>
        <v>527697208.48000002</v>
      </c>
      <c r="O97" s="39">
        <f t="shared" si="21"/>
        <v>554763572.43999994</v>
      </c>
      <c r="P97" s="39">
        <f t="shared" si="21"/>
        <v>585796438.27272737</v>
      </c>
      <c r="Q97" s="39">
        <f t="shared" si="21"/>
        <v>618650398.99272716</v>
      </c>
      <c r="R97" s="39">
        <f t="shared" si="21"/>
        <v>653494509.15272725</v>
      </c>
      <c r="S97" s="39">
        <f t="shared" si="21"/>
        <v>690533857.10909081</v>
      </c>
      <c r="T97" s="39">
        <f t="shared" si="21"/>
        <v>729681793.66181815</v>
      </c>
      <c r="U97" s="41">
        <f t="shared" si="20"/>
        <v>2.8631142303659338</v>
      </c>
      <c r="W97" s="69"/>
      <c r="X97" s="69"/>
      <c r="Y97" s="69"/>
      <c r="Z97" s="69"/>
      <c r="AA97" s="69"/>
      <c r="AB97" s="69"/>
      <c r="AC97" s="69"/>
      <c r="AD97" s="69"/>
      <c r="AE97" s="69"/>
      <c r="AF97" s="69"/>
      <c r="AG97" s="69"/>
      <c r="AH97" s="69"/>
      <c r="AI97" s="69"/>
      <c r="AJ97" s="69"/>
      <c r="AK97" s="69"/>
      <c r="AL97" s="69"/>
      <c r="AM97" s="69"/>
      <c r="AN97" s="69"/>
      <c r="AO97" s="69"/>
      <c r="AP97" s="78"/>
    </row>
    <row r="98" spans="1:42" x14ac:dyDescent="0.75">
      <c r="A98" s="54" t="s">
        <v>108</v>
      </c>
      <c r="W98" s="6"/>
      <c r="X98" s="6"/>
      <c r="Y98" s="6"/>
      <c r="Z98" s="6"/>
      <c r="AA98" s="6"/>
      <c r="AB98" s="6"/>
      <c r="AC98" s="6"/>
      <c r="AD98" s="6"/>
      <c r="AE98" s="6"/>
      <c r="AF98" s="6"/>
      <c r="AG98" s="6"/>
      <c r="AH98" s="6"/>
      <c r="AI98" s="6"/>
      <c r="AJ98" s="6"/>
      <c r="AK98" s="6"/>
      <c r="AL98" s="6"/>
      <c r="AM98" s="6"/>
      <c r="AN98" s="6"/>
      <c r="AO98" s="6"/>
      <c r="AP98" s="6"/>
    </row>
    <row r="99" spans="1:42" ht="16" x14ac:dyDescent="0.8">
      <c r="A99" s="46" t="s">
        <v>84</v>
      </c>
      <c r="B99" s="47">
        <f>(B$3*0.5*'Summary impacts'!$Q$19+(B$3*0.5)*'Summary impacts'!$Q$18)*'Summary impacts'!$O$4</f>
        <v>199.40620037150057</v>
      </c>
      <c r="C99" s="47">
        <f>(C$3*0.5*'Summary impacts'!$Q$19+(C$3*0.5)*'Summary impacts'!$Q$18)*'Summary impacts'!$O$4</f>
        <v>254.93452686030236</v>
      </c>
      <c r="D99" s="47">
        <f>(D$3*0.5*'Summary impacts'!$Q$19+(D$3*0.5)*'Summary impacts'!$Q$18)*'Summary impacts'!$O$4</f>
        <v>281.75526620576704</v>
      </c>
      <c r="E99" s="47">
        <f>(E$3*0.5*'Summary impacts'!$Q$19+(E$3*0.5)*'Summary impacts'!$Q$18)*'Summary impacts'!$O$4</f>
        <v>303.97729148516237</v>
      </c>
      <c r="F99" s="47">
        <f>(F$3*0.5*'Summary impacts'!$Q$19+(F$3*0.5)*'Summary impacts'!$Q$18)*'Summary impacts'!$O$4</f>
        <v>327.845534175252</v>
      </c>
      <c r="G99" s="47">
        <f>(G$3*0.5*'Summary impacts'!$Q$19+(G$3*0.5)*'Summary impacts'!$Q$18)*'Summary impacts'!$O$4</f>
        <v>353.44020440509513</v>
      </c>
      <c r="H99" s="47">
        <f>(H$3*0.5*'Summary impacts'!$Q$19+(H$3*0.5)*'Summary impacts'!$Q$18)*'Summary impacts'!$O$4</f>
        <v>378.79424424776033</v>
      </c>
      <c r="I99" s="47">
        <f>(I$3*0.5*'Summary impacts'!$Q$19+(I$3*0.5)*'Summary impacts'!$Q$18)*'Summary impacts'!$O$4</f>
        <v>405.57296876371771</v>
      </c>
      <c r="J99" s="47">
        <f>(J$3*0.5*'Summary impacts'!$Q$19+(J$3*0.5)*'Summary impacts'!$Q$18)*'Summary impacts'!$O$4</f>
        <v>436.15976464501682</v>
      </c>
      <c r="K99" s="47">
        <f>(K$3*0.5*'Summary impacts'!$Q$19+(K$3*0.5)*'Summary impacts'!$Q$18)*'Summary impacts'!$O$4</f>
        <v>468.43479276651732</v>
      </c>
      <c r="L99" s="47">
        <f>(L$3*0.5*'Summary impacts'!$Q$19+(L$3*0.5)*'Summary impacts'!$Q$18)*'Summary impacts'!$O$4</f>
        <v>502.74563035414332</v>
      </c>
      <c r="M99" s="47">
        <f>(M$3*0.5*'Summary impacts'!$Q$19+(M$3*0.5)*'Summary impacts'!$Q$18)*'Summary impacts'!$O$4</f>
        <v>539.16866800699881</v>
      </c>
      <c r="N99" s="47">
        <f>(N$3*0.5*'Summary impacts'!$Q$19+(N$3*0.5)*'Summary impacts'!$Q$18)*'Summary impacts'!$O$4</f>
        <v>577.71154478499443</v>
      </c>
      <c r="O99" s="47">
        <f>(O$3*0.5*'Summary impacts'!$Q$19+(O$3*0.5)*'Summary impacts'!$Q$18)*'Summary impacts'!$O$4</f>
        <v>618.27495290929448</v>
      </c>
      <c r="P99" s="47">
        <f>(P$3*0.5*'Summary impacts'!$Q$19+(P$3*0.5)*'Summary impacts'!$Q$18)*'Summary impacts'!$O$4</f>
        <v>661.79085768896971</v>
      </c>
      <c r="Q99" s="47">
        <f>(Q$3*0.5*'Summary impacts'!$Q$19+(Q$3*0.5)*'Summary impacts'!$Q$18)*'Summary impacts'!$O$4</f>
        <v>707.76272022984313</v>
      </c>
      <c r="R99" s="47">
        <f>(R$3*0.5*'Summary impacts'!$Q$19+(R$3*0.5)*'Summary impacts'!$Q$18)*'Summary impacts'!$O$4</f>
        <v>756.30130690061583</v>
      </c>
      <c r="S99" s="47">
        <f>(S$3*0.5*'Summary impacts'!$Q$19+(S$3*0.5)*'Summary impacts'!$Q$18)*'Summary impacts'!$O$4</f>
        <v>807.49828642021271</v>
      </c>
      <c r="T99" s="47">
        <f>(T$3*0.5*'Summary impacts'!$Q$19+(T$3*0.5)*'Summary impacts'!$Q$18)*'Summary impacts'!$O$4</f>
        <v>861.40331267805152</v>
      </c>
      <c r="U99" s="48">
        <f t="shared" ref="U99:U110" si="22">T99/$T$111</f>
        <v>0.11546744585561752</v>
      </c>
      <c r="W99" s="76"/>
      <c r="X99" s="76"/>
      <c r="Y99" s="76"/>
      <c r="Z99" s="76"/>
      <c r="AA99" s="76"/>
      <c r="AB99" s="76"/>
      <c r="AC99" s="76"/>
      <c r="AD99" s="76"/>
      <c r="AE99" s="76"/>
      <c r="AF99" s="76"/>
      <c r="AG99" s="76"/>
      <c r="AH99" s="76"/>
      <c r="AI99" s="76"/>
      <c r="AJ99" s="76"/>
      <c r="AK99" s="76"/>
      <c r="AL99" s="76"/>
      <c r="AM99" s="76"/>
      <c r="AN99" s="76"/>
      <c r="AO99" s="76"/>
      <c r="AP99" s="77"/>
    </row>
    <row r="100" spans="1:42" ht="16" x14ac:dyDescent="0.8">
      <c r="A100" s="46" t="s">
        <v>32</v>
      </c>
      <c r="B100" s="47">
        <f>(B$2-(B$3*0.5)*'Summary impacts'!$Q$18)*'Summary impacts'!$O$5</f>
        <v>228.74093287499994</v>
      </c>
      <c r="C100" s="47">
        <f>(C$2-(C$3*0.5)*'Summary impacts'!$Q$18)*'Summary impacts'!$O$5</f>
        <v>323.979463125</v>
      </c>
      <c r="D100" s="47">
        <f>(D$2-(D$3*0.5)*'Summary impacts'!$Q$18)*'Summary impacts'!$O$5</f>
        <v>369.88668787499995</v>
      </c>
      <c r="E100" s="47">
        <f>(E$2-(E$3*0.5)*'Summary impacts'!$Q$18)*'Summary impacts'!$O$5</f>
        <v>391.10953312499987</v>
      </c>
      <c r="F100" s="47">
        <f>(F$2-(F$3*0.5)*'Summary impacts'!$Q$18)*'Summary impacts'!$O$5</f>
        <v>413.98121324999994</v>
      </c>
      <c r="G100" s="47">
        <f>(G$2-(G$3*0.5)*'Summary impacts'!$Q$18)*'Summary impacts'!$O$5</f>
        <v>438.64035187500008</v>
      </c>
      <c r="H100" s="47">
        <f>(H$2-(H$3*0.5)*'Summary impacts'!$Q$18)*'Summary impacts'!$O$5</f>
        <v>76.647119624999959</v>
      </c>
      <c r="I100" s="47">
        <f>(I$2-(I$3*0.5)*'Summary impacts'!$Q$18)*'Summary impacts'!$O$5</f>
        <v>116.326482</v>
      </c>
      <c r="J100" s="47">
        <f>(J$2-(J$3*0.5)*'Summary impacts'!$Q$18)*'Summary impacts'!$O$5</f>
        <v>138.2380409999999</v>
      </c>
      <c r="K100" s="47">
        <f>(K$2-(K$3*0.5)*'Summary impacts'!$Q$18)*'Summary impacts'!$O$5</f>
        <v>168.64617225000003</v>
      </c>
      <c r="L100" s="47">
        <f>(L$2-(L$3*0.5)*'Summary impacts'!$Q$18)*'Summary impacts'!$O$5</f>
        <v>204.24745312499988</v>
      </c>
      <c r="M100" s="47">
        <f>(M$2-(M$3*0.5)*'Summary impacts'!$Q$18)*'Summary impacts'!$O$5</f>
        <v>231.06903112499995</v>
      </c>
      <c r="N100" s="47">
        <f>(N$2-(N$3*0.5)*'Summary impacts'!$Q$18)*'Summary impacts'!$O$5</f>
        <v>245.27435849999995</v>
      </c>
      <c r="O100" s="47">
        <f>(O$2-(O$3*0.5)*'Summary impacts'!$Q$18)*'Summary impacts'!$O$5</f>
        <v>261.23168099999998</v>
      </c>
      <c r="P100" s="47">
        <f>(P$2-(P$3*0.5)*'Summary impacts'!$Q$18)*'Summary impacts'!$O$5</f>
        <v>278.9204231249999</v>
      </c>
      <c r="Q100" s="47">
        <f>(Q$2-(Q$3*0.5)*'Summary impacts'!$Q$18)*'Summary impacts'!$O$5</f>
        <v>298.6243136249999</v>
      </c>
      <c r="R100" s="47">
        <f>(R$2-(R$3*0.5)*'Summary impacts'!$Q$18)*'Summary impacts'!$O$5</f>
        <v>320.46953512499982</v>
      </c>
      <c r="S100" s="47">
        <f>(S$2-(S$3*0.5)*'Summary impacts'!$Q$18)*'Summary impacts'!$O$5</f>
        <v>345.43013962499992</v>
      </c>
      <c r="T100" s="47">
        <f>(T$2-(T$3*0.5)*'Summary impacts'!$Q$18)*'Summary impacts'!$O$5</f>
        <v>372.91769174999985</v>
      </c>
      <c r="U100" s="48">
        <f t="shared" si="22"/>
        <v>4.9988028542488946E-2</v>
      </c>
      <c r="W100" s="76"/>
      <c r="X100" s="76"/>
      <c r="Y100" s="76"/>
      <c r="Z100" s="76"/>
      <c r="AA100" s="76"/>
      <c r="AB100" s="76"/>
      <c r="AC100" s="76"/>
      <c r="AD100" s="76"/>
      <c r="AE100" s="76"/>
      <c r="AF100" s="76"/>
      <c r="AG100" s="76"/>
      <c r="AH100" s="76"/>
      <c r="AI100" s="76"/>
      <c r="AJ100" s="76"/>
      <c r="AK100" s="76"/>
      <c r="AL100" s="76"/>
      <c r="AM100" s="76"/>
      <c r="AN100" s="76"/>
      <c r="AO100" s="76"/>
      <c r="AP100" s="77"/>
    </row>
    <row r="101" spans="1:42" ht="16" x14ac:dyDescent="0.8">
      <c r="A101" s="46" t="s">
        <v>78</v>
      </c>
      <c r="B101" s="47">
        <f>(B$3*0.5*'Summary impacts'!$Q$19)*'Summary impacts'!$O$6</f>
        <v>25.020204750000001</v>
      </c>
      <c r="C101" s="47">
        <f>(C$3*0.5*'Summary impacts'!$Q$19)*'Summary impacts'!$O$6</f>
        <v>31.98754125</v>
      </c>
      <c r="D101" s="47">
        <f>(D$3*0.5*'Summary impacts'!$Q$19)*'Summary impacts'!$O$6</f>
        <v>35.352834749999992</v>
      </c>
      <c r="E101" s="47">
        <f>(E$3*0.5*'Summary impacts'!$Q$19)*'Summary impacts'!$O$6</f>
        <v>38.141111249999994</v>
      </c>
      <c r="F101" s="47">
        <f>(F$3*0.5*'Summary impacts'!$Q$19)*'Summary impacts'!$O$6</f>
        <v>41.135944500000001</v>
      </c>
      <c r="G101" s="47">
        <f>(G$3*0.5*'Summary impacts'!$Q$19)*'Summary impacts'!$O$6</f>
        <v>44.347398749999996</v>
      </c>
      <c r="H101" s="47">
        <f>(H$3*0.5*'Summary impacts'!$Q$19)*'Summary impacts'!$O$6</f>
        <v>47.528660249999994</v>
      </c>
      <c r="I101" s="47">
        <f>(I$3*0.5*'Summary impacts'!$Q$19)*'Summary impacts'!$O$6</f>
        <v>50.888681999999989</v>
      </c>
      <c r="J101" s="47">
        <f>(J$3*0.5*'Summary impacts'!$Q$19)*'Summary impacts'!$O$6</f>
        <v>54.726515999999997</v>
      </c>
      <c r="K101" s="47">
        <f>(K$3*0.5*'Summary impacts'!$Q$19)*'Summary impacts'!$O$6</f>
        <v>58.7761785</v>
      </c>
      <c r="L101" s="47">
        <f>(L$3*0.5*'Summary impacts'!$Q$19)*'Summary impacts'!$O$6</f>
        <v>63.081281249999996</v>
      </c>
      <c r="M101" s="47">
        <f>(M$3*0.5*'Summary impacts'!$Q$19)*'Summary impacts'!$O$6</f>
        <v>67.651409249999986</v>
      </c>
      <c r="N101" s="47">
        <f>(N$3*0.5*'Summary impacts'!$Q$19)*'Summary impacts'!$O$6</f>
        <v>72.487520999999987</v>
      </c>
      <c r="O101" s="47">
        <f>(O$3*0.5*'Summary impacts'!$Q$19)*'Summary impacts'!$O$6</f>
        <v>77.577155999999988</v>
      </c>
      <c r="P101" s="47">
        <f>(P$3*0.5*'Summary impacts'!$Q$19)*'Summary impacts'!$O$6</f>
        <v>83.037251249999997</v>
      </c>
      <c r="Q101" s="47">
        <f>(Q$3*0.5*'Summary impacts'!$Q$19)*'Summary impacts'!$O$6</f>
        <v>88.805504249999984</v>
      </c>
      <c r="R101" s="47">
        <f>(R$3*0.5*'Summary impacts'!$Q$19)*'Summary impacts'!$O$6</f>
        <v>94.895813249999989</v>
      </c>
      <c r="S101" s="47">
        <f>(S$3*0.5*'Summary impacts'!$Q$19)*'Summary impacts'!$O$6</f>
        <v>101.31968024999999</v>
      </c>
      <c r="T101" s="47">
        <f>(T$3*0.5*'Summary impacts'!$Q$19)*'Summary impacts'!$O$6</f>
        <v>108.0833355</v>
      </c>
      <c r="U101" s="48">
        <f t="shared" si="22"/>
        <v>1.4488110860568769E-2</v>
      </c>
      <c r="W101" s="76"/>
      <c r="X101" s="76"/>
      <c r="Y101" s="76"/>
      <c r="Z101" s="76"/>
      <c r="AA101" s="76"/>
      <c r="AB101" s="76"/>
      <c r="AC101" s="76"/>
      <c r="AD101" s="76"/>
      <c r="AE101" s="76"/>
      <c r="AF101" s="76"/>
      <c r="AG101" s="76"/>
      <c r="AH101" s="76"/>
      <c r="AI101" s="76"/>
      <c r="AJ101" s="76"/>
      <c r="AK101" s="76"/>
      <c r="AL101" s="76"/>
      <c r="AM101" s="76"/>
      <c r="AN101" s="76"/>
      <c r="AO101" s="76"/>
      <c r="AP101" s="77"/>
    </row>
    <row r="102" spans="1:42" ht="16" x14ac:dyDescent="0.8">
      <c r="A102" s="46" t="s">
        <v>14</v>
      </c>
      <c r="B102" s="47">
        <f>(B$4)*'Summary impacts'!$O$7</f>
        <v>180.67959000000002</v>
      </c>
      <c r="C102" s="47">
        <f>(C$4)*'Summary impacts'!$O$7</f>
        <v>223.93917000000002</v>
      </c>
      <c r="D102" s="47">
        <f>(D$4)*'Summary impacts'!$O$7</f>
        <v>242.632845</v>
      </c>
      <c r="E102" s="47">
        <f>(E$4)*'Summary impacts'!$O$7</f>
        <v>251.19958499999998</v>
      </c>
      <c r="F102" s="47">
        <f>(F$4)*'Summary impacts'!$O$7</f>
        <v>260.08163999999999</v>
      </c>
      <c r="G102" s="47">
        <f>(G$4)*'Summary impacts'!$O$7</f>
        <v>269.28720000000004</v>
      </c>
      <c r="H102" s="47">
        <f>(H$4)*'Summary impacts'!$O$7</f>
        <v>278.85312000000005</v>
      </c>
      <c r="I102" s="47">
        <f>(I$4)*'Summary impacts'!$O$7</f>
        <v>288.73435500000005</v>
      </c>
      <c r="J102" s="47">
        <f>(J$4)*'Summary impacts'!$O$7</f>
        <v>299.004615</v>
      </c>
      <c r="K102" s="47">
        <f>(K$4)*'Summary impacts'!$O$7</f>
        <v>309.65571</v>
      </c>
      <c r="L102" s="47">
        <f>(L$4)*'Summary impacts'!$O$7</f>
        <v>320.70811500000002</v>
      </c>
      <c r="M102" s="47">
        <f>(M$4)*'Summary impacts'!$O$7</f>
        <v>332.17820999999998</v>
      </c>
      <c r="N102" s="47">
        <f>(N$4)*'Summary impacts'!$O$7</f>
        <v>344.09056500000003</v>
      </c>
      <c r="O102" s="47">
        <f>(O$4)*'Summary impacts'!$O$7</f>
        <v>356.44927500000006</v>
      </c>
      <c r="P102" s="47">
        <f>(P$4)*'Summary impacts'!$O$7</f>
        <v>369.29529000000002</v>
      </c>
      <c r="Q102" s="47">
        <f>(Q$4)*'Summary impacts'!$O$7</f>
        <v>382.63679999999999</v>
      </c>
      <c r="R102" s="47">
        <f>(R$4)*'Summary impacts'!$O$7</f>
        <v>396.49428000000006</v>
      </c>
      <c r="S102" s="47">
        <f>(S$4)*'Summary impacts'!$O$7</f>
        <v>410.89639500000004</v>
      </c>
      <c r="T102" s="47">
        <f>(T$4)*'Summary impacts'!$O$7</f>
        <v>425.85543000000007</v>
      </c>
      <c r="U102" s="48">
        <f t="shared" si="22"/>
        <v>5.7084106924283291E-2</v>
      </c>
      <c r="W102" s="76"/>
      <c r="X102" s="76"/>
      <c r="Y102" s="76"/>
      <c r="Z102" s="76"/>
      <c r="AA102" s="76"/>
      <c r="AB102" s="76"/>
      <c r="AC102" s="76"/>
      <c r="AD102" s="76"/>
      <c r="AE102" s="76"/>
      <c r="AF102" s="76"/>
      <c r="AG102" s="76"/>
      <c r="AH102" s="76"/>
      <c r="AI102" s="76"/>
      <c r="AJ102" s="76"/>
      <c r="AK102" s="76"/>
      <c r="AL102" s="76"/>
      <c r="AM102" s="76"/>
      <c r="AN102" s="76"/>
      <c r="AO102" s="76"/>
      <c r="AP102" s="77"/>
    </row>
    <row r="103" spans="1:42" ht="16" x14ac:dyDescent="0.8">
      <c r="A103" s="46" t="s">
        <v>34</v>
      </c>
      <c r="B103" s="47">
        <f>(B$5*0.89)*'Summary impacts'!$O$8</f>
        <v>108.22444499999999</v>
      </c>
      <c r="C103" s="47">
        <f>(C$5*0.89)*'Summary impacts'!$O$8</f>
        <v>134.12255499999998</v>
      </c>
      <c r="D103" s="47">
        <f>(D$5*0.89)*'Summary impacts'!$O$8</f>
        <v>145.31475</v>
      </c>
      <c r="E103" s="47">
        <f>(E$5*0.89)*'Summary impacts'!$O$8</f>
        <v>150.45761499999998</v>
      </c>
      <c r="F103" s="47">
        <f>(F$5*0.89)*'Summary impacts'!$O$8</f>
        <v>155.79049499999999</v>
      </c>
      <c r="G103" s="47">
        <f>(G$5*0.89)*'Summary impacts'!$O$8</f>
        <v>161.32273499999999</v>
      </c>
      <c r="H103" s="47">
        <f>(H$5*0.89)*'Summary impacts'!$O$8</f>
        <v>167.06991000000002</v>
      </c>
      <c r="I103" s="47">
        <f>(I$5*0.89)*'Summary impacts'!$O$8</f>
        <v>173.00709999999998</v>
      </c>
      <c r="J103" s="47">
        <f>(J$5*0.89)*'Summary impacts'!$O$8</f>
        <v>179.18102999999999</v>
      </c>
      <c r="K103" s="47">
        <f>(K$5*0.89)*'Summary impacts'!$O$8</f>
        <v>185.58858499999999</v>
      </c>
      <c r="L103" s="47">
        <f>(L$5*0.89)*'Summary impacts'!$O$8</f>
        <v>192.23910999999998</v>
      </c>
      <c r="M103" s="47">
        <f>(M$5*0.89)*'Summary impacts'!$O$8</f>
        <v>199.14818</v>
      </c>
      <c r="N103" s="47">
        <f>(N$5*0.89)*'Summary impacts'!$O$8</f>
        <v>206.31891000000002</v>
      </c>
      <c r="O103" s="47">
        <f>(O$5*0.89)*'Summary impacts'!$O$8</f>
        <v>213.766875</v>
      </c>
      <c r="P103" s="47">
        <f>(P$5*0.89)*'Summary impacts'!$O$8</f>
        <v>221.51076500000002</v>
      </c>
      <c r="Q103" s="47">
        <f>(Q$5*0.89)*'Summary impacts'!$O$8</f>
        <v>229.55681000000001</v>
      </c>
      <c r="R103" s="47">
        <f>(R$5*0.89)*'Summary impacts'!$O$8</f>
        <v>237.92058499999999</v>
      </c>
      <c r="S103" s="47">
        <f>(S$5*0.89)*'Summary impacts'!$O$8</f>
        <v>246.61455000000001</v>
      </c>
      <c r="T103" s="47">
        <f>(T$5*0.89)*'Summary impacts'!$O$8</f>
        <v>255.65428</v>
      </c>
      <c r="U103" s="48">
        <f t="shared" si="22"/>
        <v>3.426936755314041E-2</v>
      </c>
      <c r="W103" s="76"/>
      <c r="X103" s="76"/>
      <c r="Y103" s="76"/>
      <c r="Z103" s="76"/>
      <c r="AA103" s="76"/>
      <c r="AB103" s="76"/>
      <c r="AC103" s="76"/>
      <c r="AD103" s="76"/>
      <c r="AE103" s="76"/>
      <c r="AF103" s="76"/>
      <c r="AG103" s="76"/>
      <c r="AH103" s="76"/>
      <c r="AI103" s="76"/>
      <c r="AJ103" s="76"/>
      <c r="AK103" s="76"/>
      <c r="AL103" s="76"/>
      <c r="AM103" s="76"/>
      <c r="AN103" s="76"/>
      <c r="AO103" s="76"/>
      <c r="AP103" s="77"/>
    </row>
    <row r="104" spans="1:42" ht="16" x14ac:dyDescent="0.8">
      <c r="A104" s="46" t="s">
        <v>35</v>
      </c>
      <c r="B104" s="47">
        <f>(B$5*0.11)*'Summary impacts'!$O$9</f>
        <v>14.331487500000001</v>
      </c>
      <c r="C104" s="47">
        <f>(C$5*0.11)*'Summary impacts'!$O$9</f>
        <v>17.7610125</v>
      </c>
      <c r="D104" s="47">
        <f>(D$5*0.11)*'Summary impacts'!$O$9</f>
        <v>19.243124999999999</v>
      </c>
      <c r="E104" s="47">
        <f>(E$5*0.11)*'Summary impacts'!$O$9</f>
        <v>19.924162499999998</v>
      </c>
      <c r="F104" s="47">
        <f>(F$5*0.11)*'Summary impacts'!$O$9</f>
        <v>20.6303625</v>
      </c>
      <c r="G104" s="47">
        <f>(G$5*0.11)*'Summary impacts'!$O$9</f>
        <v>21.362962500000002</v>
      </c>
      <c r="H104" s="47">
        <f>(H$5*0.11)*'Summary impacts'!$O$9</f>
        <v>22.124025000000003</v>
      </c>
      <c r="I104" s="47">
        <f>(I$5*0.11)*'Summary impacts'!$O$9</f>
        <v>22.910250000000001</v>
      </c>
      <c r="J104" s="47">
        <f>(J$5*0.11)*'Summary impacts'!$O$9</f>
        <v>23.727824999999999</v>
      </c>
      <c r="K104" s="47">
        <f>(K$5*0.11)*'Summary impacts'!$O$9</f>
        <v>24.576337500000001</v>
      </c>
      <c r="L104" s="47">
        <f>(L$5*0.11)*'Summary impacts'!$O$9</f>
        <v>25.457025000000002</v>
      </c>
      <c r="M104" s="47">
        <f>(M$5*0.11)*'Summary impacts'!$O$9</f>
        <v>26.371950000000005</v>
      </c>
      <c r="N104" s="47">
        <f>(N$5*0.11)*'Summary impacts'!$O$9</f>
        <v>27.321525000000001</v>
      </c>
      <c r="O104" s="47">
        <f>(O$5*0.11)*'Summary impacts'!$O$9</f>
        <v>28.307812499999997</v>
      </c>
      <c r="P104" s="47">
        <f>(P$5*0.11)*'Summary impacts'!$O$9</f>
        <v>29.333287499999997</v>
      </c>
      <c r="Q104" s="47">
        <f>(Q$5*0.11)*'Summary impacts'!$O$9</f>
        <v>30.398775000000001</v>
      </c>
      <c r="R104" s="47">
        <f>(R$5*0.11)*'Summary impacts'!$O$9</f>
        <v>31.506337499999997</v>
      </c>
      <c r="S104" s="47">
        <f>(S$5*0.11)*'Summary impacts'!$O$9</f>
        <v>32.657625000000003</v>
      </c>
      <c r="T104" s="47">
        <f>(T$5*0.11)*'Summary impacts'!$O$9</f>
        <v>33.854700000000001</v>
      </c>
      <c r="U104" s="48">
        <f t="shared" si="22"/>
        <v>4.5380783677914666E-3</v>
      </c>
      <c r="W104" s="76"/>
      <c r="X104" s="76"/>
      <c r="Y104" s="76"/>
      <c r="Z104" s="76"/>
      <c r="AA104" s="76"/>
      <c r="AB104" s="76"/>
      <c r="AC104" s="76"/>
      <c r="AD104" s="76"/>
      <c r="AE104" s="76"/>
      <c r="AF104" s="76"/>
      <c r="AG104" s="76"/>
      <c r="AH104" s="76"/>
      <c r="AI104" s="76"/>
      <c r="AJ104" s="76"/>
      <c r="AK104" s="76"/>
      <c r="AL104" s="76"/>
      <c r="AM104" s="76"/>
      <c r="AN104" s="76"/>
      <c r="AO104" s="76"/>
      <c r="AP104" s="77"/>
    </row>
    <row r="105" spans="1:42" ht="16" x14ac:dyDescent="0.8">
      <c r="A105" s="46" t="s">
        <v>77</v>
      </c>
      <c r="B105" s="47">
        <f>(B$6*0.75)*'Summary impacts'!$O$10</f>
        <v>281.838525</v>
      </c>
      <c r="C105" s="47">
        <f>(C$6*0.75)*'Summary impacts'!$O$10</f>
        <v>356.41162500000002</v>
      </c>
      <c r="D105" s="47">
        <f>(D$6*0.75)*'Summary impacts'!$O$10</f>
        <v>390.93472499999996</v>
      </c>
      <c r="E105" s="47">
        <f>(E$6*0.75)*'Summary impacts'!$O$10</f>
        <v>415.20502499999998</v>
      </c>
      <c r="F105" s="47">
        <f>(F$6*0.75)*'Summary impacts'!$O$10</f>
        <v>441.38437500000003</v>
      </c>
      <c r="G105" s="47">
        <f>(G$6*0.75)*'Summary impacts'!$O$10</f>
        <v>469.58625000000001</v>
      </c>
      <c r="H105" s="47">
        <f>(H$6*0.75)*'Summary impacts'!$O$10</f>
        <v>399.19169999999997</v>
      </c>
      <c r="I105" s="47">
        <f>(I$6*0.75)*'Summary impacts'!$O$10</f>
        <v>359.27519999999998</v>
      </c>
      <c r="J105" s="47">
        <f>(J$6*0.75)*'Summary impacts'!$O$10</f>
        <v>382.70445000000001</v>
      </c>
      <c r="K105" s="47">
        <f>(K$6*0.75)*'Summary impacts'!$O$10</f>
        <v>399.42532500000004</v>
      </c>
      <c r="L105" s="47">
        <f>(L$6*0.75)*'Summary impacts'!$O$10</f>
        <v>416.98725000000002</v>
      </c>
      <c r="M105" s="47">
        <f>(M$6*0.75)*'Summary impacts'!$O$10</f>
        <v>435.78404999999998</v>
      </c>
      <c r="N105" s="47">
        <f>(N$6*0.75)*'Summary impacts'!$O$10</f>
        <v>454.89457500000003</v>
      </c>
      <c r="O105" s="47">
        <f>(O$6*0.75)*'Summary impacts'!$O$10</f>
        <v>469.73977500000001</v>
      </c>
      <c r="P105" s="47">
        <f>(P$6*0.75)*'Summary impacts'!$O$10</f>
        <v>500.15107499999999</v>
      </c>
      <c r="Q105" s="47">
        <f>(Q$6*0.75)*'Summary impacts'!$O$10</f>
        <v>532.45807500000001</v>
      </c>
      <c r="R105" s="47">
        <f>(R$6*0.75)*'Summary impacts'!$O$10</f>
        <v>567.26819999999998</v>
      </c>
      <c r="S105" s="47">
        <f>(S$6*0.75)*'Summary impacts'!$O$10</f>
        <v>604.88850000000014</v>
      </c>
      <c r="T105" s="47">
        <f>(T$6*0.75)*'Summary impacts'!$O$10</f>
        <v>644.79832500000009</v>
      </c>
      <c r="U105" s="48">
        <f t="shared" si="22"/>
        <v>8.6432469650319518E-2</v>
      </c>
      <c r="W105" s="76"/>
      <c r="X105" s="76"/>
      <c r="Y105" s="76"/>
      <c r="Z105" s="76"/>
      <c r="AA105" s="76"/>
      <c r="AB105" s="76"/>
      <c r="AC105" s="76"/>
      <c r="AD105" s="76"/>
      <c r="AE105" s="76"/>
      <c r="AF105" s="76"/>
      <c r="AG105" s="76"/>
      <c r="AH105" s="76"/>
      <c r="AI105" s="76"/>
      <c r="AJ105" s="76"/>
      <c r="AK105" s="76"/>
      <c r="AL105" s="76"/>
      <c r="AM105" s="76"/>
      <c r="AN105" s="76"/>
      <c r="AO105" s="76"/>
      <c r="AP105" s="77"/>
    </row>
    <row r="106" spans="1:42" ht="16" x14ac:dyDescent="0.8">
      <c r="A106" s="46" t="s">
        <v>79</v>
      </c>
      <c r="B106" s="47">
        <f>(B$6*0.25)*'Summary impacts'!$O$11</f>
        <v>95.529537500000004</v>
      </c>
      <c r="C106" s="47">
        <f>(C$6*0.25)*'Summary impacts'!$O$11</f>
        <v>120.80618750000001</v>
      </c>
      <c r="D106" s="47">
        <f>(D$6*0.25)*'Summary impacts'!$O$11</f>
        <v>132.50783749999999</v>
      </c>
      <c r="E106" s="47">
        <f>(E$6*0.25)*'Summary impacts'!$O$11</f>
        <v>140.73428749999999</v>
      </c>
      <c r="F106" s="47">
        <f>(F$6*0.25)*'Summary impacts'!$O$11</f>
        <v>149.60781249999999</v>
      </c>
      <c r="G106" s="47">
        <f>(G$6*0.25)*'Summary impacts'!$O$11</f>
        <v>159.166875</v>
      </c>
      <c r="H106" s="47">
        <f>(H$6*0.25)*'Summary impacts'!$O$11</f>
        <v>135.30654999999999</v>
      </c>
      <c r="I106" s="47">
        <f>(I$6*0.25)*'Summary impacts'!$O$11</f>
        <v>121.77680000000001</v>
      </c>
      <c r="J106" s="47">
        <f>(J$6*0.25)*'Summary impacts'!$O$11</f>
        <v>129.718175</v>
      </c>
      <c r="K106" s="47">
        <f>(K$6*0.25)*'Summary impacts'!$O$11</f>
        <v>135.3857375</v>
      </c>
      <c r="L106" s="47">
        <f>(L$6*0.25)*'Summary impacts'!$O$11</f>
        <v>141.33837500000001</v>
      </c>
      <c r="M106" s="47">
        <f>(M$6*0.25)*'Summary impacts'!$O$11</f>
        <v>147.709575</v>
      </c>
      <c r="N106" s="47">
        <f>(N$6*0.25)*'Summary impacts'!$O$11</f>
        <v>154.18711250000001</v>
      </c>
      <c r="O106" s="47">
        <f>(O$6*0.25)*'Summary impacts'!$O$11</f>
        <v>159.21891250000002</v>
      </c>
      <c r="P106" s="47">
        <f>(P$6*0.25)*'Summary impacts'!$O$11</f>
        <v>169.52686249999999</v>
      </c>
      <c r="Q106" s="47">
        <f>(Q$6*0.25)*'Summary impacts'!$O$11</f>
        <v>180.47736250000003</v>
      </c>
      <c r="R106" s="47">
        <f>(R$6*0.25)*'Summary impacts'!$O$11</f>
        <v>192.27630000000002</v>
      </c>
      <c r="S106" s="47">
        <f>(S$6*0.25)*'Summary impacts'!$O$11</f>
        <v>205.02775000000003</v>
      </c>
      <c r="T106" s="47">
        <f>(T$6*0.25)*'Summary impacts'!$O$11</f>
        <v>218.5552375</v>
      </c>
      <c r="U106" s="48">
        <f t="shared" si="22"/>
        <v>2.9296398888965975E-2</v>
      </c>
      <c r="W106" s="76"/>
      <c r="X106" s="76"/>
      <c r="Y106" s="76"/>
      <c r="Z106" s="76"/>
      <c r="AA106" s="76"/>
      <c r="AB106" s="76"/>
      <c r="AC106" s="76"/>
      <c r="AD106" s="76"/>
      <c r="AE106" s="76"/>
      <c r="AF106" s="76"/>
      <c r="AG106" s="76"/>
      <c r="AH106" s="76"/>
      <c r="AI106" s="76"/>
      <c r="AJ106" s="76"/>
      <c r="AK106" s="76"/>
      <c r="AL106" s="76"/>
      <c r="AM106" s="76"/>
      <c r="AN106" s="76"/>
      <c r="AO106" s="76"/>
      <c r="AP106" s="77"/>
    </row>
    <row r="107" spans="1:42" ht="16" x14ac:dyDescent="0.8">
      <c r="A107" s="46" t="s">
        <v>37</v>
      </c>
      <c r="B107" s="47">
        <f>(B$7*0.76)*'Summary impacts'!$O$12</f>
        <v>470.95717239999988</v>
      </c>
      <c r="C107" s="47">
        <f>(C$7*0.76)*'Summary impacts'!$O$12</f>
        <v>585.41961719999995</v>
      </c>
      <c r="D107" s="47">
        <f>(D$7*0.76)*'Summary impacts'!$O$12</f>
        <v>635.46918159999996</v>
      </c>
      <c r="E107" s="47">
        <f>(E$7*0.76)*'Summary impacts'!$O$12</f>
        <v>659.67865479999989</v>
      </c>
      <c r="F107" s="47">
        <f>(F$7*0.76)*'Summary impacts'!$O$12</f>
        <v>685.03996879999988</v>
      </c>
      <c r="G107" s="47">
        <f>(G$7*0.76)*'Summary impacts'!$O$12</f>
        <v>711.62251159999983</v>
      </c>
      <c r="H107" s="47">
        <f>(H$7*0.76)*'Summary impacts'!$O$12</f>
        <v>738.98219999999981</v>
      </c>
      <c r="I107" s="47">
        <f>(I$7*0.76)*'Summary impacts'!$O$12</f>
        <v>767.93781239999987</v>
      </c>
      <c r="J107" s="47">
        <f>(J$7*0.76)*'Summary impacts'!$O$12</f>
        <v>798.50322639999979</v>
      </c>
      <c r="K107" s="47">
        <f>(K$7*0.76)*'Summary impacts'!$O$12</f>
        <v>830.57435999999984</v>
      </c>
      <c r="L107" s="47">
        <f>(L$7*0.76)*'Summary impacts'!$O$12</f>
        <v>864.25529519999986</v>
      </c>
      <c r="M107" s="47">
        <f>(M$7*0.76)*'Summary impacts'!$O$12</f>
        <v>899.62929759999975</v>
      </c>
      <c r="N107" s="47">
        <f>(N$7*0.76)*'Summary impacts'!$O$12</f>
        <v>936.77269399999977</v>
      </c>
      <c r="O107" s="47">
        <f>(O$7*0.76)*'Summary impacts'!$O$12</f>
        <v>975.77568879999967</v>
      </c>
      <c r="P107" s="47">
        <f>(P$7*0.76)*'Summary impacts'!$O$12</f>
        <v>1016.8742011999999</v>
      </c>
      <c r="Q107" s="47">
        <f>(Q$7*0.76)*'Summary impacts'!$O$12</f>
        <v>1060.1029251999998</v>
      </c>
      <c r="R107" s="47">
        <f>(R$7*0.76)*'Summary impacts'!$O$12</f>
        <v>1105.5798203999996</v>
      </c>
      <c r="S107" s="47">
        <f>(S$7*0.76)*'Summary impacts'!$O$12</f>
        <v>1153.4506015999998</v>
      </c>
      <c r="T107" s="47">
        <f>(T$7*0.76)*'Summary impacts'!$O$12</f>
        <v>1203.8332283999998</v>
      </c>
      <c r="U107" s="48">
        <f t="shared" si="22"/>
        <v>0.16136871785101045</v>
      </c>
      <c r="W107" s="76"/>
      <c r="X107" s="76"/>
      <c r="Y107" s="76"/>
      <c r="Z107" s="76"/>
      <c r="AA107" s="76"/>
      <c r="AB107" s="76"/>
      <c r="AC107" s="76"/>
      <c r="AD107" s="76"/>
      <c r="AE107" s="76"/>
      <c r="AF107" s="76"/>
      <c r="AG107" s="76"/>
      <c r="AH107" s="76"/>
      <c r="AI107" s="76"/>
      <c r="AJ107" s="76"/>
      <c r="AK107" s="76"/>
      <c r="AL107" s="76"/>
      <c r="AM107" s="76"/>
      <c r="AN107" s="76"/>
      <c r="AO107" s="76"/>
      <c r="AP107" s="77"/>
    </row>
    <row r="108" spans="1:42" ht="16" x14ac:dyDescent="0.8">
      <c r="A108" s="46" t="s">
        <v>38</v>
      </c>
      <c r="B108" s="47">
        <f>(B$7*0.24)*'Summary impacts'!$O$13</f>
        <v>143.34777599999998</v>
      </c>
      <c r="C108" s="47">
        <f>(C$7*0.24)*'Summary impacts'!$O$13</f>
        <v>178.18732799999998</v>
      </c>
      <c r="D108" s="47">
        <f>(D$7*0.24)*'Summary impacts'!$O$13</f>
        <v>193.42118399999995</v>
      </c>
      <c r="E108" s="47">
        <f>(E$7*0.24)*'Summary impacts'!$O$13</f>
        <v>200.78995199999997</v>
      </c>
      <c r="F108" s="47">
        <f>(F$7*0.24)*'Summary impacts'!$O$13</f>
        <v>208.50931199999997</v>
      </c>
      <c r="G108" s="47">
        <f>(G$7*0.24)*'Summary impacts'!$O$13</f>
        <v>216.60038399999993</v>
      </c>
      <c r="H108" s="47">
        <f>(H$7*0.24)*'Summary impacts'!$O$13</f>
        <v>224.92799999999997</v>
      </c>
      <c r="I108" s="47">
        <f>(I$7*0.24)*'Summary impacts'!$O$13</f>
        <v>233.74137599999997</v>
      </c>
      <c r="J108" s="47">
        <f>(J$7*0.24)*'Summary impacts'!$O$13</f>
        <v>243.04473599999994</v>
      </c>
      <c r="K108" s="47">
        <f>(K$7*0.24)*'Summary impacts'!$O$13</f>
        <v>252.80639999999994</v>
      </c>
      <c r="L108" s="47">
        <f>(L$7*0.24)*'Summary impacts'!$O$13</f>
        <v>263.05804799999999</v>
      </c>
      <c r="M108" s="47">
        <f>(M$7*0.24)*'Summary impacts'!$O$13</f>
        <v>273.82502399999993</v>
      </c>
      <c r="N108" s="47">
        <f>(N$7*0.24)*'Summary impacts'!$O$13</f>
        <v>285.13055999999995</v>
      </c>
      <c r="O108" s="47">
        <f>(O$7*0.24)*'Summary impacts'!$O$13</f>
        <v>297.00211199999995</v>
      </c>
      <c r="P108" s="47">
        <f>(P$7*0.24)*'Summary impacts'!$O$13</f>
        <v>309.51148799999999</v>
      </c>
      <c r="Q108" s="47">
        <f>(Q$7*0.24)*'Summary impacts'!$O$13</f>
        <v>322.66924799999998</v>
      </c>
      <c r="R108" s="47">
        <f>(R$7*0.24)*'Summary impacts'!$O$13</f>
        <v>336.5112959999999</v>
      </c>
      <c r="S108" s="47">
        <f>(S$7*0.24)*'Summary impacts'!$O$13</f>
        <v>351.08198399999992</v>
      </c>
      <c r="T108" s="47">
        <f>(T$7*0.24)*'Summary impacts'!$O$13</f>
        <v>366.41721599999994</v>
      </c>
      <c r="U108" s="48">
        <f t="shared" si="22"/>
        <v>4.9116667449895374E-2</v>
      </c>
      <c r="W108" s="76"/>
      <c r="X108" s="76"/>
      <c r="Y108" s="76"/>
      <c r="Z108" s="76"/>
      <c r="AA108" s="76"/>
      <c r="AB108" s="76"/>
      <c r="AC108" s="76"/>
      <c r="AD108" s="76"/>
      <c r="AE108" s="76"/>
      <c r="AF108" s="76"/>
      <c r="AG108" s="76"/>
      <c r="AH108" s="76"/>
      <c r="AI108" s="76"/>
      <c r="AJ108" s="76"/>
      <c r="AK108" s="76"/>
      <c r="AL108" s="76"/>
      <c r="AM108" s="76"/>
      <c r="AN108" s="76"/>
      <c r="AO108" s="76"/>
      <c r="AP108" s="77"/>
    </row>
    <row r="109" spans="1:42" ht="16" x14ac:dyDescent="0.8">
      <c r="A109" s="46" t="s">
        <v>39</v>
      </c>
      <c r="B109" s="47">
        <f>(B$8)*'Summary impacts'!$O$14</f>
        <v>215.1</v>
      </c>
      <c r="C109" s="47">
        <f>(C$8)*'Summary impacts'!$O$14</f>
        <v>298.98</v>
      </c>
      <c r="D109" s="47">
        <f>(D$8)*'Summary impacts'!$O$14</f>
        <v>343.98</v>
      </c>
      <c r="E109" s="47">
        <f>(E$8)*'Summary impacts'!$O$14</f>
        <v>374.93999999999994</v>
      </c>
      <c r="F109" s="47">
        <f>(F$8)*'Summary impacts'!$O$14</f>
        <v>408.96</v>
      </c>
      <c r="G109" s="47">
        <f>(G$8)*'Summary impacts'!$O$14</f>
        <v>446.76</v>
      </c>
      <c r="H109" s="47">
        <f>(H$8)*'Summary impacts'!$O$14</f>
        <v>489.24</v>
      </c>
      <c r="I109" s="47">
        <f>(I$8)*'Summary impacts'!$O$14</f>
        <v>533.16</v>
      </c>
      <c r="J109" s="47">
        <f>(J$8)*'Summary impacts'!$O$14</f>
        <v>582.66</v>
      </c>
      <c r="K109" s="47">
        <f>(K$8)*'Summary impacts'!$O$14</f>
        <v>636.84</v>
      </c>
      <c r="L109" s="47">
        <f>(L$8)*'Summary impacts'!$O$14</f>
        <v>696.06000000000006</v>
      </c>
      <c r="M109" s="47">
        <f>(M$8)*'Summary impacts'!$O$14</f>
        <v>760.68</v>
      </c>
      <c r="N109" s="47">
        <f>(N$8)*'Summary impacts'!$O$14</f>
        <v>831.42</v>
      </c>
      <c r="O109" s="47">
        <f>(O$8)*'Summary impacts'!$O$14</f>
        <v>908.28</v>
      </c>
      <c r="P109" s="47">
        <f>(P$8)*'Summary impacts'!$O$14</f>
        <v>992.16</v>
      </c>
      <c r="Q109" s="47">
        <f>(Q$8)*'Summary impacts'!$O$14</f>
        <v>1083.42</v>
      </c>
      <c r="R109" s="47">
        <f>(R$8)*'Summary impacts'!$O$14</f>
        <v>1182.6000000000001</v>
      </c>
      <c r="S109" s="47">
        <f>(S$8)*'Summary impacts'!$O$14</f>
        <v>1289.8799999999999</v>
      </c>
      <c r="T109" s="47">
        <f>(T$8)*'Summary impacts'!$O$14</f>
        <v>1405.8</v>
      </c>
      <c r="U109" s="48">
        <f t="shared" si="22"/>
        <v>0.1884415035265781</v>
      </c>
      <c r="W109" s="76"/>
      <c r="X109" s="76"/>
      <c r="Y109" s="76"/>
      <c r="Z109" s="76"/>
      <c r="AA109" s="76"/>
      <c r="AB109" s="76"/>
      <c r="AC109" s="76"/>
      <c r="AD109" s="76"/>
      <c r="AE109" s="76"/>
      <c r="AF109" s="76"/>
      <c r="AG109" s="76"/>
      <c r="AH109" s="76"/>
      <c r="AI109" s="76"/>
      <c r="AJ109" s="76"/>
      <c r="AK109" s="76"/>
      <c r="AL109" s="76"/>
      <c r="AM109" s="76"/>
      <c r="AN109" s="76"/>
      <c r="AO109" s="76"/>
      <c r="AP109" s="77"/>
    </row>
    <row r="110" spans="1:42" ht="16" x14ac:dyDescent="0.8">
      <c r="A110" s="46" t="s">
        <v>40</v>
      </c>
      <c r="B110" s="47">
        <f>(B$9)*AVERAGE('Summary impacts'!$O$4:$O$14)</f>
        <v>624.79756415930683</v>
      </c>
      <c r="C110" s="47">
        <f>(C$9)*AVERAGE('Summary impacts'!$O$4:$O$14)</f>
        <v>777.28055558226743</v>
      </c>
      <c r="D110" s="47">
        <f>(D$9)*AVERAGE('Summary impacts'!$O$4:$O$14)</f>
        <v>844.10938440698294</v>
      </c>
      <c r="E110" s="47">
        <f>(E$9)*AVERAGE('Summary impacts'!$O$4:$O$14)</f>
        <v>874.9466526564546</v>
      </c>
      <c r="F110" s="47">
        <f>(F$9)*AVERAGE('Summary impacts'!$O$4:$O$14)</f>
        <v>907.15544933595993</v>
      </c>
      <c r="G110" s="47">
        <f>(G$9)*AVERAGE('Summary impacts'!$O$4:$O$14)</f>
        <v>940.8463815769536</v>
      </c>
      <c r="H110" s="47">
        <f>(H$9)*AVERAGE('Summary impacts'!$O$4:$O$14)</f>
        <v>976.0194493794354</v>
      </c>
      <c r="I110" s="47">
        <f>(I$9)*AVERAGE('Summary impacts'!$O$4:$O$14)</f>
        <v>1012.8516241537325</v>
      </c>
      <c r="J110" s="47">
        <f>(J$9)*AVERAGE('Summary impacts'!$O$4:$O$14)</f>
        <v>1051.4535130312991</v>
      </c>
      <c r="K110" s="47">
        <f>(K$9)*AVERAGE('Summary impacts'!$O$4:$O$14)</f>
        <v>1091.9136017172987</v>
      </c>
      <c r="L110" s="47">
        <f>(L$9)*AVERAGE('Summary impacts'!$O$4:$O$14)</f>
        <v>1134.3646187694765</v>
      </c>
      <c r="M110" s="47">
        <f>(M$9)*AVERAGE('Summary impacts'!$O$4:$O$14)</f>
        <v>1178.895049892996</v>
      </c>
      <c r="N110" s="47">
        <f>(N$9)*AVERAGE('Summary impacts'!$O$4:$O$14)</f>
        <v>1225.681866498184</v>
      </c>
      <c r="O110" s="47">
        <f>(O$9)*AVERAGE('Summary impacts'!$O$4:$O$14)</f>
        <v>1274.8356757164952</v>
      </c>
      <c r="P110" s="47">
        <f>(P$9)*AVERAGE('Summary impacts'!$O$4:$O$14)</f>
        <v>1326.5776918108379</v>
      </c>
      <c r="Q110" s="47">
        <f>(Q$9)*AVERAGE('Summary impacts'!$O$4:$O$14)</f>
        <v>1381.0848861915395</v>
      </c>
      <c r="R110" s="47">
        <f>(R$9)*AVERAGE('Summary impacts'!$O$4:$O$14)</f>
        <v>1438.5121088426356</v>
      </c>
      <c r="S110" s="47">
        <f>(S$9)*AVERAGE('Summary impacts'!$O$4:$O$14)</f>
        <v>1499.0584526007444</v>
      </c>
      <c r="T110" s="47">
        <f>(T$9)*AVERAGE('Summary impacts'!$O$4:$O$14)</f>
        <v>1562.967253155065</v>
      </c>
      <c r="U110" s="48">
        <f t="shared" si="22"/>
        <v>0.20950910452934007</v>
      </c>
      <c r="W110" s="76"/>
      <c r="X110" s="76"/>
      <c r="Y110" s="76"/>
      <c r="Z110" s="76"/>
      <c r="AA110" s="76"/>
      <c r="AB110" s="76"/>
      <c r="AC110" s="76"/>
      <c r="AD110" s="76"/>
      <c r="AE110" s="76"/>
      <c r="AF110" s="76"/>
      <c r="AG110" s="76"/>
      <c r="AH110" s="76"/>
      <c r="AI110" s="76"/>
      <c r="AJ110" s="76"/>
      <c r="AK110" s="76"/>
      <c r="AL110" s="76"/>
      <c r="AM110" s="76"/>
      <c r="AN110" s="76"/>
      <c r="AO110" s="76"/>
      <c r="AP110" s="77"/>
    </row>
    <row r="111" spans="1:42" ht="16" x14ac:dyDescent="0.8">
      <c r="A111" s="39" t="s">
        <v>60</v>
      </c>
      <c r="B111" s="39">
        <f>SUM(B99:B110)</f>
        <v>2587.9734355558076</v>
      </c>
      <c r="C111" s="39">
        <f t="shared" ref="C111:T111" si="23">SUM(C99:C110)</f>
        <v>3303.8095820175699</v>
      </c>
      <c r="D111" s="39">
        <f t="shared" si="23"/>
        <v>3634.6078213377491</v>
      </c>
      <c r="E111" s="39">
        <f t="shared" si="23"/>
        <v>3821.1038703166168</v>
      </c>
      <c r="F111" s="39">
        <f t="shared" si="23"/>
        <v>4020.1221070612119</v>
      </c>
      <c r="G111" s="39">
        <f t="shared" si="23"/>
        <v>4232.9832547070482</v>
      </c>
      <c r="H111" s="39">
        <f t="shared" si="23"/>
        <v>3934.684978502195</v>
      </c>
      <c r="I111" s="39">
        <f t="shared" si="23"/>
        <v>4086.1826503174498</v>
      </c>
      <c r="J111" s="39">
        <f t="shared" si="23"/>
        <v>4319.1218920763149</v>
      </c>
      <c r="K111" s="39">
        <f t="shared" si="23"/>
        <v>4562.6232002338165</v>
      </c>
      <c r="L111" s="39">
        <f t="shared" si="23"/>
        <v>4824.5422016986195</v>
      </c>
      <c r="M111" s="39">
        <f t="shared" si="23"/>
        <v>5092.1104448749938</v>
      </c>
      <c r="N111" s="39">
        <f t="shared" si="23"/>
        <v>5361.291232283178</v>
      </c>
      <c r="O111" s="39">
        <f t="shared" si="23"/>
        <v>5640.4599164257888</v>
      </c>
      <c r="P111" s="39">
        <f t="shared" si="23"/>
        <v>5958.689193074807</v>
      </c>
      <c r="Q111" s="39">
        <f t="shared" si="23"/>
        <v>6297.9974199963826</v>
      </c>
      <c r="R111" s="39">
        <f t="shared" si="23"/>
        <v>6660.3355830182509</v>
      </c>
      <c r="S111" s="39">
        <f t="shared" si="23"/>
        <v>7047.8039644959563</v>
      </c>
      <c r="T111" s="39">
        <f t="shared" si="23"/>
        <v>7460.1400099831171</v>
      </c>
      <c r="U111" s="41">
        <f>T111/B111</f>
        <v>2.882618464119179</v>
      </c>
      <c r="W111" s="69"/>
      <c r="X111" s="69"/>
      <c r="Y111" s="69"/>
      <c r="Z111" s="69"/>
      <c r="AA111" s="69"/>
      <c r="AB111" s="69"/>
      <c r="AC111" s="69"/>
      <c r="AD111" s="69"/>
      <c r="AE111" s="69"/>
      <c r="AF111" s="69"/>
      <c r="AG111" s="69"/>
      <c r="AH111" s="69"/>
      <c r="AI111" s="69"/>
      <c r="AJ111" s="69"/>
      <c r="AK111" s="69"/>
      <c r="AL111" s="69"/>
      <c r="AM111" s="69"/>
      <c r="AN111" s="69"/>
      <c r="AO111" s="69"/>
      <c r="AP111" s="78"/>
    </row>
    <row r="112" spans="1:42" x14ac:dyDescent="0.75">
      <c r="W112" s="6"/>
      <c r="X112" s="6"/>
      <c r="Y112" s="6"/>
      <c r="Z112" s="6"/>
      <c r="AA112" s="6"/>
      <c r="AB112" s="6"/>
      <c r="AC112" s="6"/>
      <c r="AD112" s="6"/>
      <c r="AE112" s="6"/>
      <c r="AF112" s="6"/>
      <c r="AG112" s="6"/>
      <c r="AH112" s="6"/>
      <c r="AI112" s="6"/>
      <c r="AJ112" s="6"/>
      <c r="AK112" s="6"/>
      <c r="AL112" s="6"/>
      <c r="AM112" s="6"/>
      <c r="AN112" s="6"/>
      <c r="AO112" s="6"/>
      <c r="AP112" s="6"/>
    </row>
    <row r="113" spans="1:42" x14ac:dyDescent="0.75">
      <c r="A113" s="56" t="s">
        <v>22</v>
      </c>
      <c r="W113" s="6"/>
      <c r="X113" s="6"/>
      <c r="Y113" s="6"/>
      <c r="Z113" s="6"/>
      <c r="AA113" s="6"/>
      <c r="AB113" s="6"/>
      <c r="AC113" s="6"/>
      <c r="AD113" s="6"/>
      <c r="AE113" s="6"/>
      <c r="AF113" s="6"/>
      <c r="AG113" s="6"/>
      <c r="AH113" s="6"/>
      <c r="AI113" s="6"/>
      <c r="AJ113" s="6"/>
      <c r="AK113" s="6"/>
      <c r="AL113" s="6"/>
      <c r="AM113" s="6"/>
      <c r="AN113" s="6"/>
      <c r="AO113" s="6"/>
      <c r="AP113" s="6"/>
    </row>
    <row r="114" spans="1:42" x14ac:dyDescent="0.75">
      <c r="A114" s="55" t="s">
        <v>41</v>
      </c>
      <c r="W114" s="6"/>
      <c r="X114" s="6"/>
      <c r="Y114" s="6"/>
      <c r="Z114" s="6"/>
      <c r="AA114" s="6"/>
      <c r="AB114" s="6"/>
      <c r="AC114" s="6"/>
      <c r="AD114" s="6"/>
      <c r="AE114" s="6"/>
      <c r="AF114" s="6"/>
      <c r="AG114" s="6"/>
      <c r="AH114" s="6"/>
      <c r="AI114" s="6"/>
      <c r="AJ114" s="6"/>
      <c r="AK114" s="6"/>
      <c r="AL114" s="6"/>
      <c r="AM114" s="6"/>
      <c r="AN114" s="6"/>
      <c r="AO114" s="6"/>
      <c r="AP114" s="6"/>
    </row>
    <row r="115" spans="1:42" x14ac:dyDescent="0.75">
      <c r="A115" s="5" t="s">
        <v>49</v>
      </c>
      <c r="W115" s="6"/>
      <c r="X115" s="6"/>
      <c r="Y115" s="6"/>
      <c r="Z115" s="6"/>
      <c r="AA115" s="6"/>
      <c r="AB115" s="6"/>
      <c r="AC115" s="6"/>
      <c r="AD115" s="6"/>
      <c r="AE115" s="6"/>
      <c r="AF115" s="6"/>
      <c r="AG115" s="6"/>
      <c r="AH115" s="6"/>
      <c r="AI115" s="6"/>
      <c r="AJ115" s="6"/>
      <c r="AK115" s="6"/>
      <c r="AL115" s="6"/>
      <c r="AM115" s="6"/>
      <c r="AN115" s="6"/>
      <c r="AO115" s="6"/>
      <c r="AP115" s="6"/>
    </row>
    <row r="116" spans="1:42" x14ac:dyDescent="0.75">
      <c r="W116" s="6"/>
      <c r="X116" s="6"/>
      <c r="Y116" s="6"/>
      <c r="Z116" s="6"/>
      <c r="AA116" s="6"/>
      <c r="AB116" s="6"/>
      <c r="AC116" s="6"/>
      <c r="AD116" s="6"/>
      <c r="AE116" s="6"/>
      <c r="AF116" s="6"/>
      <c r="AG116" s="6"/>
      <c r="AH116" s="6"/>
      <c r="AI116" s="6"/>
      <c r="AJ116" s="6"/>
      <c r="AK116" s="6"/>
      <c r="AL116" s="6"/>
      <c r="AM116" s="6"/>
      <c r="AN116" s="6"/>
      <c r="AO116" s="6"/>
      <c r="AP116" s="6"/>
    </row>
    <row r="117" spans="1:42" x14ac:dyDescent="0.75">
      <c r="W117" s="6"/>
      <c r="X117" s="6"/>
      <c r="Y117" s="6"/>
      <c r="Z117" s="6"/>
      <c r="AA117" s="6"/>
      <c r="AB117" s="6"/>
      <c r="AC117" s="6"/>
      <c r="AD117" s="6"/>
      <c r="AE117" s="6"/>
      <c r="AF117" s="6"/>
      <c r="AG117" s="6"/>
      <c r="AH117" s="6"/>
      <c r="AI117" s="6"/>
      <c r="AJ117" s="6"/>
      <c r="AK117" s="6"/>
      <c r="AL117" s="6"/>
      <c r="AM117" s="6"/>
      <c r="AN117" s="6"/>
      <c r="AO117" s="6"/>
      <c r="AP117" s="6"/>
    </row>
    <row r="118" spans="1:42" x14ac:dyDescent="0.75">
      <c r="W118" s="6"/>
      <c r="X118" s="6"/>
      <c r="Y118" s="6"/>
      <c r="Z118" s="6"/>
      <c r="AA118" s="6"/>
      <c r="AB118" s="6"/>
      <c r="AC118" s="6"/>
      <c r="AD118" s="6"/>
      <c r="AE118" s="6"/>
      <c r="AF118" s="6"/>
      <c r="AG118" s="6"/>
      <c r="AH118" s="6"/>
      <c r="AI118" s="6"/>
      <c r="AJ118" s="6"/>
      <c r="AK118" s="6"/>
      <c r="AL118" s="6"/>
      <c r="AM118" s="6"/>
      <c r="AN118" s="6"/>
      <c r="AO118" s="6"/>
      <c r="AP118" s="6"/>
    </row>
    <row r="119" spans="1:42" x14ac:dyDescent="0.75">
      <c r="W119" s="6"/>
      <c r="X119" s="6"/>
      <c r="Y119" s="6"/>
      <c r="Z119" s="6"/>
      <c r="AA119" s="6"/>
      <c r="AB119" s="6"/>
      <c r="AC119" s="6"/>
      <c r="AD119" s="6"/>
      <c r="AE119" s="6"/>
      <c r="AF119" s="6"/>
      <c r="AG119" s="6"/>
      <c r="AH119" s="6"/>
      <c r="AI119" s="6"/>
      <c r="AJ119" s="6"/>
      <c r="AK119" s="6"/>
      <c r="AL119" s="6"/>
      <c r="AM119" s="6"/>
      <c r="AN119" s="6"/>
      <c r="AO119" s="6"/>
      <c r="AP119" s="6"/>
    </row>
    <row r="120" spans="1:42" x14ac:dyDescent="0.75">
      <c r="W120" s="6"/>
      <c r="X120" s="6"/>
      <c r="Y120" s="6"/>
      <c r="Z120" s="6"/>
      <c r="AA120" s="6"/>
      <c r="AB120" s="6"/>
      <c r="AC120" s="6"/>
      <c r="AD120" s="6"/>
      <c r="AE120" s="6"/>
      <c r="AF120" s="6"/>
      <c r="AG120" s="6"/>
      <c r="AH120" s="6"/>
      <c r="AI120" s="6"/>
      <c r="AJ120" s="6"/>
      <c r="AK120" s="6"/>
      <c r="AL120" s="6"/>
      <c r="AM120" s="6"/>
      <c r="AN120" s="6"/>
      <c r="AO120" s="6"/>
      <c r="AP120" s="6"/>
    </row>
    <row r="121" spans="1:42" x14ac:dyDescent="0.75">
      <c r="W121" s="6"/>
      <c r="X121" s="6"/>
      <c r="Y121" s="6"/>
      <c r="Z121" s="6"/>
      <c r="AA121" s="6"/>
      <c r="AB121" s="6"/>
      <c r="AC121" s="6"/>
      <c r="AD121" s="6"/>
      <c r="AE121" s="6"/>
      <c r="AF121" s="6"/>
      <c r="AG121" s="6"/>
      <c r="AH121" s="6"/>
      <c r="AI121" s="6"/>
      <c r="AJ121" s="6"/>
      <c r="AK121" s="6"/>
      <c r="AL121" s="6"/>
      <c r="AM121" s="6"/>
      <c r="AN121" s="6"/>
      <c r="AO121" s="6"/>
      <c r="AP121" s="6"/>
    </row>
    <row r="122" spans="1:42" x14ac:dyDescent="0.75">
      <c r="W122" s="6"/>
      <c r="X122" s="6"/>
      <c r="Y122" s="6"/>
      <c r="Z122" s="6"/>
      <c r="AA122" s="6"/>
      <c r="AB122" s="6"/>
      <c r="AC122" s="6"/>
      <c r="AD122" s="6"/>
      <c r="AE122" s="6"/>
      <c r="AF122" s="6"/>
      <c r="AG122" s="6"/>
      <c r="AH122" s="6"/>
      <c r="AI122" s="6"/>
      <c r="AJ122" s="6"/>
      <c r="AK122" s="6"/>
      <c r="AL122" s="6"/>
      <c r="AM122" s="6"/>
      <c r="AN122" s="6"/>
      <c r="AO122" s="6"/>
      <c r="AP122" s="6"/>
    </row>
    <row r="123" spans="1:42" x14ac:dyDescent="0.75">
      <c r="W123" s="6"/>
      <c r="X123" s="6"/>
      <c r="Y123" s="6"/>
      <c r="Z123" s="6"/>
      <c r="AA123" s="6"/>
      <c r="AB123" s="6"/>
      <c r="AC123" s="6"/>
      <c r="AD123" s="6"/>
      <c r="AE123" s="6"/>
      <c r="AF123" s="6"/>
      <c r="AG123" s="6"/>
      <c r="AH123" s="6"/>
      <c r="AI123" s="6"/>
      <c r="AJ123" s="6"/>
      <c r="AK123" s="6"/>
      <c r="AL123" s="6"/>
      <c r="AM123" s="6"/>
      <c r="AN123" s="6"/>
      <c r="AO123" s="6"/>
      <c r="AP123" s="6"/>
    </row>
    <row r="124" spans="1:42" x14ac:dyDescent="0.75">
      <c r="W124" s="6"/>
      <c r="X124" s="6"/>
      <c r="Y124" s="6"/>
      <c r="Z124" s="6"/>
      <c r="AA124" s="6"/>
      <c r="AB124" s="6"/>
      <c r="AC124" s="6"/>
      <c r="AD124" s="6"/>
      <c r="AE124" s="6"/>
      <c r="AF124" s="6"/>
      <c r="AG124" s="6"/>
      <c r="AH124" s="6"/>
      <c r="AI124" s="6"/>
      <c r="AJ124" s="6"/>
      <c r="AK124" s="6"/>
      <c r="AL124" s="6"/>
      <c r="AM124" s="6"/>
      <c r="AN124" s="6"/>
      <c r="AO124" s="6"/>
      <c r="AP124" s="6"/>
    </row>
  </sheetData>
  <mergeCells count="1">
    <mergeCell ref="B12:U12"/>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Q190"/>
  <sheetViews>
    <sheetView zoomScale="80" zoomScaleNormal="80" workbookViewId="0">
      <pane xSplit="1" ySplit="1" topLeftCell="B2" activePane="bottomRight" state="frozen"/>
      <selection pane="topRight" activeCell="B1" sqref="B1"/>
      <selection pane="bottomLeft" activeCell="A2" sqref="A2"/>
      <selection pane="bottomRight"/>
    </sheetView>
  </sheetViews>
  <sheetFormatPr defaultRowHeight="14.75" x14ac:dyDescent="0.75"/>
  <cols>
    <col min="1" max="1" width="44.04296875" customWidth="1"/>
    <col min="2" max="2" width="23.40625" customWidth="1"/>
    <col min="3" max="3" width="13.04296875" style="5" customWidth="1"/>
    <col min="4" max="4" width="19.76953125" style="5" customWidth="1"/>
    <col min="5" max="5" width="20.31640625" customWidth="1"/>
    <col min="6" max="6" width="11.6796875" style="5" customWidth="1"/>
    <col min="7" max="7" width="15.1796875" customWidth="1"/>
  </cols>
  <sheetData>
    <row r="1" spans="1:17" ht="57.25" customHeight="1" x14ac:dyDescent="0.75">
      <c r="B1" s="5" t="str">
        <f>'Fish Nutrient Composition'!G1</f>
        <v>median_edible_coef</v>
      </c>
      <c r="C1" s="5" t="str">
        <f>'Fish Nutrient Composition'!H1</f>
        <v>median_calcium</v>
      </c>
      <c r="D1" s="5" t="str">
        <f>'Fish Nutrient Composition'!I1</f>
        <v>median_iron</v>
      </c>
      <c r="E1" s="5" t="str">
        <f>'Fish Nutrient Composition'!J1</f>
        <v>median_iodine</v>
      </c>
      <c r="F1" s="5" t="str">
        <f>'Fish Nutrient Composition'!K1</f>
        <v>median_zinc</v>
      </c>
      <c r="G1" s="5" t="str">
        <f>'Fish Nutrient Composition'!L1</f>
        <v>median_vita</v>
      </c>
      <c r="H1" s="5" t="str">
        <f>'Fish Nutrient Composition'!M1</f>
        <v>median_EPA_DHA</v>
      </c>
    </row>
    <row r="2" spans="1:17" x14ac:dyDescent="0.75">
      <c r="B2" s="5"/>
      <c r="E2" s="5">
        <v>0</v>
      </c>
      <c r="G2" s="5">
        <v>0</v>
      </c>
    </row>
    <row r="3" spans="1:17" x14ac:dyDescent="0.75">
      <c r="A3" s="10" t="s">
        <v>89</v>
      </c>
      <c r="B3">
        <f>('Summary impacts'!$Q$18*AVERAGE('Fish Nutrient Composition'!G8)+'Summary impacts'!$Q$19*B5)/('Summary impacts'!$Q$18+'Summary impacts'!$Q$19)</f>
        <v>0.5669148936170213</v>
      </c>
      <c r="C3">
        <f>('Summary impacts'!$Q$18*AVERAGE('Fish Nutrient Composition'!H8)+'Summary impacts'!$Q$19*C5)/('Summary impacts'!$Q$18+'Summary impacts'!$Q$19)</f>
        <v>47.039193729003358</v>
      </c>
      <c r="D3">
        <f>('Summary impacts'!$Q$18*AVERAGE('Fish Nutrient Composition'!I8)+'Summary impacts'!$Q$19*D5)/('Summary impacts'!$Q$18+'Summary impacts'!$Q$19)</f>
        <v>0.3552071668533035</v>
      </c>
      <c r="E3">
        <f>('Summary impacts'!$Q$18*AVERAGE('Fish Nutrient Composition'!J8)+'Summary impacts'!$Q$19*E5)/('Summary impacts'!$Q$18+'Summary impacts'!$Q$19)</f>
        <v>1.7603583426651737</v>
      </c>
      <c r="F3" s="68">
        <f>('Summary impacts'!$Q$18*AVERAGE('Fish Nutrient Composition'!K8)+'Summary impacts'!$Q$19*F5)/('Summary impacts'!$Q$18+'Summary impacts'!$Q$19)</f>
        <v>1.1478667413213886</v>
      </c>
      <c r="G3" s="68">
        <f>('Summary impacts'!$Q$18*AVERAGE('Fish Nutrient Composition'!L8)+'Summary impacts'!$Q$19*G5)/('Summary impacts'!$Q$18+'Summary impacts'!$Q$19)</f>
        <v>7.718924972004479</v>
      </c>
      <c r="H3" s="68">
        <f>('Summary impacts'!$Q$18*AVERAGE('Fish Nutrient Composition'!M8)+'Summary impacts'!$Q$19*H5)/('Summary impacts'!$Q$18+'Summary impacts'!$Q$19)</f>
        <v>0.30787681970884662</v>
      </c>
      <c r="K3" s="90"/>
      <c r="L3" s="90"/>
      <c r="M3" s="90"/>
      <c r="N3" s="90"/>
      <c r="O3" s="90"/>
      <c r="P3" s="90"/>
      <c r="Q3" s="90"/>
    </row>
    <row r="4" spans="1:17" x14ac:dyDescent="0.75">
      <c r="A4" s="98" t="s">
        <v>50</v>
      </c>
      <c r="B4">
        <f>'Fish Nutrient Composition'!G9</f>
        <v>0.53500000000000003</v>
      </c>
      <c r="C4">
        <f>'Fish Nutrient Composition'!H9</f>
        <v>68</v>
      </c>
      <c r="D4">
        <f>'Fish Nutrient Composition'!I9</f>
        <v>1.4</v>
      </c>
      <c r="E4">
        <f>'Fish Nutrient Composition'!J9</f>
        <v>10</v>
      </c>
      <c r="F4" s="68">
        <f>'Fish Nutrient Composition'!K9</f>
        <v>1.2</v>
      </c>
      <c r="G4" s="68">
        <f>'Fish Nutrient Composition'!L9</f>
        <v>0</v>
      </c>
      <c r="H4" s="68">
        <f>'Fish Nutrient Composition'!M9</f>
        <v>7.5999999999999998E-2</v>
      </c>
      <c r="K4" s="90"/>
      <c r="L4" s="90"/>
      <c r="M4" s="90"/>
      <c r="N4" s="90"/>
      <c r="O4" s="90"/>
      <c r="P4" s="90"/>
      <c r="Q4" s="90"/>
    </row>
    <row r="5" spans="1:17" s="63" customFormat="1" x14ac:dyDescent="0.75">
      <c r="A5" s="97" t="s">
        <v>80</v>
      </c>
      <c r="B5">
        <f>'Fish Nutrient Composition'!G2</f>
        <v>0.59199999999999997</v>
      </c>
      <c r="C5">
        <f>'Fish Nutrient Composition'!H2</f>
        <v>51</v>
      </c>
      <c r="D5">
        <f>'Fish Nutrient Composition'!I2</f>
        <v>0.32</v>
      </c>
      <c r="E5">
        <f>'Fish Nutrient Composition'!J2</f>
        <v>0</v>
      </c>
      <c r="F5" s="68">
        <f>'Fish Nutrient Composition'!K2</f>
        <v>0.82</v>
      </c>
      <c r="G5" s="68">
        <f>'Fish Nutrient Composition'!L2</f>
        <v>13</v>
      </c>
      <c r="H5" s="68">
        <f>'Fish Nutrient Composition'!M2</f>
        <v>0.52</v>
      </c>
      <c r="K5" s="90"/>
      <c r="L5" s="90"/>
      <c r="M5" s="90"/>
      <c r="N5" s="90"/>
      <c r="O5" s="90"/>
      <c r="P5" s="90"/>
      <c r="Q5" s="90"/>
    </row>
    <row r="6" spans="1:17" x14ac:dyDescent="0.75">
      <c r="A6" s="99" t="s">
        <v>42</v>
      </c>
      <c r="B6">
        <f>'Fish Nutrient Composition'!G3</f>
        <v>0.54</v>
      </c>
      <c r="C6">
        <f>'Fish Nutrient Composition'!H3</f>
        <v>4.01</v>
      </c>
      <c r="D6">
        <f>'Fish Nutrient Composition'!I3</f>
        <v>1.2</v>
      </c>
      <c r="E6">
        <f>'Fish Nutrient Composition'!J3</f>
        <v>0</v>
      </c>
      <c r="F6" s="68">
        <f>'Fish Nutrient Composition'!K3</f>
        <v>0.34799999999999998</v>
      </c>
      <c r="G6" s="68">
        <f>'Fish Nutrient Composition'!L3</f>
        <v>16</v>
      </c>
      <c r="H6" s="68">
        <f>'Fish Nutrient Composition'!M3</f>
        <v>0.36399999999999999</v>
      </c>
      <c r="K6" s="90"/>
      <c r="L6" s="90"/>
      <c r="M6" s="90"/>
      <c r="N6" s="90"/>
      <c r="O6" s="90"/>
      <c r="P6" s="90"/>
      <c r="Q6" s="90"/>
    </row>
    <row r="7" spans="1:17" ht="21.25" customHeight="1" x14ac:dyDescent="0.75">
      <c r="A7" s="100" t="s">
        <v>43</v>
      </c>
      <c r="B7">
        <f>'Fish Nutrient Composition'!G7</f>
        <v>0.55000000000000004</v>
      </c>
      <c r="C7">
        <f>'Fish Nutrient Composition'!H7</f>
        <v>15.55</v>
      </c>
      <c r="D7">
        <f>'Fish Nutrient Composition'!I7</f>
        <v>0.95</v>
      </c>
      <c r="E7">
        <f>'Fish Nutrient Composition'!J7</f>
        <v>0</v>
      </c>
      <c r="F7" s="68">
        <f>'Fish Nutrient Composition'!K7</f>
        <v>0.48149999999999998</v>
      </c>
      <c r="G7" s="68">
        <f>'Fish Nutrient Composition'!L7</f>
        <v>12.5</v>
      </c>
      <c r="H7" s="68">
        <f>'Fish Nutrient Composition'!M7</f>
        <v>0.36399999999999999</v>
      </c>
      <c r="K7" s="90"/>
      <c r="L7" s="90"/>
      <c r="M7" s="90"/>
      <c r="N7" s="90"/>
      <c r="O7" s="90"/>
      <c r="P7" s="90"/>
      <c r="Q7" s="90"/>
    </row>
    <row r="8" spans="1:17" x14ac:dyDescent="0.75">
      <c r="A8" s="101" t="s">
        <v>48</v>
      </c>
      <c r="B8">
        <f t="shared" ref="B8:H8" si="0">B7</f>
        <v>0.55000000000000004</v>
      </c>
      <c r="C8">
        <f t="shared" si="0"/>
        <v>15.55</v>
      </c>
      <c r="D8">
        <f t="shared" si="0"/>
        <v>0.95</v>
      </c>
      <c r="E8">
        <f t="shared" si="0"/>
        <v>0</v>
      </c>
      <c r="F8" s="68">
        <f t="shared" si="0"/>
        <v>0.48149999999999998</v>
      </c>
      <c r="G8" s="68">
        <f t="shared" si="0"/>
        <v>12.5</v>
      </c>
      <c r="H8" s="68">
        <f t="shared" si="0"/>
        <v>0.36399999999999999</v>
      </c>
      <c r="K8" s="90"/>
      <c r="L8" s="90"/>
      <c r="M8" s="90"/>
      <c r="N8" s="90"/>
      <c r="O8" s="90"/>
      <c r="P8" s="90"/>
      <c r="Q8" s="90"/>
    </row>
    <row r="9" spans="1:17" x14ac:dyDescent="0.75">
      <c r="A9" s="103" t="s">
        <v>81</v>
      </c>
      <c r="B9">
        <f>'Fish Nutrient Composition'!G4</f>
        <v>0.5</v>
      </c>
      <c r="C9">
        <f>'Fish Nutrient Composition'!H4</f>
        <v>47</v>
      </c>
      <c r="D9">
        <f>'Fish Nutrient Composition'!I4</f>
        <v>1</v>
      </c>
      <c r="E9">
        <f>'Fish Nutrient Composition'!J4</f>
        <v>0</v>
      </c>
      <c r="F9" s="68">
        <f>'Fish Nutrient Composition'!K4</f>
        <v>1.3</v>
      </c>
      <c r="G9" s="68">
        <f>'Fish Nutrient Composition'!L4</f>
        <v>5.5</v>
      </c>
      <c r="H9" s="68">
        <f>'Fish Nutrient Composition'!M4</f>
        <v>0.54</v>
      </c>
      <c r="K9" s="90"/>
      <c r="L9" s="90"/>
      <c r="M9" s="90"/>
      <c r="N9" s="90"/>
      <c r="O9" s="90"/>
      <c r="P9" s="90"/>
      <c r="Q9" s="90"/>
    </row>
    <row r="10" spans="1:17" s="63" customFormat="1" x14ac:dyDescent="0.75">
      <c r="A10" s="102" t="s">
        <v>82</v>
      </c>
      <c r="B10">
        <f t="shared" ref="B10:H10" si="1">B9</f>
        <v>0.5</v>
      </c>
      <c r="C10">
        <f t="shared" si="1"/>
        <v>47</v>
      </c>
      <c r="D10">
        <f t="shared" si="1"/>
        <v>1</v>
      </c>
      <c r="E10">
        <f t="shared" si="1"/>
        <v>0</v>
      </c>
      <c r="F10" s="68">
        <f t="shared" si="1"/>
        <v>1.3</v>
      </c>
      <c r="G10" s="68">
        <f t="shared" si="1"/>
        <v>5.5</v>
      </c>
      <c r="H10" s="68">
        <f t="shared" si="1"/>
        <v>0.54</v>
      </c>
      <c r="K10" s="90"/>
      <c r="L10" s="90"/>
      <c r="M10" s="90"/>
      <c r="N10" s="90"/>
      <c r="O10" s="90"/>
      <c r="P10" s="90"/>
      <c r="Q10" s="90"/>
    </row>
    <row r="11" spans="1:17" x14ac:dyDescent="0.75">
      <c r="A11" s="104" t="s">
        <v>44</v>
      </c>
      <c r="B11">
        <f>'Fish Nutrient Composition'!G6</f>
        <v>0.5</v>
      </c>
      <c r="C11">
        <f>'Fish Nutrient Composition'!H6</f>
        <v>77.5</v>
      </c>
      <c r="D11">
        <f>'Fish Nutrient Composition'!I6</f>
        <v>0.96499999999999997</v>
      </c>
      <c r="E11">
        <f>'Fish Nutrient Composition'!J6</f>
        <v>0</v>
      </c>
      <c r="F11" s="68">
        <f>'Fish Nutrient Composition'!K6</f>
        <v>1.05</v>
      </c>
      <c r="G11" s="68">
        <f>'Fish Nutrient Composition'!L6</f>
        <v>18.5</v>
      </c>
      <c r="H11" s="68">
        <f>'Fish Nutrient Composition'!M6</f>
        <v>0.21507499999999999</v>
      </c>
      <c r="K11" s="90"/>
      <c r="L11" s="90"/>
      <c r="M11" s="90"/>
      <c r="N11" s="90"/>
      <c r="O11" s="90"/>
      <c r="P11" s="90"/>
      <c r="Q11" s="90"/>
    </row>
    <row r="12" spans="1:17" x14ac:dyDescent="0.75">
      <c r="A12" s="105" t="s">
        <v>45</v>
      </c>
      <c r="B12">
        <f t="shared" ref="B12:H12" si="2">B11</f>
        <v>0.5</v>
      </c>
      <c r="C12">
        <f t="shared" si="2"/>
        <v>77.5</v>
      </c>
      <c r="D12">
        <f t="shared" si="2"/>
        <v>0.96499999999999997</v>
      </c>
      <c r="E12">
        <f t="shared" si="2"/>
        <v>0</v>
      </c>
      <c r="F12" s="68">
        <f t="shared" si="2"/>
        <v>1.05</v>
      </c>
      <c r="G12" s="68">
        <f t="shared" si="2"/>
        <v>18.5</v>
      </c>
      <c r="H12" s="68">
        <f t="shared" si="2"/>
        <v>0.21507499999999999</v>
      </c>
      <c r="K12" s="90"/>
      <c r="L12" s="90"/>
      <c r="M12" s="90"/>
      <c r="N12" s="90"/>
      <c r="O12" s="90"/>
      <c r="P12" s="90"/>
      <c r="Q12" s="90"/>
    </row>
    <row r="13" spans="1:17" x14ac:dyDescent="0.75">
      <c r="A13" s="106" t="s">
        <v>47</v>
      </c>
      <c r="B13">
        <f>'Fish Nutrient Composition'!G5</f>
        <v>0.62</v>
      </c>
      <c r="C13">
        <f>'Fish Nutrient Composition'!H5</f>
        <v>28.5</v>
      </c>
      <c r="D13">
        <f>'Fish Nutrient Composition'!I5</f>
        <v>1.25</v>
      </c>
      <c r="E13">
        <f>'Fish Nutrient Composition'!J5</f>
        <v>0</v>
      </c>
      <c r="F13" s="68">
        <f>'Fish Nutrient Composition'!K5</f>
        <v>0.85</v>
      </c>
      <c r="G13" s="68">
        <f>'Fish Nutrient Composition'!L5</f>
        <v>38</v>
      </c>
      <c r="H13" s="68">
        <f>'Fish Nutrient Composition'!M5</f>
        <v>0.45</v>
      </c>
      <c r="K13" s="90"/>
      <c r="L13" s="90"/>
      <c r="M13" s="90"/>
      <c r="N13" s="90"/>
      <c r="O13" s="90"/>
      <c r="P13" s="90"/>
      <c r="Q13" s="90"/>
    </row>
    <row r="14" spans="1:17" x14ac:dyDescent="0.75">
      <c r="A14" s="8" t="s">
        <v>46</v>
      </c>
      <c r="B14">
        <f t="shared" ref="B14:G14" si="3">AVERAGE(B3:B13)</f>
        <v>0.54126499032882014</v>
      </c>
      <c r="C14">
        <f t="shared" si="3"/>
        <v>43.513563066273036</v>
      </c>
      <c r="D14">
        <f t="shared" si="3"/>
        <v>0.9413824697139368</v>
      </c>
      <c r="E14">
        <f t="shared" si="3"/>
        <v>1.0691234856968341</v>
      </c>
      <c r="F14" s="68">
        <f t="shared" si="3"/>
        <v>0.91171515830194449</v>
      </c>
      <c r="G14" s="68">
        <f t="shared" si="3"/>
        <v>13.428993179273135</v>
      </c>
      <c r="H14" s="68">
        <f>AVERAGE(H3:H13)</f>
        <v>0.35963880179171337</v>
      </c>
      <c r="K14" s="90"/>
      <c r="L14" s="90"/>
      <c r="M14" s="90"/>
      <c r="N14" s="90"/>
      <c r="O14" s="90"/>
      <c r="P14" s="90"/>
      <c r="Q14" s="90"/>
    </row>
    <row r="15" spans="1:17" s="5" customFormat="1" x14ac:dyDescent="0.75">
      <c r="A15" s="57"/>
      <c r="B15" s="68"/>
      <c r="C15" s="80">
        <v>0</v>
      </c>
      <c r="D15" s="68">
        <v>0</v>
      </c>
      <c r="E15" s="5">
        <f t="shared" ref="E15" si="4">MEDIAN(E8:E14)</f>
        <v>0</v>
      </c>
      <c r="F15" s="80">
        <v>0</v>
      </c>
      <c r="G15" s="80">
        <v>0</v>
      </c>
      <c r="H15" s="68"/>
      <c r="K15" s="90"/>
      <c r="L15" s="90"/>
      <c r="M15" s="90"/>
      <c r="N15" s="90"/>
      <c r="O15" s="90"/>
      <c r="P15" s="90"/>
      <c r="Q15" s="90"/>
    </row>
    <row r="16" spans="1:17" s="5" customFormat="1" x14ac:dyDescent="0.75">
      <c r="A16" s="57"/>
    </row>
    <row r="17" spans="1:9" s="5" customFormat="1" x14ac:dyDescent="0.75">
      <c r="A17" s="60" t="s">
        <v>68</v>
      </c>
      <c r="B17" s="5" t="s">
        <v>69</v>
      </c>
      <c r="C17" s="5" t="s">
        <v>10</v>
      </c>
      <c r="D17" s="61" t="s">
        <v>10</v>
      </c>
      <c r="E17" s="5" t="s">
        <v>12</v>
      </c>
      <c r="F17" s="5" t="s">
        <v>10</v>
      </c>
      <c r="G17" s="5" t="s">
        <v>12</v>
      </c>
      <c r="H17" s="5" t="s">
        <v>11</v>
      </c>
      <c r="I17" s="5" t="s">
        <v>164</v>
      </c>
    </row>
    <row r="18" spans="1:9" s="5" customFormat="1" x14ac:dyDescent="0.75">
      <c r="A18" s="58"/>
    </row>
    <row r="19" spans="1:9" s="5" customFormat="1" x14ac:dyDescent="0.75">
      <c r="A19" s="59"/>
    </row>
    <row r="20" spans="1:9" s="5" customFormat="1" x14ac:dyDescent="0.75"/>
    <row r="21" spans="1:9" s="5" customFormat="1" x14ac:dyDescent="0.75"/>
    <row r="22" spans="1:9" s="5" customFormat="1" x14ac:dyDescent="0.75"/>
    <row r="23" spans="1:9" s="5" customFormat="1" x14ac:dyDescent="0.75"/>
    <row r="24" spans="1:9" s="5" customFormat="1" x14ac:dyDescent="0.75"/>
    <row r="25" spans="1:9" s="5" customFormat="1" x14ac:dyDescent="0.75"/>
    <row r="26" spans="1:9" s="5" customFormat="1" x14ac:dyDescent="0.75"/>
    <row r="27" spans="1:9" s="5" customFormat="1" x14ac:dyDescent="0.75"/>
    <row r="28" spans="1:9" s="5" customFormat="1" x14ac:dyDescent="0.75"/>
    <row r="29" spans="1:9" s="5" customFormat="1" x14ac:dyDescent="0.75"/>
    <row r="30" spans="1:9" s="5" customFormat="1" x14ac:dyDescent="0.75"/>
    <row r="31" spans="1:9" s="5" customFormat="1" x14ac:dyDescent="0.75"/>
    <row r="32" spans="1:9" s="5" customFormat="1" x14ac:dyDescent="0.75"/>
    <row r="33" s="5" customFormat="1" x14ac:dyDescent="0.75"/>
    <row r="34" s="5" customFormat="1" x14ac:dyDescent="0.75"/>
    <row r="35" s="5" customFormat="1" x14ac:dyDescent="0.75"/>
    <row r="36" s="5" customFormat="1" x14ac:dyDescent="0.75"/>
    <row r="37" s="5" customFormat="1" x14ac:dyDescent="0.75"/>
    <row r="38" s="5" customFormat="1" x14ac:dyDescent="0.75"/>
    <row r="39" s="5" customFormat="1" x14ac:dyDescent="0.75"/>
    <row r="40" s="5" customFormat="1" x14ac:dyDescent="0.75"/>
    <row r="41" s="5" customFormat="1" x14ac:dyDescent="0.75"/>
    <row r="42" s="5" customFormat="1" x14ac:dyDescent="0.75"/>
    <row r="43" s="5" customFormat="1" x14ac:dyDescent="0.75"/>
    <row r="44" s="5" customFormat="1" x14ac:dyDescent="0.75"/>
    <row r="45" s="5" customFormat="1" x14ac:dyDescent="0.75"/>
    <row r="46" s="5" customFormat="1" x14ac:dyDescent="0.75"/>
    <row r="47" s="5" customFormat="1" x14ac:dyDescent="0.75"/>
    <row r="48" s="5" customFormat="1" x14ac:dyDescent="0.75"/>
    <row r="49" s="5" customFormat="1" x14ac:dyDescent="0.75"/>
    <row r="50" s="5" customFormat="1" x14ac:dyDescent="0.75"/>
    <row r="51" s="5" customFormat="1" x14ac:dyDescent="0.75"/>
    <row r="52" s="5" customFormat="1" x14ac:dyDescent="0.75"/>
    <row r="53" s="5" customFormat="1" x14ac:dyDescent="0.75"/>
    <row r="54" s="5" customFormat="1" x14ac:dyDescent="0.75"/>
    <row r="55" s="5" customFormat="1" x14ac:dyDescent="0.75"/>
    <row r="56" s="5" customFormat="1" x14ac:dyDescent="0.75"/>
    <row r="57" s="5" customFormat="1" x14ac:dyDescent="0.75"/>
    <row r="58" s="5" customFormat="1" x14ac:dyDescent="0.75"/>
    <row r="59" s="5" customFormat="1" x14ac:dyDescent="0.75"/>
    <row r="60" s="5" customFormat="1" x14ac:dyDescent="0.75"/>
    <row r="61" s="5" customFormat="1" x14ac:dyDescent="0.75"/>
    <row r="62" s="5" customFormat="1" x14ac:dyDescent="0.75"/>
    <row r="63" s="5" customFormat="1" x14ac:dyDescent="0.75"/>
    <row r="64" s="5" customFormat="1" x14ac:dyDescent="0.75"/>
    <row r="65" s="5" customFormat="1" x14ac:dyDescent="0.75"/>
    <row r="66" s="5" customFormat="1" x14ac:dyDescent="0.75"/>
    <row r="67" s="5" customFormat="1" x14ac:dyDescent="0.75"/>
    <row r="68" s="5" customFormat="1" x14ac:dyDescent="0.75"/>
    <row r="69" s="5" customFormat="1" x14ac:dyDescent="0.75"/>
    <row r="70" s="5" customFormat="1" x14ac:dyDescent="0.75"/>
    <row r="71" s="5" customFormat="1" x14ac:dyDescent="0.75"/>
    <row r="72" s="5" customFormat="1" x14ac:dyDescent="0.75"/>
    <row r="73" s="5" customFormat="1" x14ac:dyDescent="0.75"/>
    <row r="74" s="5" customFormat="1" x14ac:dyDescent="0.75"/>
    <row r="75" s="5" customFormat="1" x14ac:dyDescent="0.75"/>
    <row r="76" s="5" customFormat="1" x14ac:dyDescent="0.75"/>
    <row r="77" s="5" customFormat="1" x14ac:dyDescent="0.75"/>
    <row r="78" s="5" customFormat="1" x14ac:dyDescent="0.75"/>
    <row r="79" s="5" customFormat="1" x14ac:dyDescent="0.75"/>
    <row r="80" s="5" customFormat="1" x14ac:dyDescent="0.75"/>
    <row r="81" s="5" customFormat="1" x14ac:dyDescent="0.75"/>
    <row r="82" s="5" customFormat="1" x14ac:dyDescent="0.75"/>
    <row r="83" s="5" customFormat="1" x14ac:dyDescent="0.75"/>
    <row r="84" s="5" customFormat="1" x14ac:dyDescent="0.75"/>
    <row r="85" s="5" customFormat="1" x14ac:dyDescent="0.75"/>
    <row r="86" s="5" customFormat="1" x14ac:dyDescent="0.75"/>
    <row r="87" s="5" customFormat="1" x14ac:dyDescent="0.75"/>
    <row r="88" s="5" customFormat="1" x14ac:dyDescent="0.75"/>
    <row r="89" s="5" customFormat="1" x14ac:dyDescent="0.75"/>
    <row r="90" s="5" customFormat="1" x14ac:dyDescent="0.75"/>
    <row r="91" s="5" customFormat="1" x14ac:dyDescent="0.75"/>
    <row r="92" s="5" customFormat="1" x14ac:dyDescent="0.75"/>
    <row r="93" s="5" customFormat="1" x14ac:dyDescent="0.75"/>
    <row r="94" s="5" customFormat="1" x14ac:dyDescent="0.75"/>
    <row r="95" s="5" customFormat="1" x14ac:dyDescent="0.75"/>
    <row r="96" s="5" customFormat="1" x14ac:dyDescent="0.75"/>
    <row r="97" s="5" customFormat="1" x14ac:dyDescent="0.75"/>
    <row r="98" s="5" customFormat="1" x14ac:dyDescent="0.75"/>
    <row r="99" s="5" customFormat="1" x14ac:dyDescent="0.75"/>
    <row r="100" s="5" customFormat="1" x14ac:dyDescent="0.75"/>
    <row r="101" s="5" customFormat="1" x14ac:dyDescent="0.75"/>
    <row r="102" s="5" customFormat="1" x14ac:dyDescent="0.75"/>
    <row r="103" s="5" customFormat="1" x14ac:dyDescent="0.75"/>
    <row r="104" s="5" customFormat="1" x14ac:dyDescent="0.75"/>
    <row r="105" s="5" customFormat="1" x14ac:dyDescent="0.75"/>
    <row r="106" s="5" customFormat="1" x14ac:dyDescent="0.75"/>
    <row r="107" s="5" customFormat="1" x14ac:dyDescent="0.75"/>
    <row r="108" s="5" customFormat="1" x14ac:dyDescent="0.75"/>
    <row r="109" s="5" customFormat="1" x14ac:dyDescent="0.75"/>
    <row r="110" s="5" customFormat="1" x14ac:dyDescent="0.75"/>
    <row r="111" s="5" customFormat="1" x14ac:dyDescent="0.75"/>
    <row r="112" s="5" customFormat="1" x14ac:dyDescent="0.75"/>
    <row r="113" s="5" customFormat="1" x14ac:dyDescent="0.75"/>
    <row r="114" s="5" customFormat="1" x14ac:dyDescent="0.75"/>
    <row r="115" s="5" customFormat="1" x14ac:dyDescent="0.75"/>
    <row r="116" s="5" customFormat="1" x14ac:dyDescent="0.75"/>
    <row r="117" s="5" customFormat="1" x14ac:dyDescent="0.75"/>
    <row r="118" s="5" customFormat="1" x14ac:dyDescent="0.75"/>
    <row r="119" s="5" customFormat="1" x14ac:dyDescent="0.75"/>
    <row r="120" s="5" customFormat="1" x14ac:dyDescent="0.75"/>
    <row r="121" s="5" customFormat="1" x14ac:dyDescent="0.75"/>
    <row r="122" s="5" customFormat="1" x14ac:dyDescent="0.75"/>
    <row r="123" s="5" customFormat="1" x14ac:dyDescent="0.75"/>
    <row r="124" s="5" customFormat="1" x14ac:dyDescent="0.75"/>
    <row r="125" s="5" customFormat="1" x14ac:dyDescent="0.75"/>
    <row r="126" s="5" customFormat="1" x14ac:dyDescent="0.75"/>
    <row r="127" s="5" customFormat="1" x14ac:dyDescent="0.75"/>
    <row r="128" s="5" customFormat="1" x14ac:dyDescent="0.75"/>
    <row r="129" s="5" customFormat="1" x14ac:dyDescent="0.75"/>
    <row r="130" s="5" customFormat="1" x14ac:dyDescent="0.75"/>
    <row r="131" s="5" customFormat="1" x14ac:dyDescent="0.75"/>
    <row r="132" s="5" customFormat="1" x14ac:dyDescent="0.75"/>
    <row r="133" s="5" customFormat="1" x14ac:dyDescent="0.75"/>
    <row r="134" s="5" customFormat="1" x14ac:dyDescent="0.75"/>
    <row r="135" s="5" customFormat="1" x14ac:dyDescent="0.75"/>
    <row r="136" s="5" customFormat="1" x14ac:dyDescent="0.75"/>
    <row r="137" s="5" customFormat="1" x14ac:dyDescent="0.75"/>
    <row r="138" s="5" customFormat="1" x14ac:dyDescent="0.75"/>
    <row r="139" s="5" customFormat="1" x14ac:dyDescent="0.75"/>
    <row r="140" s="5" customFormat="1" x14ac:dyDescent="0.75"/>
    <row r="141" s="5" customFormat="1" x14ac:dyDescent="0.75"/>
    <row r="142" s="5" customFormat="1" x14ac:dyDescent="0.75"/>
    <row r="143" s="5" customFormat="1" x14ac:dyDescent="0.75"/>
    <row r="144" s="5" customFormat="1" x14ac:dyDescent="0.75"/>
    <row r="145" s="5" customFormat="1" x14ac:dyDescent="0.75"/>
    <row r="146" s="5" customFormat="1" x14ac:dyDescent="0.75"/>
    <row r="147" s="5" customFormat="1" x14ac:dyDescent="0.75"/>
    <row r="148" s="5" customFormat="1" x14ac:dyDescent="0.75"/>
    <row r="149" s="5" customFormat="1" x14ac:dyDescent="0.75"/>
    <row r="150" s="5" customFormat="1" x14ac:dyDescent="0.75"/>
    <row r="151" s="5" customFormat="1" x14ac:dyDescent="0.75"/>
    <row r="152" s="5" customFormat="1" x14ac:dyDescent="0.75"/>
    <row r="153" s="5" customFormat="1" x14ac:dyDescent="0.75"/>
    <row r="154" s="5" customFormat="1" x14ac:dyDescent="0.75"/>
    <row r="155" s="5" customFormat="1" x14ac:dyDescent="0.75"/>
    <row r="156" s="5" customFormat="1" x14ac:dyDescent="0.75"/>
    <row r="157" s="5" customFormat="1" x14ac:dyDescent="0.75"/>
    <row r="158" s="5" customFormat="1" x14ac:dyDescent="0.75"/>
    <row r="159" s="5" customFormat="1" x14ac:dyDescent="0.75"/>
    <row r="160" s="5" customFormat="1" x14ac:dyDescent="0.75"/>
    <row r="161" s="5" customFormat="1" x14ac:dyDescent="0.75"/>
    <row r="162" s="5" customFormat="1" x14ac:dyDescent="0.75"/>
    <row r="163" s="5" customFormat="1" x14ac:dyDescent="0.75"/>
    <row r="164" s="5" customFormat="1" x14ac:dyDescent="0.75"/>
    <row r="165" s="5" customFormat="1" x14ac:dyDescent="0.75"/>
    <row r="166" s="5" customFormat="1" x14ac:dyDescent="0.75"/>
    <row r="167" s="5" customFormat="1" x14ac:dyDescent="0.75"/>
    <row r="168" s="5" customFormat="1" x14ac:dyDescent="0.75"/>
    <row r="169" s="5" customFormat="1" x14ac:dyDescent="0.75"/>
    <row r="170" s="5" customFormat="1" x14ac:dyDescent="0.75"/>
    <row r="171" s="5" customFormat="1" x14ac:dyDescent="0.75"/>
    <row r="172" s="5" customFormat="1" x14ac:dyDescent="0.75"/>
    <row r="173" s="5" customFormat="1" x14ac:dyDescent="0.75"/>
    <row r="174" s="5" customFormat="1" x14ac:dyDescent="0.75"/>
    <row r="175" s="5" customFormat="1" x14ac:dyDescent="0.75"/>
    <row r="176" s="5" customFormat="1" x14ac:dyDescent="0.75"/>
    <row r="177" s="5" customFormat="1" x14ac:dyDescent="0.75"/>
    <row r="178" s="5" customFormat="1" x14ac:dyDescent="0.75"/>
    <row r="179" s="5" customFormat="1" x14ac:dyDescent="0.75"/>
    <row r="180" s="5" customFormat="1" x14ac:dyDescent="0.75"/>
    <row r="181" s="5" customFormat="1" x14ac:dyDescent="0.75"/>
    <row r="182" s="5" customFormat="1" x14ac:dyDescent="0.75"/>
    <row r="183" s="5" customFormat="1" x14ac:dyDescent="0.75"/>
    <row r="184" s="5" customFormat="1" x14ac:dyDescent="0.75"/>
    <row r="185" s="5" customFormat="1" x14ac:dyDescent="0.75"/>
    <row r="186" s="5" customFormat="1" x14ac:dyDescent="0.75"/>
    <row r="187" s="5" customFormat="1" x14ac:dyDescent="0.75"/>
    <row r="188" s="5" customFormat="1" x14ac:dyDescent="0.75"/>
    <row r="189" s="5" customFormat="1" x14ac:dyDescent="0.75"/>
    <row r="190" s="5" customFormat="1" x14ac:dyDescent="0.75"/>
  </sheetData>
  <conditionalFormatting sqref="F3:F14">
    <cfRule type="dataBar" priority="6">
      <dataBar>
        <cfvo type="min"/>
        <cfvo type="max"/>
        <color rgb="FF638EC6"/>
      </dataBar>
      <extLst>
        <ext xmlns:x14="http://schemas.microsoft.com/office/spreadsheetml/2009/9/main" uri="{B025F937-C7B1-47D3-B67F-A62EFF666E3E}">
          <x14:id>{E12CB002-E716-4ED6-9AFF-FDB53657EBBA}</x14:id>
        </ext>
      </extLst>
    </cfRule>
  </conditionalFormatting>
  <conditionalFormatting sqref="G3:G14">
    <cfRule type="dataBar" priority="5">
      <dataBar>
        <cfvo type="min"/>
        <cfvo type="max"/>
        <color rgb="FF638EC6"/>
      </dataBar>
      <extLst>
        <ext xmlns:x14="http://schemas.microsoft.com/office/spreadsheetml/2009/9/main" uri="{B025F937-C7B1-47D3-B67F-A62EFF666E3E}">
          <x14:id>{79972A18-71AB-41AF-BA3E-E647543725E9}</x14:id>
        </ext>
      </extLst>
    </cfRule>
  </conditionalFormatting>
  <conditionalFormatting sqref="H3:H14">
    <cfRule type="dataBar" priority="4">
      <dataBar>
        <cfvo type="min"/>
        <cfvo type="max"/>
        <color rgb="FF638EC6"/>
      </dataBar>
      <extLst>
        <ext xmlns:x14="http://schemas.microsoft.com/office/spreadsheetml/2009/9/main" uri="{B025F937-C7B1-47D3-B67F-A62EFF666E3E}">
          <x14:id>{1C3E96B1-A2D4-40B5-A0B3-36F9DA4C53E8}</x14:id>
        </ext>
      </extLst>
    </cfRule>
  </conditionalFormatting>
  <conditionalFormatting sqref="E3:E14">
    <cfRule type="dataBar" priority="3">
      <dataBar>
        <cfvo type="min"/>
        <cfvo type="max"/>
        <color rgb="FF638EC6"/>
      </dataBar>
      <extLst>
        <ext xmlns:x14="http://schemas.microsoft.com/office/spreadsheetml/2009/9/main" uri="{B025F937-C7B1-47D3-B67F-A62EFF666E3E}">
          <x14:id>{26C27C6B-50D0-4EEA-B827-3BD854C262D1}</x14:id>
        </ext>
      </extLst>
    </cfRule>
  </conditionalFormatting>
  <conditionalFormatting sqref="D3:D14">
    <cfRule type="dataBar" priority="2">
      <dataBar>
        <cfvo type="min"/>
        <cfvo type="max"/>
        <color rgb="FF638EC6"/>
      </dataBar>
      <extLst>
        <ext xmlns:x14="http://schemas.microsoft.com/office/spreadsheetml/2009/9/main" uri="{B025F937-C7B1-47D3-B67F-A62EFF666E3E}">
          <x14:id>{B47E7328-9321-440F-A50F-A0C134DAA3A5}</x14:id>
        </ext>
      </extLst>
    </cfRule>
  </conditionalFormatting>
  <conditionalFormatting sqref="C3:C14">
    <cfRule type="dataBar" priority="1">
      <dataBar>
        <cfvo type="min"/>
        <cfvo type="max"/>
        <color rgb="FF638EC6"/>
      </dataBar>
      <extLst>
        <ext xmlns:x14="http://schemas.microsoft.com/office/spreadsheetml/2009/9/main" uri="{B025F937-C7B1-47D3-B67F-A62EFF666E3E}">
          <x14:id>{A59175DD-3685-41F1-A2D7-FB7676F62698}</x14:id>
        </ext>
      </extLst>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E12CB002-E716-4ED6-9AFF-FDB53657EBBA}">
            <x14:dataBar minLength="0" maxLength="100" gradient="0">
              <x14:cfvo type="autoMin"/>
              <x14:cfvo type="autoMax"/>
              <x14:negativeFillColor rgb="FFFF0000"/>
              <x14:axisColor rgb="FF000000"/>
            </x14:dataBar>
          </x14:cfRule>
          <xm:sqref>F3:F14</xm:sqref>
        </x14:conditionalFormatting>
        <x14:conditionalFormatting xmlns:xm="http://schemas.microsoft.com/office/excel/2006/main">
          <x14:cfRule type="dataBar" id="{79972A18-71AB-41AF-BA3E-E647543725E9}">
            <x14:dataBar minLength="0" maxLength="100" gradient="0">
              <x14:cfvo type="autoMin"/>
              <x14:cfvo type="autoMax"/>
              <x14:negativeFillColor rgb="FFFF0000"/>
              <x14:axisColor rgb="FF000000"/>
            </x14:dataBar>
          </x14:cfRule>
          <xm:sqref>G3:G14</xm:sqref>
        </x14:conditionalFormatting>
        <x14:conditionalFormatting xmlns:xm="http://schemas.microsoft.com/office/excel/2006/main">
          <x14:cfRule type="dataBar" id="{1C3E96B1-A2D4-40B5-A0B3-36F9DA4C53E8}">
            <x14:dataBar minLength="0" maxLength="100" gradient="0">
              <x14:cfvo type="autoMin"/>
              <x14:cfvo type="autoMax"/>
              <x14:negativeFillColor rgb="FFFF0000"/>
              <x14:axisColor rgb="FF000000"/>
            </x14:dataBar>
          </x14:cfRule>
          <xm:sqref>H3:H14</xm:sqref>
        </x14:conditionalFormatting>
        <x14:conditionalFormatting xmlns:xm="http://schemas.microsoft.com/office/excel/2006/main">
          <x14:cfRule type="dataBar" id="{26C27C6B-50D0-4EEA-B827-3BD854C262D1}">
            <x14:dataBar minLength="0" maxLength="100" gradient="0">
              <x14:cfvo type="autoMin"/>
              <x14:cfvo type="autoMax"/>
              <x14:negativeFillColor rgb="FFFF0000"/>
              <x14:axisColor rgb="FF000000"/>
            </x14:dataBar>
          </x14:cfRule>
          <xm:sqref>E3:E14</xm:sqref>
        </x14:conditionalFormatting>
        <x14:conditionalFormatting xmlns:xm="http://schemas.microsoft.com/office/excel/2006/main">
          <x14:cfRule type="dataBar" id="{B47E7328-9321-440F-A50F-A0C134DAA3A5}">
            <x14:dataBar minLength="0" maxLength="100" gradient="0">
              <x14:cfvo type="autoMin"/>
              <x14:cfvo type="autoMax"/>
              <x14:negativeFillColor rgb="FFFF0000"/>
              <x14:axisColor rgb="FF000000"/>
            </x14:dataBar>
          </x14:cfRule>
          <xm:sqref>D3:D14</xm:sqref>
        </x14:conditionalFormatting>
        <x14:conditionalFormatting xmlns:xm="http://schemas.microsoft.com/office/excel/2006/main">
          <x14:cfRule type="dataBar" id="{A59175DD-3685-41F1-A2D7-FB7676F62698}">
            <x14:dataBar minLength="0" maxLength="100" gradient="0">
              <x14:cfvo type="autoMin"/>
              <x14:cfvo type="autoMax"/>
              <x14:negativeFillColor rgb="FFFF0000"/>
              <x14:axisColor rgb="FF000000"/>
            </x14:dataBar>
          </x14:cfRule>
          <xm:sqref>C3:C14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Y85"/>
  <sheetViews>
    <sheetView zoomScale="50" zoomScaleNormal="50" workbookViewId="0">
      <pane ySplit="1" topLeftCell="A2" activePane="bottomLeft" state="frozen"/>
      <selection pane="bottomLeft"/>
    </sheetView>
  </sheetViews>
  <sheetFormatPr defaultColWidth="8.6796875" defaultRowHeight="14.75" x14ac:dyDescent="0.75"/>
  <cols>
    <col min="1" max="2" width="30.1796875" style="6" customWidth="1"/>
    <col min="3" max="3" width="31.81640625" style="6" customWidth="1"/>
    <col min="4" max="4" width="19.81640625" style="6" customWidth="1"/>
    <col min="5" max="5" width="12.5" style="6" customWidth="1"/>
    <col min="6" max="8" width="8.6796875" style="6"/>
    <col min="9" max="9" width="21.1796875" style="6" customWidth="1"/>
    <col min="10" max="11" width="8.6796875" style="6"/>
    <col min="12" max="12" width="11.1796875" style="6" bestFit="1" customWidth="1"/>
    <col min="13" max="13" width="15.81640625" style="6" customWidth="1"/>
    <col min="14" max="14" width="13.5" style="6" customWidth="1"/>
    <col min="15" max="15" width="7.81640625" style="6" customWidth="1"/>
    <col min="16" max="16" width="21.86328125" style="6" customWidth="1"/>
    <col min="17" max="17" width="5.5" style="6" customWidth="1"/>
    <col min="18" max="16384" width="8.6796875" style="6"/>
  </cols>
  <sheetData>
    <row r="1" spans="1:25" ht="38.5" customHeight="1" x14ac:dyDescent="0.75">
      <c r="A1" s="63" t="s">
        <v>5</v>
      </c>
      <c r="B1" s="63"/>
      <c r="C1" s="63" t="s">
        <v>9</v>
      </c>
      <c r="D1" s="63" t="s">
        <v>7</v>
      </c>
      <c r="E1" s="63" t="s">
        <v>8</v>
      </c>
      <c r="F1" s="63" t="s">
        <v>6</v>
      </c>
      <c r="G1" s="63" t="s">
        <v>116</v>
      </c>
      <c r="H1" s="63" t="s">
        <v>117</v>
      </c>
      <c r="I1" s="63" t="s">
        <v>118</v>
      </c>
      <c r="J1" s="63" t="s">
        <v>119</v>
      </c>
      <c r="K1" s="63" t="s">
        <v>120</v>
      </c>
      <c r="L1" s="63" t="s">
        <v>121</v>
      </c>
      <c r="M1" s="6" t="s">
        <v>162</v>
      </c>
    </row>
    <row r="2" spans="1:25" s="89" customFormat="1" x14ac:dyDescent="0.75">
      <c r="A2" s="63" t="s">
        <v>13</v>
      </c>
      <c r="B2" s="63" t="s">
        <v>149</v>
      </c>
      <c r="C2" s="63" t="s">
        <v>142</v>
      </c>
      <c r="D2" s="63" t="s">
        <v>143</v>
      </c>
      <c r="E2" s="63" t="s">
        <v>144</v>
      </c>
      <c r="F2" s="63" t="s">
        <v>125</v>
      </c>
      <c r="G2" s="63">
        <v>0.59199999999999997</v>
      </c>
      <c r="H2" s="63">
        <v>51</v>
      </c>
      <c r="I2" s="63">
        <v>0.32</v>
      </c>
      <c r="J2" s="63">
        <v>0</v>
      </c>
      <c r="K2" s="63">
        <v>0.82</v>
      </c>
      <c r="L2" s="63">
        <v>13</v>
      </c>
      <c r="M2" s="63">
        <v>0.52</v>
      </c>
    </row>
    <row r="3" spans="1:25" x14ac:dyDescent="0.75">
      <c r="A3" s="63" t="s">
        <v>15</v>
      </c>
      <c r="B3" s="63" t="s">
        <v>139</v>
      </c>
      <c r="C3" s="63" t="s">
        <v>139</v>
      </c>
      <c r="D3" s="63" t="s">
        <v>137</v>
      </c>
      <c r="E3" s="63" t="s">
        <v>140</v>
      </c>
      <c r="F3" s="63" t="s">
        <v>125</v>
      </c>
      <c r="G3" s="63">
        <v>0.54</v>
      </c>
      <c r="H3" s="63">
        <v>4.01</v>
      </c>
      <c r="I3" s="63">
        <v>1.2</v>
      </c>
      <c r="J3" s="63">
        <v>0</v>
      </c>
      <c r="K3" s="63">
        <v>0.34799999999999998</v>
      </c>
      <c r="L3" s="63">
        <v>16</v>
      </c>
      <c r="M3" s="63">
        <v>0.36399999999999999</v>
      </c>
    </row>
    <row r="4" spans="1:25" x14ac:dyDescent="0.75">
      <c r="A4" s="63" t="s">
        <v>16</v>
      </c>
      <c r="B4" s="63" t="s">
        <v>146</v>
      </c>
      <c r="C4" s="63" t="s">
        <v>122</v>
      </c>
      <c r="D4" s="63" t="s">
        <v>123</v>
      </c>
      <c r="E4" s="63" t="s">
        <v>124</v>
      </c>
      <c r="F4" s="63" t="s">
        <v>125</v>
      </c>
      <c r="G4" s="63">
        <v>0.5</v>
      </c>
      <c r="H4" s="63">
        <v>47</v>
      </c>
      <c r="I4" s="63">
        <v>1</v>
      </c>
      <c r="J4" s="63">
        <v>0</v>
      </c>
      <c r="K4" s="63">
        <v>1.3</v>
      </c>
      <c r="L4" s="63">
        <v>5.5</v>
      </c>
      <c r="M4" s="63">
        <v>0.54</v>
      </c>
    </row>
    <row r="5" spans="1:25" x14ac:dyDescent="0.75">
      <c r="A5" s="63" t="s">
        <v>163</v>
      </c>
      <c r="B5" s="63" t="s">
        <v>147</v>
      </c>
      <c r="C5" s="63" t="s">
        <v>126</v>
      </c>
      <c r="D5" s="63" t="s">
        <v>127</v>
      </c>
      <c r="E5" s="63" t="s">
        <v>128</v>
      </c>
      <c r="F5" s="63" t="s">
        <v>125</v>
      </c>
      <c r="G5" s="63">
        <v>0.62</v>
      </c>
      <c r="H5" s="63">
        <v>28.5</v>
      </c>
      <c r="I5" s="63">
        <v>1.25</v>
      </c>
      <c r="J5" s="63">
        <v>0</v>
      </c>
      <c r="K5" s="63">
        <v>0.85</v>
      </c>
      <c r="L5" s="63">
        <v>38</v>
      </c>
      <c r="M5" s="63">
        <v>0.45</v>
      </c>
    </row>
    <row r="6" spans="1:25" x14ac:dyDescent="0.75">
      <c r="A6" s="63" t="s">
        <v>18</v>
      </c>
      <c r="B6" s="63" t="s">
        <v>148</v>
      </c>
      <c r="C6" s="63" t="s">
        <v>129</v>
      </c>
      <c r="D6" s="63" t="s">
        <v>130</v>
      </c>
      <c r="E6" s="63" t="s">
        <v>131</v>
      </c>
      <c r="F6" s="63" t="s">
        <v>125</v>
      </c>
      <c r="G6" s="63">
        <v>0.5</v>
      </c>
      <c r="H6" s="63">
        <v>77.5</v>
      </c>
      <c r="I6" s="63">
        <v>0.96499999999999997</v>
      </c>
      <c r="J6" s="63">
        <v>0</v>
      </c>
      <c r="K6" s="63">
        <v>1.05</v>
      </c>
      <c r="L6" s="63">
        <v>18.5</v>
      </c>
      <c r="M6" s="63">
        <v>0.21507499999999999</v>
      </c>
      <c r="N6" s="89"/>
      <c r="O6" s="89"/>
      <c r="P6" s="89"/>
      <c r="Q6" s="89"/>
      <c r="R6" s="89"/>
      <c r="S6" s="89"/>
      <c r="T6" s="89"/>
      <c r="U6" s="89"/>
      <c r="V6" s="89"/>
      <c r="W6" s="89"/>
      <c r="X6" s="89"/>
      <c r="Y6" s="89"/>
    </row>
    <row r="7" spans="1:25" x14ac:dyDescent="0.75">
      <c r="A7" s="63" t="s">
        <v>113</v>
      </c>
      <c r="B7" s="63" t="s">
        <v>141</v>
      </c>
      <c r="C7" s="63" t="s">
        <v>136</v>
      </c>
      <c r="D7" s="63" t="s">
        <v>137</v>
      </c>
      <c r="E7" s="63" t="s">
        <v>138</v>
      </c>
      <c r="F7" s="63" t="s">
        <v>125</v>
      </c>
      <c r="G7" s="63">
        <v>0.55000000000000004</v>
      </c>
      <c r="H7" s="63">
        <v>15.55</v>
      </c>
      <c r="I7" s="63">
        <v>0.95</v>
      </c>
      <c r="J7" s="63">
        <v>0</v>
      </c>
      <c r="K7" s="63">
        <v>0.48149999999999998</v>
      </c>
      <c r="L7" s="63">
        <v>12.5</v>
      </c>
      <c r="M7" s="63">
        <v>0.36399999999999999</v>
      </c>
      <c r="N7" s="89"/>
      <c r="O7" s="89"/>
      <c r="P7" s="89"/>
      <c r="Q7" s="89"/>
      <c r="R7" s="89"/>
      <c r="S7" s="89"/>
      <c r="T7" s="89"/>
      <c r="U7" s="89"/>
      <c r="V7" s="89"/>
      <c r="W7" s="89"/>
      <c r="X7" s="89"/>
      <c r="Y7" s="89"/>
    </row>
    <row r="8" spans="1:25" x14ac:dyDescent="0.75">
      <c r="A8" s="63" t="s">
        <v>20</v>
      </c>
      <c r="B8" s="63" t="s">
        <v>150</v>
      </c>
      <c r="C8" s="63" t="s">
        <v>132</v>
      </c>
      <c r="D8" s="63" t="s">
        <v>133</v>
      </c>
      <c r="E8" s="63" t="s">
        <v>134</v>
      </c>
      <c r="F8" s="63" t="s">
        <v>135</v>
      </c>
      <c r="G8" s="63">
        <v>0.53500000000000003</v>
      </c>
      <c r="H8" s="63">
        <v>42</v>
      </c>
      <c r="I8" s="63">
        <v>0.4</v>
      </c>
      <c r="J8" s="63">
        <v>4</v>
      </c>
      <c r="K8" s="63">
        <v>1.5649999999999999</v>
      </c>
      <c r="L8" s="63">
        <v>1</v>
      </c>
      <c r="M8" s="63">
        <v>3.7999999999999999E-2</v>
      </c>
      <c r="N8" s="89"/>
      <c r="O8" s="89"/>
      <c r="P8" s="89"/>
      <c r="Q8" s="89"/>
      <c r="R8" s="89"/>
      <c r="S8" s="89"/>
      <c r="T8" s="89"/>
      <c r="U8" s="89"/>
      <c r="V8" s="89"/>
      <c r="W8" s="89"/>
      <c r="X8" s="89"/>
      <c r="Y8" s="89"/>
    </row>
    <row r="9" spans="1:25" x14ac:dyDescent="0.75">
      <c r="A9" s="63" t="s">
        <v>21</v>
      </c>
      <c r="B9" s="63" t="s">
        <v>114</v>
      </c>
      <c r="C9" s="63" t="s">
        <v>132</v>
      </c>
      <c r="D9" s="63" t="s">
        <v>133</v>
      </c>
      <c r="E9" s="63" t="s">
        <v>134</v>
      </c>
      <c r="F9" s="63" t="s">
        <v>135</v>
      </c>
      <c r="G9" s="63">
        <v>0.53500000000000003</v>
      </c>
      <c r="H9" s="63">
        <v>68</v>
      </c>
      <c r="I9" s="63">
        <v>1.4</v>
      </c>
      <c r="J9" s="63">
        <v>10</v>
      </c>
      <c r="K9" s="63">
        <v>1.2</v>
      </c>
      <c r="L9" s="63">
        <v>0</v>
      </c>
      <c r="M9" s="63">
        <v>7.5999999999999998E-2</v>
      </c>
      <c r="N9" s="89"/>
      <c r="O9" s="89"/>
      <c r="P9" s="89"/>
      <c r="Q9" s="89"/>
      <c r="R9" s="89"/>
      <c r="S9" s="89"/>
      <c r="T9" s="89"/>
      <c r="U9" s="89"/>
      <c r="V9" s="89"/>
      <c r="W9" s="89"/>
      <c r="X9" s="89"/>
      <c r="Y9" s="89"/>
    </row>
    <row r="10" spans="1:25" s="89" customFormat="1" x14ac:dyDescent="0.75"/>
    <row r="11" spans="1:25" x14ac:dyDescent="0.75">
      <c r="A11" s="89"/>
      <c r="B11" s="89"/>
      <c r="C11" s="89"/>
      <c r="D11" s="89"/>
      <c r="E11" s="89"/>
      <c r="F11" s="89"/>
      <c r="G11" s="89"/>
      <c r="H11" s="89"/>
      <c r="I11" s="89"/>
      <c r="J11" s="89"/>
      <c r="K11" s="89"/>
      <c r="L11" s="89"/>
      <c r="M11" s="89"/>
      <c r="N11" s="89"/>
      <c r="O11" s="89"/>
      <c r="P11" s="89"/>
      <c r="Q11" s="89"/>
      <c r="R11" s="89"/>
      <c r="S11" s="89"/>
      <c r="T11" s="89"/>
      <c r="U11" s="89"/>
      <c r="V11" s="89"/>
      <c r="W11" s="89"/>
      <c r="X11" s="89"/>
      <c r="Y11" s="89"/>
    </row>
    <row r="12" spans="1:25" s="89" customFormat="1" x14ac:dyDescent="0.75"/>
    <row r="13" spans="1:25" ht="15.25" x14ac:dyDescent="0.75">
      <c r="A13" s="94" t="s">
        <v>151</v>
      </c>
    </row>
    <row r="14" spans="1:25" ht="15.25" x14ac:dyDescent="0.75">
      <c r="A14" s="95" t="s">
        <v>152</v>
      </c>
    </row>
    <row r="15" spans="1:25" x14ac:dyDescent="0.75">
      <c r="A15" s="91"/>
    </row>
    <row r="16" spans="1:25" ht="15.25" x14ac:dyDescent="0.75">
      <c r="A16" s="94" t="s">
        <v>153</v>
      </c>
    </row>
    <row r="17" spans="1:25" ht="15.25" x14ac:dyDescent="0.75">
      <c r="A17" s="95" t="s">
        <v>152</v>
      </c>
      <c r="B17" s="5"/>
      <c r="C17" s="5"/>
      <c r="D17" s="5"/>
      <c r="E17" s="5"/>
      <c r="F17" s="5"/>
      <c r="G17" s="5"/>
      <c r="H17" s="5"/>
      <c r="I17" s="5"/>
      <c r="J17" s="5"/>
      <c r="K17" s="5"/>
      <c r="L17" s="5"/>
      <c r="M17" s="5"/>
      <c r="N17" s="5"/>
      <c r="O17" s="5"/>
      <c r="P17" s="92"/>
      <c r="Q17" s="5"/>
      <c r="R17" s="5"/>
      <c r="S17" s="5"/>
      <c r="T17" s="5"/>
      <c r="U17" s="5"/>
      <c r="V17" s="5"/>
      <c r="W17" s="5"/>
      <c r="X17" s="5"/>
      <c r="Y17" s="5"/>
    </row>
    <row r="18" spans="1:25" x14ac:dyDescent="0.75">
      <c r="A18" s="91"/>
    </row>
    <row r="19" spans="1:25" ht="15.25" x14ac:dyDescent="0.75">
      <c r="A19" s="94" t="s">
        <v>154</v>
      </c>
    </row>
    <row r="20" spans="1:25" ht="15.25" x14ac:dyDescent="0.75">
      <c r="A20" s="95" t="s">
        <v>155</v>
      </c>
      <c r="B20" s="5"/>
      <c r="C20" s="5"/>
      <c r="D20" s="5"/>
      <c r="E20" s="5"/>
      <c r="F20" s="5"/>
      <c r="G20" s="5"/>
      <c r="H20" s="5"/>
      <c r="I20" s="5"/>
      <c r="J20" s="5"/>
      <c r="K20" s="5"/>
      <c r="L20" s="5"/>
      <c r="M20" s="5"/>
      <c r="N20" s="5"/>
      <c r="O20" s="5"/>
      <c r="P20" s="92"/>
      <c r="Q20" s="5"/>
      <c r="R20" s="5"/>
      <c r="S20" s="5"/>
      <c r="T20" s="5"/>
      <c r="U20" s="5"/>
      <c r="V20" s="5"/>
      <c r="W20" s="5"/>
      <c r="X20" s="5"/>
      <c r="Y20" s="5"/>
    </row>
    <row r="21" spans="1:25" ht="15.25" x14ac:dyDescent="0.75">
      <c r="A21" s="95" t="s">
        <v>156</v>
      </c>
      <c r="B21" s="5"/>
      <c r="C21" s="5"/>
      <c r="D21" s="5"/>
      <c r="E21" s="5"/>
      <c r="F21" s="5"/>
      <c r="G21" s="5"/>
      <c r="H21" s="5"/>
      <c r="I21" s="5"/>
      <c r="J21" s="5"/>
      <c r="K21" s="5"/>
      <c r="L21" s="5"/>
      <c r="M21" s="5"/>
      <c r="N21" s="5"/>
      <c r="O21" s="5"/>
      <c r="P21" s="5"/>
      <c r="Q21" s="5"/>
      <c r="R21" s="5"/>
      <c r="S21" s="5"/>
      <c r="T21" s="5"/>
      <c r="U21" s="5"/>
      <c r="V21" s="5"/>
      <c r="W21" s="5"/>
      <c r="X21" s="5"/>
      <c r="Y21" s="5"/>
    </row>
    <row r="22" spans="1:25" x14ac:dyDescent="0.75">
      <c r="A22" s="91"/>
    </row>
    <row r="23" spans="1:25" ht="15.25" x14ac:dyDescent="0.75">
      <c r="A23" s="94" t="s">
        <v>17</v>
      </c>
    </row>
    <row r="24" spans="1:25" ht="15.25" x14ac:dyDescent="0.75">
      <c r="A24" s="95" t="s">
        <v>157</v>
      </c>
    </row>
    <row r="25" spans="1:25" x14ac:dyDescent="0.75">
      <c r="A25" s="91"/>
    </row>
    <row r="26" spans="1:25" ht="15.25" x14ac:dyDescent="0.75">
      <c r="A26" s="94" t="s">
        <v>13</v>
      </c>
    </row>
    <row r="27" spans="1:25" ht="15.25" x14ac:dyDescent="0.75">
      <c r="A27" s="95" t="s">
        <v>158</v>
      </c>
    </row>
    <row r="28" spans="1:25" x14ac:dyDescent="0.75">
      <c r="A28" s="91"/>
      <c r="B28" s="5"/>
      <c r="C28" s="5"/>
      <c r="D28" s="5"/>
      <c r="E28" s="5"/>
      <c r="F28" s="5"/>
      <c r="G28" s="5"/>
      <c r="H28" s="5"/>
      <c r="I28" s="5"/>
      <c r="J28" s="5"/>
      <c r="K28" s="5"/>
      <c r="L28" s="5"/>
      <c r="M28" s="5"/>
      <c r="N28" s="5"/>
      <c r="O28" s="5"/>
      <c r="P28" s="5"/>
      <c r="Q28" s="5"/>
      <c r="R28" s="93"/>
      <c r="S28" s="5"/>
      <c r="T28" s="5"/>
      <c r="U28" s="5"/>
      <c r="V28" s="5"/>
      <c r="W28" s="5"/>
      <c r="X28" s="5"/>
      <c r="Y28" s="5"/>
    </row>
    <row r="29" spans="1:25" ht="15.25" x14ac:dyDescent="0.75">
      <c r="A29" s="94" t="s">
        <v>15</v>
      </c>
      <c r="B29" s="89"/>
      <c r="C29" s="89"/>
      <c r="D29" s="89"/>
      <c r="E29" s="89"/>
      <c r="F29" s="89"/>
      <c r="G29" s="89"/>
      <c r="H29" s="89"/>
      <c r="I29" s="89"/>
      <c r="J29" s="89"/>
      <c r="K29" s="89"/>
      <c r="L29" s="89"/>
      <c r="M29" s="89"/>
      <c r="N29" s="89"/>
      <c r="O29" s="89"/>
      <c r="P29" s="89"/>
      <c r="Q29" s="89"/>
      <c r="R29" s="89"/>
      <c r="S29" s="89"/>
      <c r="T29" s="89"/>
      <c r="U29" s="89"/>
      <c r="V29" s="89"/>
      <c r="W29" s="89"/>
      <c r="X29" s="89"/>
      <c r="Y29" s="89"/>
    </row>
    <row r="30" spans="1:25" ht="15.25" x14ac:dyDescent="0.75">
      <c r="A30" s="95" t="s">
        <v>159</v>
      </c>
      <c r="B30" s="89"/>
      <c r="C30" s="89"/>
      <c r="D30" s="89"/>
      <c r="E30" s="89"/>
      <c r="F30" s="89"/>
      <c r="G30" s="89"/>
      <c r="H30" s="89"/>
      <c r="I30" s="89"/>
      <c r="J30" s="89"/>
      <c r="K30" s="89"/>
      <c r="L30" s="89"/>
      <c r="M30" s="89"/>
      <c r="N30" s="89"/>
      <c r="O30" s="89"/>
      <c r="P30" s="89"/>
      <c r="Q30" s="89"/>
      <c r="R30" s="89"/>
      <c r="S30" s="89"/>
      <c r="T30" s="89"/>
      <c r="U30" s="89"/>
      <c r="V30" s="89"/>
      <c r="W30" s="89"/>
      <c r="X30" s="89"/>
      <c r="Y30" s="89"/>
    </row>
    <row r="31" spans="1:25" ht="15.25" x14ac:dyDescent="0.75">
      <c r="A31" s="95" t="s">
        <v>160</v>
      </c>
      <c r="B31" s="89"/>
      <c r="C31" s="89"/>
      <c r="D31" s="89"/>
      <c r="E31" s="89"/>
      <c r="F31" s="89"/>
      <c r="G31" s="89"/>
      <c r="H31" s="89"/>
      <c r="I31" s="89"/>
      <c r="J31" s="89"/>
      <c r="K31" s="89"/>
      <c r="L31" s="89"/>
      <c r="M31" s="89"/>
      <c r="N31" s="89"/>
      <c r="O31" s="89"/>
      <c r="P31" s="89"/>
      <c r="Q31" s="89"/>
      <c r="R31" s="89"/>
      <c r="S31" s="89"/>
      <c r="T31" s="89"/>
      <c r="U31" s="89"/>
      <c r="V31" s="89"/>
      <c r="W31" s="89"/>
      <c r="X31" s="89"/>
      <c r="Y31" s="89"/>
    </row>
    <row r="32" spans="1:25" s="5" customFormat="1" x14ac:dyDescent="0.75">
      <c r="A32" s="91"/>
      <c r="B32" s="89"/>
      <c r="C32" s="89"/>
      <c r="D32" s="89"/>
      <c r="E32" s="89"/>
      <c r="F32" s="89"/>
      <c r="G32" s="89"/>
      <c r="H32" s="89"/>
      <c r="I32" s="89"/>
      <c r="J32" s="89"/>
      <c r="K32" s="89"/>
      <c r="L32" s="89"/>
      <c r="M32" s="89"/>
      <c r="N32" s="89"/>
      <c r="O32" s="89"/>
      <c r="P32" s="89"/>
      <c r="Q32" s="89"/>
      <c r="R32" s="89"/>
      <c r="S32" s="89"/>
      <c r="T32" s="89"/>
      <c r="U32" s="89"/>
      <c r="V32" s="89"/>
      <c r="W32" s="89"/>
      <c r="X32" s="89"/>
      <c r="Y32" s="89"/>
    </row>
    <row r="33" spans="1:25" ht="15.25" x14ac:dyDescent="0.75">
      <c r="A33" s="94" t="s">
        <v>145</v>
      </c>
      <c r="B33" s="89"/>
      <c r="C33" s="89"/>
      <c r="D33" s="89"/>
      <c r="E33" s="89"/>
      <c r="F33" s="89"/>
      <c r="G33" s="89"/>
      <c r="H33" s="89"/>
      <c r="I33" s="89"/>
      <c r="J33" s="89"/>
      <c r="K33" s="89"/>
      <c r="L33" s="89"/>
      <c r="M33" s="89"/>
      <c r="N33" s="89"/>
      <c r="O33" s="89"/>
      <c r="P33" s="89"/>
      <c r="Q33" s="89"/>
      <c r="R33" s="89"/>
      <c r="S33" s="89"/>
      <c r="T33" s="89"/>
      <c r="U33" s="89"/>
      <c r="V33" s="89"/>
      <c r="W33" s="89"/>
      <c r="X33" s="89"/>
      <c r="Y33" s="89"/>
    </row>
    <row r="34" spans="1:25" ht="15.25" x14ac:dyDescent="0.75">
      <c r="A34" s="95" t="s">
        <v>160</v>
      </c>
      <c r="B34" s="89"/>
      <c r="C34" s="89"/>
      <c r="D34" s="89"/>
      <c r="E34" s="89"/>
      <c r="F34" s="89"/>
      <c r="G34" s="89"/>
      <c r="H34" s="89"/>
      <c r="I34" s="89"/>
      <c r="J34" s="89"/>
      <c r="K34" s="89"/>
      <c r="L34" s="89"/>
      <c r="M34" s="89"/>
      <c r="N34" s="89"/>
      <c r="O34" s="89"/>
      <c r="P34" s="89"/>
      <c r="Q34" s="89"/>
      <c r="R34" s="89"/>
      <c r="S34" s="89"/>
      <c r="T34" s="89"/>
      <c r="U34" s="89"/>
      <c r="V34" s="89"/>
      <c r="W34" s="89"/>
      <c r="X34" s="89"/>
      <c r="Y34" s="89"/>
    </row>
    <row r="35" spans="1:25" s="5" customFormat="1" x14ac:dyDescent="0.75">
      <c r="A35" s="89"/>
      <c r="B35" s="89"/>
      <c r="C35" s="89"/>
      <c r="D35" s="89"/>
      <c r="E35" s="89"/>
      <c r="F35" s="89"/>
      <c r="G35" s="89"/>
      <c r="H35" s="89"/>
      <c r="I35" s="89"/>
      <c r="J35" s="89"/>
      <c r="K35" s="89"/>
      <c r="L35" s="89"/>
      <c r="M35" s="89"/>
      <c r="N35" s="89"/>
      <c r="O35" s="89"/>
      <c r="P35" s="89"/>
      <c r="Q35" s="89"/>
      <c r="R35" s="89"/>
      <c r="S35" s="89"/>
      <c r="T35" s="89"/>
      <c r="U35" s="89"/>
      <c r="V35" s="89"/>
      <c r="W35" s="89"/>
      <c r="X35" s="89"/>
      <c r="Y35" s="89"/>
    </row>
    <row r="36" spans="1:25" x14ac:dyDescent="0.75">
      <c r="A36" s="89"/>
      <c r="B36" s="89"/>
      <c r="C36" s="89"/>
      <c r="D36" s="89"/>
      <c r="E36" s="89"/>
      <c r="F36" s="89"/>
      <c r="G36" s="89"/>
      <c r="H36" s="89"/>
      <c r="I36" s="89"/>
      <c r="J36" s="89"/>
      <c r="K36" s="89"/>
      <c r="L36" s="89"/>
      <c r="M36" s="89"/>
      <c r="N36" s="89"/>
      <c r="O36" s="89"/>
      <c r="P36" s="89"/>
      <c r="Q36" s="89"/>
      <c r="R36" s="89"/>
      <c r="S36" s="89"/>
      <c r="T36" s="89"/>
      <c r="U36" s="89"/>
      <c r="V36" s="89"/>
      <c r="W36" s="89"/>
      <c r="X36" s="89"/>
      <c r="Y36" s="89"/>
    </row>
    <row r="37" spans="1:25" x14ac:dyDescent="0.75">
      <c r="A37" s="89"/>
      <c r="B37" s="89"/>
      <c r="C37" s="89"/>
      <c r="D37" s="89"/>
      <c r="E37" s="89"/>
      <c r="F37" s="89"/>
      <c r="G37" s="89"/>
      <c r="H37" s="89"/>
      <c r="I37" s="89"/>
      <c r="J37" s="89"/>
      <c r="K37" s="89"/>
      <c r="L37" s="89"/>
      <c r="M37" s="89"/>
      <c r="N37" s="89"/>
      <c r="O37" s="89"/>
      <c r="P37" s="89"/>
      <c r="Q37" s="89"/>
      <c r="R37" s="89"/>
      <c r="S37" s="89"/>
      <c r="T37" s="89"/>
      <c r="U37" s="89"/>
      <c r="V37" s="89"/>
      <c r="W37" s="89"/>
      <c r="X37" s="89"/>
      <c r="Y37" s="89"/>
    </row>
    <row r="38" spans="1:25" s="5" customFormat="1" x14ac:dyDescent="0.75">
      <c r="A38" s="89"/>
      <c r="B38" s="89"/>
      <c r="C38" s="89"/>
      <c r="D38" s="89"/>
      <c r="E38" s="89"/>
      <c r="F38" s="89"/>
      <c r="G38" s="89"/>
      <c r="H38" s="89"/>
      <c r="I38" s="89"/>
      <c r="J38" s="89"/>
      <c r="K38" s="89"/>
      <c r="L38" s="89"/>
      <c r="M38" s="89"/>
      <c r="N38" s="89"/>
      <c r="O38" s="89"/>
      <c r="P38" s="89"/>
      <c r="Q38" s="89"/>
      <c r="R38" s="89"/>
      <c r="S38" s="89"/>
      <c r="T38" s="89"/>
      <c r="U38" s="89"/>
      <c r="V38" s="89"/>
      <c r="W38" s="89"/>
      <c r="X38" s="89"/>
      <c r="Y38" s="89"/>
    </row>
    <row r="39" spans="1:25" x14ac:dyDescent="0.75">
      <c r="A39" s="89"/>
      <c r="B39" s="89"/>
      <c r="C39" s="89"/>
      <c r="D39" s="89"/>
      <c r="E39" s="89"/>
      <c r="F39" s="89"/>
      <c r="G39" s="89"/>
      <c r="H39" s="89"/>
      <c r="I39" s="89"/>
      <c r="J39" s="89"/>
      <c r="K39" s="89"/>
      <c r="L39" s="89"/>
      <c r="M39" s="89"/>
      <c r="N39" s="89"/>
      <c r="O39" s="89"/>
      <c r="P39" s="89"/>
      <c r="Q39" s="89"/>
      <c r="R39" s="89"/>
      <c r="S39" s="89"/>
      <c r="T39" s="89"/>
      <c r="U39" s="89"/>
      <c r="V39" s="89"/>
      <c r="W39" s="89"/>
      <c r="X39" s="89"/>
      <c r="Y39" s="89"/>
    </row>
    <row r="40" spans="1:25" x14ac:dyDescent="0.75">
      <c r="A40" s="89"/>
      <c r="B40" s="89"/>
      <c r="C40" s="89"/>
      <c r="D40" s="89"/>
      <c r="E40" s="89"/>
      <c r="F40" s="89"/>
      <c r="G40" s="89"/>
      <c r="H40" s="89"/>
      <c r="I40" s="89"/>
      <c r="J40" s="89"/>
      <c r="K40" s="89"/>
      <c r="L40" s="89"/>
      <c r="M40" s="89"/>
      <c r="N40" s="89"/>
      <c r="O40" s="89"/>
      <c r="P40" s="89"/>
      <c r="Q40" s="89"/>
      <c r="R40" s="89"/>
      <c r="S40" s="89"/>
      <c r="T40" s="89"/>
      <c r="U40" s="89"/>
      <c r="V40" s="89"/>
      <c r="W40" s="89"/>
      <c r="X40" s="89"/>
      <c r="Y40" s="89"/>
    </row>
    <row r="43" spans="1:25" x14ac:dyDescent="0.75">
      <c r="A43" s="19" t="s">
        <v>22</v>
      </c>
      <c r="B43" s="19"/>
    </row>
    <row r="44" spans="1:25" x14ac:dyDescent="0.75">
      <c r="A44" s="96" t="s">
        <v>161</v>
      </c>
      <c r="B44" s="63"/>
      <c r="P44" s="89"/>
      <c r="Q44" s="89"/>
    </row>
    <row r="45" spans="1:25" x14ac:dyDescent="0.75">
      <c r="A45" s="63"/>
      <c r="B45" s="63"/>
      <c r="P45" s="89"/>
      <c r="Q45" s="89"/>
    </row>
    <row r="46" spans="1:25" x14ac:dyDescent="0.75">
      <c r="A46" s="63"/>
      <c r="B46" s="63"/>
    </row>
    <row r="47" spans="1:25" x14ac:dyDescent="0.75">
      <c r="A47" s="63"/>
      <c r="B47" s="63"/>
    </row>
    <row r="48" spans="1:25" x14ac:dyDescent="0.75">
      <c r="A48" s="63"/>
      <c r="B48" s="63"/>
    </row>
    <row r="49" spans="1:17" x14ac:dyDescent="0.75">
      <c r="A49" s="63"/>
      <c r="B49" s="63"/>
    </row>
    <row r="50" spans="1:17" x14ac:dyDescent="0.75">
      <c r="A50" s="63"/>
      <c r="B50" s="63"/>
      <c r="P50" s="89"/>
      <c r="Q50" s="89"/>
    </row>
    <row r="51" spans="1:17" x14ac:dyDescent="0.75">
      <c r="A51" s="63"/>
      <c r="B51" s="63"/>
      <c r="P51" s="89"/>
      <c r="Q51" s="89"/>
    </row>
    <row r="52" spans="1:17" x14ac:dyDescent="0.75">
      <c r="A52" s="63"/>
      <c r="B52" s="63"/>
      <c r="P52" s="89"/>
      <c r="Q52" s="89"/>
    </row>
    <row r="53" spans="1:17" x14ac:dyDescent="0.75">
      <c r="A53" s="63"/>
      <c r="B53" s="63"/>
      <c r="P53" s="89"/>
      <c r="Q53" s="89"/>
    </row>
    <row r="54" spans="1:17" x14ac:dyDescent="0.75">
      <c r="A54" s="63"/>
      <c r="B54" s="63"/>
      <c r="P54" s="89"/>
      <c r="Q54" s="89"/>
    </row>
    <row r="55" spans="1:17" x14ac:dyDescent="0.75">
      <c r="A55" s="63"/>
      <c r="B55" s="63"/>
      <c r="P55" s="89"/>
      <c r="Q55" s="89"/>
    </row>
    <row r="56" spans="1:17" x14ac:dyDescent="0.75">
      <c r="A56" s="63"/>
      <c r="B56" s="63"/>
      <c r="P56" s="89"/>
      <c r="Q56" s="89"/>
    </row>
    <row r="57" spans="1:17" x14ac:dyDescent="0.75">
      <c r="A57" s="63"/>
      <c r="B57" s="63"/>
      <c r="P57" s="89"/>
      <c r="Q57" s="89"/>
    </row>
    <row r="58" spans="1:17" x14ac:dyDescent="0.75">
      <c r="A58" s="63"/>
      <c r="B58" s="63"/>
    </row>
    <row r="59" spans="1:17" x14ac:dyDescent="0.75">
      <c r="A59" s="63"/>
      <c r="B59" s="63"/>
    </row>
    <row r="60" spans="1:17" x14ac:dyDescent="0.75">
      <c r="A60" s="63"/>
      <c r="B60" s="63"/>
    </row>
    <row r="61" spans="1:17" x14ac:dyDescent="0.75">
      <c r="A61" s="63"/>
      <c r="B61" s="63"/>
    </row>
    <row r="62" spans="1:17" x14ac:dyDescent="0.75">
      <c r="A62" s="63"/>
      <c r="B62" s="63"/>
      <c r="P62" s="5"/>
      <c r="Q62" s="5"/>
    </row>
    <row r="63" spans="1:17" x14ac:dyDescent="0.75">
      <c r="A63" s="63"/>
      <c r="B63" s="63"/>
    </row>
    <row r="64" spans="1:17" x14ac:dyDescent="0.75">
      <c r="A64" s="63"/>
      <c r="B64" s="63"/>
    </row>
    <row r="65" spans="1:17" x14ac:dyDescent="0.75">
      <c r="A65" s="63"/>
      <c r="B65" s="63"/>
      <c r="P65" s="5"/>
      <c r="Q65" s="5"/>
    </row>
    <row r="66" spans="1:17" x14ac:dyDescent="0.75">
      <c r="A66" s="63"/>
      <c r="B66" s="63"/>
      <c r="P66" s="5"/>
      <c r="Q66" s="5"/>
    </row>
    <row r="73" spans="1:17" x14ac:dyDescent="0.75">
      <c r="P73" s="5"/>
      <c r="Q73" s="5"/>
    </row>
    <row r="74" spans="1:17" x14ac:dyDescent="0.75">
      <c r="P74" s="89"/>
      <c r="Q74" s="89"/>
    </row>
    <row r="75" spans="1:17" x14ac:dyDescent="0.75">
      <c r="P75" s="89"/>
      <c r="Q75" s="89"/>
    </row>
    <row r="76" spans="1:17" x14ac:dyDescent="0.75">
      <c r="P76" s="89"/>
      <c r="Q76" s="89"/>
    </row>
    <row r="77" spans="1:17" x14ac:dyDescent="0.75">
      <c r="P77" s="89"/>
      <c r="Q77" s="89"/>
    </row>
    <row r="78" spans="1:17" x14ac:dyDescent="0.75">
      <c r="P78" s="89"/>
      <c r="Q78" s="89"/>
    </row>
    <row r="79" spans="1:17" x14ac:dyDescent="0.75">
      <c r="P79" s="89"/>
      <c r="Q79" s="89"/>
    </row>
    <row r="80" spans="1:17" x14ac:dyDescent="0.75">
      <c r="P80" s="89"/>
      <c r="Q80" s="89"/>
    </row>
    <row r="81" spans="16:17" x14ac:dyDescent="0.75">
      <c r="P81" s="89"/>
      <c r="Q81" s="89"/>
    </row>
    <row r="82" spans="16:17" x14ac:dyDescent="0.75">
      <c r="P82" s="89"/>
      <c r="Q82" s="89"/>
    </row>
    <row r="83" spans="16:17" x14ac:dyDescent="0.75">
      <c r="P83" s="89"/>
      <c r="Q83" s="89"/>
    </row>
    <row r="84" spans="16:17" x14ac:dyDescent="0.75">
      <c r="P84" s="89"/>
      <c r="Q84" s="89"/>
    </row>
    <row r="85" spans="16:17" x14ac:dyDescent="0.75">
      <c r="P85" s="89"/>
      <c r="Q85" s="89"/>
    </row>
  </sheetData>
  <sortState ref="A2:L12">
    <sortCondition ref="A2:A12"/>
  </sortState>
  <hyperlinks>
    <hyperlink ref="A44" r:id="rId1" display="https://doi.org/10.7910/DVN/KI0NYM"/>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AL62"/>
  <sheetViews>
    <sheetView zoomScale="90" zoomScaleNormal="90" workbookViewId="0">
      <pane xSplit="2" ySplit="3" topLeftCell="C4" activePane="bottomRight" state="frozenSplit"/>
      <selection pane="topRight" activeCell="C1" sqref="C1"/>
      <selection pane="bottomLeft" activeCell="A4" sqref="A4"/>
      <selection pane="bottomRight"/>
    </sheetView>
  </sheetViews>
  <sheetFormatPr defaultColWidth="11.5" defaultRowHeight="14.75" x14ac:dyDescent="0.75"/>
  <cols>
    <col min="1" max="1" width="17.76953125" customWidth="1"/>
    <col min="7" max="7" width="18.86328125" customWidth="1"/>
    <col min="8" max="8" width="11.5" customWidth="1"/>
    <col min="9" max="9" width="11.5" hidden="1" customWidth="1"/>
    <col min="10" max="10" width="9.40625" customWidth="1"/>
    <col min="11" max="11" width="10.86328125" customWidth="1"/>
    <col min="12" max="12" width="9.453125" customWidth="1"/>
    <col min="13" max="13" width="8.36328125" customWidth="1"/>
    <col min="14" max="14" width="10.54296875" customWidth="1"/>
    <col min="15" max="15" width="16.86328125" customWidth="1"/>
    <col min="16" max="16" width="22.7265625" style="5" customWidth="1"/>
    <col min="17" max="17" width="24.453125" style="5" customWidth="1"/>
    <col min="18" max="18" width="22.86328125" style="5" bestFit="1" customWidth="1"/>
    <col min="19" max="38" width="11.5" style="5"/>
  </cols>
  <sheetData>
    <row r="1" spans="1:37" x14ac:dyDescent="0.75">
      <c r="A1" t="s">
        <v>23</v>
      </c>
      <c r="C1" s="108" t="s">
        <v>24</v>
      </c>
      <c r="D1" s="108"/>
      <c r="E1" s="108"/>
      <c r="F1" s="108"/>
      <c r="G1" s="109"/>
      <c r="H1" s="22"/>
      <c r="I1" s="108" t="s">
        <v>24</v>
      </c>
      <c r="J1" s="108"/>
      <c r="K1" s="108"/>
      <c r="L1" s="108"/>
      <c r="M1" s="110"/>
      <c r="N1" s="21"/>
      <c r="O1" s="21"/>
    </row>
    <row r="2" spans="1:37" x14ac:dyDescent="0.75">
      <c r="C2" s="108" t="s">
        <v>25</v>
      </c>
      <c r="D2" s="108"/>
      <c r="E2" s="108"/>
      <c r="F2" s="108"/>
      <c r="G2" s="108"/>
      <c r="H2" s="22"/>
      <c r="I2" s="108" t="s">
        <v>26</v>
      </c>
      <c r="J2" s="108"/>
      <c r="K2" s="108"/>
      <c r="L2" s="108"/>
      <c r="M2" s="108"/>
      <c r="N2" s="20"/>
      <c r="O2" s="20"/>
      <c r="P2" s="5" t="s">
        <v>165</v>
      </c>
      <c r="R2" s="65"/>
      <c r="S2" s="65"/>
      <c r="T2" s="65"/>
      <c r="U2" s="65"/>
      <c r="V2" s="65"/>
      <c r="W2" s="65"/>
      <c r="X2" s="65"/>
      <c r="Y2" s="65"/>
      <c r="Z2" s="65"/>
      <c r="AA2" s="65"/>
      <c r="AB2" s="65"/>
      <c r="AC2" s="65"/>
      <c r="AD2" s="65"/>
      <c r="AE2" s="65"/>
      <c r="AF2" s="65"/>
      <c r="AG2" s="65"/>
      <c r="AH2" s="65"/>
      <c r="AI2" s="65"/>
      <c r="AJ2" s="65"/>
      <c r="AK2" s="65"/>
    </row>
    <row r="3" spans="1:37" ht="16" x14ac:dyDescent="0.8">
      <c r="A3" s="11" t="s">
        <v>27</v>
      </c>
      <c r="B3" s="11" t="s">
        <v>28</v>
      </c>
      <c r="C3" s="12" t="s">
        <v>0</v>
      </c>
      <c r="D3" s="12" t="s">
        <v>3</v>
      </c>
      <c r="E3" s="12" t="s">
        <v>2</v>
      </c>
      <c r="F3" s="12" t="s">
        <v>1</v>
      </c>
      <c r="G3" s="13" t="s">
        <v>29</v>
      </c>
      <c r="H3" s="14" t="s">
        <v>30</v>
      </c>
      <c r="I3" s="15" t="s">
        <v>0</v>
      </c>
      <c r="J3" s="15" t="s">
        <v>3</v>
      </c>
      <c r="K3" s="15" t="s">
        <v>2</v>
      </c>
      <c r="L3" s="15" t="s">
        <v>1</v>
      </c>
      <c r="M3" s="15" t="s">
        <v>29</v>
      </c>
      <c r="N3" s="15" t="s">
        <v>30</v>
      </c>
      <c r="O3" s="16" t="s">
        <v>31</v>
      </c>
      <c r="P3" s="71" t="s">
        <v>83</v>
      </c>
      <c r="Q3" s="64"/>
    </row>
    <row r="4" spans="1:37" x14ac:dyDescent="0.75">
      <c r="A4" s="63" t="s">
        <v>115</v>
      </c>
      <c r="B4" s="63" t="s">
        <v>88</v>
      </c>
      <c r="C4" s="63">
        <v>9240</v>
      </c>
      <c r="D4" s="63">
        <v>64.5</v>
      </c>
      <c r="E4" s="63">
        <v>90.8</v>
      </c>
      <c r="F4" s="63">
        <v>21300</v>
      </c>
      <c r="G4" s="1">
        <v>47900</v>
      </c>
      <c r="H4" s="17">
        <v>104000</v>
      </c>
      <c r="I4" s="9">
        <f t="shared" ref="I4:N4" si="0">(I19*$Q$19+I18*$Q$18)/($Q$19+$Q$18)</f>
        <v>0</v>
      </c>
      <c r="J4" s="9">
        <f t="shared" si="0"/>
        <v>0</v>
      </c>
      <c r="K4" s="9">
        <f t="shared" si="0"/>
        <v>0</v>
      </c>
      <c r="L4" s="9">
        <f t="shared" si="0"/>
        <v>0</v>
      </c>
      <c r="M4" s="9">
        <f t="shared" si="0"/>
        <v>0</v>
      </c>
      <c r="N4" s="9">
        <f t="shared" si="0"/>
        <v>0</v>
      </c>
      <c r="O4" s="3">
        <f>(O19*$Q$19+O18*$Q$18)/($Q$19+$Q$18)</f>
        <v>0.42771891995600969</v>
      </c>
      <c r="P4" s="9">
        <f>32000/(Q18+Q19)</f>
        <v>17917.133258678612</v>
      </c>
      <c r="Q4" s="87"/>
    </row>
    <row r="5" spans="1:37" x14ac:dyDescent="0.75">
      <c r="A5" s="63" t="s">
        <v>114</v>
      </c>
      <c r="B5" s="63" t="s">
        <v>166</v>
      </c>
      <c r="C5" s="63">
        <v>9390</v>
      </c>
      <c r="D5" s="63">
        <v>80.5</v>
      </c>
      <c r="E5" s="63">
        <v>119</v>
      </c>
      <c r="F5" s="63">
        <v>7130</v>
      </c>
      <c r="G5" s="1">
        <v>9700</v>
      </c>
      <c r="H5" s="17">
        <v>108000</v>
      </c>
      <c r="I5" s="63"/>
      <c r="J5" s="63"/>
      <c r="K5" s="63"/>
      <c r="L5" s="63"/>
      <c r="M5" s="63"/>
      <c r="N5" s="63"/>
      <c r="O5" s="18">
        <v>1.0874999999999999</v>
      </c>
      <c r="P5" s="68">
        <v>1240</v>
      </c>
      <c r="Q5" s="80"/>
    </row>
    <row r="6" spans="1:37" x14ac:dyDescent="0.75">
      <c r="A6" s="63" t="s">
        <v>33</v>
      </c>
      <c r="B6" s="63" t="s">
        <v>167</v>
      </c>
      <c r="C6" s="63">
        <v>6600</v>
      </c>
      <c r="D6" s="63">
        <v>69.8</v>
      </c>
      <c r="E6" s="63">
        <v>103</v>
      </c>
      <c r="F6" s="63">
        <v>14300</v>
      </c>
      <c r="G6" s="1">
        <v>3620</v>
      </c>
      <c r="H6" s="17">
        <v>58200</v>
      </c>
      <c r="I6" s="63"/>
      <c r="J6" s="63"/>
      <c r="K6" s="63"/>
      <c r="L6" s="63"/>
      <c r="M6" s="63"/>
      <c r="N6" s="63"/>
      <c r="O6" s="18">
        <v>9.5849999999999991E-2</v>
      </c>
      <c r="P6" s="68">
        <v>9050</v>
      </c>
      <c r="Q6" s="80"/>
    </row>
    <row r="7" spans="1:37" x14ac:dyDescent="0.75">
      <c r="A7" s="63" t="s">
        <v>14</v>
      </c>
      <c r="B7" s="63" t="s">
        <v>166</v>
      </c>
      <c r="C7" s="63">
        <v>5260</v>
      </c>
      <c r="D7" s="63">
        <v>58.1</v>
      </c>
      <c r="E7" s="63">
        <v>51</v>
      </c>
      <c r="F7" s="63">
        <v>4680</v>
      </c>
      <c r="G7" s="1">
        <v>241</v>
      </c>
      <c r="H7" s="17">
        <v>52800</v>
      </c>
      <c r="I7" s="63"/>
      <c r="J7" s="63"/>
      <c r="K7" s="63"/>
      <c r="L7" s="63"/>
      <c r="M7" s="63"/>
      <c r="N7" s="63"/>
      <c r="O7" s="18">
        <v>0.40950000000000003</v>
      </c>
      <c r="P7" s="68">
        <v>32.700000000000003</v>
      </c>
      <c r="Q7" s="80"/>
    </row>
    <row r="8" spans="1:37" x14ac:dyDescent="0.75">
      <c r="A8" s="63" t="s">
        <v>19</v>
      </c>
      <c r="B8" s="63" t="s">
        <v>166</v>
      </c>
      <c r="C8" s="63">
        <v>5060</v>
      </c>
      <c r="D8" s="63">
        <v>52.7</v>
      </c>
      <c r="E8" s="63">
        <v>50.9</v>
      </c>
      <c r="F8" s="63">
        <v>4930</v>
      </c>
      <c r="G8" s="1">
        <v>427</v>
      </c>
      <c r="H8" s="17">
        <v>50400</v>
      </c>
      <c r="I8" s="63"/>
      <c r="J8" s="63"/>
      <c r="K8" s="63"/>
      <c r="L8" s="63"/>
      <c r="M8" s="63"/>
      <c r="N8" s="63"/>
      <c r="O8" s="18">
        <v>0.35</v>
      </c>
      <c r="P8" s="68">
        <v>195</v>
      </c>
      <c r="Q8" s="80"/>
    </row>
    <row r="9" spans="1:37" x14ac:dyDescent="0.75">
      <c r="A9" s="63" t="s">
        <v>19</v>
      </c>
      <c r="B9" s="63" t="s">
        <v>168</v>
      </c>
      <c r="C9" s="63">
        <v>5370</v>
      </c>
      <c r="D9" s="63">
        <v>57.1</v>
      </c>
      <c r="E9" s="63">
        <v>58.6</v>
      </c>
      <c r="F9" s="63">
        <v>5070</v>
      </c>
      <c r="G9" s="1">
        <v>132</v>
      </c>
      <c r="H9" s="17">
        <v>55200</v>
      </c>
      <c r="I9" s="63"/>
      <c r="J9" s="63"/>
      <c r="K9" s="63"/>
      <c r="L9" s="63"/>
      <c r="M9" s="63"/>
      <c r="N9" s="63"/>
      <c r="O9" s="18">
        <v>0.375</v>
      </c>
      <c r="P9" s="68">
        <v>195</v>
      </c>
      <c r="Q9" s="80"/>
    </row>
    <row r="10" spans="1:37" x14ac:dyDescent="0.75">
      <c r="A10" s="63" t="s">
        <v>170</v>
      </c>
      <c r="B10" s="63" t="s">
        <v>166</v>
      </c>
      <c r="C10" s="63">
        <v>9190</v>
      </c>
      <c r="D10" s="63">
        <v>101</v>
      </c>
      <c r="E10" s="63">
        <v>82.4</v>
      </c>
      <c r="F10" s="63">
        <v>8210</v>
      </c>
      <c r="G10" s="1">
        <v>265</v>
      </c>
      <c r="H10" s="17">
        <v>97400</v>
      </c>
      <c r="I10" s="63"/>
      <c r="J10" s="63"/>
      <c r="K10" s="63"/>
      <c r="L10" s="63"/>
      <c r="M10" s="63"/>
      <c r="N10" s="63"/>
      <c r="O10" s="18">
        <v>0.89</v>
      </c>
      <c r="P10" s="68">
        <v>63.1</v>
      </c>
      <c r="Q10" s="80"/>
    </row>
    <row r="11" spans="1:37" x14ac:dyDescent="0.75">
      <c r="A11" s="63" t="s">
        <v>170</v>
      </c>
      <c r="B11" s="63" t="s">
        <v>168</v>
      </c>
      <c r="C11" s="63">
        <v>9530</v>
      </c>
      <c r="D11" s="63">
        <v>104</v>
      </c>
      <c r="E11" s="63">
        <v>106</v>
      </c>
      <c r="F11" s="63">
        <v>8260</v>
      </c>
      <c r="G11" s="1">
        <v>242</v>
      </c>
      <c r="H11" s="17">
        <v>101000</v>
      </c>
      <c r="I11" s="63"/>
      <c r="J11" s="63"/>
      <c r="K11" s="63"/>
      <c r="L11" s="63"/>
      <c r="M11" s="63"/>
      <c r="N11" s="63"/>
      <c r="O11" s="18">
        <v>0.90500000000000003</v>
      </c>
      <c r="P11" s="68">
        <v>63.1</v>
      </c>
      <c r="Q11" s="80"/>
    </row>
    <row r="12" spans="1:37" x14ac:dyDescent="0.75">
      <c r="A12" s="63" t="s">
        <v>4</v>
      </c>
      <c r="B12" s="63" t="s">
        <v>166</v>
      </c>
      <c r="C12" s="63">
        <v>8460</v>
      </c>
      <c r="D12" s="63">
        <v>91.8</v>
      </c>
      <c r="E12" s="63">
        <v>83.3</v>
      </c>
      <c r="F12" s="63">
        <v>7430</v>
      </c>
      <c r="G12" s="1">
        <v>369</v>
      </c>
      <c r="H12" s="17">
        <v>88300</v>
      </c>
      <c r="I12" s="63"/>
      <c r="J12" s="63"/>
      <c r="K12" s="63"/>
      <c r="L12" s="63"/>
      <c r="M12" s="63"/>
      <c r="N12" s="63"/>
      <c r="O12" s="18">
        <v>0.91299999999999981</v>
      </c>
      <c r="P12" s="68">
        <v>58</v>
      </c>
      <c r="Q12" s="80"/>
    </row>
    <row r="13" spans="1:37" x14ac:dyDescent="0.75">
      <c r="A13" s="63" t="s">
        <v>4</v>
      </c>
      <c r="B13" s="63" t="s">
        <v>168</v>
      </c>
      <c r="C13" s="63">
        <v>7950</v>
      </c>
      <c r="D13" s="63">
        <v>87.3</v>
      </c>
      <c r="E13" s="63">
        <v>89.4</v>
      </c>
      <c r="F13" s="63">
        <v>7100</v>
      </c>
      <c r="G13" s="1">
        <v>207</v>
      </c>
      <c r="H13" s="17">
        <v>83000</v>
      </c>
      <c r="I13" s="63"/>
      <c r="J13" s="63"/>
      <c r="K13" s="63"/>
      <c r="L13" s="63"/>
      <c r="M13" s="63"/>
      <c r="N13" s="63"/>
      <c r="O13" s="18">
        <v>0.87999999999999989</v>
      </c>
      <c r="P13" s="68">
        <v>58</v>
      </c>
      <c r="Q13" s="80"/>
    </row>
    <row r="14" spans="1:37" x14ac:dyDescent="0.75">
      <c r="A14" s="63" t="s">
        <v>39</v>
      </c>
      <c r="B14" s="63" t="s">
        <v>168</v>
      </c>
      <c r="C14" s="63">
        <v>14300</v>
      </c>
      <c r="D14" s="63">
        <v>66.599999999999994</v>
      </c>
      <c r="E14" s="63">
        <v>341</v>
      </c>
      <c r="F14" s="63">
        <v>437</v>
      </c>
      <c r="G14" s="1">
        <v>33.6</v>
      </c>
      <c r="H14" s="17">
        <v>160000</v>
      </c>
      <c r="I14" s="63"/>
      <c r="J14" s="63"/>
      <c r="K14" s="63"/>
      <c r="L14" s="63"/>
      <c r="M14" s="63"/>
      <c r="N14" s="63"/>
      <c r="O14" s="18">
        <v>18</v>
      </c>
      <c r="P14" s="68"/>
      <c r="Q14" s="80"/>
    </row>
    <row r="15" spans="1:37" x14ac:dyDescent="0.75">
      <c r="A15" s="63" t="s">
        <v>40</v>
      </c>
      <c r="B15" s="63"/>
      <c r="C15" s="9">
        <f>AVERAGE(C4:C14)</f>
        <v>8213.636363636364</v>
      </c>
      <c r="D15" s="9">
        <f t="shared" ref="D15:H15" si="1">AVERAGE(D4:D14)</f>
        <v>75.763636363636365</v>
      </c>
      <c r="E15" s="9">
        <f t="shared" si="1"/>
        <v>106.85454545454546</v>
      </c>
      <c r="F15" s="9">
        <f t="shared" si="1"/>
        <v>8077</v>
      </c>
      <c r="G15" s="9">
        <f t="shared" si="1"/>
        <v>5739.6909090909094</v>
      </c>
      <c r="H15" s="72">
        <f t="shared" si="1"/>
        <v>87118.181818181823</v>
      </c>
      <c r="I15" s="63"/>
      <c r="J15" s="63"/>
      <c r="K15" s="63"/>
      <c r="L15" s="63"/>
      <c r="M15" s="63"/>
      <c r="N15" s="63"/>
      <c r="O15" s="4">
        <v>2.1338115014930943</v>
      </c>
      <c r="P15" s="68"/>
      <c r="R15" s="66">
        <v>-4.2661724148821287</v>
      </c>
      <c r="S15" s="66"/>
      <c r="T15" s="66"/>
      <c r="U15" s="66"/>
      <c r="V15" s="66"/>
      <c r="W15" s="66"/>
      <c r="X15" s="66"/>
      <c r="Y15" s="66"/>
      <c r="Z15" s="66"/>
      <c r="AA15" s="66"/>
      <c r="AB15" s="66"/>
      <c r="AC15" s="66"/>
      <c r="AD15" s="66"/>
      <c r="AE15" s="66"/>
      <c r="AF15" s="66"/>
      <c r="AG15" s="66"/>
      <c r="AH15" s="66"/>
      <c r="AI15" s="66"/>
      <c r="AJ15" s="66"/>
      <c r="AK15" s="66"/>
    </row>
    <row r="16" spans="1:37" x14ac:dyDescent="0.75">
      <c r="A16" s="63"/>
      <c r="B16" s="63"/>
      <c r="C16" s="63" t="s">
        <v>73</v>
      </c>
      <c r="D16" s="63" t="s">
        <v>74</v>
      </c>
      <c r="E16" s="63" t="s">
        <v>75</v>
      </c>
      <c r="F16" s="63" t="s">
        <v>70</v>
      </c>
      <c r="G16" s="63" t="s">
        <v>71</v>
      </c>
      <c r="H16" s="17" t="s">
        <v>72</v>
      </c>
      <c r="I16" s="63"/>
      <c r="J16" s="63"/>
      <c r="K16" s="63"/>
      <c r="L16" s="63"/>
      <c r="M16" s="63"/>
      <c r="N16" s="63"/>
      <c r="O16" s="63"/>
    </row>
    <row r="17" spans="1:38" x14ac:dyDescent="0.75">
      <c r="A17" s="63"/>
      <c r="B17" s="63"/>
      <c r="C17" s="63"/>
      <c r="D17" s="63"/>
      <c r="E17" s="63"/>
      <c r="F17" s="63"/>
      <c r="G17" s="63"/>
      <c r="H17" s="17"/>
      <c r="I17" s="63"/>
      <c r="J17" s="63"/>
      <c r="K17" s="63"/>
      <c r="L17" s="63"/>
      <c r="M17" s="63"/>
      <c r="N17" s="63"/>
      <c r="O17" s="63"/>
      <c r="Q17" s="5" t="s">
        <v>109</v>
      </c>
    </row>
    <row r="18" spans="1:38" s="63" customFormat="1" x14ac:dyDescent="0.75">
      <c r="A18" s="63" t="s">
        <v>76</v>
      </c>
      <c r="B18" s="63" t="s">
        <v>169</v>
      </c>
      <c r="G18" s="1"/>
      <c r="H18" s="17"/>
      <c r="O18" s="18">
        <v>0.84994400895856659</v>
      </c>
      <c r="P18" s="68"/>
      <c r="Q18" s="5">
        <v>0.78600000000000003</v>
      </c>
      <c r="R18" s="5"/>
      <c r="S18" s="5"/>
      <c r="T18" s="5"/>
      <c r="U18" s="5"/>
      <c r="V18" s="5"/>
      <c r="W18" s="5"/>
      <c r="X18" s="5"/>
      <c r="Y18" s="5"/>
      <c r="Z18" s="5"/>
      <c r="AA18" s="5"/>
      <c r="AB18" s="5"/>
      <c r="AC18" s="5"/>
      <c r="AD18" s="5"/>
      <c r="AE18" s="5"/>
      <c r="AF18" s="5"/>
      <c r="AG18" s="5"/>
      <c r="AH18" s="5"/>
      <c r="AI18" s="5"/>
      <c r="AJ18" s="5"/>
      <c r="AK18" s="5"/>
      <c r="AL18" s="5"/>
    </row>
    <row r="19" spans="1:38" x14ac:dyDescent="0.75">
      <c r="A19" s="63" t="s">
        <v>33</v>
      </c>
      <c r="B19" s="63"/>
      <c r="C19" s="63"/>
      <c r="D19" s="63"/>
      <c r="E19" s="63"/>
      <c r="F19" s="63"/>
      <c r="G19" s="1"/>
      <c r="H19" s="17"/>
      <c r="I19" s="63"/>
      <c r="J19" s="63"/>
      <c r="K19" s="63"/>
      <c r="L19" s="63"/>
      <c r="M19" s="63"/>
      <c r="N19" s="63"/>
      <c r="O19" s="18">
        <v>9.5849999999999991E-2</v>
      </c>
      <c r="P19" s="68"/>
      <c r="Q19" s="5">
        <v>1</v>
      </c>
    </row>
    <row r="21" spans="1:38" x14ac:dyDescent="0.75">
      <c r="A21" s="7" t="s">
        <v>22</v>
      </c>
    </row>
    <row r="22" spans="1:38" x14ac:dyDescent="0.75">
      <c r="A22" t="s">
        <v>112</v>
      </c>
    </row>
    <row r="26" spans="1:38" x14ac:dyDescent="0.75">
      <c r="R26" s="67"/>
      <c r="S26" s="67"/>
      <c r="T26" s="67"/>
      <c r="U26" s="67"/>
      <c r="V26" s="67"/>
      <c r="W26" s="67"/>
      <c r="X26" s="67"/>
      <c r="Y26" s="67"/>
      <c r="Z26" s="67"/>
      <c r="AA26" s="67"/>
      <c r="AB26" s="67"/>
      <c r="AC26" s="67"/>
      <c r="AD26" s="67"/>
      <c r="AE26" s="67"/>
      <c r="AF26" s="67"/>
      <c r="AG26" s="67"/>
      <c r="AH26" s="67"/>
      <c r="AI26" s="67"/>
      <c r="AJ26" s="67"/>
      <c r="AK26" s="67"/>
    </row>
    <row r="38" spans="18:37" x14ac:dyDescent="0.75">
      <c r="R38" s="66"/>
      <c r="S38" s="66"/>
      <c r="T38" s="66"/>
      <c r="U38" s="66"/>
      <c r="V38" s="66"/>
      <c r="W38" s="66"/>
      <c r="X38" s="66"/>
      <c r="Y38" s="66"/>
      <c r="Z38" s="66"/>
      <c r="AA38" s="66"/>
      <c r="AB38" s="66"/>
      <c r="AC38" s="66"/>
      <c r="AD38" s="66"/>
      <c r="AE38" s="66"/>
      <c r="AF38" s="66"/>
      <c r="AG38" s="66"/>
      <c r="AH38" s="66"/>
      <c r="AI38" s="66"/>
      <c r="AJ38" s="66"/>
      <c r="AK38" s="66"/>
    </row>
    <row r="50" spans="18:37" x14ac:dyDescent="0.75">
      <c r="R50" s="67"/>
      <c r="S50" s="67"/>
      <c r="T50" s="67"/>
      <c r="U50" s="67"/>
      <c r="V50" s="67"/>
      <c r="W50" s="67"/>
      <c r="X50" s="67"/>
      <c r="Y50" s="67"/>
      <c r="Z50" s="67"/>
      <c r="AA50" s="67"/>
      <c r="AB50" s="67"/>
      <c r="AC50" s="67"/>
      <c r="AD50" s="67"/>
      <c r="AE50" s="67"/>
      <c r="AF50" s="67"/>
      <c r="AG50" s="67"/>
      <c r="AH50" s="67"/>
      <c r="AI50" s="67"/>
      <c r="AJ50" s="67"/>
      <c r="AK50" s="67"/>
    </row>
    <row r="62" spans="18:37" x14ac:dyDescent="0.75">
      <c r="R62" s="66"/>
      <c r="S62" s="66"/>
      <c r="T62" s="66"/>
      <c r="U62" s="66"/>
      <c r="V62" s="66"/>
      <c r="W62" s="66"/>
      <c r="X62" s="66"/>
      <c r="Y62" s="66"/>
      <c r="Z62" s="66"/>
      <c r="AA62" s="66"/>
      <c r="AB62" s="66"/>
      <c r="AC62" s="66"/>
      <c r="AD62" s="66"/>
      <c r="AE62" s="66"/>
      <c r="AF62" s="66"/>
      <c r="AG62" s="66"/>
      <c r="AH62" s="66"/>
      <c r="AI62" s="66"/>
      <c r="AJ62" s="66"/>
      <c r="AK62" s="66"/>
    </row>
  </sheetData>
  <mergeCells count="4">
    <mergeCell ref="C1:G1"/>
    <mergeCell ref="I1:M1"/>
    <mergeCell ref="C2:G2"/>
    <mergeCell ref="I2:M2"/>
  </mergeCells>
  <pageMargins left="0.75" right="0.75" top="1" bottom="1" header="0.5" footer="0.5"/>
  <pageSetup paperSize="9" orientation="portrait" horizontalDpi="4294967292" verticalDpi="4294967292"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P124"/>
  <sheetViews>
    <sheetView zoomScale="40" zoomScaleNormal="40" workbookViewId="0">
      <pane xSplit="1" ySplit="13" topLeftCell="B94" activePane="bottomRight" state="frozenSplit"/>
      <selection pane="topRight" activeCell="B1" sqref="B1"/>
      <selection pane="bottomLeft" activeCell="A14" sqref="A14"/>
      <selection pane="bottomRight" activeCell="A113" sqref="A113:XFD113"/>
    </sheetView>
  </sheetViews>
  <sheetFormatPr defaultColWidth="11.5" defaultRowHeight="14.75" x14ac:dyDescent="0.75"/>
  <cols>
    <col min="1" max="1" width="26.81640625" style="63" bestFit="1" customWidth="1"/>
    <col min="2" max="16384" width="11.5" style="63"/>
  </cols>
  <sheetData>
    <row r="1" spans="1:42" ht="16.75" thickBot="1" x14ac:dyDescent="0.95">
      <c r="A1" s="23" t="s">
        <v>51</v>
      </c>
      <c r="B1" s="24">
        <v>2012</v>
      </c>
      <c r="C1" s="24">
        <v>2013</v>
      </c>
      <c r="D1" s="24">
        <v>2014</v>
      </c>
      <c r="E1" s="24">
        <v>2015</v>
      </c>
      <c r="F1" s="24">
        <v>2016</v>
      </c>
      <c r="G1" s="24">
        <v>2017</v>
      </c>
      <c r="H1" s="24">
        <v>2018</v>
      </c>
      <c r="I1" s="24">
        <v>2019</v>
      </c>
      <c r="J1" s="24">
        <v>2020</v>
      </c>
      <c r="K1" s="24">
        <v>2021</v>
      </c>
      <c r="L1" s="24">
        <v>2022</v>
      </c>
      <c r="M1" s="24">
        <v>2023</v>
      </c>
      <c r="N1" s="24">
        <v>2024</v>
      </c>
      <c r="O1" s="24">
        <v>2025</v>
      </c>
      <c r="P1" s="24">
        <v>2026</v>
      </c>
      <c r="Q1" s="24">
        <v>2027</v>
      </c>
      <c r="R1" s="24">
        <v>2028</v>
      </c>
      <c r="S1" s="24">
        <v>2029</v>
      </c>
      <c r="T1" s="24">
        <v>2030</v>
      </c>
      <c r="U1" s="25" t="s">
        <v>52</v>
      </c>
      <c r="W1" s="63" t="s">
        <v>53</v>
      </c>
      <c r="X1" s="63" t="s">
        <v>54</v>
      </c>
      <c r="Z1" s="63" t="s">
        <v>110</v>
      </c>
      <c r="AA1" s="63" t="s">
        <v>111</v>
      </c>
    </row>
    <row r="2" spans="1:42" ht="16" x14ac:dyDescent="0.8">
      <c r="A2" s="26" t="s">
        <v>55</v>
      </c>
      <c r="B2" s="27">
        <v>415.51</v>
      </c>
      <c r="C2" s="28">
        <v>560.22</v>
      </c>
      <c r="D2" s="28">
        <v>630.03</v>
      </c>
      <c r="E2" s="28">
        <v>672.41</v>
      </c>
      <c r="F2" s="28">
        <v>718</v>
      </c>
      <c r="G2" s="28">
        <v>767.0100000000001</v>
      </c>
      <c r="H2" s="28">
        <v>819.71999999999991</v>
      </c>
      <c r="I2" s="28">
        <v>876.41</v>
      </c>
      <c r="J2" s="28">
        <v>937.32</v>
      </c>
      <c r="K2" s="28">
        <v>1002.77</v>
      </c>
      <c r="L2" s="28">
        <v>1073.04</v>
      </c>
      <c r="M2" s="28">
        <v>1148.4599999999998</v>
      </c>
      <c r="N2" s="28">
        <v>1229.33</v>
      </c>
      <c r="O2" s="28">
        <v>1315.98</v>
      </c>
      <c r="P2" s="28">
        <v>1408.74</v>
      </c>
      <c r="Q2" s="28">
        <v>1507.91</v>
      </c>
      <c r="R2" s="28">
        <v>1613.8200000000002</v>
      </c>
      <c r="S2" s="28">
        <v>1726.78</v>
      </c>
      <c r="T2" s="28">
        <v>1847.0600000000002</v>
      </c>
      <c r="U2" s="29">
        <f>T2/B2</f>
        <v>4.445284108685712</v>
      </c>
      <c r="W2" s="1" t="s">
        <v>56</v>
      </c>
      <c r="X2" s="30">
        <f>U10</f>
        <v>3.2510619622114447</v>
      </c>
      <c r="Y2" s="31"/>
      <c r="Z2" s="86">
        <f>B2/$B$10</f>
        <v>0.13310887435209093</v>
      </c>
      <c r="AA2" s="86">
        <f>T2/$T$10</f>
        <v>0.1820041484167533</v>
      </c>
    </row>
    <row r="3" spans="1:42" ht="16" x14ac:dyDescent="0.8">
      <c r="A3" s="26" t="s">
        <v>33</v>
      </c>
      <c r="B3" s="32">
        <v>522.07000000000005</v>
      </c>
      <c r="C3" s="33">
        <v>667.45</v>
      </c>
      <c r="D3" s="33">
        <v>737.67</v>
      </c>
      <c r="E3" s="33">
        <v>795.85</v>
      </c>
      <c r="F3" s="33">
        <v>858.34</v>
      </c>
      <c r="G3" s="33">
        <v>925.35</v>
      </c>
      <c r="H3" s="33">
        <v>997.06</v>
      </c>
      <c r="I3" s="33">
        <v>1073.68</v>
      </c>
      <c r="J3" s="33">
        <v>1155.4100000000001</v>
      </c>
      <c r="K3" s="33">
        <v>1242.47</v>
      </c>
      <c r="L3" s="33">
        <v>1335.06</v>
      </c>
      <c r="M3" s="33">
        <v>1433.42</v>
      </c>
      <c r="N3" s="33">
        <v>1537.75</v>
      </c>
      <c r="O3" s="33">
        <v>1648.3</v>
      </c>
      <c r="P3" s="33">
        <v>1765.28</v>
      </c>
      <c r="Q3" s="33">
        <v>1888.94</v>
      </c>
      <c r="R3" s="33">
        <v>2019.48</v>
      </c>
      <c r="S3" s="33">
        <v>2157.14</v>
      </c>
      <c r="T3" s="33">
        <v>2302.12</v>
      </c>
      <c r="U3" s="34">
        <f t="shared" ref="U3:U8" si="0">T3/B3</f>
        <v>4.4096002451778489</v>
      </c>
      <c r="W3" s="1" t="s">
        <v>0</v>
      </c>
      <c r="X3" s="30">
        <f>U27</f>
        <v>3.3724057092874218</v>
      </c>
      <c r="Y3" s="31"/>
      <c r="Z3" s="86">
        <f t="shared" ref="Z3:Z7" si="1">B3/$B$10</f>
        <v>0.16724543340231551</v>
      </c>
      <c r="AA3" s="86">
        <f t="shared" ref="AA3:AA9" si="2">T3/$T$10</f>
        <v>0.22684449349408034</v>
      </c>
    </row>
    <row r="4" spans="1:42" ht="16" x14ac:dyDescent="0.8">
      <c r="A4" s="26" t="s">
        <v>14</v>
      </c>
      <c r="B4" s="32">
        <v>441.22</v>
      </c>
      <c r="C4" s="33">
        <v>546.86</v>
      </c>
      <c r="D4" s="33">
        <v>592.51</v>
      </c>
      <c r="E4" s="33">
        <v>613.42999999999995</v>
      </c>
      <c r="F4" s="33">
        <v>635.12</v>
      </c>
      <c r="G4" s="33">
        <v>657.6</v>
      </c>
      <c r="H4" s="33">
        <v>680.93</v>
      </c>
      <c r="I4" s="33">
        <v>705.12</v>
      </c>
      <c r="J4" s="33">
        <v>730.22</v>
      </c>
      <c r="K4" s="33">
        <v>756.26</v>
      </c>
      <c r="L4" s="33">
        <v>783.3</v>
      </c>
      <c r="M4" s="33">
        <v>811.36</v>
      </c>
      <c r="N4" s="33">
        <v>840.51</v>
      </c>
      <c r="O4" s="33">
        <v>870.77</v>
      </c>
      <c r="P4" s="33">
        <v>902.21</v>
      </c>
      <c r="Q4" s="33">
        <v>934.87</v>
      </c>
      <c r="R4" s="33">
        <v>968.81</v>
      </c>
      <c r="S4" s="33">
        <v>1004.08</v>
      </c>
      <c r="T4" s="33">
        <v>1040.74</v>
      </c>
      <c r="U4" s="34">
        <f t="shared" si="0"/>
        <v>2.3587779339105208</v>
      </c>
      <c r="W4" s="1" t="s">
        <v>3</v>
      </c>
      <c r="X4" s="30">
        <f>U41</f>
        <v>3.2768604646791033</v>
      </c>
      <c r="Y4" s="31"/>
      <c r="Z4" s="86">
        <f t="shared" si="1"/>
        <v>0.14134508806437768</v>
      </c>
      <c r="AA4" s="86">
        <f t="shared" si="2"/>
        <v>0.10255162118353048</v>
      </c>
    </row>
    <row r="5" spans="1:42" ht="16" x14ac:dyDescent="0.8">
      <c r="A5" s="26" t="s">
        <v>19</v>
      </c>
      <c r="B5" s="32">
        <v>347.43</v>
      </c>
      <c r="C5" s="33">
        <v>430.57</v>
      </c>
      <c r="D5" s="33">
        <v>466.5</v>
      </c>
      <c r="E5" s="33">
        <v>483.01</v>
      </c>
      <c r="F5" s="33">
        <v>500.13</v>
      </c>
      <c r="G5" s="33">
        <v>517.89</v>
      </c>
      <c r="H5" s="33">
        <v>536.32000000000005</v>
      </c>
      <c r="I5" s="33">
        <v>555.44000000000005</v>
      </c>
      <c r="J5" s="33">
        <v>575.28</v>
      </c>
      <c r="K5" s="33">
        <v>595.88</v>
      </c>
      <c r="L5" s="33">
        <v>617.28</v>
      </c>
      <c r="M5" s="33">
        <v>639.49</v>
      </c>
      <c r="N5" s="33">
        <v>662.57</v>
      </c>
      <c r="O5" s="33">
        <v>686.56</v>
      </c>
      <c r="P5" s="33">
        <v>711.48</v>
      </c>
      <c r="Q5" s="33">
        <v>737.39</v>
      </c>
      <c r="R5" s="33">
        <v>764.32</v>
      </c>
      <c r="S5" s="33">
        <v>792.33</v>
      </c>
      <c r="T5" s="33">
        <v>821.45</v>
      </c>
      <c r="U5" s="34">
        <f t="shared" si="0"/>
        <v>2.3643611662780994</v>
      </c>
      <c r="W5" s="1" t="s">
        <v>2</v>
      </c>
      <c r="X5" s="30">
        <f>U55</f>
        <v>3.4311513004530716</v>
      </c>
      <c r="Y5" s="31"/>
      <c r="Z5" s="86">
        <f t="shared" si="1"/>
        <v>0.11129940607000302</v>
      </c>
      <c r="AA5" s="86">
        <f t="shared" si="2"/>
        <v>8.0943395296818724E-2</v>
      </c>
    </row>
    <row r="6" spans="1:42" ht="16" x14ac:dyDescent="0.8">
      <c r="A6" s="26" t="s">
        <v>36</v>
      </c>
      <c r="B6" s="32">
        <v>422.23</v>
      </c>
      <c r="C6" s="33">
        <v>533.95000000000005</v>
      </c>
      <c r="D6" s="33">
        <v>585.66999999999996</v>
      </c>
      <c r="E6" s="33">
        <v>622.03</v>
      </c>
      <c r="F6" s="33">
        <v>661.25</v>
      </c>
      <c r="G6" s="33">
        <v>703.5</v>
      </c>
      <c r="H6" s="33">
        <v>748.93</v>
      </c>
      <c r="I6" s="33">
        <v>797.73</v>
      </c>
      <c r="J6" s="33">
        <v>850.06</v>
      </c>
      <c r="K6" s="33">
        <v>906.11</v>
      </c>
      <c r="L6" s="33">
        <v>966.07</v>
      </c>
      <c r="M6" s="33">
        <v>1030.1199999999999</v>
      </c>
      <c r="N6" s="33">
        <v>1098.45</v>
      </c>
      <c r="O6" s="33">
        <v>1171.28</v>
      </c>
      <c r="P6" s="33">
        <v>1248.8</v>
      </c>
      <c r="Q6" s="33">
        <v>1331.21</v>
      </c>
      <c r="R6" s="33">
        <v>1418.73</v>
      </c>
      <c r="S6" s="33">
        <v>1511.55</v>
      </c>
      <c r="T6" s="33">
        <v>1609.88</v>
      </c>
      <c r="U6" s="34">
        <f t="shared" si="0"/>
        <v>3.8128034483575304</v>
      </c>
      <c r="W6" s="1" t="s">
        <v>57</v>
      </c>
      <c r="X6" s="30">
        <f>U69</f>
        <v>3.6264587685498104</v>
      </c>
      <c r="Y6" s="31"/>
      <c r="Z6" s="86">
        <f t="shared" si="1"/>
        <v>0.13526163032823121</v>
      </c>
      <c r="AA6" s="86">
        <f t="shared" si="2"/>
        <v>0.15863309175292778</v>
      </c>
    </row>
    <row r="7" spans="1:42" ht="16" x14ac:dyDescent="0.8">
      <c r="A7" s="26" t="s">
        <v>4</v>
      </c>
      <c r="B7" s="32">
        <v>678.73</v>
      </c>
      <c r="C7" s="33">
        <v>843.69</v>
      </c>
      <c r="D7" s="33">
        <v>915.82</v>
      </c>
      <c r="E7" s="33">
        <v>950.71</v>
      </c>
      <c r="F7" s="33">
        <v>987.26</v>
      </c>
      <c r="G7" s="33">
        <v>1025.57</v>
      </c>
      <c r="H7" s="33">
        <v>1065.75</v>
      </c>
      <c r="I7" s="33">
        <v>1107.92</v>
      </c>
      <c r="J7" s="33">
        <v>1152.2</v>
      </c>
      <c r="K7" s="33">
        <v>1198.71</v>
      </c>
      <c r="L7" s="33">
        <v>1247.58</v>
      </c>
      <c r="M7" s="33">
        <v>1298.96</v>
      </c>
      <c r="N7" s="33">
        <v>1352.98</v>
      </c>
      <c r="O7" s="33">
        <v>1409.79</v>
      </c>
      <c r="P7" s="33">
        <v>1469.56</v>
      </c>
      <c r="Q7" s="33">
        <v>1532.45</v>
      </c>
      <c r="R7" s="33">
        <v>1598.63</v>
      </c>
      <c r="S7" s="33">
        <v>1668.29</v>
      </c>
      <c r="T7" s="33">
        <v>1741.64</v>
      </c>
      <c r="U7" s="34">
        <f t="shared" si="0"/>
        <v>2.5660277282571862</v>
      </c>
      <c r="W7" s="1" t="s">
        <v>58</v>
      </c>
      <c r="X7" s="30">
        <f>U83</f>
        <v>4.266973752629994</v>
      </c>
      <c r="Y7" s="31"/>
      <c r="Z7" s="86">
        <f t="shared" si="1"/>
        <v>0.21743155709608597</v>
      </c>
      <c r="AA7" s="86">
        <f t="shared" si="2"/>
        <v>0.17161635520695279</v>
      </c>
    </row>
    <row r="8" spans="1:42" ht="16" x14ac:dyDescent="0.8">
      <c r="A8" s="26" t="s">
        <v>39</v>
      </c>
      <c r="B8" s="32">
        <v>11.95</v>
      </c>
      <c r="C8" s="33">
        <v>16.61</v>
      </c>
      <c r="D8" s="33">
        <v>19.11</v>
      </c>
      <c r="E8" s="33">
        <v>20.83</v>
      </c>
      <c r="F8" s="33">
        <v>22.72</v>
      </c>
      <c r="G8" s="33">
        <v>24.82</v>
      </c>
      <c r="H8" s="33">
        <v>27.12</v>
      </c>
      <c r="I8" s="33">
        <v>29.66</v>
      </c>
      <c r="J8" s="33">
        <v>32.44</v>
      </c>
      <c r="K8" s="33">
        <v>35.5</v>
      </c>
      <c r="L8" s="33">
        <v>38.840000000000003</v>
      </c>
      <c r="M8" s="33">
        <v>42.5</v>
      </c>
      <c r="N8" s="33">
        <v>46.48</v>
      </c>
      <c r="O8" s="33">
        <v>50.83</v>
      </c>
      <c r="P8" s="33">
        <v>55.56</v>
      </c>
      <c r="Q8" s="33">
        <v>60.7</v>
      </c>
      <c r="R8" s="33">
        <v>66.28</v>
      </c>
      <c r="S8" s="33">
        <v>72.319999999999993</v>
      </c>
      <c r="T8" s="33">
        <v>78.86</v>
      </c>
      <c r="U8" s="34">
        <f t="shared" si="0"/>
        <v>6.5991631799163182</v>
      </c>
      <c r="W8" s="35" t="s">
        <v>30</v>
      </c>
      <c r="X8" s="30">
        <f>U97</f>
        <v>3.3933161206280182</v>
      </c>
      <c r="Y8" s="31"/>
      <c r="Z8" s="86">
        <f>B8/$B$10</f>
        <v>3.8281895706661368E-3</v>
      </c>
      <c r="AA8" s="86">
        <f t="shared" si="2"/>
        <v>7.770644778266631E-3</v>
      </c>
    </row>
    <row r="9" spans="1:42" ht="16.75" thickBot="1" x14ac:dyDescent="0.95">
      <c r="A9" s="26" t="s">
        <v>40</v>
      </c>
      <c r="B9" s="36">
        <v>282.44</v>
      </c>
      <c r="C9" s="37">
        <v>351.37</v>
      </c>
      <c r="D9" s="37">
        <v>381.58</v>
      </c>
      <c r="E9" s="37">
        <v>395.52000000000004</v>
      </c>
      <c r="F9" s="37">
        <v>410.08</v>
      </c>
      <c r="G9" s="37">
        <v>425.31</v>
      </c>
      <c r="H9" s="37">
        <v>441.23</v>
      </c>
      <c r="I9" s="37">
        <v>457.90999999999997</v>
      </c>
      <c r="J9" s="37">
        <v>475.37</v>
      </c>
      <c r="K9" s="37">
        <v>493.66</v>
      </c>
      <c r="L9" s="37">
        <v>512.86</v>
      </c>
      <c r="M9" s="37">
        <v>533.01</v>
      </c>
      <c r="N9" s="37">
        <v>554.16999999999996</v>
      </c>
      <c r="O9" s="37">
        <v>576.41999999999996</v>
      </c>
      <c r="P9" s="37">
        <v>599.81999999999994</v>
      </c>
      <c r="Q9" s="37">
        <v>624.46</v>
      </c>
      <c r="R9" s="37">
        <v>650.43000000000006</v>
      </c>
      <c r="S9" s="37">
        <v>677.8</v>
      </c>
      <c r="T9" s="37">
        <v>706.7</v>
      </c>
      <c r="U9" s="38">
        <f>T9/B9</f>
        <v>2.5021243449936272</v>
      </c>
      <c r="W9" s="35" t="s">
        <v>59</v>
      </c>
      <c r="X9" s="30">
        <f>U111</f>
        <v>3.3726449987108658</v>
      </c>
      <c r="Y9" s="31"/>
      <c r="Z9" s="86">
        <f>B9/$B$10</f>
        <v>9.0479821116229597E-2</v>
      </c>
      <c r="AA9" s="86">
        <f t="shared" si="2"/>
        <v>6.9636249870669908E-2</v>
      </c>
    </row>
    <row r="10" spans="1:42" ht="16" x14ac:dyDescent="0.8">
      <c r="A10" s="39" t="s">
        <v>60</v>
      </c>
      <c r="B10" s="40">
        <f t="shared" ref="B10:S10" si="3">SUM(B2:B9)</f>
        <v>3121.58</v>
      </c>
      <c r="C10" s="40">
        <f t="shared" si="3"/>
        <v>3950.7200000000003</v>
      </c>
      <c r="D10" s="40">
        <f t="shared" si="3"/>
        <v>4328.8900000000003</v>
      </c>
      <c r="E10" s="40">
        <f t="shared" si="3"/>
        <v>4553.79</v>
      </c>
      <c r="F10" s="40">
        <f t="shared" si="3"/>
        <v>4792.9000000000005</v>
      </c>
      <c r="G10" s="40">
        <f t="shared" si="3"/>
        <v>5047.05</v>
      </c>
      <c r="H10" s="40">
        <f t="shared" si="3"/>
        <v>5317.0599999999995</v>
      </c>
      <c r="I10" s="40">
        <f t="shared" si="3"/>
        <v>5603.87</v>
      </c>
      <c r="J10" s="40">
        <f t="shared" si="3"/>
        <v>5908.2999999999984</v>
      </c>
      <c r="K10" s="40">
        <f t="shared" si="3"/>
        <v>6231.36</v>
      </c>
      <c r="L10" s="40">
        <f t="shared" si="3"/>
        <v>6574.0299999999988</v>
      </c>
      <c r="M10" s="40">
        <f t="shared" si="3"/>
        <v>6937.3200000000006</v>
      </c>
      <c r="N10" s="40">
        <f t="shared" si="3"/>
        <v>7322.24</v>
      </c>
      <c r="O10" s="40">
        <f t="shared" si="3"/>
        <v>7729.9299999999994</v>
      </c>
      <c r="P10" s="40">
        <f t="shared" si="3"/>
        <v>8161.45</v>
      </c>
      <c r="Q10" s="40">
        <f t="shared" si="3"/>
        <v>8617.93</v>
      </c>
      <c r="R10" s="40">
        <f t="shared" si="3"/>
        <v>9100.5000000000018</v>
      </c>
      <c r="S10" s="40">
        <f t="shared" si="3"/>
        <v>9610.2899999999991</v>
      </c>
      <c r="T10" s="40">
        <f>SUM(T2:T9)</f>
        <v>10148.450000000001</v>
      </c>
      <c r="U10" s="41">
        <f>T10/B10</f>
        <v>3.2510619622114447</v>
      </c>
      <c r="W10" s="1"/>
      <c r="X10" s="30"/>
      <c r="Y10" s="31"/>
      <c r="Z10" s="31">
        <f>SUM(Z2:Z9)</f>
        <v>1</v>
      </c>
      <c r="AA10" s="31">
        <f>SUM(AA2:AA9)</f>
        <v>1</v>
      </c>
    </row>
    <row r="11" spans="1:42" ht="16" x14ac:dyDescent="0.8">
      <c r="A11" s="39"/>
      <c r="B11" s="40"/>
      <c r="C11" s="40"/>
      <c r="D11" s="40"/>
      <c r="E11" s="40"/>
      <c r="F11" s="40"/>
      <c r="G11" s="40"/>
      <c r="H11" s="40"/>
      <c r="I11" s="40"/>
      <c r="J11" s="40"/>
      <c r="K11" s="40"/>
      <c r="L11" s="40"/>
      <c r="M11" s="40"/>
      <c r="N11" s="40"/>
      <c r="O11" s="40"/>
      <c r="P11" s="40"/>
      <c r="Q11" s="40"/>
      <c r="R11" s="40"/>
      <c r="S11" s="40"/>
      <c r="T11" s="40"/>
      <c r="U11" s="41"/>
      <c r="W11" s="1"/>
      <c r="X11" s="30"/>
      <c r="Y11" s="42"/>
    </row>
    <row r="12" spans="1:42" ht="18.5" x14ac:dyDescent="0.9">
      <c r="A12" s="43" t="s">
        <v>61</v>
      </c>
      <c r="B12" s="111" t="s">
        <v>62</v>
      </c>
      <c r="C12" s="111"/>
      <c r="D12" s="111"/>
      <c r="E12" s="111"/>
      <c r="F12" s="111"/>
      <c r="G12" s="111"/>
      <c r="H12" s="111"/>
      <c r="I12" s="111"/>
      <c r="J12" s="111"/>
      <c r="K12" s="111"/>
      <c r="L12" s="111"/>
      <c r="M12" s="111"/>
      <c r="N12" s="111"/>
      <c r="O12" s="111"/>
      <c r="P12" s="111"/>
      <c r="Q12" s="111"/>
      <c r="R12" s="111"/>
      <c r="S12" s="111"/>
      <c r="T12" s="111"/>
      <c r="U12" s="111"/>
      <c r="W12" s="70"/>
      <c r="X12" s="70"/>
      <c r="Y12" s="70"/>
      <c r="Z12" s="70"/>
      <c r="AA12" s="70"/>
      <c r="AB12" s="70"/>
      <c r="AC12" s="70"/>
      <c r="AD12" s="70"/>
      <c r="AE12" s="70"/>
      <c r="AF12" s="70"/>
      <c r="AG12" s="70"/>
      <c r="AH12" s="70"/>
      <c r="AI12" s="70"/>
      <c r="AJ12" s="70"/>
      <c r="AK12" s="70"/>
      <c r="AL12" s="70"/>
      <c r="AM12" s="70"/>
      <c r="AN12" s="70"/>
      <c r="AO12" s="70"/>
      <c r="AP12" s="70"/>
    </row>
    <row r="13" spans="1:42" ht="16" x14ac:dyDescent="0.8">
      <c r="A13" s="39" t="s">
        <v>63</v>
      </c>
      <c r="B13" s="24">
        <v>2012</v>
      </c>
      <c r="C13" s="24">
        <v>2013</v>
      </c>
      <c r="D13" s="24">
        <v>2014</v>
      </c>
      <c r="E13" s="24">
        <v>2015</v>
      </c>
      <c r="F13" s="24">
        <v>2016</v>
      </c>
      <c r="G13" s="24">
        <v>2017</v>
      </c>
      <c r="H13" s="24">
        <v>2018</v>
      </c>
      <c r="I13" s="24">
        <v>2019</v>
      </c>
      <c r="J13" s="24">
        <v>2020</v>
      </c>
      <c r="K13" s="24">
        <v>2021</v>
      </c>
      <c r="L13" s="24">
        <v>2022</v>
      </c>
      <c r="M13" s="24">
        <v>2023</v>
      </c>
      <c r="N13" s="24">
        <v>2024</v>
      </c>
      <c r="O13" s="24">
        <v>2025</v>
      </c>
      <c r="P13" s="24">
        <v>2026</v>
      </c>
      <c r="Q13" s="24">
        <v>2027</v>
      </c>
      <c r="R13" s="24">
        <v>2028</v>
      </c>
      <c r="S13" s="24">
        <v>2029</v>
      </c>
      <c r="T13" s="24">
        <v>2030</v>
      </c>
      <c r="U13" s="44" t="s">
        <v>64</v>
      </c>
      <c r="W13" s="74"/>
      <c r="X13" s="74"/>
      <c r="Y13" s="74"/>
      <c r="Z13" s="74"/>
      <c r="AA13" s="74"/>
      <c r="AB13" s="74"/>
      <c r="AC13" s="74"/>
      <c r="AD13" s="74"/>
      <c r="AE13" s="74"/>
      <c r="AF13" s="74"/>
      <c r="AG13" s="74"/>
      <c r="AH13" s="74"/>
      <c r="AI13" s="74"/>
      <c r="AJ13" s="74"/>
      <c r="AK13" s="74"/>
      <c r="AL13" s="74"/>
      <c r="AM13" s="74"/>
      <c r="AN13" s="74"/>
      <c r="AO13" s="74"/>
      <c r="AP13" s="75"/>
    </row>
    <row r="14" spans="1:42" ht="16" x14ac:dyDescent="0.8">
      <c r="A14" s="45" t="s">
        <v>65</v>
      </c>
      <c r="B14" s="24"/>
      <c r="C14" s="24"/>
      <c r="D14" s="24"/>
      <c r="E14" s="24"/>
      <c r="F14" s="24"/>
      <c r="G14" s="24"/>
      <c r="H14" s="24"/>
      <c r="I14" s="24"/>
      <c r="J14" s="24"/>
      <c r="K14" s="24"/>
      <c r="L14" s="24"/>
      <c r="M14" s="24"/>
      <c r="N14" s="24"/>
      <c r="O14" s="24"/>
      <c r="P14" s="24"/>
      <c r="Q14" s="24"/>
      <c r="R14" s="24"/>
      <c r="S14" s="24"/>
      <c r="T14" s="24"/>
      <c r="U14" s="44"/>
      <c r="W14" s="74"/>
      <c r="X14" s="74"/>
      <c r="Y14" s="74"/>
      <c r="Z14" s="74"/>
      <c r="AA14" s="74"/>
      <c r="AB14" s="74"/>
      <c r="AC14" s="74"/>
      <c r="AD14" s="74"/>
      <c r="AE14" s="74"/>
      <c r="AF14" s="74"/>
      <c r="AG14" s="74"/>
      <c r="AH14" s="74"/>
      <c r="AI14" s="74"/>
      <c r="AJ14" s="74"/>
      <c r="AK14" s="74"/>
      <c r="AL14" s="74"/>
      <c r="AM14" s="74"/>
      <c r="AN14" s="74"/>
      <c r="AO14" s="74"/>
      <c r="AP14" s="6"/>
    </row>
    <row r="15" spans="1:42" ht="16" x14ac:dyDescent="0.8">
      <c r="A15" s="46" t="s">
        <v>84</v>
      </c>
      <c r="B15" s="47">
        <f>(B$3*0.5*'Summary impacts'!$Q$19+(B$3*0.5)*'Summary impacts'!$Q$18)*'Summary impacts'!$C$4</f>
        <v>4307766.6324000005</v>
      </c>
      <c r="C15" s="47">
        <f>(C$3*0.5*'Summary impacts'!$Q$19+(C$3*0.5)*'Summary impacts'!$Q$18)*'Summary impacts'!$C$4</f>
        <v>5507343.5340000009</v>
      </c>
      <c r="D15" s="47">
        <f>(D$3*0.5*'Summary impacts'!$Q$19+(D$3*0.5)*'Summary impacts'!$Q$18)*'Summary impacts'!$C$4</f>
        <v>6086751.2243999997</v>
      </c>
      <c r="E15" s="47">
        <f>(E$3*0.5*'Summary impacts'!$Q$19+(E$3*0.5)*'Summary impacts'!$Q$18)*'Summary impacts'!$C$4</f>
        <v>6566813.0220000008</v>
      </c>
      <c r="F15" s="47">
        <f>(F$3*0.5*'Summary impacts'!$Q$19+(F$3*0.5)*'Summary impacts'!$Q$18)*'Summary impacts'!$C$4</f>
        <v>7082438.0088000009</v>
      </c>
      <c r="G15" s="47">
        <f>(G$3*0.5*'Summary impacts'!$Q$19+(G$3*0.5)*'Summary impacts'!$Q$18)*'Summary impacts'!$C$4</f>
        <v>7635358.9619999994</v>
      </c>
      <c r="H15" s="47">
        <f>(H$3*0.5*'Summary impacts'!$Q$19+(H$3*0.5)*'Summary impacts'!$Q$18)*'Summary impacts'!$C$4</f>
        <v>8227061.1191999996</v>
      </c>
      <c r="I15" s="47">
        <f>(I$3*0.5*'Summary impacts'!$Q$19+(I$3*0.5)*'Summary impacts'!$Q$18)*'Summary impacts'!$C$4</f>
        <v>8859277.257600002</v>
      </c>
      <c r="J15" s="47">
        <f>(J$3*0.5*'Summary impacts'!$Q$19+(J$3*0.5)*'Summary impacts'!$Q$18)*'Summary impacts'!$C$4</f>
        <v>9533657.6412000004</v>
      </c>
      <c r="K15" s="47">
        <f>(K$3*0.5*'Summary impacts'!$Q$19+(K$3*0.5)*'Summary impacts'!$Q$18)*'Summary impacts'!$C$4</f>
        <v>10252017.560400002</v>
      </c>
      <c r="L15" s="47">
        <f>(L$3*0.5*'Summary impacts'!$Q$19+(L$3*0.5)*'Summary impacts'!$Q$18)*'Summary impacts'!$C$4</f>
        <v>11016007.279200001</v>
      </c>
      <c r="M15" s="47">
        <f>(M$3*0.5*'Summary impacts'!$Q$19+(M$3*0.5)*'Summary impacts'!$Q$18)*'Summary impacts'!$C$4</f>
        <v>11827607.114400001</v>
      </c>
      <c r="N15" s="47">
        <f>(N$3*0.5*'Summary impacts'!$Q$19+(N$3*0.5)*'Summary impacts'!$Q$18)*'Summary impacts'!$C$4</f>
        <v>12688467.330000002</v>
      </c>
      <c r="O15" s="47">
        <f>(O$3*0.5*'Summary impacts'!$Q$19+(O$3*0.5)*'Summary impacts'!$Q$18)*'Summary impacts'!$C$4</f>
        <v>13600650.756000001</v>
      </c>
      <c r="P15" s="47">
        <f>(P$3*0.5*'Summary impacts'!$Q$19+(P$3*0.5)*'Summary impacts'!$Q$18)*'Summary impacts'!$C$4</f>
        <v>14565890.169599999</v>
      </c>
      <c r="Q15" s="47">
        <f>(Q$3*0.5*'Summary impacts'!$Q$19+(Q$3*0.5)*'Summary impacts'!$Q$18)*'Summary impacts'!$C$4</f>
        <v>15586248.400800001</v>
      </c>
      <c r="R15" s="47">
        <f>(R$3*0.5*'Summary impacts'!$Q$19+(R$3*0.5)*'Summary impacts'!$Q$18)*'Summary impacts'!$C$4</f>
        <v>16663375.713600002</v>
      </c>
      <c r="S15" s="47">
        <f>(S$3*0.5*'Summary impacts'!$Q$19+(S$3*0.5)*'Summary impacts'!$Q$18)*'Summary impacts'!$C$4</f>
        <v>17799252.424800001</v>
      </c>
      <c r="T15" s="47">
        <f>(T$3*0.5*'Summary impacts'!$Q$19+(T$3*0.5)*'Summary impacts'!$Q$18)*'Summary impacts'!$C$4</f>
        <v>18995528.7984</v>
      </c>
      <c r="U15" s="48">
        <f t="shared" ref="U15:U26" si="4">T15/$T$27</f>
        <v>0.23311738100693025</v>
      </c>
      <c r="W15" s="88"/>
      <c r="X15" s="76"/>
      <c r="Y15" s="76"/>
      <c r="Z15" s="76"/>
      <c r="AA15" s="76"/>
      <c r="AB15" s="76"/>
      <c r="AC15" s="76"/>
      <c r="AD15" s="76"/>
      <c r="AE15" s="76"/>
      <c r="AF15" s="76"/>
      <c r="AG15" s="76"/>
      <c r="AH15" s="76"/>
      <c r="AI15" s="76"/>
      <c r="AJ15" s="76"/>
      <c r="AK15" s="76"/>
      <c r="AL15" s="76"/>
      <c r="AM15" s="76"/>
      <c r="AN15" s="76"/>
      <c r="AO15" s="76"/>
      <c r="AP15" s="77"/>
    </row>
    <row r="16" spans="1:42" ht="16" x14ac:dyDescent="0.8">
      <c r="A16" s="46" t="s">
        <v>32</v>
      </c>
      <c r="B16" s="47">
        <f>(B$2-(B$3*0.5)*'Summary impacts'!$Q$18)*'Summary impacts'!$C$5</f>
        <v>1975059.6410999997</v>
      </c>
      <c r="C16" s="47">
        <f>(C$2-(C$3*0.5)*'Summary impacts'!$Q$18)*'Summary impacts'!$C$5</f>
        <v>2797395.0885000001</v>
      </c>
      <c r="D16" s="47">
        <f>(D$2-(D$3*0.5)*'Summary impacts'!$Q$18)*'Summary impacts'!$C$5</f>
        <v>3193780.2290999996</v>
      </c>
      <c r="E16" s="47">
        <f>(E$2-(E$3*0.5)*'Summary impacts'!$Q$18)*'Summary impacts'!$C$5</f>
        <v>3377028.5204999992</v>
      </c>
      <c r="F16" s="47">
        <f>(F$2-(F$3*0.5)*'Summary impacts'!$Q$18)*'Summary impacts'!$C$5</f>
        <v>3574513.6481999997</v>
      </c>
      <c r="G16" s="47">
        <f>(G$2-(G$3*0.5)*'Summary impacts'!$Q$18)*'Summary impacts'!$C$5</f>
        <v>3787432.5555000007</v>
      </c>
      <c r="H16" s="47">
        <f>(H$2-(H$3*0.5)*'Summary impacts'!$Q$18)*'Summary impacts'!$C$5</f>
        <v>4017750.1937999991</v>
      </c>
      <c r="I16" s="47">
        <f>(I$2-(I$3*0.5)*'Summary impacts'!$Q$18)*'Summary impacts'!$C$5</f>
        <v>4267320.8063999992</v>
      </c>
      <c r="J16" s="47">
        <f>(J$2-(J$3*0.5)*'Summary impacts'!$Q$18)*'Summary impacts'!$C$5</f>
        <v>4537659.9392999997</v>
      </c>
      <c r="K16" s="47">
        <f>(K$2-(K$3*0.5)*'Summary impacts'!$Q$18)*'Summary impacts'!$C$5</f>
        <v>4830960.5330999997</v>
      </c>
      <c r="L16" s="47">
        <f>(L$2-(L$3*0.5)*'Summary impacts'!$Q$18)*'Summary impacts'!$C$5</f>
        <v>5149113.7337999996</v>
      </c>
      <c r="M16" s="47">
        <f>(M$2-(M$3*0.5)*'Summary impacts'!$Q$18)*'Summary impacts'!$C$5</f>
        <v>5494332.5765999984</v>
      </c>
      <c r="N16" s="47">
        <f>(N$2-(N$3*0.5)*'Summary impacts'!$Q$18)*'Summary impacts'!$C$5</f>
        <v>5868696.0074999984</v>
      </c>
      <c r="O16" s="47">
        <f>(O$2-(O$3*0.5)*'Summary impacts'!$Q$18)*'Summary impacts'!$C$5</f>
        <v>6274380.159</v>
      </c>
      <c r="P16" s="47">
        <f>(P$2-(P$3*0.5)*'Summary impacts'!$Q$18)*'Summary impacts'!$C$5</f>
        <v>6713708.7744000005</v>
      </c>
      <c r="Q16" s="47">
        <f>(Q$2-(Q$3*0.5)*'Summary impacts'!$Q$18)*'Summary impacts'!$C$5</f>
        <v>7188576.2862000009</v>
      </c>
      <c r="R16" s="47">
        <f>(R$2-(R$3*0.5)*'Summary impacts'!$Q$18)*'Summary impacts'!$C$5</f>
        <v>7701343.340400001</v>
      </c>
      <c r="S16" s="47">
        <f>(S$2-(S$3*0.5)*'Summary impacts'!$Q$18)*'Summary impacts'!$C$5</f>
        <v>8254035.172199999</v>
      </c>
      <c r="T16" s="47">
        <f>(T$2-(T$3*0.5)*'Summary impacts'!$Q$18)*'Summary impacts'!$C$5</f>
        <v>8848449.0276000015</v>
      </c>
      <c r="U16" s="48">
        <f t="shared" si="4"/>
        <v>0.10859014693295484</v>
      </c>
      <c r="W16" s="76"/>
      <c r="X16" s="76"/>
      <c r="Y16" s="76"/>
      <c r="Z16" s="76"/>
      <c r="AA16" s="76"/>
      <c r="AB16" s="76"/>
      <c r="AC16" s="76"/>
      <c r="AD16" s="76"/>
      <c r="AE16" s="76"/>
      <c r="AF16" s="76"/>
      <c r="AG16" s="76"/>
      <c r="AH16" s="76"/>
      <c r="AI16" s="76"/>
      <c r="AJ16" s="76"/>
      <c r="AK16" s="76"/>
      <c r="AL16" s="76"/>
      <c r="AM16" s="76"/>
      <c r="AN16" s="76"/>
      <c r="AO16" s="76"/>
      <c r="AP16" s="77"/>
    </row>
    <row r="17" spans="1:42" ht="16" x14ac:dyDescent="0.8">
      <c r="A17" s="46" t="s">
        <v>78</v>
      </c>
      <c r="B17" s="47">
        <f>(B$3*0.5*'Summary impacts'!$Q$19)*'Summary impacts'!$C$6</f>
        <v>1722831.0000000002</v>
      </c>
      <c r="C17" s="47">
        <f>(C$3*0.5*'Summary impacts'!$Q$19)*'Summary impacts'!$C$6</f>
        <v>2202585</v>
      </c>
      <c r="D17" s="47">
        <f>(D$3*0.5*'Summary impacts'!$Q$19)*'Summary impacts'!$C$6</f>
        <v>2434311</v>
      </c>
      <c r="E17" s="47">
        <f>(E$3*0.5*'Summary impacts'!$Q$19)*'Summary impacts'!$C$6</f>
        <v>2626305</v>
      </c>
      <c r="F17" s="47">
        <f>(F$3*0.5*'Summary impacts'!$Q$19)*'Summary impacts'!$C$6</f>
        <v>2832522</v>
      </c>
      <c r="G17" s="47">
        <f>(G$3*0.5*'Summary impacts'!$Q$19)*'Summary impacts'!$C$6</f>
        <v>3053655</v>
      </c>
      <c r="H17" s="47">
        <f>(H$3*0.5*'Summary impacts'!$Q$19)*'Summary impacts'!$C$6</f>
        <v>3290298</v>
      </c>
      <c r="I17" s="47">
        <f>(I$3*0.5*'Summary impacts'!$Q$19)*'Summary impacts'!$C$6</f>
        <v>3543144</v>
      </c>
      <c r="J17" s="47">
        <f>(J$3*0.5*'Summary impacts'!$Q$19)*'Summary impacts'!$C$6</f>
        <v>3812853.0000000005</v>
      </c>
      <c r="K17" s="47">
        <f>(K$3*0.5*'Summary impacts'!$Q$19)*'Summary impacts'!$C$6</f>
        <v>4100151</v>
      </c>
      <c r="L17" s="47">
        <f>(L$3*0.5*'Summary impacts'!$Q$19)*'Summary impacts'!$C$6</f>
        <v>4405698</v>
      </c>
      <c r="M17" s="47">
        <f>(M$3*0.5*'Summary impacts'!$Q$19)*'Summary impacts'!$C$6</f>
        <v>4730286</v>
      </c>
      <c r="N17" s="47">
        <f>(N$3*0.5*'Summary impacts'!$Q$19)*'Summary impacts'!$C$6</f>
        <v>5074575</v>
      </c>
      <c r="O17" s="47">
        <f>(O$3*0.5*'Summary impacts'!$Q$19)*'Summary impacts'!$C$6</f>
        <v>5439390</v>
      </c>
      <c r="P17" s="47">
        <f>(P$3*0.5*'Summary impacts'!$Q$19)*'Summary impacts'!$C$6</f>
        <v>5825424</v>
      </c>
      <c r="Q17" s="47">
        <f>(Q$3*0.5*'Summary impacts'!$Q$19)*'Summary impacts'!$C$6</f>
        <v>6233502</v>
      </c>
      <c r="R17" s="47">
        <f>(R$3*0.5*'Summary impacts'!$Q$19)*'Summary impacts'!$C$6</f>
        <v>6664284</v>
      </c>
      <c r="S17" s="47">
        <f>(S$3*0.5*'Summary impacts'!$Q$19)*'Summary impacts'!$C$6</f>
        <v>7118562</v>
      </c>
      <c r="T17" s="47">
        <f>(T$3*0.5*'Summary impacts'!$Q$19)*'Summary impacts'!$C$6</f>
        <v>7596996</v>
      </c>
      <c r="U17" s="48">
        <f t="shared" si="4"/>
        <v>9.323203527712777E-2</v>
      </c>
      <c r="W17" s="76"/>
      <c r="X17" s="76"/>
      <c r="Y17" s="76"/>
      <c r="Z17" s="76"/>
      <c r="AA17" s="76"/>
      <c r="AB17" s="76"/>
      <c r="AC17" s="76"/>
      <c r="AD17" s="76"/>
      <c r="AE17" s="76"/>
      <c r="AF17" s="76"/>
      <c r="AG17" s="76"/>
      <c r="AH17" s="76"/>
      <c r="AI17" s="76"/>
      <c r="AJ17" s="76"/>
      <c r="AK17" s="76"/>
      <c r="AL17" s="76"/>
      <c r="AM17" s="76"/>
      <c r="AN17" s="76"/>
      <c r="AO17" s="76"/>
      <c r="AP17" s="77"/>
    </row>
    <row r="18" spans="1:42" ht="16" x14ac:dyDescent="0.8">
      <c r="A18" s="46" t="s">
        <v>14</v>
      </c>
      <c r="B18" s="47">
        <f>(B$4)*'Summary impacts'!$C$7</f>
        <v>2320817.2000000002</v>
      </c>
      <c r="C18" s="47">
        <f>(C$4)*'Summary impacts'!$C$7</f>
        <v>2876483.6</v>
      </c>
      <c r="D18" s="47">
        <f>(D$4)*'Summary impacts'!$C$7</f>
        <v>3116602.6</v>
      </c>
      <c r="E18" s="47">
        <f>(E$4)*'Summary impacts'!$C$7</f>
        <v>3226641.8</v>
      </c>
      <c r="F18" s="47">
        <f>(F$4)*'Summary impacts'!$C$7</f>
        <v>3340731.2</v>
      </c>
      <c r="G18" s="47">
        <f>(G$4)*'Summary impacts'!$C$7</f>
        <v>3458976</v>
      </c>
      <c r="H18" s="47">
        <f>(H$4)*'Summary impacts'!$C$7</f>
        <v>3581691.8</v>
      </c>
      <c r="I18" s="47">
        <f>(I$4)*'Summary impacts'!$C$7</f>
        <v>3708931.2</v>
      </c>
      <c r="J18" s="47">
        <f>(J$4)*'Summary impacts'!$C$7</f>
        <v>3840957.2</v>
      </c>
      <c r="K18" s="47">
        <f>(K$4)*'Summary impacts'!$C$7</f>
        <v>3977927.6</v>
      </c>
      <c r="L18" s="47">
        <f>(L$4)*'Summary impacts'!$C$7</f>
        <v>4120157.9999999995</v>
      </c>
      <c r="M18" s="47">
        <f>(M$4)*'Summary impacts'!$C$7</f>
        <v>4267753.5999999996</v>
      </c>
      <c r="N18" s="47">
        <f>(N$4)*'Summary impacts'!$C$7</f>
        <v>4421082.5999999996</v>
      </c>
      <c r="O18" s="47">
        <f>(O$4)*'Summary impacts'!$C$7</f>
        <v>4580250.2</v>
      </c>
      <c r="P18" s="47">
        <f>(P$4)*'Summary impacts'!$C$7</f>
        <v>4745624.6000000006</v>
      </c>
      <c r="Q18" s="47">
        <f>(Q$4)*'Summary impacts'!$C$7</f>
        <v>4917416.2</v>
      </c>
      <c r="R18" s="47">
        <f>(R$4)*'Summary impacts'!$C$7</f>
        <v>5095940.5999999996</v>
      </c>
      <c r="S18" s="47">
        <f>(S$4)*'Summary impacts'!$C$7</f>
        <v>5281460.8</v>
      </c>
      <c r="T18" s="47">
        <f>(T$4)*'Summary impacts'!$C$7</f>
        <v>5474292.4000000004</v>
      </c>
      <c r="U18" s="48">
        <f t="shared" si="4"/>
        <v>6.7181741592875974E-2</v>
      </c>
      <c r="W18" s="76"/>
      <c r="X18" s="76"/>
      <c r="Y18" s="76"/>
      <c r="Z18" s="76"/>
      <c r="AA18" s="76"/>
      <c r="AB18" s="76"/>
      <c r="AC18" s="76"/>
      <c r="AD18" s="76"/>
      <c r="AE18" s="76"/>
      <c r="AF18" s="76"/>
      <c r="AG18" s="76"/>
      <c r="AH18" s="76"/>
      <c r="AI18" s="76"/>
      <c r="AJ18" s="76"/>
      <c r="AK18" s="76"/>
      <c r="AL18" s="76"/>
      <c r="AM18" s="76"/>
      <c r="AN18" s="76"/>
      <c r="AO18" s="76"/>
      <c r="AP18" s="77"/>
    </row>
    <row r="19" spans="1:42" ht="16" x14ac:dyDescent="0.8">
      <c r="A19" s="46" t="s">
        <v>34</v>
      </c>
      <c r="B19" s="47">
        <f>(B$5*0.89)*'Summary impacts'!$C$8</f>
        <v>1564616.2619999999</v>
      </c>
      <c r="C19" s="47">
        <f>(C$5*0.89)*'Summary impacts'!$C$8</f>
        <v>1939028.9379999998</v>
      </c>
      <c r="D19" s="47">
        <f>(D$5*0.89)*'Summary impacts'!$C$8</f>
        <v>2100836.1</v>
      </c>
      <c r="E19" s="47">
        <f>(E$5*0.89)*'Summary impacts'!$C$8</f>
        <v>2175187.2339999997</v>
      </c>
      <c r="F19" s="47">
        <f>(F$5*0.89)*'Summary impacts'!$C$8</f>
        <v>2252285.4419999998</v>
      </c>
      <c r="G19" s="47">
        <f>(G$5*0.89)*'Summary impacts'!$C$8</f>
        <v>2332265.8259999999</v>
      </c>
      <c r="H19" s="47">
        <f>(H$5*0.89)*'Summary impacts'!$C$8</f>
        <v>2415263.4880000004</v>
      </c>
      <c r="I19" s="47">
        <f>(I$5*0.89)*'Summary impacts'!$C$8</f>
        <v>2501368.4960000003</v>
      </c>
      <c r="J19" s="47">
        <f>(J$5*0.89)*'Summary impacts'!$C$8</f>
        <v>2590715.952</v>
      </c>
      <c r="K19" s="47">
        <f>(K$5*0.89)*'Summary impacts'!$C$8</f>
        <v>2683485.9920000001</v>
      </c>
      <c r="L19" s="47">
        <f>(L$5*0.89)*'Summary impacts'!$C$8</f>
        <v>2779858.7519999999</v>
      </c>
      <c r="M19" s="47">
        <f>(M$5*0.89)*'Summary impacts'!$C$8</f>
        <v>2879879.2660000003</v>
      </c>
      <c r="N19" s="47">
        <f>(N$5*0.89)*'Summary impacts'!$C$8</f>
        <v>2983817.7380000004</v>
      </c>
      <c r="O19" s="47">
        <f>(O$5*0.89)*'Summary impacts'!$C$8</f>
        <v>3091854.3039999995</v>
      </c>
      <c r="P19" s="47">
        <f>(P$5*0.89)*'Summary impacts'!$C$8</f>
        <v>3204079.0320000001</v>
      </c>
      <c r="Q19" s="47">
        <f>(Q$5*0.89)*'Summary impacts'!$C$8</f>
        <v>3320762.1260000002</v>
      </c>
      <c r="R19" s="47">
        <f>(R$5*0.89)*'Summary impacts'!$C$8</f>
        <v>3442038.6880000001</v>
      </c>
      <c r="S19" s="47">
        <f>(S$5*0.89)*'Summary impacts'!$C$8</f>
        <v>3568178.9220000003</v>
      </c>
      <c r="T19" s="47">
        <f>(T$5*0.89)*'Summary impacts'!$C$8</f>
        <v>3699317.93</v>
      </c>
      <c r="U19" s="48">
        <f t="shared" si="4"/>
        <v>4.5398857620969034E-2</v>
      </c>
      <c r="W19" s="76"/>
      <c r="X19" s="76"/>
      <c r="Y19" s="76"/>
      <c r="Z19" s="76"/>
      <c r="AA19" s="76"/>
      <c r="AB19" s="76"/>
      <c r="AC19" s="76"/>
      <c r="AD19" s="76"/>
      <c r="AE19" s="76"/>
      <c r="AF19" s="76"/>
      <c r="AG19" s="76"/>
      <c r="AH19" s="76"/>
      <c r="AI19" s="76"/>
      <c r="AJ19" s="76"/>
      <c r="AK19" s="76"/>
      <c r="AL19" s="76"/>
      <c r="AM19" s="76"/>
      <c r="AN19" s="76"/>
      <c r="AO19" s="76"/>
      <c r="AP19" s="77"/>
    </row>
    <row r="20" spans="1:42" ht="16" x14ac:dyDescent="0.8">
      <c r="A20" s="46" t="s">
        <v>35</v>
      </c>
      <c r="B20" s="47">
        <f>(B$5*0.11)*'Summary impacts'!$C$9</f>
        <v>205226.90100000001</v>
      </c>
      <c r="C20" s="47">
        <f>(C$5*0.11)*'Summary impacts'!$C$9</f>
        <v>254337.69899999999</v>
      </c>
      <c r="D20" s="47">
        <f>(D$5*0.11)*'Summary impacts'!$C$9</f>
        <v>275561.55</v>
      </c>
      <c r="E20" s="47">
        <f>(E$5*0.11)*'Summary impacts'!$C$9</f>
        <v>285314.00699999998</v>
      </c>
      <c r="F20" s="47">
        <f>(F$5*0.11)*'Summary impacts'!$C$9</f>
        <v>295426.79099999997</v>
      </c>
      <c r="G20" s="47">
        <f>(G$5*0.11)*'Summary impacts'!$C$9</f>
        <v>305917.62300000002</v>
      </c>
      <c r="H20" s="47">
        <f>(H$5*0.11)*'Summary impacts'!$C$9</f>
        <v>316804.22400000005</v>
      </c>
      <c r="I20" s="47">
        <f>(I$5*0.11)*'Summary impacts'!$C$9</f>
        <v>328098.40800000005</v>
      </c>
      <c r="J20" s="47">
        <f>(J$5*0.11)*'Summary impacts'!$C$9</f>
        <v>339817.89600000001</v>
      </c>
      <c r="K20" s="47">
        <f>(K$5*0.11)*'Summary impacts'!$C$9</f>
        <v>351986.31600000005</v>
      </c>
      <c r="L20" s="47">
        <f>(L$5*0.11)*'Summary impacts'!$C$9</f>
        <v>364627.29600000003</v>
      </c>
      <c r="M20" s="47">
        <f>(M$5*0.11)*'Summary impacts'!$C$9</f>
        <v>377746.74300000002</v>
      </c>
      <c r="N20" s="47">
        <f>(N$5*0.11)*'Summary impacts'!$C$9</f>
        <v>391380.09899999999</v>
      </c>
      <c r="O20" s="47">
        <f>(O$5*0.11)*'Summary impacts'!$C$9</f>
        <v>405550.99199999997</v>
      </c>
      <c r="P20" s="47">
        <f>(P$5*0.11)*'Summary impacts'!$C$9</f>
        <v>420271.23599999998</v>
      </c>
      <c r="Q20" s="47">
        <f>(Q$5*0.11)*'Summary impacts'!$C$9</f>
        <v>435576.27299999999</v>
      </c>
      <c r="R20" s="47">
        <f>(R$5*0.11)*'Summary impacts'!$C$9</f>
        <v>451483.82400000002</v>
      </c>
      <c r="S20" s="47">
        <f>(S$5*0.11)*'Summary impacts'!$C$9</f>
        <v>468029.33100000001</v>
      </c>
      <c r="T20" s="47">
        <f>(T$5*0.11)*'Summary impacts'!$C$9</f>
        <v>485230.51500000007</v>
      </c>
      <c r="U20" s="48">
        <f t="shared" si="4"/>
        <v>5.9548574847240777E-3</v>
      </c>
      <c r="W20" s="76"/>
      <c r="X20" s="76"/>
      <c r="Y20" s="76"/>
      <c r="Z20" s="76"/>
      <c r="AA20" s="76"/>
      <c r="AB20" s="76"/>
      <c r="AC20" s="76"/>
      <c r="AD20" s="76"/>
      <c r="AE20" s="76"/>
      <c r="AF20" s="76"/>
      <c r="AG20" s="76"/>
      <c r="AH20" s="76"/>
      <c r="AI20" s="76"/>
      <c r="AJ20" s="76"/>
      <c r="AK20" s="76"/>
      <c r="AL20" s="76"/>
      <c r="AM20" s="76"/>
      <c r="AN20" s="76"/>
      <c r="AO20" s="76"/>
      <c r="AP20" s="77"/>
    </row>
    <row r="21" spans="1:42" ht="16" x14ac:dyDescent="0.8">
      <c r="A21" s="46" t="s">
        <v>77</v>
      </c>
      <c r="B21" s="47">
        <f>(B$6*0.75)*'Summary impacts'!$C$10</f>
        <v>2910220.2749999999</v>
      </c>
      <c r="C21" s="47">
        <f>(C$6*0.75)*'Summary impacts'!$C$10</f>
        <v>3680250.3750000005</v>
      </c>
      <c r="D21" s="47">
        <f>(D$6*0.75)*'Summary impacts'!$C$10</f>
        <v>4036730.4749999996</v>
      </c>
      <c r="E21" s="47">
        <f>(E$6*0.75)*'Summary impacts'!$C$10</f>
        <v>4287341.7749999994</v>
      </c>
      <c r="F21" s="47">
        <f>(F$6*0.75)*'Summary impacts'!$C$10</f>
        <v>4557665.625</v>
      </c>
      <c r="G21" s="47">
        <f>(G$6*0.75)*'Summary impacts'!$C$10</f>
        <v>4848873.75</v>
      </c>
      <c r="H21" s="47">
        <f>(H$6*0.75)*'Summary impacts'!$C$10</f>
        <v>5162000.0250000004</v>
      </c>
      <c r="I21" s="47">
        <f>(I$6*0.75)*'Summary impacts'!$C$10</f>
        <v>5498354.0250000004</v>
      </c>
      <c r="J21" s="47">
        <f>(J$6*0.75)*'Summary impacts'!$C$10</f>
        <v>5859038.5499999998</v>
      </c>
      <c r="K21" s="47">
        <f>(K$6*0.75)*'Summary impacts'!$C$10</f>
        <v>6245363.1749999998</v>
      </c>
      <c r="L21" s="47">
        <f>(L$6*0.75)*'Summary impacts'!$C$10</f>
        <v>6658637.4749999996</v>
      </c>
      <c r="M21" s="47">
        <f>(M$6*0.75)*'Summary impacts'!$C$10</f>
        <v>7100102.0999999996</v>
      </c>
      <c r="N21" s="47">
        <f>(N$6*0.75)*'Summary impacts'!$C$10</f>
        <v>7571066.6250000009</v>
      </c>
      <c r="O21" s="47">
        <f>(O$6*0.75)*'Summary impacts'!$C$10</f>
        <v>8073047.4000000004</v>
      </c>
      <c r="P21" s="47">
        <f>(P$6*0.75)*'Summary impacts'!$C$10</f>
        <v>8607354</v>
      </c>
      <c r="Q21" s="47">
        <f>(Q$6*0.75)*'Summary impacts'!$C$10</f>
        <v>9175364.9250000007</v>
      </c>
      <c r="R21" s="47">
        <f>(R$6*0.75)*'Summary impacts'!$C$10</f>
        <v>9778596.5250000004</v>
      </c>
      <c r="S21" s="47">
        <f>(S$6*0.75)*'Summary impacts'!$C$10</f>
        <v>10418358.375</v>
      </c>
      <c r="T21" s="47">
        <f>(T$6*0.75)*'Summary impacts'!$C$10</f>
        <v>11096097.9</v>
      </c>
      <c r="U21" s="48">
        <f t="shared" si="4"/>
        <v>0.13617379696544046</v>
      </c>
      <c r="W21" s="76"/>
      <c r="X21" s="76"/>
      <c r="Y21" s="76"/>
      <c r="Z21" s="76"/>
      <c r="AA21" s="76"/>
      <c r="AB21" s="76"/>
      <c r="AC21" s="76"/>
      <c r="AD21" s="76"/>
      <c r="AE21" s="76"/>
      <c r="AF21" s="76"/>
      <c r="AG21" s="76"/>
      <c r="AH21" s="76"/>
      <c r="AI21" s="76"/>
      <c r="AJ21" s="76"/>
      <c r="AK21" s="76"/>
      <c r="AL21" s="76"/>
      <c r="AM21" s="76"/>
      <c r="AN21" s="76"/>
      <c r="AO21" s="76"/>
      <c r="AP21" s="77"/>
    </row>
    <row r="22" spans="1:42" ht="16" x14ac:dyDescent="0.8">
      <c r="A22" s="46" t="s">
        <v>79</v>
      </c>
      <c r="B22" s="47">
        <f>(B$6*0.25)*'Summary impacts'!$C$11</f>
        <v>1005962.9750000001</v>
      </c>
      <c r="C22" s="47">
        <f>(C$6*0.25)*'Summary impacts'!$C$11</f>
        <v>1272135.875</v>
      </c>
      <c r="D22" s="47">
        <f>(D$6*0.25)*'Summary impacts'!$C$11</f>
        <v>1395358.7749999999</v>
      </c>
      <c r="E22" s="47">
        <f>(E$6*0.25)*'Summary impacts'!$C$11</f>
        <v>1481986.4749999999</v>
      </c>
      <c r="F22" s="47">
        <f>(F$6*0.25)*'Summary impacts'!$C$11</f>
        <v>1575428.125</v>
      </c>
      <c r="G22" s="47">
        <f>(G$6*0.25)*'Summary impacts'!$C$11</f>
        <v>1676088.75</v>
      </c>
      <c r="H22" s="47">
        <f>(H$6*0.25)*'Summary impacts'!$C$11</f>
        <v>1784325.7249999999</v>
      </c>
      <c r="I22" s="47">
        <f>(I$6*0.25)*'Summary impacts'!$C$11</f>
        <v>1900591.7250000001</v>
      </c>
      <c r="J22" s="47">
        <f>(J$6*0.25)*'Summary impacts'!$C$11</f>
        <v>2025267.95</v>
      </c>
      <c r="K22" s="47">
        <f>(K$6*0.25)*'Summary impacts'!$C$11</f>
        <v>2158807.0750000002</v>
      </c>
      <c r="L22" s="47">
        <f>(L$6*0.25)*'Summary impacts'!$C$11</f>
        <v>2301661.7749999999</v>
      </c>
      <c r="M22" s="47">
        <f>(M$6*0.25)*'Summary impacts'!$C$11</f>
        <v>2454260.9</v>
      </c>
      <c r="N22" s="47">
        <f>(N$6*0.25)*'Summary impacts'!$C$11</f>
        <v>2617057.125</v>
      </c>
      <c r="O22" s="47">
        <f>(O$6*0.25)*'Summary impacts'!$C$11</f>
        <v>2790574.6</v>
      </c>
      <c r="P22" s="47">
        <f>(P$6*0.25)*'Summary impacts'!$C$11</f>
        <v>2975266</v>
      </c>
      <c r="Q22" s="47">
        <f>(Q$6*0.25)*'Summary impacts'!$C$11</f>
        <v>3171607.8250000002</v>
      </c>
      <c r="R22" s="47">
        <f>(R$6*0.25)*'Summary impacts'!$C$11</f>
        <v>3380124.2250000001</v>
      </c>
      <c r="S22" s="47">
        <f>(S$6*0.25)*'Summary impacts'!$C$11</f>
        <v>3601267.875</v>
      </c>
      <c r="T22" s="47">
        <f>(T$6*0.25)*'Summary impacts'!$C$11</f>
        <v>3835539.1</v>
      </c>
      <c r="U22" s="48">
        <f t="shared" si="4"/>
        <v>4.7070594308329619E-2</v>
      </c>
      <c r="W22" s="76"/>
      <c r="X22" s="76"/>
      <c r="Y22" s="76"/>
      <c r="Z22" s="76"/>
      <c r="AA22" s="76"/>
      <c r="AB22" s="76"/>
      <c r="AC22" s="76"/>
      <c r="AD22" s="76"/>
      <c r="AE22" s="76"/>
      <c r="AF22" s="76"/>
      <c r="AG22" s="76"/>
      <c r="AH22" s="76"/>
      <c r="AI22" s="76"/>
      <c r="AJ22" s="76"/>
      <c r="AK22" s="76"/>
      <c r="AL22" s="76"/>
      <c r="AM22" s="76"/>
      <c r="AN22" s="76"/>
      <c r="AO22" s="76"/>
      <c r="AP22" s="77"/>
    </row>
    <row r="23" spans="1:42" ht="16" x14ac:dyDescent="0.8">
      <c r="A23" s="46" t="s">
        <v>37</v>
      </c>
      <c r="B23" s="47">
        <f>(B$7*0.76)*'Summary impacts'!$C$12</f>
        <v>4363962.4079999998</v>
      </c>
      <c r="C23" s="47">
        <f>(C$7*0.76)*'Summary impacts'!$C$12</f>
        <v>5424589.2240000004</v>
      </c>
      <c r="D23" s="47">
        <f>(D$7*0.76)*'Summary impacts'!$C$12</f>
        <v>5888356.2720000008</v>
      </c>
      <c r="E23" s="47">
        <f>(E$7*0.76)*'Summary impacts'!$C$12</f>
        <v>6112685.0160000008</v>
      </c>
      <c r="F23" s="47">
        <f>(F$7*0.76)*'Summary impacts'!$C$12</f>
        <v>6347686.8959999997</v>
      </c>
      <c r="G23" s="47">
        <f>(G$7*0.76)*'Summary impacts'!$C$12</f>
        <v>6594004.8719999995</v>
      </c>
      <c r="H23" s="47">
        <f>(H$7*0.76)*'Summary impacts'!$C$12</f>
        <v>6852346.2000000002</v>
      </c>
      <c r="I23" s="47">
        <f>(I$7*0.76)*'Summary impacts'!$C$12</f>
        <v>7123482.432000001</v>
      </c>
      <c r="J23" s="47">
        <f>(J$7*0.76)*'Summary impacts'!$C$12</f>
        <v>7408185.1200000001</v>
      </c>
      <c r="K23" s="47">
        <f>(K$7*0.76)*'Summary impacts'!$C$12</f>
        <v>7707225.8160000006</v>
      </c>
      <c r="L23" s="47">
        <f>(L$7*0.76)*'Summary impacts'!$C$12</f>
        <v>8021440.3679999998</v>
      </c>
      <c r="M23" s="47">
        <f>(M$7*0.76)*'Summary impacts'!$C$12</f>
        <v>8351793.216</v>
      </c>
      <c r="N23" s="47">
        <f>(N$7*0.76)*'Summary impacts'!$C$12</f>
        <v>8699120.2079999987</v>
      </c>
      <c r="O23" s="47">
        <f>(O$7*0.76)*'Summary impacts'!$C$12</f>
        <v>9064385.784</v>
      </c>
      <c r="P23" s="47">
        <f>(P$7*0.76)*'Summary impacts'!$C$12</f>
        <v>9448682.9759999979</v>
      </c>
      <c r="Q23" s="47">
        <f>(Q$7*0.76)*'Summary impacts'!$C$12</f>
        <v>9853040.5199999996</v>
      </c>
      <c r="R23" s="47">
        <f>(R$7*0.76)*'Summary impacts'!$C$12</f>
        <v>10278551.448000001</v>
      </c>
      <c r="S23" s="47">
        <f>(S$7*0.76)*'Summary impacts'!$C$12</f>
        <v>10726437.384</v>
      </c>
      <c r="T23" s="47">
        <f>(T$7*0.76)*'Summary impacts'!$C$12</f>
        <v>11198048.544000002</v>
      </c>
      <c r="U23" s="48">
        <f t="shared" si="4"/>
        <v>0.1374249580872752</v>
      </c>
      <c r="W23" s="76"/>
      <c r="X23" s="76"/>
      <c r="Y23" s="76"/>
      <c r="Z23" s="76"/>
      <c r="AA23" s="76"/>
      <c r="AB23" s="76"/>
      <c r="AC23" s="76"/>
      <c r="AD23" s="76"/>
      <c r="AE23" s="76"/>
      <c r="AF23" s="76"/>
      <c r="AG23" s="76"/>
      <c r="AH23" s="76"/>
      <c r="AI23" s="76"/>
      <c r="AJ23" s="76"/>
      <c r="AK23" s="76"/>
      <c r="AL23" s="76"/>
      <c r="AM23" s="76"/>
      <c r="AN23" s="76"/>
      <c r="AO23" s="76"/>
      <c r="AP23" s="77"/>
    </row>
    <row r="24" spans="1:42" ht="16" x14ac:dyDescent="0.8">
      <c r="A24" s="46" t="s">
        <v>38</v>
      </c>
      <c r="B24" s="47">
        <f>(B$7*0.24)*'Summary impacts'!$C$13</f>
        <v>1295016.8399999999</v>
      </c>
      <c r="C24" s="47">
        <f>(C$7*0.24)*'Summary impacts'!$C$13</f>
        <v>1609760.52</v>
      </c>
      <c r="D24" s="47">
        <f>(D$7*0.24)*'Summary impacts'!$C$13</f>
        <v>1747384.5599999998</v>
      </c>
      <c r="E24" s="47">
        <f>(E$7*0.24)*'Summary impacts'!$C$13</f>
        <v>1813954.68</v>
      </c>
      <c r="F24" s="47">
        <f>(F$7*0.24)*'Summary impacts'!$C$13</f>
        <v>1883692.0799999998</v>
      </c>
      <c r="G24" s="47">
        <f>(G$7*0.24)*'Summary impacts'!$C$13</f>
        <v>1956787.5599999998</v>
      </c>
      <c r="H24" s="47">
        <f>(H$7*0.24)*'Summary impacts'!$C$13</f>
        <v>2033451</v>
      </c>
      <c r="I24" s="47">
        <f>(I$7*0.24)*'Summary impacts'!$C$13</f>
        <v>2113911.36</v>
      </c>
      <c r="J24" s="47">
        <f>(J$7*0.24)*'Summary impacts'!$C$13</f>
        <v>2198397.6</v>
      </c>
      <c r="K24" s="47">
        <f>(K$7*0.24)*'Summary impacts'!$C$13</f>
        <v>2287138.6800000002</v>
      </c>
      <c r="L24" s="47">
        <f>(L$7*0.24)*'Summary impacts'!$C$13</f>
        <v>2380382.64</v>
      </c>
      <c r="M24" s="47">
        <f>(M$7*0.24)*'Summary impacts'!$C$13</f>
        <v>2478415.6800000002</v>
      </c>
      <c r="N24" s="47">
        <f>(N$7*0.24)*'Summary impacts'!$C$13</f>
        <v>2581485.84</v>
      </c>
      <c r="O24" s="47">
        <f>(O$7*0.24)*'Summary impacts'!$C$13</f>
        <v>2689879.32</v>
      </c>
      <c r="P24" s="47">
        <f>(P$7*0.24)*'Summary impacts'!$C$13</f>
        <v>2803920.48</v>
      </c>
      <c r="Q24" s="47">
        <f>(Q$7*0.24)*'Summary impacts'!$C$13</f>
        <v>2923914.6</v>
      </c>
      <c r="R24" s="47">
        <f>(R$7*0.24)*'Summary impacts'!$C$13</f>
        <v>3050186.04</v>
      </c>
      <c r="S24" s="47">
        <f>(S$7*0.24)*'Summary impacts'!$C$13</f>
        <v>3183097.32</v>
      </c>
      <c r="T24" s="47">
        <f>(T$7*0.24)*'Summary impacts'!$C$13</f>
        <v>3323049.12</v>
      </c>
      <c r="U24" s="48">
        <f t="shared" si="4"/>
        <v>4.0781202567892409E-2</v>
      </c>
      <c r="W24" s="76"/>
      <c r="X24" s="76"/>
      <c r="Y24" s="76"/>
      <c r="Z24" s="76"/>
      <c r="AA24" s="76"/>
      <c r="AB24" s="76"/>
      <c r="AC24" s="76"/>
      <c r="AD24" s="76"/>
      <c r="AE24" s="76"/>
      <c r="AF24" s="76"/>
      <c r="AG24" s="76"/>
      <c r="AH24" s="76"/>
      <c r="AI24" s="76"/>
      <c r="AJ24" s="76"/>
      <c r="AK24" s="76"/>
      <c r="AL24" s="76"/>
      <c r="AM24" s="76"/>
      <c r="AN24" s="76"/>
      <c r="AO24" s="76"/>
      <c r="AP24" s="77"/>
    </row>
    <row r="25" spans="1:42" ht="16" x14ac:dyDescent="0.8">
      <c r="A25" s="46" t="s">
        <v>39</v>
      </c>
      <c r="B25" s="47">
        <f>(B$8)*'Summary impacts'!$C$14</f>
        <v>170885</v>
      </c>
      <c r="C25" s="47">
        <f>(C$8)*'Summary impacts'!$C$14</f>
        <v>237523</v>
      </c>
      <c r="D25" s="47">
        <f>(D$8)*'Summary impacts'!$C$14</f>
        <v>273273</v>
      </c>
      <c r="E25" s="47">
        <f>(E$8)*'Summary impacts'!$C$14</f>
        <v>297869</v>
      </c>
      <c r="F25" s="47">
        <f>(F$8)*'Summary impacts'!$C$14</f>
        <v>324896</v>
      </c>
      <c r="G25" s="47">
        <f>(G$8)*'Summary impacts'!$C$14</f>
        <v>354926</v>
      </c>
      <c r="H25" s="47">
        <f>(H$8)*'Summary impacts'!$C$14</f>
        <v>387816</v>
      </c>
      <c r="I25" s="47">
        <f>(I$8)*'Summary impacts'!$C$14</f>
        <v>424138</v>
      </c>
      <c r="J25" s="47">
        <f>(J$8)*'Summary impacts'!$C$14</f>
        <v>463891.99999999994</v>
      </c>
      <c r="K25" s="47">
        <f>(K$8)*'Summary impacts'!$C$14</f>
        <v>507650</v>
      </c>
      <c r="L25" s="47">
        <f>(L$8)*'Summary impacts'!$C$14</f>
        <v>555412</v>
      </c>
      <c r="M25" s="47">
        <f>(M$8)*'Summary impacts'!$C$14</f>
        <v>607750</v>
      </c>
      <c r="N25" s="47">
        <f>(N$8)*'Summary impacts'!$C$14</f>
        <v>664664</v>
      </c>
      <c r="O25" s="47">
        <f>(O$8)*'Summary impacts'!$C$14</f>
        <v>726869</v>
      </c>
      <c r="P25" s="47">
        <f>(P$8)*'Summary impacts'!$C$14</f>
        <v>794508</v>
      </c>
      <c r="Q25" s="47">
        <f>(Q$8)*'Summary impacts'!$C$14</f>
        <v>868010</v>
      </c>
      <c r="R25" s="47">
        <f>(R$8)*'Summary impacts'!$C$14</f>
        <v>947804</v>
      </c>
      <c r="S25" s="47">
        <f>(S$8)*'Summary impacts'!$C$14</f>
        <v>1034175.9999999999</v>
      </c>
      <c r="T25" s="47">
        <f>(T$8)*'Summary impacts'!$C$14</f>
        <v>1127698</v>
      </c>
      <c r="U25" s="48">
        <f t="shared" si="4"/>
        <v>1.3839362258180263E-2</v>
      </c>
      <c r="W25" s="76"/>
      <c r="X25" s="76"/>
      <c r="Y25" s="76"/>
      <c r="Z25" s="76"/>
      <c r="AA25" s="76"/>
      <c r="AB25" s="76"/>
      <c r="AC25" s="76"/>
      <c r="AD25" s="76"/>
      <c r="AE25" s="76"/>
      <c r="AF25" s="76"/>
      <c r="AG25" s="76"/>
      <c r="AH25" s="76"/>
      <c r="AI25" s="76"/>
      <c r="AJ25" s="76"/>
      <c r="AK25" s="76"/>
      <c r="AL25" s="76"/>
      <c r="AM25" s="76"/>
      <c r="AN25" s="76"/>
      <c r="AO25" s="76"/>
      <c r="AP25" s="77"/>
    </row>
    <row r="26" spans="1:42" ht="16" x14ac:dyDescent="0.8">
      <c r="A26" s="46" t="s">
        <v>40</v>
      </c>
      <c r="B26" s="47">
        <f>(B$9)*AVERAGE('Summary impacts'!$C$4:$C$14)</f>
        <v>2319859.4545454546</v>
      </c>
      <c r="C26" s="47">
        <f>(C$9)*AVERAGE('Summary impacts'!$C$4:$C$14)</f>
        <v>2886025.4090909092</v>
      </c>
      <c r="D26" s="47">
        <f>(D$9)*AVERAGE('Summary impacts'!$C$4:$C$14)</f>
        <v>3134159.3636363638</v>
      </c>
      <c r="E26" s="47">
        <f>(E$9)*AVERAGE('Summary impacts'!$C$4:$C$14)</f>
        <v>3248657.4545454551</v>
      </c>
      <c r="F26" s="47">
        <f>(F$9)*AVERAGE('Summary impacts'!$C$4:$C$14)</f>
        <v>3368248</v>
      </c>
      <c r="G26" s="47">
        <f>(G$9)*AVERAGE('Summary impacts'!$C$4:$C$14)</f>
        <v>3493341.6818181821</v>
      </c>
      <c r="H26" s="47">
        <f>(H$9)*AVERAGE('Summary impacts'!$C$4:$C$14)</f>
        <v>3624102.7727272729</v>
      </c>
      <c r="I26" s="47">
        <f>(I$9)*AVERAGE('Summary impacts'!$C$4:$C$14)</f>
        <v>3761106.2272727271</v>
      </c>
      <c r="J26" s="47">
        <f>(J$9)*AVERAGE('Summary impacts'!$C$4:$C$14)</f>
        <v>3904516.3181818184</v>
      </c>
      <c r="K26" s="47">
        <f>(K$9)*AVERAGE('Summary impacts'!$C$4:$C$14)</f>
        <v>4054743.7272727275</v>
      </c>
      <c r="L26" s="47">
        <f>(L$9)*AVERAGE('Summary impacts'!$C$4:$C$14)</f>
        <v>4212445.5454545459</v>
      </c>
      <c r="M26" s="47">
        <f>(M$9)*AVERAGE('Summary impacts'!$C$4:$C$14)</f>
        <v>4377950.3181818184</v>
      </c>
      <c r="N26" s="47">
        <f>(N$9)*AVERAGE('Summary impacts'!$C$4:$C$14)</f>
        <v>4551750.8636363633</v>
      </c>
      <c r="O26" s="47">
        <f>(O$9)*AVERAGE('Summary impacts'!$C$4:$C$14)</f>
        <v>4734504.2727272725</v>
      </c>
      <c r="P26" s="47">
        <f>(P$9)*AVERAGE('Summary impacts'!$C$4:$C$14)</f>
        <v>4926703.3636363633</v>
      </c>
      <c r="Q26" s="47">
        <f>(Q$9)*AVERAGE('Summary impacts'!$C$4:$C$14)</f>
        <v>5129087.3636363642</v>
      </c>
      <c r="R26" s="47">
        <f>(R$9)*AVERAGE('Summary impacts'!$C$4:$C$14)</f>
        <v>5342395.5000000009</v>
      </c>
      <c r="S26" s="47">
        <f>(S$9)*AVERAGE('Summary impacts'!$C$4:$C$14)</f>
        <v>5567202.7272727275</v>
      </c>
      <c r="T26" s="47">
        <f>(T$9)*AVERAGE('Summary impacts'!$C$4:$C$14)</f>
        <v>5804576.8181818184</v>
      </c>
      <c r="U26" s="48">
        <f t="shared" si="4"/>
        <v>7.1235065897300109E-2</v>
      </c>
      <c r="W26" s="76"/>
      <c r="X26" s="76"/>
      <c r="Y26" s="76"/>
      <c r="Z26" s="76"/>
      <c r="AA26" s="76"/>
      <c r="AB26" s="76"/>
      <c r="AC26" s="76"/>
      <c r="AD26" s="76"/>
      <c r="AE26" s="76"/>
      <c r="AF26" s="76"/>
      <c r="AG26" s="76"/>
      <c r="AH26" s="76"/>
      <c r="AI26" s="76"/>
      <c r="AJ26" s="76"/>
      <c r="AK26" s="76"/>
      <c r="AL26" s="76"/>
      <c r="AM26" s="76"/>
      <c r="AN26" s="76"/>
      <c r="AO26" s="76"/>
      <c r="AP26" s="77"/>
    </row>
    <row r="27" spans="1:42" ht="16" x14ac:dyDescent="0.8">
      <c r="A27" s="39" t="s">
        <v>60</v>
      </c>
      <c r="B27" s="39">
        <f>SUM(B15:B26)</f>
        <v>24162224.589045454</v>
      </c>
      <c r="C27" s="39">
        <f t="shared" ref="C27:T27" si="5">SUM(C15:C26)</f>
        <v>30687458.262590908</v>
      </c>
      <c r="D27" s="39">
        <f t="shared" si="5"/>
        <v>33683105.149136357</v>
      </c>
      <c r="E27" s="39">
        <f t="shared" si="5"/>
        <v>35499783.984045453</v>
      </c>
      <c r="F27" s="39">
        <f t="shared" si="5"/>
        <v>37435533.816</v>
      </c>
      <c r="G27" s="39">
        <f t="shared" si="5"/>
        <v>39497628.580318183</v>
      </c>
      <c r="H27" s="39">
        <f t="shared" si="5"/>
        <v>41692910.547727279</v>
      </c>
      <c r="I27" s="39">
        <f t="shared" si="5"/>
        <v>44029723.937272735</v>
      </c>
      <c r="J27" s="39">
        <f t="shared" si="5"/>
        <v>46514959.166681819</v>
      </c>
      <c r="K27" s="39">
        <f t="shared" si="5"/>
        <v>49157457.474772729</v>
      </c>
      <c r="L27" s="39">
        <f t="shared" si="5"/>
        <v>51965442.864454545</v>
      </c>
      <c r="M27" s="39">
        <f t="shared" si="5"/>
        <v>54947877.514181815</v>
      </c>
      <c r="N27" s="39">
        <f t="shared" si="5"/>
        <v>58113163.436136365</v>
      </c>
      <c r="O27" s="39">
        <f t="shared" si="5"/>
        <v>61471336.787727274</v>
      </c>
      <c r="P27" s="39">
        <f t="shared" si="5"/>
        <v>65031432.631636351</v>
      </c>
      <c r="Q27" s="39">
        <f t="shared" si="5"/>
        <v>68803106.519636378</v>
      </c>
      <c r="R27" s="39">
        <f t="shared" si="5"/>
        <v>72796123.904000014</v>
      </c>
      <c r="S27" s="39">
        <f t="shared" si="5"/>
        <v>77020058.331272721</v>
      </c>
      <c r="T27" s="39">
        <f t="shared" si="5"/>
        <v>81484824.153181821</v>
      </c>
      <c r="U27" s="41">
        <f t="shared" ref="U27" si="6">T27/B27</f>
        <v>3.3724057092874218</v>
      </c>
      <c r="W27" s="69"/>
      <c r="X27" s="69"/>
      <c r="Y27" s="69"/>
      <c r="Z27" s="69"/>
      <c r="AA27" s="69"/>
      <c r="AB27" s="69"/>
      <c r="AC27" s="69"/>
      <c r="AD27" s="69"/>
      <c r="AE27" s="69"/>
      <c r="AF27" s="69"/>
      <c r="AG27" s="69"/>
      <c r="AH27" s="69"/>
      <c r="AI27" s="69"/>
      <c r="AJ27" s="69"/>
      <c r="AK27" s="69"/>
      <c r="AL27" s="69"/>
      <c r="AM27" s="69"/>
      <c r="AN27" s="69"/>
      <c r="AO27" s="69"/>
      <c r="AP27" s="78"/>
    </row>
    <row r="28" spans="1:42" ht="16" x14ac:dyDescent="0.8">
      <c r="A28" s="49" t="s">
        <v>66</v>
      </c>
      <c r="B28" s="26"/>
      <c r="C28" s="44"/>
      <c r="D28" s="44"/>
      <c r="E28" s="44"/>
      <c r="F28" s="44"/>
      <c r="G28" s="44"/>
      <c r="H28" s="44"/>
      <c r="I28" s="44"/>
      <c r="J28" s="44"/>
      <c r="K28" s="44"/>
      <c r="L28" s="44"/>
      <c r="M28" s="44"/>
      <c r="N28" s="44"/>
      <c r="O28" s="44"/>
      <c r="P28" s="44"/>
      <c r="Q28" s="44"/>
      <c r="R28" s="44"/>
      <c r="S28" s="44"/>
      <c r="T28" s="44"/>
      <c r="U28" s="44"/>
      <c r="W28" s="6"/>
      <c r="X28" s="6"/>
      <c r="Y28" s="6"/>
      <c r="Z28" s="6"/>
      <c r="AA28" s="6"/>
      <c r="AB28" s="6"/>
      <c r="AC28" s="6"/>
      <c r="AD28" s="6"/>
      <c r="AE28" s="6"/>
      <c r="AF28" s="6"/>
      <c r="AG28" s="6"/>
      <c r="AH28" s="6"/>
      <c r="AI28" s="6"/>
      <c r="AJ28" s="6"/>
      <c r="AK28" s="6"/>
      <c r="AL28" s="6"/>
      <c r="AM28" s="6"/>
      <c r="AN28" s="6"/>
      <c r="AO28" s="6"/>
      <c r="AP28" s="75"/>
    </row>
    <row r="29" spans="1:42" ht="16" x14ac:dyDescent="0.8">
      <c r="A29" s="46" t="s">
        <v>84</v>
      </c>
      <c r="B29" s="47">
        <f>(B$3*0.5*'Summary impacts'!$Q$19+(B$3*0.5)*'Summary impacts'!$Q$18)*'Summary impacts'!$D$4</f>
        <v>30070.448895000001</v>
      </c>
      <c r="C29" s="47">
        <f>(C$3*0.5*'Summary impacts'!$Q$19+(C$3*0.5)*'Summary impacts'!$Q$18)*'Summary impacts'!$D$4</f>
        <v>38444.118825000005</v>
      </c>
      <c r="D29" s="47">
        <f>(D$3*0.5*'Summary impacts'!$Q$19+(D$3*0.5)*'Summary impacts'!$Q$18)*'Summary impacts'!$D$4</f>
        <v>42488.685494999998</v>
      </c>
      <c r="E29" s="47">
        <f>(E$3*0.5*'Summary impacts'!$Q$19+(E$3*0.5)*'Summary impacts'!$Q$18)*'Summary impacts'!$D$4</f>
        <v>45839.766225000007</v>
      </c>
      <c r="F29" s="47">
        <f>(F$3*0.5*'Summary impacts'!$Q$19+(F$3*0.5)*'Summary impacts'!$Q$18)*'Summary impacts'!$D$4</f>
        <v>49439.096490000004</v>
      </c>
      <c r="G29" s="47">
        <f>(G$3*0.5*'Summary impacts'!$Q$19+(G$3*0.5)*'Summary impacts'!$Q$18)*'Summary impacts'!$D$4</f>
        <v>53298.771974999996</v>
      </c>
      <c r="H29" s="47">
        <f>(H$3*0.5*'Summary impacts'!$Q$19+(H$3*0.5)*'Summary impacts'!$Q$18)*'Summary impacts'!$D$4</f>
        <v>57429.160409999997</v>
      </c>
      <c r="I29" s="47">
        <f>(I$3*0.5*'Summary impacts'!$Q$19+(I$3*0.5)*'Summary impacts'!$Q$18)*'Summary impacts'!$D$4</f>
        <v>61842.357480000006</v>
      </c>
      <c r="J29" s="47">
        <f>(J$3*0.5*'Summary impacts'!$Q$19+(J$3*0.5)*'Summary impacts'!$Q$18)*'Summary impacts'!$D$4</f>
        <v>66549.882884999999</v>
      </c>
      <c r="K29" s="47">
        <f>(K$3*0.5*'Summary impacts'!$Q$19+(K$3*0.5)*'Summary impacts'!$Q$18)*'Summary impacts'!$D$4</f>
        <v>71564.408295000001</v>
      </c>
      <c r="L29" s="47">
        <f>(L$3*0.5*'Summary impacts'!$Q$19+(L$3*0.5)*'Summary impacts'!$Q$18)*'Summary impacts'!$D$4</f>
        <v>76897.453410000002</v>
      </c>
      <c r="M29" s="47">
        <f>(M$3*0.5*'Summary impacts'!$Q$19+(M$3*0.5)*'Summary impacts'!$Q$18)*'Summary impacts'!$D$4</f>
        <v>82562.841870000004</v>
      </c>
      <c r="N29" s="47">
        <f>(N$3*0.5*'Summary impacts'!$Q$19+(N$3*0.5)*'Summary impacts'!$Q$18)*'Summary impacts'!$D$4</f>
        <v>88572.093375000011</v>
      </c>
      <c r="O29" s="47">
        <f>(O$3*0.5*'Summary impacts'!$Q$19+(O$3*0.5)*'Summary impacts'!$Q$18)*'Summary impacts'!$D$4</f>
        <v>94939.607550000001</v>
      </c>
      <c r="P29" s="47">
        <f>(P$3*0.5*'Summary impacts'!$Q$19+(P$3*0.5)*'Summary impacts'!$Q$18)*'Summary impacts'!$D$4</f>
        <v>101677.48007999999</v>
      </c>
      <c r="Q29" s="47">
        <f>(Q$3*0.5*'Summary impacts'!$Q$19+(Q$3*0.5)*'Summary impacts'!$Q$18)*'Summary impacts'!$D$4</f>
        <v>108800.11059000001</v>
      </c>
      <c r="R29" s="47">
        <f>(R$3*0.5*'Summary impacts'!$Q$19+(R$3*0.5)*'Summary impacts'!$Q$18)*'Summary impacts'!$D$4</f>
        <v>116319.01878000001</v>
      </c>
      <c r="S29" s="47">
        <f>(S$3*0.5*'Summary impacts'!$Q$19+(S$3*0.5)*'Summary impacts'!$Q$18)*'Summary impacts'!$D$4</f>
        <v>124248.02829</v>
      </c>
      <c r="T29" s="47">
        <f>(T$3*0.5*'Summary impacts'!$Q$19+(T$3*0.5)*'Summary impacts'!$Q$18)*'Summary impacts'!$D$4</f>
        <v>132598.65882000001</v>
      </c>
      <c r="U29" s="48">
        <f>T29/B29</f>
        <v>4.4096002451778498</v>
      </c>
      <c r="W29" s="76"/>
      <c r="X29" s="76"/>
      <c r="Y29" s="76"/>
      <c r="Z29" s="76"/>
      <c r="AA29" s="76"/>
      <c r="AB29" s="76"/>
      <c r="AC29" s="76"/>
      <c r="AD29" s="76"/>
      <c r="AE29" s="76"/>
      <c r="AF29" s="76"/>
      <c r="AG29" s="76"/>
      <c r="AH29" s="76"/>
      <c r="AI29" s="76"/>
      <c r="AJ29" s="76"/>
      <c r="AK29" s="76"/>
      <c r="AL29" s="76"/>
      <c r="AM29" s="76"/>
      <c r="AN29" s="76"/>
      <c r="AO29" s="76"/>
      <c r="AP29" s="77"/>
    </row>
    <row r="30" spans="1:42" ht="16" x14ac:dyDescent="0.8">
      <c r="A30" s="46" t="s">
        <v>32</v>
      </c>
      <c r="B30" s="47">
        <f>(B$2-(B$3*0.5)*'Summary impacts'!$Q$18)*'Summary impacts'!$D$5</f>
        <v>16932.087444999997</v>
      </c>
      <c r="C30" s="47">
        <f>(C$2-(C$3*0.5)*'Summary impacts'!$Q$18)*'Summary impacts'!$D$5</f>
        <v>23981.928075</v>
      </c>
      <c r="D30" s="47">
        <f>(D$2-(D$3*0.5)*'Summary impacts'!$Q$18)*'Summary impacts'!$D$5</f>
        <v>27380.118044999996</v>
      </c>
      <c r="E30" s="47">
        <f>(E$2-(E$3*0.5)*'Summary impacts'!$Q$18)*'Summary impacts'!$D$5</f>
        <v>28951.096474999995</v>
      </c>
      <c r="F30" s="47">
        <f>(F$2-(F$3*0.5)*'Summary impacts'!$Q$18)*'Summary impacts'!$D$5</f>
        <v>30644.12659</v>
      </c>
      <c r="G30" s="47">
        <f>(G$2-(G$3*0.5)*'Summary impacts'!$Q$18)*'Summary impacts'!$D$5</f>
        <v>32469.469725000006</v>
      </c>
      <c r="H30" s="47">
        <f>(H$2-(H$3*0.5)*'Summary impacts'!$Q$18)*'Summary impacts'!$D$5</f>
        <v>34443.971309999994</v>
      </c>
      <c r="I30" s="47">
        <f>(I$2-(I$3*0.5)*'Summary impacts'!$Q$18)*'Summary impacts'!$D$5</f>
        <v>36583.527679999992</v>
      </c>
      <c r="J30" s="47">
        <f>(J$2-(J$3*0.5)*'Summary impacts'!$Q$18)*'Summary impacts'!$D$5</f>
        <v>38901.131535</v>
      </c>
      <c r="K30" s="47">
        <f>(K$2-(K$3*0.5)*'Summary impacts'!$Q$18)*'Summary impacts'!$D$5</f>
        <v>41415.582844999997</v>
      </c>
      <c r="L30" s="47">
        <f>(L$2-(L$3*0.5)*'Summary impacts'!$Q$18)*'Summary impacts'!$D$5</f>
        <v>44143.094309999993</v>
      </c>
      <c r="M30" s="47">
        <f>(M$2-(M$3*0.5)*'Summary impacts'!$Q$18)*'Summary impacts'!$D$5</f>
        <v>47102.638169999984</v>
      </c>
      <c r="N30" s="47">
        <f>(N$2-(N$3*0.5)*'Summary impacts'!$Q$18)*'Summary impacts'!$D$5</f>
        <v>50312.037124999988</v>
      </c>
      <c r="O30" s="47">
        <f>(O$2-(O$3*0.5)*'Summary impacts'!$Q$18)*'Summary impacts'!$D$5</f>
        <v>53789.947049999995</v>
      </c>
      <c r="P30" s="47">
        <f>(P$2-(P$3*0.5)*'Summary impacts'!$Q$18)*'Summary impacts'!$D$5</f>
        <v>57556.289279999997</v>
      </c>
      <c r="Q30" s="47">
        <f>(Q$2-(Q$3*0.5)*'Summary impacts'!$Q$18)*'Summary impacts'!$D$5</f>
        <v>61627.304690000004</v>
      </c>
      <c r="R30" s="47">
        <f>(R$2-(R$3*0.5)*'Summary impacts'!$Q$18)*'Summary impacts'!$D$5</f>
        <v>66023.230980000008</v>
      </c>
      <c r="S30" s="47">
        <f>(S$2-(S$3*0.5)*'Summary impacts'!$Q$18)*'Summary impacts'!$D$5</f>
        <v>70761.430389999994</v>
      </c>
      <c r="T30" s="47">
        <f>(T$2-(T$3*0.5)*'Summary impacts'!$Q$18)*'Summary impacts'!$D$5</f>
        <v>75857.310620000018</v>
      </c>
      <c r="U30" s="48">
        <f t="shared" ref="U30" si="7">T30/B30</f>
        <v>4.4800920658132135</v>
      </c>
      <c r="W30" s="76"/>
      <c r="X30" s="76"/>
      <c r="Y30" s="76"/>
      <c r="Z30" s="76"/>
      <c r="AA30" s="76"/>
      <c r="AB30" s="76"/>
      <c r="AC30" s="76"/>
      <c r="AD30" s="76"/>
      <c r="AE30" s="76"/>
      <c r="AF30" s="76"/>
      <c r="AG30" s="76"/>
      <c r="AH30" s="76"/>
      <c r="AI30" s="76"/>
      <c r="AJ30" s="76"/>
      <c r="AK30" s="76"/>
      <c r="AL30" s="76"/>
      <c r="AM30" s="76"/>
      <c r="AN30" s="76"/>
      <c r="AO30" s="76"/>
      <c r="AP30" s="77"/>
    </row>
    <row r="31" spans="1:42" ht="16" x14ac:dyDescent="0.8">
      <c r="A31" s="46" t="s">
        <v>78</v>
      </c>
      <c r="B31" s="47">
        <f>(B$3*0.5*'Summary impacts'!$Q$19)*'Summary impacts'!$D$6</f>
        <v>18220.243000000002</v>
      </c>
      <c r="C31" s="47">
        <f>(C$3*0.5*'Summary impacts'!$Q$19)*'Summary impacts'!$D$6</f>
        <v>23294.005000000001</v>
      </c>
      <c r="D31" s="47">
        <f>(D$3*0.5*'Summary impacts'!$Q$19)*'Summary impacts'!$D$6</f>
        <v>25744.682999999997</v>
      </c>
      <c r="E31" s="47">
        <f>(E$3*0.5*'Summary impacts'!$Q$19)*'Summary impacts'!$D$6</f>
        <v>27775.165000000001</v>
      </c>
      <c r="F31" s="47">
        <f>(F$3*0.5*'Summary impacts'!$Q$19)*'Summary impacts'!$D$6</f>
        <v>29956.065999999999</v>
      </c>
      <c r="G31" s="47">
        <f>(G$3*0.5*'Summary impacts'!$Q$19)*'Summary impacts'!$D$6</f>
        <v>32294.715</v>
      </c>
      <c r="H31" s="47">
        <f>(H$3*0.5*'Summary impacts'!$Q$19)*'Summary impacts'!$D$6</f>
        <v>34797.394</v>
      </c>
      <c r="I31" s="47">
        <f>(I$3*0.5*'Summary impacts'!$Q$19)*'Summary impacts'!$D$6</f>
        <v>37471.432000000001</v>
      </c>
      <c r="J31" s="47">
        <f>(J$3*0.5*'Summary impacts'!$Q$19)*'Summary impacts'!$D$6</f>
        <v>40323.809000000001</v>
      </c>
      <c r="K31" s="47">
        <f>(K$3*0.5*'Summary impacts'!$Q$19)*'Summary impacts'!$D$6</f>
        <v>43362.203000000001</v>
      </c>
      <c r="L31" s="47">
        <f>(L$3*0.5*'Summary impacts'!$Q$19)*'Summary impacts'!$D$6</f>
        <v>46593.593999999997</v>
      </c>
      <c r="M31" s="47">
        <f>(M$3*0.5*'Summary impacts'!$Q$19)*'Summary impacts'!$D$6</f>
        <v>50026.358</v>
      </c>
      <c r="N31" s="47">
        <f>(N$3*0.5*'Summary impacts'!$Q$19)*'Summary impacts'!$D$6</f>
        <v>53667.474999999999</v>
      </c>
      <c r="O31" s="47">
        <f>(O$3*0.5*'Summary impacts'!$Q$19)*'Summary impacts'!$D$6</f>
        <v>57525.67</v>
      </c>
      <c r="P31" s="47">
        <f>(P$3*0.5*'Summary impacts'!$Q$19)*'Summary impacts'!$D$6</f>
        <v>61608.271999999997</v>
      </c>
      <c r="Q31" s="47">
        <f>(Q$3*0.5*'Summary impacts'!$Q$19)*'Summary impacts'!$D$6</f>
        <v>65924.005999999994</v>
      </c>
      <c r="R31" s="47">
        <f>(R$3*0.5*'Summary impacts'!$Q$19)*'Summary impacts'!$D$6</f>
        <v>70479.851999999999</v>
      </c>
      <c r="S31" s="47">
        <f>(S$3*0.5*'Summary impacts'!$Q$19)*'Summary impacts'!$D$6</f>
        <v>75284.185999999987</v>
      </c>
      <c r="T31" s="47">
        <f>(T$3*0.5*'Summary impacts'!$Q$19)*'Summary impacts'!$D$6</f>
        <v>80343.987999999998</v>
      </c>
      <c r="U31" s="48">
        <f>T31/B31</f>
        <v>4.4096002451778489</v>
      </c>
      <c r="W31" s="76"/>
      <c r="X31" s="76"/>
      <c r="Y31" s="76"/>
      <c r="Z31" s="76"/>
      <c r="AA31" s="76"/>
      <c r="AB31" s="76"/>
      <c r="AC31" s="76"/>
      <c r="AD31" s="76"/>
      <c r="AE31" s="76"/>
      <c r="AF31" s="76"/>
      <c r="AG31" s="76"/>
      <c r="AH31" s="76"/>
      <c r="AI31" s="76"/>
      <c r="AJ31" s="76"/>
      <c r="AK31" s="76"/>
      <c r="AL31" s="76"/>
      <c r="AM31" s="76"/>
      <c r="AN31" s="76"/>
      <c r="AO31" s="76"/>
      <c r="AP31" s="77"/>
    </row>
    <row r="32" spans="1:42" ht="16" x14ac:dyDescent="0.8">
      <c r="A32" s="46" t="s">
        <v>14</v>
      </c>
      <c r="B32" s="47">
        <f>(B$4)*'Summary impacts'!$D$7</f>
        <v>25634.882000000001</v>
      </c>
      <c r="C32" s="47">
        <f>(C$4)*'Summary impacts'!$D$7</f>
        <v>31772.566000000003</v>
      </c>
      <c r="D32" s="47">
        <f>(D$4)*'Summary impacts'!$D$7</f>
        <v>34424.830999999998</v>
      </c>
      <c r="E32" s="47">
        <f>(E$4)*'Summary impacts'!$D$7</f>
        <v>35640.282999999996</v>
      </c>
      <c r="F32" s="47">
        <f>(F$4)*'Summary impacts'!$D$7</f>
        <v>36900.472000000002</v>
      </c>
      <c r="G32" s="47">
        <f>(G$4)*'Summary impacts'!$D$7</f>
        <v>38206.560000000005</v>
      </c>
      <c r="H32" s="47">
        <f>(H$4)*'Summary impacts'!$D$7</f>
        <v>39562.032999999996</v>
      </c>
      <c r="I32" s="47">
        <f>(I$4)*'Summary impacts'!$D$7</f>
        <v>40967.472000000002</v>
      </c>
      <c r="J32" s="47">
        <f>(J$4)*'Summary impacts'!$D$7</f>
        <v>42425.781999999999</v>
      </c>
      <c r="K32" s="47">
        <f>(K$4)*'Summary impacts'!$D$7</f>
        <v>43938.705999999998</v>
      </c>
      <c r="L32" s="47">
        <f>(L$4)*'Summary impacts'!$D$7</f>
        <v>45509.729999999996</v>
      </c>
      <c r="M32" s="47">
        <f>(M$4)*'Summary impacts'!$D$7</f>
        <v>47140.016000000003</v>
      </c>
      <c r="N32" s="47">
        <f>(N$4)*'Summary impacts'!$D$7</f>
        <v>48833.631000000001</v>
      </c>
      <c r="O32" s="47">
        <f>(O$4)*'Summary impacts'!$D$7</f>
        <v>50591.737000000001</v>
      </c>
      <c r="P32" s="47">
        <f>(P$4)*'Summary impacts'!$D$7</f>
        <v>52418.401000000005</v>
      </c>
      <c r="Q32" s="47">
        <f>(Q$4)*'Summary impacts'!$D$7</f>
        <v>54315.947</v>
      </c>
      <c r="R32" s="47">
        <f>(R$4)*'Summary impacts'!$D$7</f>
        <v>56287.860999999997</v>
      </c>
      <c r="S32" s="47">
        <f>(S$4)*'Summary impacts'!$D$7</f>
        <v>58337.048000000003</v>
      </c>
      <c r="T32" s="47">
        <f>(T$4)*'Summary impacts'!$D$7</f>
        <v>60466.993999999999</v>
      </c>
      <c r="U32" s="48">
        <f t="shared" ref="U32:U40" si="8">T32/B32</f>
        <v>2.3587779339105208</v>
      </c>
      <c r="W32" s="76"/>
      <c r="X32" s="76"/>
      <c r="Y32" s="76"/>
      <c r="Z32" s="76"/>
      <c r="AA32" s="76"/>
      <c r="AB32" s="76"/>
      <c r="AC32" s="76"/>
      <c r="AD32" s="76"/>
      <c r="AE32" s="76"/>
      <c r="AF32" s="76"/>
      <c r="AG32" s="76"/>
      <c r="AH32" s="76"/>
      <c r="AI32" s="76"/>
      <c r="AJ32" s="76"/>
      <c r="AK32" s="76"/>
      <c r="AL32" s="76"/>
      <c r="AM32" s="76"/>
      <c r="AN32" s="76"/>
      <c r="AO32" s="76"/>
      <c r="AP32" s="77"/>
    </row>
    <row r="33" spans="1:42" ht="16" x14ac:dyDescent="0.8">
      <c r="A33" s="46" t="s">
        <v>34</v>
      </c>
      <c r="B33" s="47">
        <f>(B$5*0.89)*'Summary impacts'!$D$8</f>
        <v>16295.50929</v>
      </c>
      <c r="C33" s="47">
        <f>(C$5*0.89)*'Summary impacts'!$D$8</f>
        <v>20195.024710000002</v>
      </c>
      <c r="D33" s="47">
        <f>(D$5*0.89)*'Summary impacts'!$D$8</f>
        <v>21880.249500000002</v>
      </c>
      <c r="E33" s="47">
        <f>(E$5*0.89)*'Summary impacts'!$D$8</f>
        <v>22654.618030000001</v>
      </c>
      <c r="F33" s="47">
        <f>(F$5*0.89)*'Summary impacts'!$D$8</f>
        <v>23457.597390000003</v>
      </c>
      <c r="G33" s="47">
        <f>(G$5*0.89)*'Summary impacts'!$D$8</f>
        <v>24290.594670000002</v>
      </c>
      <c r="H33" s="47">
        <f>(H$5*0.89)*'Summary impacts'!$D$8</f>
        <v>25155.016960000004</v>
      </c>
      <c r="I33" s="47">
        <f>(I$5*0.89)*'Summary impacts'!$D$8</f>
        <v>26051.802320000003</v>
      </c>
      <c r="J33" s="47">
        <f>(J$5*0.89)*'Summary impacts'!$D$8</f>
        <v>26982.357840000001</v>
      </c>
      <c r="K33" s="47">
        <f>(K$5*0.89)*'Summary impacts'!$D$8</f>
        <v>27948.559640000003</v>
      </c>
      <c r="L33" s="47">
        <f>(L$5*0.89)*'Summary impacts'!$D$8</f>
        <v>28952.28384</v>
      </c>
      <c r="M33" s="47">
        <f>(M$5*0.89)*'Summary impacts'!$D$8</f>
        <v>29993.999470000002</v>
      </c>
      <c r="N33" s="47">
        <f>(N$5*0.89)*'Summary impacts'!$D$8</f>
        <v>31076.520710000004</v>
      </c>
      <c r="O33" s="47">
        <f>(O$5*0.89)*'Summary impacts'!$D$8</f>
        <v>32201.723679999996</v>
      </c>
      <c r="P33" s="47">
        <f>(P$5*0.89)*'Summary impacts'!$D$8</f>
        <v>33370.546440000006</v>
      </c>
      <c r="Q33" s="47">
        <f>(Q$5*0.89)*'Summary impacts'!$D$8</f>
        <v>34585.803169999999</v>
      </c>
      <c r="R33" s="47">
        <f>(R$5*0.89)*'Summary impacts'!$D$8</f>
        <v>35848.900960000006</v>
      </c>
      <c r="S33" s="47">
        <f>(S$5*0.89)*'Summary impacts'!$D$8</f>
        <v>37162.653990000006</v>
      </c>
      <c r="T33" s="47">
        <f>(T$5*0.89)*'Summary impacts'!$D$8</f>
        <v>38528.469350000007</v>
      </c>
      <c r="U33" s="48">
        <f t="shared" si="8"/>
        <v>2.3643611662780994</v>
      </c>
      <c r="W33" s="76"/>
      <c r="X33" s="76"/>
      <c r="Y33" s="76"/>
      <c r="Z33" s="76"/>
      <c r="AA33" s="76"/>
      <c r="AB33" s="76"/>
      <c r="AC33" s="76"/>
      <c r="AD33" s="76"/>
      <c r="AE33" s="76"/>
      <c r="AF33" s="76"/>
      <c r="AG33" s="76"/>
      <c r="AH33" s="76"/>
      <c r="AI33" s="76"/>
      <c r="AJ33" s="76"/>
      <c r="AK33" s="76"/>
      <c r="AL33" s="76"/>
      <c r="AM33" s="76"/>
      <c r="AN33" s="76"/>
      <c r="AO33" s="76"/>
      <c r="AP33" s="77"/>
    </row>
    <row r="34" spans="1:42" ht="16" x14ac:dyDescent="0.8">
      <c r="A34" s="46" t="s">
        <v>35</v>
      </c>
      <c r="B34" s="47">
        <f>(B$5*0.11)*'Summary impacts'!$D$9</f>
        <v>2182.2078300000003</v>
      </c>
      <c r="C34" s="47">
        <f>(C$5*0.11)*'Summary impacts'!$D$9</f>
        <v>2704.4101699999997</v>
      </c>
      <c r="D34" s="47">
        <f>(D$5*0.11)*'Summary impacts'!$D$9</f>
        <v>2930.0864999999999</v>
      </c>
      <c r="E34" s="47">
        <f>(E$5*0.11)*'Summary impacts'!$D$9</f>
        <v>3033.7858099999999</v>
      </c>
      <c r="F34" s="47">
        <f>(F$5*0.11)*'Summary impacts'!$D$9</f>
        <v>3141.3165300000001</v>
      </c>
      <c r="G34" s="47">
        <f>(G$5*0.11)*'Summary impacts'!$D$9</f>
        <v>3252.8670900000002</v>
      </c>
      <c r="H34" s="47">
        <f>(H$5*0.11)*'Summary impacts'!$D$9</f>
        <v>3368.6259200000004</v>
      </c>
      <c r="I34" s="47">
        <f>(I$5*0.11)*'Summary impacts'!$D$9</f>
        <v>3488.7186400000005</v>
      </c>
      <c r="J34" s="47">
        <f>(J$5*0.11)*'Summary impacts'!$D$9</f>
        <v>3613.3336800000002</v>
      </c>
      <c r="K34" s="47">
        <f>(K$5*0.11)*'Summary impacts'!$D$9</f>
        <v>3742.7222800000004</v>
      </c>
      <c r="L34" s="47">
        <f>(L$5*0.11)*'Summary impacts'!$D$9</f>
        <v>3877.1356800000003</v>
      </c>
      <c r="M34" s="47">
        <f>(M$5*0.11)*'Summary impacts'!$D$9</f>
        <v>4016.6366900000003</v>
      </c>
      <c r="N34" s="47">
        <f>(N$5*0.11)*'Summary impacts'!$D$9</f>
        <v>4161.6021700000001</v>
      </c>
      <c r="O34" s="47">
        <f>(O$5*0.11)*'Summary impacts'!$D$9</f>
        <v>4312.2833599999994</v>
      </c>
      <c r="P34" s="47">
        <f>(P$5*0.11)*'Summary impacts'!$D$9</f>
        <v>4468.8058799999999</v>
      </c>
      <c r="Q34" s="47">
        <f>(Q$5*0.11)*'Summary impacts'!$D$9</f>
        <v>4631.5465899999999</v>
      </c>
      <c r="R34" s="47">
        <f>(R$5*0.11)*'Summary impacts'!$D$9</f>
        <v>4800.6939200000006</v>
      </c>
      <c r="S34" s="47">
        <f>(S$5*0.11)*'Summary impacts'!$D$9</f>
        <v>4976.6247300000005</v>
      </c>
      <c r="T34" s="47">
        <f>(T$5*0.11)*'Summary impacts'!$D$9</f>
        <v>5159.5274500000005</v>
      </c>
      <c r="U34" s="48">
        <f t="shared" si="8"/>
        <v>2.364361166278099</v>
      </c>
      <c r="W34" s="76"/>
      <c r="X34" s="76"/>
      <c r="Y34" s="76"/>
      <c r="Z34" s="76"/>
      <c r="AA34" s="76"/>
      <c r="AB34" s="76"/>
      <c r="AC34" s="76"/>
      <c r="AD34" s="76"/>
      <c r="AE34" s="76"/>
      <c r="AF34" s="76"/>
      <c r="AG34" s="76"/>
      <c r="AH34" s="76"/>
      <c r="AI34" s="76"/>
      <c r="AJ34" s="76"/>
      <c r="AK34" s="76"/>
      <c r="AL34" s="76"/>
      <c r="AM34" s="76"/>
      <c r="AN34" s="76"/>
      <c r="AO34" s="76"/>
      <c r="AP34" s="77"/>
    </row>
    <row r="35" spans="1:42" ht="16" x14ac:dyDescent="0.8">
      <c r="A35" s="46" t="s">
        <v>77</v>
      </c>
      <c r="B35" s="47">
        <f>(B$6*0.75)*'Summary impacts'!$D$10</f>
        <v>31983.922500000001</v>
      </c>
      <c r="C35" s="47">
        <f>(C$6*0.75)*'Summary impacts'!$D$10</f>
        <v>40446.712500000001</v>
      </c>
      <c r="D35" s="47">
        <f>(D$6*0.75)*'Summary impacts'!$D$10</f>
        <v>44364.502499999995</v>
      </c>
      <c r="E35" s="47">
        <f>(E$6*0.75)*'Summary impacts'!$D$10</f>
        <v>47118.772499999999</v>
      </c>
      <c r="F35" s="47">
        <f>(F$6*0.75)*'Summary impacts'!$D$10</f>
        <v>50089.6875</v>
      </c>
      <c r="G35" s="47">
        <f>(G$6*0.75)*'Summary impacts'!$D$10</f>
        <v>53290.125</v>
      </c>
      <c r="H35" s="47">
        <f>(H$6*0.75)*'Summary impacts'!$D$10</f>
        <v>56731.447500000002</v>
      </c>
      <c r="I35" s="47">
        <f>(I$6*0.75)*'Summary impacts'!$D$10</f>
        <v>60428.047500000001</v>
      </c>
      <c r="J35" s="47">
        <f>(J$6*0.75)*'Summary impacts'!$D$10</f>
        <v>64392.044999999998</v>
      </c>
      <c r="K35" s="47">
        <f>(K$6*0.75)*'Summary impacts'!$D$10</f>
        <v>68637.832500000004</v>
      </c>
      <c r="L35" s="47">
        <f>(L$6*0.75)*'Summary impacts'!$D$10</f>
        <v>73179.802500000005</v>
      </c>
      <c r="M35" s="47">
        <f>(M$6*0.75)*'Summary impacts'!$D$10</f>
        <v>78031.59</v>
      </c>
      <c r="N35" s="47">
        <f>(N$6*0.75)*'Summary impacts'!$D$10</f>
        <v>83207.587500000009</v>
      </c>
      <c r="O35" s="47">
        <f>(O$6*0.75)*'Summary impacts'!$D$10</f>
        <v>88724.46</v>
      </c>
      <c r="P35" s="47">
        <f>(P$6*0.75)*'Summary impacts'!$D$10</f>
        <v>94596.599999999991</v>
      </c>
      <c r="Q35" s="47">
        <f>(Q$6*0.75)*'Summary impacts'!$D$10</f>
        <v>100839.1575</v>
      </c>
      <c r="R35" s="47">
        <f>(R$6*0.75)*'Summary impacts'!$D$10</f>
        <v>107468.79750000002</v>
      </c>
      <c r="S35" s="47">
        <f>(S$6*0.75)*'Summary impacts'!$D$10</f>
        <v>114499.91249999999</v>
      </c>
      <c r="T35" s="47">
        <f>(T$6*0.75)*'Summary impacts'!$D$10</f>
        <v>121948.41</v>
      </c>
      <c r="U35" s="48">
        <f t="shared" si="8"/>
        <v>3.8128034483575304</v>
      </c>
      <c r="W35" s="76"/>
      <c r="X35" s="76"/>
      <c r="Y35" s="76"/>
      <c r="Z35" s="76"/>
      <c r="AA35" s="76"/>
      <c r="AB35" s="76"/>
      <c r="AC35" s="76"/>
      <c r="AD35" s="76"/>
      <c r="AE35" s="76"/>
      <c r="AF35" s="76"/>
      <c r="AG35" s="76"/>
      <c r="AH35" s="76"/>
      <c r="AI35" s="76"/>
      <c r="AJ35" s="76"/>
      <c r="AK35" s="76"/>
      <c r="AL35" s="76"/>
      <c r="AM35" s="76"/>
      <c r="AN35" s="76"/>
      <c r="AO35" s="76"/>
      <c r="AP35" s="77"/>
    </row>
    <row r="36" spans="1:42" ht="16" x14ac:dyDescent="0.8">
      <c r="A36" s="46" t="s">
        <v>79</v>
      </c>
      <c r="B36" s="47">
        <f>(B$6*0.25)*'Summary impacts'!$D$11</f>
        <v>10977.98</v>
      </c>
      <c r="C36" s="47">
        <f>(C$6*0.25)*'Summary impacts'!$D$11</f>
        <v>13882.7</v>
      </c>
      <c r="D36" s="47">
        <f>(D$6*0.25)*'Summary impacts'!$D$11</f>
        <v>15227.419999999998</v>
      </c>
      <c r="E36" s="47">
        <f>(E$6*0.25)*'Summary impacts'!$D$11</f>
        <v>16172.779999999999</v>
      </c>
      <c r="F36" s="47">
        <f>(F$6*0.25)*'Summary impacts'!$D$11</f>
        <v>17192.5</v>
      </c>
      <c r="G36" s="47">
        <f>(G$6*0.25)*'Summary impacts'!$D$11</f>
        <v>18291</v>
      </c>
      <c r="H36" s="47">
        <f>(H$6*0.25)*'Summary impacts'!$D$11</f>
        <v>19472.18</v>
      </c>
      <c r="I36" s="47">
        <f>(I$6*0.25)*'Summary impacts'!$D$11</f>
        <v>20740.98</v>
      </c>
      <c r="J36" s="47">
        <f>(J$6*0.25)*'Summary impacts'!$D$11</f>
        <v>22101.559999999998</v>
      </c>
      <c r="K36" s="47">
        <f>(K$6*0.25)*'Summary impacts'!$D$11</f>
        <v>23558.86</v>
      </c>
      <c r="L36" s="47">
        <f>(L$6*0.25)*'Summary impacts'!$D$11</f>
        <v>25117.82</v>
      </c>
      <c r="M36" s="47">
        <f>(M$6*0.25)*'Summary impacts'!$D$11</f>
        <v>26783.119999999995</v>
      </c>
      <c r="N36" s="47">
        <f>(N$6*0.25)*'Summary impacts'!$D$11</f>
        <v>28559.7</v>
      </c>
      <c r="O36" s="47">
        <f>(O$6*0.25)*'Summary impacts'!$D$11</f>
        <v>30453.279999999999</v>
      </c>
      <c r="P36" s="47">
        <f>(P$6*0.25)*'Summary impacts'!$D$11</f>
        <v>32468.799999999999</v>
      </c>
      <c r="Q36" s="47">
        <f>(Q$6*0.25)*'Summary impacts'!$D$11</f>
        <v>34611.46</v>
      </c>
      <c r="R36" s="47">
        <f>(R$6*0.25)*'Summary impacts'!$D$11</f>
        <v>36886.980000000003</v>
      </c>
      <c r="S36" s="47">
        <f>(S$6*0.25)*'Summary impacts'!$D$11</f>
        <v>39300.299999999996</v>
      </c>
      <c r="T36" s="47">
        <f>(T$6*0.25)*'Summary impacts'!$D$11</f>
        <v>41856.880000000005</v>
      </c>
      <c r="U36" s="48">
        <f t="shared" si="8"/>
        <v>3.8128034483575308</v>
      </c>
      <c r="W36" s="76"/>
      <c r="X36" s="76"/>
      <c r="Y36" s="76"/>
      <c r="Z36" s="76"/>
      <c r="AA36" s="76"/>
      <c r="AB36" s="76"/>
      <c r="AC36" s="76"/>
      <c r="AD36" s="76"/>
      <c r="AE36" s="76"/>
      <c r="AF36" s="76"/>
      <c r="AG36" s="76"/>
      <c r="AH36" s="76"/>
      <c r="AI36" s="76"/>
      <c r="AJ36" s="76"/>
      <c r="AK36" s="76"/>
      <c r="AL36" s="76"/>
      <c r="AM36" s="76"/>
      <c r="AN36" s="76"/>
      <c r="AO36" s="76"/>
      <c r="AP36" s="77"/>
    </row>
    <row r="37" spans="1:42" ht="16" x14ac:dyDescent="0.8">
      <c r="A37" s="46" t="s">
        <v>37</v>
      </c>
      <c r="B37" s="47">
        <f>(B$7*0.76)*'Summary impacts'!$D$12</f>
        <v>47353.634639999997</v>
      </c>
      <c r="C37" s="47">
        <f>(C$7*0.76)*'Summary impacts'!$D$12</f>
        <v>58862.563920000008</v>
      </c>
      <c r="D37" s="47">
        <f>(D$7*0.76)*'Summary impacts'!$D$12</f>
        <v>63894.929760000006</v>
      </c>
      <c r="E37" s="47">
        <f>(E$7*0.76)*'Summary impacts'!$D$12</f>
        <v>66329.135280000002</v>
      </c>
      <c r="F37" s="47">
        <f>(F$7*0.76)*'Summary impacts'!$D$12</f>
        <v>68879.155679999996</v>
      </c>
      <c r="G37" s="47">
        <f>(G$7*0.76)*'Summary impacts'!$D$12</f>
        <v>71551.96776</v>
      </c>
      <c r="H37" s="47">
        <f>(H$7*0.76)*'Summary impacts'!$D$12</f>
        <v>74355.245999999999</v>
      </c>
      <c r="I37" s="47">
        <f>(I$7*0.76)*'Summary impacts'!$D$12</f>
        <v>77297.362560000009</v>
      </c>
      <c r="J37" s="47">
        <f>(J$7*0.76)*'Summary impacts'!$D$12</f>
        <v>80386.689599999998</v>
      </c>
      <c r="K37" s="47">
        <f>(K$7*0.76)*'Summary impacts'!$D$12</f>
        <v>83631.599280000009</v>
      </c>
      <c r="L37" s="47">
        <f>(L$7*0.76)*'Summary impacts'!$D$12</f>
        <v>87041.161439999996</v>
      </c>
      <c r="M37" s="47">
        <f>(M$7*0.76)*'Summary impacts'!$D$12</f>
        <v>90625.841279999993</v>
      </c>
      <c r="N37" s="47">
        <f>(N$7*0.76)*'Summary impacts'!$D$12</f>
        <v>94394.708639999997</v>
      </c>
      <c r="O37" s="47">
        <f>(O$7*0.76)*'Summary impacts'!$D$12</f>
        <v>98358.228719999999</v>
      </c>
      <c r="P37" s="47">
        <f>(P$7*0.76)*'Summary impacts'!$D$12</f>
        <v>102528.26207999999</v>
      </c>
      <c r="Q37" s="47">
        <f>(Q$7*0.76)*'Summary impacts'!$D$12</f>
        <v>106915.9716</v>
      </c>
      <c r="R37" s="47">
        <f>(R$7*0.76)*'Summary impacts'!$D$12</f>
        <v>111533.21784000001</v>
      </c>
      <c r="S37" s="47">
        <f>(S$7*0.76)*'Summary impacts'!$D$12</f>
        <v>116393.25671999999</v>
      </c>
      <c r="T37" s="47">
        <f>(T$7*0.76)*'Summary impacts'!$D$12</f>
        <v>121510.73952</v>
      </c>
      <c r="U37" s="48">
        <f t="shared" si="8"/>
        <v>2.5660277282571866</v>
      </c>
      <c r="W37" s="76"/>
      <c r="X37" s="76"/>
      <c r="Y37" s="76"/>
      <c r="Z37" s="76"/>
      <c r="AA37" s="76"/>
      <c r="AB37" s="76"/>
      <c r="AC37" s="76"/>
      <c r="AD37" s="76"/>
      <c r="AE37" s="76"/>
      <c r="AF37" s="76"/>
      <c r="AG37" s="76"/>
      <c r="AH37" s="76"/>
      <c r="AI37" s="76"/>
      <c r="AJ37" s="76"/>
      <c r="AK37" s="76"/>
      <c r="AL37" s="76"/>
      <c r="AM37" s="76"/>
      <c r="AN37" s="76"/>
      <c r="AO37" s="76"/>
      <c r="AP37" s="77"/>
    </row>
    <row r="38" spans="1:42" ht="16" x14ac:dyDescent="0.8">
      <c r="A38" s="46" t="s">
        <v>38</v>
      </c>
      <c r="B38" s="47">
        <f>(B$7*0.24)*'Summary impacts'!$D$13</f>
        <v>14220.750959999999</v>
      </c>
      <c r="C38" s="47">
        <f>(C$7*0.24)*'Summary impacts'!$D$13</f>
        <v>17676.992880000002</v>
      </c>
      <c r="D38" s="47">
        <f>(D$7*0.24)*'Summary impacts'!$D$13</f>
        <v>19188.260639999997</v>
      </c>
      <c r="E38" s="47">
        <f>(E$7*0.24)*'Summary impacts'!$D$13</f>
        <v>19919.27592</v>
      </c>
      <c r="F38" s="47">
        <f>(F$7*0.24)*'Summary impacts'!$D$13</f>
        <v>20685.071519999998</v>
      </c>
      <c r="G38" s="47">
        <f>(G$7*0.24)*'Summary impacts'!$D$13</f>
        <v>21487.742639999997</v>
      </c>
      <c r="H38" s="47">
        <f>(H$7*0.24)*'Summary impacts'!$D$13</f>
        <v>22329.594000000001</v>
      </c>
      <c r="I38" s="47">
        <f>(I$7*0.24)*'Summary impacts'!$D$13</f>
        <v>23213.13984</v>
      </c>
      <c r="J38" s="47">
        <f>(J$7*0.24)*'Summary impacts'!$D$13</f>
        <v>24140.894400000001</v>
      </c>
      <c r="K38" s="47">
        <f>(K$7*0.24)*'Summary impacts'!$D$13</f>
        <v>25115.371920000001</v>
      </c>
      <c r="L38" s="47">
        <f>(L$7*0.24)*'Summary impacts'!$D$13</f>
        <v>26139.296159999998</v>
      </c>
      <c r="M38" s="47">
        <f>(M$7*0.24)*'Summary impacts'!$D$13</f>
        <v>27215.80992</v>
      </c>
      <c r="N38" s="47">
        <f>(N$7*0.24)*'Summary impacts'!$D$13</f>
        <v>28347.636959999996</v>
      </c>
      <c r="O38" s="47">
        <f>(O$7*0.24)*'Summary impacts'!$D$13</f>
        <v>29537.920079999996</v>
      </c>
      <c r="P38" s="47">
        <f>(P$7*0.24)*'Summary impacts'!$D$13</f>
        <v>30790.221119999998</v>
      </c>
      <c r="Q38" s="47">
        <f>(Q$7*0.24)*'Summary impacts'!$D$13</f>
        <v>32107.892400000001</v>
      </c>
      <c r="R38" s="47">
        <f>(R$7*0.24)*'Summary impacts'!$D$13</f>
        <v>33494.495759999998</v>
      </c>
      <c r="S38" s="47">
        <f>(S$7*0.24)*'Summary impacts'!$D$13</f>
        <v>34954.012079999993</v>
      </c>
      <c r="T38" s="47">
        <f>(T$7*0.24)*'Summary impacts'!$D$13</f>
        <v>36490.841280000001</v>
      </c>
      <c r="U38" s="48">
        <f t="shared" si="8"/>
        <v>2.5660277282571862</v>
      </c>
      <c r="W38" s="76"/>
      <c r="X38" s="76"/>
      <c r="Y38" s="76"/>
      <c r="Z38" s="76"/>
      <c r="AA38" s="76"/>
      <c r="AB38" s="76"/>
      <c r="AC38" s="76"/>
      <c r="AD38" s="76"/>
      <c r="AE38" s="76"/>
      <c r="AF38" s="76"/>
      <c r="AG38" s="76"/>
      <c r="AH38" s="76"/>
      <c r="AI38" s="76"/>
      <c r="AJ38" s="76"/>
      <c r="AK38" s="76"/>
      <c r="AL38" s="76"/>
      <c r="AM38" s="76"/>
      <c r="AN38" s="76"/>
      <c r="AO38" s="76"/>
      <c r="AP38" s="77"/>
    </row>
    <row r="39" spans="1:42" ht="16" x14ac:dyDescent="0.8">
      <c r="A39" s="46" t="s">
        <v>39</v>
      </c>
      <c r="B39" s="47">
        <f>(B$8)*'Summary impacts'!$D$14</f>
        <v>795.86999999999989</v>
      </c>
      <c r="C39" s="47">
        <f>(C$8)*'Summary impacts'!$D$14</f>
        <v>1106.2259999999999</v>
      </c>
      <c r="D39" s="47">
        <f>(D$8)*'Summary impacts'!$D$14</f>
        <v>1272.7259999999999</v>
      </c>
      <c r="E39" s="47">
        <f>(E$8)*'Summary impacts'!$D$14</f>
        <v>1387.2779999999998</v>
      </c>
      <c r="F39" s="47">
        <f>(F$8)*'Summary impacts'!$D$14</f>
        <v>1513.1519999999998</v>
      </c>
      <c r="G39" s="47">
        <f>(G$8)*'Summary impacts'!$D$14</f>
        <v>1653.0119999999999</v>
      </c>
      <c r="H39" s="47">
        <f>(H$8)*'Summary impacts'!$D$14</f>
        <v>1806.192</v>
      </c>
      <c r="I39" s="47">
        <f>(I$8)*'Summary impacts'!$D$14</f>
        <v>1975.3559999999998</v>
      </c>
      <c r="J39" s="47">
        <f>(J$8)*'Summary impacts'!$D$14</f>
        <v>2160.5039999999995</v>
      </c>
      <c r="K39" s="47">
        <f>(K$8)*'Summary impacts'!$D$14</f>
        <v>2364.2999999999997</v>
      </c>
      <c r="L39" s="47">
        <f>(L$8)*'Summary impacts'!$D$14</f>
        <v>2586.7440000000001</v>
      </c>
      <c r="M39" s="47">
        <f>(M$8)*'Summary impacts'!$D$14</f>
        <v>2830.4999999999995</v>
      </c>
      <c r="N39" s="47">
        <f>(N$8)*'Summary impacts'!$D$14</f>
        <v>3095.5679999999993</v>
      </c>
      <c r="O39" s="47">
        <f>(O$8)*'Summary impacts'!$D$14</f>
        <v>3385.2779999999998</v>
      </c>
      <c r="P39" s="47">
        <f>(P$8)*'Summary impacts'!$D$14</f>
        <v>3700.2959999999998</v>
      </c>
      <c r="Q39" s="47">
        <f>(Q$8)*'Summary impacts'!$D$14</f>
        <v>4042.62</v>
      </c>
      <c r="R39" s="47">
        <f>(R$8)*'Summary impacts'!$D$14</f>
        <v>4414.2479999999996</v>
      </c>
      <c r="S39" s="47">
        <f>(S$8)*'Summary impacts'!$D$14</f>
        <v>4816.5119999999988</v>
      </c>
      <c r="T39" s="47">
        <f>(T$8)*'Summary impacts'!$D$14</f>
        <v>5252.0759999999991</v>
      </c>
      <c r="U39" s="48">
        <f t="shared" si="8"/>
        <v>6.5991631799163182</v>
      </c>
      <c r="W39" s="76"/>
      <c r="X39" s="76"/>
      <c r="Y39" s="76"/>
      <c r="Z39" s="76"/>
      <c r="AA39" s="76"/>
      <c r="AB39" s="76"/>
      <c r="AC39" s="76"/>
      <c r="AD39" s="76"/>
      <c r="AE39" s="76"/>
      <c r="AF39" s="76"/>
      <c r="AG39" s="76"/>
      <c r="AH39" s="76"/>
      <c r="AI39" s="76"/>
      <c r="AJ39" s="76"/>
      <c r="AK39" s="76"/>
      <c r="AL39" s="76"/>
      <c r="AM39" s="76"/>
      <c r="AN39" s="76"/>
      <c r="AO39" s="76"/>
      <c r="AP39" s="77"/>
    </row>
    <row r="40" spans="1:42" ht="16" x14ac:dyDescent="0.8">
      <c r="A40" s="46" t="s">
        <v>40</v>
      </c>
      <c r="B40" s="47">
        <f>(B$9)*AVERAGE('Summary impacts'!$D$4:$D$14)</f>
        <v>21398.681454545454</v>
      </c>
      <c r="C40" s="47">
        <f>(C$9)*AVERAGE('Summary impacts'!$D$4:$D$14)</f>
        <v>26621.068909090911</v>
      </c>
      <c r="D40" s="47">
        <f>(D$9)*AVERAGE('Summary impacts'!$D$4:$D$14)</f>
        <v>28909.888363636364</v>
      </c>
      <c r="E40" s="47">
        <f>(E$9)*AVERAGE('Summary impacts'!$D$4:$D$14)</f>
        <v>29966.033454545457</v>
      </c>
      <c r="F40" s="47">
        <f>(F$9)*AVERAGE('Summary impacts'!$D$4:$D$14)</f>
        <v>31069.151999999998</v>
      </c>
      <c r="G40" s="47">
        <f>(G$9)*AVERAGE('Summary impacts'!$D$4:$D$14)</f>
        <v>32223.032181818184</v>
      </c>
      <c r="H40" s="47">
        <f>(H$9)*AVERAGE('Summary impacts'!$D$4:$D$14)</f>
        <v>33429.189272727272</v>
      </c>
      <c r="I40" s="47">
        <f>(I$9)*AVERAGE('Summary impacts'!$D$4:$D$14)</f>
        <v>34692.926727272723</v>
      </c>
      <c r="J40" s="47">
        <f>(J$9)*AVERAGE('Summary impacts'!$D$4:$D$14)</f>
        <v>36015.759818181818</v>
      </c>
      <c r="K40" s="47">
        <f>(K$9)*AVERAGE('Summary impacts'!$D$4:$D$14)</f>
        <v>37401.476727272733</v>
      </c>
      <c r="L40" s="47">
        <f>(L$9)*AVERAGE('Summary impacts'!$D$4:$D$14)</f>
        <v>38856.138545454545</v>
      </c>
      <c r="M40" s="47">
        <f>(M$9)*AVERAGE('Summary impacts'!$D$4:$D$14)</f>
        <v>40382.775818181821</v>
      </c>
      <c r="N40" s="47">
        <f>(N$9)*AVERAGE('Summary impacts'!$D$4:$D$14)</f>
        <v>41985.934363636363</v>
      </c>
      <c r="O40" s="47">
        <f>(O$9)*AVERAGE('Summary impacts'!$D$4:$D$14)</f>
        <v>43671.675272727269</v>
      </c>
      <c r="P40" s="47">
        <f>(P$9)*AVERAGE('Summary impacts'!$D$4:$D$14)</f>
        <v>45444.544363636363</v>
      </c>
      <c r="Q40" s="47">
        <f>(Q$9)*AVERAGE('Summary impacts'!$D$4:$D$14)</f>
        <v>47311.36036363637</v>
      </c>
      <c r="R40" s="47">
        <f>(R$9)*AVERAGE('Summary impacts'!$D$4:$D$14)</f>
        <v>49278.942000000003</v>
      </c>
      <c r="S40" s="47">
        <f>(S$9)*AVERAGE('Summary impacts'!$D$4:$D$14)</f>
        <v>51352.592727272728</v>
      </c>
      <c r="T40" s="47">
        <f>(T$9)*AVERAGE('Summary impacts'!$D$4:$D$14)</f>
        <v>53542.161818181819</v>
      </c>
      <c r="U40" s="48">
        <f t="shared" si="8"/>
        <v>2.5021243449936272</v>
      </c>
      <c r="W40" s="76"/>
      <c r="X40" s="76"/>
      <c r="Y40" s="76"/>
      <c r="Z40" s="76"/>
      <c r="AA40" s="76"/>
      <c r="AB40" s="76"/>
      <c r="AC40" s="76"/>
      <c r="AD40" s="76"/>
      <c r="AE40" s="76"/>
      <c r="AF40" s="76"/>
      <c r="AG40" s="76"/>
      <c r="AH40" s="76"/>
      <c r="AI40" s="76"/>
      <c r="AJ40" s="76"/>
      <c r="AK40" s="76"/>
      <c r="AL40" s="76"/>
      <c r="AM40" s="76"/>
      <c r="AN40" s="76"/>
      <c r="AO40" s="76"/>
      <c r="AP40" s="77"/>
    </row>
    <row r="41" spans="1:42" s="50" customFormat="1" ht="16" x14ac:dyDescent="0.8">
      <c r="A41" s="24" t="s">
        <v>60</v>
      </c>
      <c r="B41" s="24">
        <f>SUM(B29:B40)</f>
        <v>236066.21801454551</v>
      </c>
      <c r="C41" s="24">
        <f t="shared" ref="C41:T41" si="9">SUM(C29:C40)</f>
        <v>298988.31698909093</v>
      </c>
      <c r="D41" s="24">
        <f t="shared" si="9"/>
        <v>327706.38080363645</v>
      </c>
      <c r="E41" s="24">
        <f t="shared" si="9"/>
        <v>344787.98969454545</v>
      </c>
      <c r="F41" s="24">
        <f t="shared" si="9"/>
        <v>362967.39370000002</v>
      </c>
      <c r="G41" s="24">
        <f t="shared" si="9"/>
        <v>382309.85804181825</v>
      </c>
      <c r="H41" s="24">
        <f t="shared" si="9"/>
        <v>402880.05037272722</v>
      </c>
      <c r="I41" s="24">
        <f t="shared" si="9"/>
        <v>424753.12274727278</v>
      </c>
      <c r="J41" s="24">
        <f t="shared" si="9"/>
        <v>447993.7497581818</v>
      </c>
      <c r="K41" s="24">
        <f t="shared" si="9"/>
        <v>472681.62248727272</v>
      </c>
      <c r="L41" s="24">
        <f t="shared" si="9"/>
        <v>498894.2538854545</v>
      </c>
      <c r="M41" s="24">
        <f t="shared" si="9"/>
        <v>526712.12721818185</v>
      </c>
      <c r="N41" s="24">
        <f t="shared" si="9"/>
        <v>556214.49484363641</v>
      </c>
      <c r="O41" s="24">
        <f t="shared" si="9"/>
        <v>587491.81071272725</v>
      </c>
      <c r="P41" s="24">
        <f t="shared" si="9"/>
        <v>620628.51824363635</v>
      </c>
      <c r="Q41" s="24">
        <f t="shared" si="9"/>
        <v>655713.17990363645</v>
      </c>
      <c r="R41" s="24">
        <f t="shared" si="9"/>
        <v>692836.23874000006</v>
      </c>
      <c r="S41" s="24">
        <f t="shared" si="9"/>
        <v>732086.55742727267</v>
      </c>
      <c r="T41" s="24">
        <f t="shared" si="9"/>
        <v>773556.05685818207</v>
      </c>
      <c r="U41" s="41">
        <f>T41/B41</f>
        <v>3.2768604646791033</v>
      </c>
      <c r="W41" s="74"/>
      <c r="X41" s="74"/>
      <c r="Y41" s="74"/>
      <c r="Z41" s="74"/>
      <c r="AA41" s="74"/>
      <c r="AB41" s="74"/>
      <c r="AC41" s="74"/>
      <c r="AD41" s="74"/>
      <c r="AE41" s="74"/>
      <c r="AF41" s="74"/>
      <c r="AG41" s="74"/>
      <c r="AH41" s="74"/>
      <c r="AI41" s="74"/>
      <c r="AJ41" s="74"/>
      <c r="AK41" s="74"/>
      <c r="AL41" s="74"/>
      <c r="AM41" s="74"/>
      <c r="AN41" s="74"/>
      <c r="AO41" s="74"/>
      <c r="AP41" s="78"/>
    </row>
    <row r="42" spans="1:42" ht="16" x14ac:dyDescent="0.8">
      <c r="A42" s="51" t="s">
        <v>67</v>
      </c>
      <c r="B42" s="44"/>
      <c r="C42" s="44"/>
      <c r="D42" s="44"/>
      <c r="E42" s="44"/>
      <c r="F42" s="44"/>
      <c r="G42" s="44"/>
      <c r="H42" s="44"/>
      <c r="I42" s="44"/>
      <c r="J42" s="44"/>
      <c r="K42" s="44"/>
      <c r="L42" s="44"/>
      <c r="M42" s="44"/>
      <c r="N42" s="44"/>
      <c r="O42" s="44"/>
      <c r="P42" s="44"/>
      <c r="Q42" s="44"/>
      <c r="R42" s="44"/>
      <c r="S42" s="44"/>
      <c r="T42" s="44"/>
      <c r="U42" s="41"/>
      <c r="W42" s="6"/>
      <c r="X42" s="6"/>
      <c r="Y42" s="6"/>
      <c r="Z42" s="6"/>
      <c r="AA42" s="6"/>
      <c r="AB42" s="6"/>
      <c r="AC42" s="6"/>
      <c r="AD42" s="6"/>
      <c r="AE42" s="6"/>
      <c r="AF42" s="6"/>
      <c r="AG42" s="6"/>
      <c r="AH42" s="6"/>
      <c r="AI42" s="6"/>
      <c r="AJ42" s="6"/>
      <c r="AK42" s="6"/>
      <c r="AL42" s="6"/>
      <c r="AM42" s="6"/>
      <c r="AN42" s="6"/>
      <c r="AO42" s="6"/>
      <c r="AP42" s="75"/>
    </row>
    <row r="43" spans="1:42" ht="16" x14ac:dyDescent="0.8">
      <c r="A43" s="46" t="s">
        <v>84</v>
      </c>
      <c r="B43" s="47">
        <f>(B$3*0.5*'Summary impacts'!$Q$19+(B$3*0.5)*'Summary impacts'!$Q$18)*'Summary impacts'!$E$4</f>
        <v>42331.732708000003</v>
      </c>
      <c r="C43" s="47">
        <f>(C$3*0.5*'Summary impacts'!$Q$19+(C$3*0.5)*'Summary impacts'!$Q$18)*'Summary impacts'!$E$4</f>
        <v>54119.782780000001</v>
      </c>
      <c r="D43" s="47">
        <f>(D$3*0.5*'Summary impacts'!$Q$19+(D$3*0.5)*'Summary impacts'!$Q$18)*'Summary impacts'!$E$4</f>
        <v>59813.529347999989</v>
      </c>
      <c r="E43" s="47">
        <f>(E$3*0.5*'Summary impacts'!$Q$19+(E$3*0.5)*'Summary impacts'!$Q$18)*'Summary impacts'!$E$4</f>
        <v>64531.019740000003</v>
      </c>
      <c r="F43" s="47">
        <f>(F$3*0.5*'Summary impacts'!$Q$19+(F$3*0.5)*'Summary impacts'!$Q$18)*'Summary impacts'!$E$4</f>
        <v>69597.983896000005</v>
      </c>
      <c r="G43" s="47">
        <f>(G$3*0.5*'Summary impacts'!$Q$19+(G$3*0.5)*'Summary impacts'!$Q$18)*'Summary impacts'!$E$4</f>
        <v>75031.449540000001</v>
      </c>
      <c r="H43" s="47">
        <f>(H$3*0.5*'Summary impacts'!$Q$19+(H$3*0.5)*'Summary impacts'!$Q$18)*'Summary impacts'!$E$4</f>
        <v>80846.011863999986</v>
      </c>
      <c r="I43" s="47">
        <f>(I$3*0.5*'Summary impacts'!$Q$19+(I$3*0.5)*'Summary impacts'!$Q$18)*'Summary impacts'!$E$4</f>
        <v>87058.698592000015</v>
      </c>
      <c r="J43" s="47">
        <f>(J$3*0.5*'Summary impacts'!$Q$19+(J$3*0.5)*'Summary impacts'!$Q$18)*'Summary impacts'!$E$4</f>
        <v>93685.72660400001</v>
      </c>
      <c r="K43" s="47">
        <f>(K$3*0.5*'Summary impacts'!$Q$19+(K$3*0.5)*'Summary impacts'!$Q$18)*'Summary impacts'!$E$4</f>
        <v>100744.93446800001</v>
      </c>
      <c r="L43" s="47">
        <f>(L$3*0.5*'Summary impacts'!$Q$19+(L$3*0.5)*'Summary impacts'!$Q$18)*'Summary impacts'!$E$4</f>
        <v>108252.539064</v>
      </c>
      <c r="M43" s="47">
        <f>(M$3*0.5*'Summary impacts'!$Q$19+(M$3*0.5)*'Summary impacts'!$Q$18)*'Summary impacts'!$E$4</f>
        <v>116228.00064800002</v>
      </c>
      <c r="N43" s="47">
        <f>(N$3*0.5*'Summary impacts'!$Q$19+(N$3*0.5)*'Summary impacts'!$Q$18)*'Summary impacts'!$E$4</f>
        <v>124687.53610000001</v>
      </c>
      <c r="O43" s="47">
        <f>(O$3*0.5*'Summary impacts'!$Q$19+(O$3*0.5)*'Summary impacts'!$Q$18)*'Summary impacts'!$E$4</f>
        <v>133651.41652</v>
      </c>
      <c r="P43" s="47">
        <f>(P$3*0.5*'Summary impacts'!$Q$19+(P$3*0.5)*'Summary impacts'!$Q$18)*'Summary impacts'!$E$4</f>
        <v>143136.66963199998</v>
      </c>
      <c r="Q43" s="47">
        <f>(Q$3*0.5*'Summary impacts'!$Q$19+(Q$3*0.5)*'Summary impacts'!$Q$18)*'Summary impacts'!$E$4</f>
        <v>153163.566536</v>
      </c>
      <c r="R43" s="47">
        <f>(R$3*0.5*'Summary impacts'!$Q$19+(R$3*0.5)*'Summary impacts'!$Q$18)*'Summary impacts'!$E$4</f>
        <v>163748.324112</v>
      </c>
      <c r="S43" s="47">
        <f>(S$3*0.5*'Summary impacts'!$Q$19+(S$3*0.5)*'Summary impacts'!$Q$18)*'Summary impacts'!$E$4</f>
        <v>174910.40261599998</v>
      </c>
      <c r="T43" s="47">
        <f>(T$3*0.5*'Summary impacts'!$Q$19+(T$3*0.5)*'Summary impacts'!$Q$18)*'Summary impacts'!$E$4</f>
        <v>186666.018928</v>
      </c>
      <c r="U43" s="48">
        <f>T43/B43</f>
        <v>4.4096002451778498</v>
      </c>
      <c r="W43" s="76"/>
      <c r="X43" s="76"/>
      <c r="Y43" s="76"/>
      <c r="Z43" s="76"/>
      <c r="AA43" s="76"/>
      <c r="AB43" s="76"/>
      <c r="AC43" s="76"/>
      <c r="AD43" s="76"/>
      <c r="AE43" s="76"/>
      <c r="AF43" s="76"/>
      <c r="AG43" s="76"/>
      <c r="AH43" s="76"/>
      <c r="AI43" s="76"/>
      <c r="AJ43" s="76"/>
      <c r="AK43" s="76"/>
      <c r="AL43" s="76"/>
      <c r="AM43" s="76"/>
      <c r="AN43" s="76"/>
      <c r="AO43" s="76"/>
      <c r="AP43" s="77"/>
    </row>
    <row r="44" spans="1:42" ht="16" x14ac:dyDescent="0.8">
      <c r="A44" s="46" t="s">
        <v>32</v>
      </c>
      <c r="B44" s="47">
        <f>(B$2-(B$3*0.5)*'Summary impacts'!$Q$18)*'Summary impacts'!$E$5</f>
        <v>25030.042309999997</v>
      </c>
      <c r="C44" s="47">
        <f>(C$2-(C$3*0.5)*'Summary impacts'!$Q$18)*'Summary impacts'!$E$5</f>
        <v>35451.545850000002</v>
      </c>
      <c r="D44" s="47">
        <f>(D$2-(D$3*0.5)*'Summary impacts'!$Q$18)*'Summary impacts'!$E$5</f>
        <v>40474.957109999996</v>
      </c>
      <c r="E44" s="47">
        <f>(E$2-(E$3*0.5)*'Summary impacts'!$Q$18)*'Summary impacts'!$E$5</f>
        <v>42797.273049999989</v>
      </c>
      <c r="F44" s="47">
        <f>(F$2-(F$3*0.5)*'Summary impacts'!$Q$18)*'Summary impacts'!$E$5</f>
        <v>45300.013219999993</v>
      </c>
      <c r="G44" s="47">
        <f>(G$2-(G$3*0.5)*'Summary impacts'!$Q$18)*'Summary impacts'!$E$5</f>
        <v>47998.346550000009</v>
      </c>
      <c r="H44" s="47">
        <f>(H$2-(H$3*0.5)*'Summary impacts'!$Q$18)*'Summary impacts'!$E$5</f>
        <v>50917.174979999989</v>
      </c>
      <c r="I44" s="47">
        <f>(I$2-(I$3*0.5)*'Summary impacts'!$Q$18)*'Summary impacts'!$E$5</f>
        <v>54079.997439999992</v>
      </c>
      <c r="J44" s="47">
        <f>(J$2-(J$3*0.5)*'Summary impacts'!$Q$18)*'Summary impacts'!$E$5</f>
        <v>57506.020530000002</v>
      </c>
      <c r="K44" s="47">
        <f>(K$2-(K$3*0.5)*'Summary impacts'!$Q$18)*'Summary impacts'!$E$5</f>
        <v>61223.035510000002</v>
      </c>
      <c r="L44" s="47">
        <f>(L$2-(L$3*0.5)*'Summary impacts'!$Q$18)*'Summary impacts'!$E$5</f>
        <v>65255.008979999991</v>
      </c>
      <c r="M44" s="47">
        <f>(M$2-(M$3*0.5)*'Summary impacts'!$Q$18)*'Summary impacts'!$E$5</f>
        <v>69629.986859999975</v>
      </c>
      <c r="N44" s="47">
        <f>(N$2-(N$3*0.5)*'Summary impacts'!$Q$18)*'Summary impacts'!$E$5</f>
        <v>74374.31574999998</v>
      </c>
      <c r="O44" s="47">
        <f>(O$2-(O$3*0.5)*'Summary impacts'!$Q$18)*'Summary impacts'!$E$5</f>
        <v>79515.573899999988</v>
      </c>
      <c r="P44" s="47">
        <f>(P$2-(P$3*0.5)*'Summary impacts'!$Q$18)*'Summary impacts'!$E$5</f>
        <v>85083.21024</v>
      </c>
      <c r="Q44" s="47">
        <f>(Q$2-(Q$3*0.5)*'Summary impacts'!$Q$18)*'Summary impacts'!$E$5</f>
        <v>91101.23302</v>
      </c>
      <c r="R44" s="47">
        <f>(R$2-(R$3*0.5)*'Summary impacts'!$Q$18)*'Summary impacts'!$E$5</f>
        <v>97599.558840000012</v>
      </c>
      <c r="S44" s="47">
        <f>(S$2-(S$3*0.5)*'Summary impacts'!$Q$18)*'Summary impacts'!$E$5</f>
        <v>104603.85361999999</v>
      </c>
      <c r="T44" s="47">
        <f>(T$2-(T$3*0.5)*'Summary impacts'!$Q$18)*'Summary impacts'!$E$5</f>
        <v>112136.89396000002</v>
      </c>
      <c r="U44" s="48">
        <f t="shared" ref="U44" si="10">T44/B44</f>
        <v>4.4800920658132135</v>
      </c>
      <c r="W44" s="76"/>
      <c r="X44" s="76"/>
      <c r="Y44" s="76"/>
      <c r="Z44" s="76"/>
      <c r="AA44" s="76"/>
      <c r="AB44" s="76"/>
      <c r="AC44" s="76"/>
      <c r="AD44" s="76"/>
      <c r="AE44" s="76"/>
      <c r="AF44" s="76"/>
      <c r="AG44" s="76"/>
      <c r="AH44" s="76"/>
      <c r="AI44" s="76"/>
      <c r="AJ44" s="76"/>
      <c r="AK44" s="76"/>
      <c r="AL44" s="76"/>
      <c r="AM44" s="76"/>
      <c r="AN44" s="76"/>
      <c r="AO44" s="76"/>
      <c r="AP44" s="77"/>
    </row>
    <row r="45" spans="1:42" ht="16" x14ac:dyDescent="0.8">
      <c r="A45" s="46" t="s">
        <v>78</v>
      </c>
      <c r="B45" s="47">
        <f>(B$3*0.5*'Summary impacts'!$Q$19)*'Summary impacts'!$E$6</f>
        <v>26886.605000000003</v>
      </c>
      <c r="C45" s="47">
        <f>(C$3*0.5*'Summary impacts'!$Q$19)*'Summary impacts'!$E$6</f>
        <v>34373.675000000003</v>
      </c>
      <c r="D45" s="47">
        <f>(D$3*0.5*'Summary impacts'!$Q$19)*'Summary impacts'!$E$6</f>
        <v>37990.004999999997</v>
      </c>
      <c r="E45" s="47">
        <f>(E$3*0.5*'Summary impacts'!$Q$19)*'Summary impacts'!$E$6</f>
        <v>40986.275000000001</v>
      </c>
      <c r="F45" s="47">
        <f>(F$3*0.5*'Summary impacts'!$Q$19)*'Summary impacts'!$E$6</f>
        <v>44204.51</v>
      </c>
      <c r="G45" s="47">
        <f>(G$3*0.5*'Summary impacts'!$Q$19)*'Summary impacts'!$E$6</f>
        <v>47655.525000000001</v>
      </c>
      <c r="H45" s="47">
        <f>(H$3*0.5*'Summary impacts'!$Q$19)*'Summary impacts'!$E$6</f>
        <v>51348.59</v>
      </c>
      <c r="I45" s="47">
        <f>(I$3*0.5*'Summary impacts'!$Q$19)*'Summary impacts'!$E$6</f>
        <v>55294.520000000004</v>
      </c>
      <c r="J45" s="47">
        <f>(J$3*0.5*'Summary impacts'!$Q$19)*'Summary impacts'!$E$6</f>
        <v>59503.615000000005</v>
      </c>
      <c r="K45" s="47">
        <f>(K$3*0.5*'Summary impacts'!$Q$19)*'Summary impacts'!$E$6</f>
        <v>63987.205000000002</v>
      </c>
      <c r="L45" s="47">
        <f>(L$3*0.5*'Summary impacts'!$Q$19)*'Summary impacts'!$E$6</f>
        <v>68755.59</v>
      </c>
      <c r="M45" s="47">
        <f>(M$3*0.5*'Summary impacts'!$Q$19)*'Summary impacts'!$E$6</f>
        <v>73821.13</v>
      </c>
      <c r="N45" s="47">
        <f>(N$3*0.5*'Summary impacts'!$Q$19)*'Summary impacts'!$E$6</f>
        <v>79194.125</v>
      </c>
      <c r="O45" s="47">
        <f>(O$3*0.5*'Summary impacts'!$Q$19)*'Summary impacts'!$E$6</f>
        <v>84887.45</v>
      </c>
      <c r="P45" s="47">
        <f>(P$3*0.5*'Summary impacts'!$Q$19)*'Summary impacts'!$E$6</f>
        <v>90911.92</v>
      </c>
      <c r="Q45" s="47">
        <f>(Q$3*0.5*'Summary impacts'!$Q$19)*'Summary impacts'!$E$6</f>
        <v>97280.41</v>
      </c>
      <c r="R45" s="47">
        <f>(R$3*0.5*'Summary impacts'!$Q$19)*'Summary impacts'!$E$6</f>
        <v>104003.22</v>
      </c>
      <c r="S45" s="47">
        <f>(S$3*0.5*'Summary impacts'!$Q$19)*'Summary impacts'!$E$6</f>
        <v>111092.70999999999</v>
      </c>
      <c r="T45" s="47">
        <f>(T$3*0.5*'Summary impacts'!$Q$19)*'Summary impacts'!$E$6</f>
        <v>118559.18</v>
      </c>
      <c r="U45" s="48">
        <f>T45/B45</f>
        <v>4.4096002451778489</v>
      </c>
      <c r="W45" s="76"/>
      <c r="X45" s="76"/>
      <c r="Y45" s="76"/>
      <c r="Z45" s="76"/>
      <c r="AA45" s="76"/>
      <c r="AB45" s="76"/>
      <c r="AC45" s="76"/>
      <c r="AD45" s="76"/>
      <c r="AE45" s="76"/>
      <c r="AF45" s="76"/>
      <c r="AG45" s="76"/>
      <c r="AH45" s="76"/>
      <c r="AI45" s="76"/>
      <c r="AJ45" s="76"/>
      <c r="AK45" s="76"/>
      <c r="AL45" s="76"/>
      <c r="AM45" s="76"/>
      <c r="AN45" s="76"/>
      <c r="AO45" s="76"/>
      <c r="AP45" s="77"/>
    </row>
    <row r="46" spans="1:42" ht="16" x14ac:dyDescent="0.8">
      <c r="A46" s="46" t="s">
        <v>14</v>
      </c>
      <c r="B46" s="47">
        <f>(B$4)*'Summary impacts'!$E$7</f>
        <v>22502.22</v>
      </c>
      <c r="C46" s="47">
        <f>(C$4)*'Summary impacts'!$E$7</f>
        <v>27889.86</v>
      </c>
      <c r="D46" s="47">
        <f>(D$4)*'Summary impacts'!$E$7</f>
        <v>30218.01</v>
      </c>
      <c r="E46" s="47">
        <f>(E$4)*'Summary impacts'!$E$7</f>
        <v>31284.929999999997</v>
      </c>
      <c r="F46" s="47">
        <f>(F$4)*'Summary impacts'!$E$7</f>
        <v>32391.119999999999</v>
      </c>
      <c r="G46" s="47">
        <f>(G$4)*'Summary impacts'!$E$7</f>
        <v>33537.599999999999</v>
      </c>
      <c r="H46" s="47">
        <f>(H$4)*'Summary impacts'!$E$7</f>
        <v>34727.43</v>
      </c>
      <c r="I46" s="47">
        <f>(I$4)*'Summary impacts'!$E$7</f>
        <v>35961.120000000003</v>
      </c>
      <c r="J46" s="47">
        <f>(J$4)*'Summary impacts'!$E$7</f>
        <v>37241.22</v>
      </c>
      <c r="K46" s="47">
        <f>(K$4)*'Summary impacts'!$E$7</f>
        <v>38569.26</v>
      </c>
      <c r="L46" s="47">
        <f>(L$4)*'Summary impacts'!$E$7</f>
        <v>39948.299999999996</v>
      </c>
      <c r="M46" s="47">
        <f>(M$4)*'Summary impacts'!$E$7</f>
        <v>41379.360000000001</v>
      </c>
      <c r="N46" s="47">
        <f>(N$4)*'Summary impacts'!$E$7</f>
        <v>42866.01</v>
      </c>
      <c r="O46" s="47">
        <f>(O$4)*'Summary impacts'!$E$7</f>
        <v>44409.27</v>
      </c>
      <c r="P46" s="47">
        <f>(P$4)*'Summary impacts'!$E$7</f>
        <v>46012.71</v>
      </c>
      <c r="Q46" s="47">
        <f>(Q$4)*'Summary impacts'!$E$7</f>
        <v>47678.37</v>
      </c>
      <c r="R46" s="47">
        <f>(R$4)*'Summary impacts'!$E$7</f>
        <v>49409.31</v>
      </c>
      <c r="S46" s="47">
        <f>(S$4)*'Summary impacts'!$E$7</f>
        <v>51208.08</v>
      </c>
      <c r="T46" s="47">
        <f>(T$4)*'Summary impacts'!$E$7</f>
        <v>53077.74</v>
      </c>
      <c r="U46" s="48">
        <f t="shared" ref="U46:U55" si="11">T46/B46</f>
        <v>2.3587779339105208</v>
      </c>
      <c r="W46" s="76"/>
      <c r="X46" s="76"/>
      <c r="Y46" s="76"/>
      <c r="Z46" s="76"/>
      <c r="AA46" s="76"/>
      <c r="AB46" s="76"/>
      <c r="AC46" s="76"/>
      <c r="AD46" s="76"/>
      <c r="AE46" s="76"/>
      <c r="AF46" s="76"/>
      <c r="AG46" s="76"/>
      <c r="AH46" s="76"/>
      <c r="AI46" s="76"/>
      <c r="AJ46" s="76"/>
      <c r="AK46" s="76"/>
      <c r="AL46" s="76"/>
      <c r="AM46" s="76"/>
      <c r="AN46" s="76"/>
      <c r="AO46" s="76"/>
      <c r="AP46" s="77"/>
    </row>
    <row r="47" spans="1:42" ht="16" x14ac:dyDescent="0.8">
      <c r="A47" s="46" t="s">
        <v>34</v>
      </c>
      <c r="B47" s="47">
        <f>(B$5*0.89)*'Summary impacts'!$E$8</f>
        <v>15738.92643</v>
      </c>
      <c r="C47" s="47">
        <f>(C$5*0.89)*'Summary impacts'!$E$8</f>
        <v>19505.251569999997</v>
      </c>
      <c r="D47" s="47">
        <f>(D$5*0.89)*'Summary impacts'!$E$8</f>
        <v>21132.916499999999</v>
      </c>
      <c r="E47" s="47">
        <f>(E$5*0.89)*'Summary impacts'!$E$8</f>
        <v>21880.836009999999</v>
      </c>
      <c r="F47" s="47">
        <f>(F$5*0.89)*'Summary impacts'!$E$8</f>
        <v>22656.38913</v>
      </c>
      <c r="G47" s="47">
        <f>(G$5*0.89)*'Summary impacts'!$E$8</f>
        <v>23460.93489</v>
      </c>
      <c r="H47" s="47">
        <f>(H$5*0.89)*'Summary impacts'!$E$8</f>
        <v>24295.832320000001</v>
      </c>
      <c r="I47" s="47">
        <f>(I$5*0.89)*'Summary impacts'!$E$8</f>
        <v>25161.987440000001</v>
      </c>
      <c r="J47" s="47">
        <f>(J$5*0.89)*'Summary impacts'!$E$8</f>
        <v>26060.759279999998</v>
      </c>
      <c r="K47" s="47">
        <f>(K$5*0.89)*'Summary impacts'!$E$8</f>
        <v>26993.959880000002</v>
      </c>
      <c r="L47" s="47">
        <f>(L$5*0.89)*'Summary impacts'!$E$8</f>
        <v>27963.401279999998</v>
      </c>
      <c r="M47" s="47">
        <f>(M$5*0.89)*'Summary impacts'!$E$8</f>
        <v>28969.536490000002</v>
      </c>
      <c r="N47" s="47">
        <f>(N$5*0.89)*'Summary impacts'!$E$8</f>
        <v>30015.083570000003</v>
      </c>
      <c r="O47" s="47">
        <f>(O$5*0.89)*'Summary impacts'!$E$8</f>
        <v>31101.854559999996</v>
      </c>
      <c r="P47" s="47">
        <f>(P$5*0.89)*'Summary impacts'!$E$8</f>
        <v>32230.75548</v>
      </c>
      <c r="Q47" s="47">
        <f>(Q$5*0.89)*'Summary impacts'!$E$8</f>
        <v>33404.504390000002</v>
      </c>
      <c r="R47" s="47">
        <f>(R$5*0.89)*'Summary impacts'!$E$8</f>
        <v>34624.460319999998</v>
      </c>
      <c r="S47" s="47">
        <f>(S$5*0.89)*'Summary impacts'!$E$8</f>
        <v>35893.341330000003</v>
      </c>
      <c r="T47" s="47">
        <f>(T$5*0.89)*'Summary impacts'!$E$8</f>
        <v>37212.506450000001</v>
      </c>
      <c r="U47" s="48">
        <f t="shared" si="11"/>
        <v>2.3643611662780994</v>
      </c>
      <c r="W47" s="76"/>
      <c r="X47" s="76"/>
      <c r="Y47" s="76"/>
      <c r="Z47" s="76"/>
      <c r="AA47" s="76"/>
      <c r="AB47" s="76"/>
      <c r="AC47" s="76"/>
      <c r="AD47" s="76"/>
      <c r="AE47" s="76"/>
      <c r="AF47" s="76"/>
      <c r="AG47" s="76"/>
      <c r="AH47" s="76"/>
      <c r="AI47" s="76"/>
      <c r="AJ47" s="76"/>
      <c r="AK47" s="76"/>
      <c r="AL47" s="76"/>
      <c r="AM47" s="76"/>
      <c r="AN47" s="76"/>
      <c r="AO47" s="76"/>
      <c r="AP47" s="77"/>
    </row>
    <row r="48" spans="1:42" ht="16" x14ac:dyDescent="0.8">
      <c r="A48" s="46" t="s">
        <v>35</v>
      </c>
      <c r="B48" s="47">
        <f>(B$5*0.11)*'Summary impacts'!$E$9</f>
        <v>2239.5337800000002</v>
      </c>
      <c r="C48" s="47">
        <f>(C$5*0.11)*'Summary impacts'!$E$9</f>
        <v>2775.4542200000001</v>
      </c>
      <c r="D48" s="47">
        <f>(D$5*0.11)*'Summary impacts'!$E$9</f>
        <v>3007.0589999999997</v>
      </c>
      <c r="E48" s="47">
        <f>(E$5*0.11)*'Summary impacts'!$E$9</f>
        <v>3113.4824599999997</v>
      </c>
      <c r="F48" s="47">
        <f>(F$5*0.11)*'Summary impacts'!$E$9</f>
        <v>3223.8379799999998</v>
      </c>
      <c r="G48" s="47">
        <f>(G$5*0.11)*'Summary impacts'!$E$9</f>
        <v>3338.3189400000001</v>
      </c>
      <c r="H48" s="47">
        <f>(H$5*0.11)*'Summary impacts'!$E$9</f>
        <v>3457.1187200000004</v>
      </c>
      <c r="I48" s="47">
        <f>(I$5*0.11)*'Summary impacts'!$E$9</f>
        <v>3580.3662400000003</v>
      </c>
      <c r="J48" s="47">
        <f>(J$5*0.11)*'Summary impacts'!$E$9</f>
        <v>3708.25488</v>
      </c>
      <c r="K48" s="47">
        <f>(K$5*0.11)*'Summary impacts'!$E$9</f>
        <v>3841.0424800000005</v>
      </c>
      <c r="L48" s="47">
        <f>(L$5*0.11)*'Summary impacts'!$E$9</f>
        <v>3978.9868800000004</v>
      </c>
      <c r="M48" s="47">
        <f>(M$5*0.11)*'Summary impacts'!$E$9</f>
        <v>4122.15254</v>
      </c>
      <c r="N48" s="47">
        <f>(N$5*0.11)*'Summary impacts'!$E$9</f>
        <v>4270.9262200000003</v>
      </c>
      <c r="O48" s="47">
        <f>(O$5*0.11)*'Summary impacts'!$E$9</f>
        <v>4425.5657599999995</v>
      </c>
      <c r="P48" s="47">
        <f>(P$5*0.11)*'Summary impacts'!$E$9</f>
        <v>4586.2000799999996</v>
      </c>
      <c r="Q48" s="47">
        <f>(Q$5*0.11)*'Summary impacts'!$E$9</f>
        <v>4753.21594</v>
      </c>
      <c r="R48" s="47">
        <f>(R$5*0.11)*'Summary impacts'!$E$9</f>
        <v>4926.8067200000005</v>
      </c>
      <c r="S48" s="47">
        <f>(S$5*0.11)*'Summary impacts'!$E$9</f>
        <v>5107.3591800000004</v>
      </c>
      <c r="T48" s="47">
        <f>(T$5*0.11)*'Summary impacts'!$E$9</f>
        <v>5295.0667000000012</v>
      </c>
      <c r="U48" s="48">
        <f t="shared" si="11"/>
        <v>2.3643611662780994</v>
      </c>
      <c r="W48" s="76"/>
      <c r="X48" s="76"/>
      <c r="Y48" s="76"/>
      <c r="Z48" s="76"/>
      <c r="AA48" s="76"/>
      <c r="AB48" s="76"/>
      <c r="AC48" s="76"/>
      <c r="AD48" s="76"/>
      <c r="AE48" s="76"/>
      <c r="AF48" s="76"/>
      <c r="AG48" s="76"/>
      <c r="AH48" s="76"/>
      <c r="AI48" s="76"/>
      <c r="AJ48" s="76"/>
      <c r="AK48" s="76"/>
      <c r="AL48" s="76"/>
      <c r="AM48" s="76"/>
      <c r="AN48" s="76"/>
      <c r="AO48" s="76"/>
      <c r="AP48" s="77"/>
    </row>
    <row r="49" spans="1:42" ht="16" x14ac:dyDescent="0.8">
      <c r="A49" s="46" t="s">
        <v>77</v>
      </c>
      <c r="B49" s="47">
        <f>(B$6*0.75)*'Summary impacts'!$E$10</f>
        <v>26093.814000000002</v>
      </c>
      <c r="C49" s="47">
        <f>(C$6*0.75)*'Summary impacts'!$E$10</f>
        <v>32998.110000000008</v>
      </c>
      <c r="D49" s="47">
        <f>(D$6*0.75)*'Summary impacts'!$E$10</f>
        <v>36194.405999999995</v>
      </c>
      <c r="E49" s="47">
        <f>(E$6*0.75)*'Summary impacts'!$E$10</f>
        <v>38441.453999999998</v>
      </c>
      <c r="F49" s="47">
        <f>(F$6*0.75)*'Summary impacts'!$E$10</f>
        <v>40865.25</v>
      </c>
      <c r="G49" s="47">
        <f>(G$6*0.75)*'Summary impacts'!$E$10</f>
        <v>43476.3</v>
      </c>
      <c r="H49" s="47">
        <f>(H$6*0.75)*'Summary impacts'!$E$10</f>
        <v>46283.874000000003</v>
      </c>
      <c r="I49" s="47">
        <f>(I$6*0.75)*'Summary impacts'!$E$10</f>
        <v>49299.714000000007</v>
      </c>
      <c r="J49" s="47">
        <f>(J$6*0.75)*'Summary impacts'!$E$10</f>
        <v>52533.707999999999</v>
      </c>
      <c r="K49" s="47">
        <f>(K$6*0.75)*'Summary impacts'!$E$10</f>
        <v>55997.598000000005</v>
      </c>
      <c r="L49" s="47">
        <f>(L$6*0.75)*'Summary impacts'!$E$10</f>
        <v>59703.126000000004</v>
      </c>
      <c r="M49" s="47">
        <f>(M$6*0.75)*'Summary impacts'!$E$10</f>
        <v>63661.415999999997</v>
      </c>
      <c r="N49" s="47">
        <f>(N$6*0.75)*'Summary impacts'!$E$10</f>
        <v>67884.210000000006</v>
      </c>
      <c r="O49" s="47">
        <f>(O$6*0.75)*'Summary impacts'!$E$10</f>
        <v>72385.104000000007</v>
      </c>
      <c r="P49" s="47">
        <f>(P$6*0.75)*'Summary impacts'!$E$10</f>
        <v>77175.839999999997</v>
      </c>
      <c r="Q49" s="47">
        <f>(Q$6*0.75)*'Summary impacts'!$E$10</f>
        <v>82268.778000000006</v>
      </c>
      <c r="R49" s="47">
        <f>(R$6*0.75)*'Summary impacts'!$E$10</f>
        <v>87677.51400000001</v>
      </c>
      <c r="S49" s="47">
        <f>(S$6*0.75)*'Summary impacts'!$E$10</f>
        <v>93413.79</v>
      </c>
      <c r="T49" s="47">
        <f>(T$6*0.75)*'Summary impacts'!$E$10</f>
        <v>99490.584000000017</v>
      </c>
      <c r="U49" s="48">
        <f t="shared" si="11"/>
        <v>3.8128034483575308</v>
      </c>
      <c r="W49" s="76"/>
      <c r="X49" s="76"/>
      <c r="Y49" s="76"/>
      <c r="Z49" s="76"/>
      <c r="AA49" s="76"/>
      <c r="AB49" s="76"/>
      <c r="AC49" s="76"/>
      <c r="AD49" s="76"/>
      <c r="AE49" s="76"/>
      <c r="AF49" s="76"/>
      <c r="AG49" s="76"/>
      <c r="AH49" s="76"/>
      <c r="AI49" s="76"/>
      <c r="AJ49" s="76"/>
      <c r="AK49" s="76"/>
      <c r="AL49" s="76"/>
      <c r="AM49" s="76"/>
      <c r="AN49" s="76"/>
      <c r="AO49" s="76"/>
      <c r="AP49" s="77"/>
    </row>
    <row r="50" spans="1:42" ht="16" x14ac:dyDescent="0.8">
      <c r="A50" s="46" t="s">
        <v>79</v>
      </c>
      <c r="B50" s="47">
        <f>(B$6*0.25)*'Summary impacts'!$E$11</f>
        <v>11189.095000000001</v>
      </c>
      <c r="C50" s="47">
        <f>(C$6*0.25)*'Summary impacts'!$E$11</f>
        <v>14149.675000000001</v>
      </c>
      <c r="D50" s="47">
        <f>(D$6*0.25)*'Summary impacts'!$E$11</f>
        <v>15520.254999999999</v>
      </c>
      <c r="E50" s="47">
        <f>(E$6*0.25)*'Summary impacts'!$E$11</f>
        <v>16483.794999999998</v>
      </c>
      <c r="F50" s="47">
        <f>(F$6*0.25)*'Summary impacts'!$E$11</f>
        <v>17523.125</v>
      </c>
      <c r="G50" s="47">
        <f>(G$6*0.25)*'Summary impacts'!$E$11</f>
        <v>18642.75</v>
      </c>
      <c r="H50" s="47">
        <f>(H$6*0.25)*'Summary impacts'!$E$11</f>
        <v>19846.645</v>
      </c>
      <c r="I50" s="47">
        <f>(I$6*0.25)*'Summary impacts'!$E$11</f>
        <v>21139.845000000001</v>
      </c>
      <c r="J50" s="47">
        <f>(J$6*0.25)*'Summary impacts'!$E$11</f>
        <v>22526.59</v>
      </c>
      <c r="K50" s="47">
        <f>(K$6*0.25)*'Summary impacts'!$E$11</f>
        <v>24011.915000000001</v>
      </c>
      <c r="L50" s="47">
        <f>(L$6*0.25)*'Summary impacts'!$E$11</f>
        <v>25600.855</v>
      </c>
      <c r="M50" s="47">
        <f>(M$6*0.25)*'Summary impacts'!$E$11</f>
        <v>27298.179999999997</v>
      </c>
      <c r="N50" s="47">
        <f>(N$6*0.25)*'Summary impacts'!$E$11</f>
        <v>29108.925000000003</v>
      </c>
      <c r="O50" s="47">
        <f>(O$6*0.25)*'Summary impacts'!$E$11</f>
        <v>31038.92</v>
      </c>
      <c r="P50" s="47">
        <f>(P$6*0.25)*'Summary impacts'!$E$11</f>
        <v>33093.199999999997</v>
      </c>
      <c r="Q50" s="47">
        <f>(Q$6*0.25)*'Summary impacts'!$E$11</f>
        <v>35277.065000000002</v>
      </c>
      <c r="R50" s="47">
        <f>(R$6*0.25)*'Summary impacts'!$E$11</f>
        <v>37596.345000000001</v>
      </c>
      <c r="S50" s="47">
        <f>(S$6*0.25)*'Summary impacts'!$E$11</f>
        <v>40056.074999999997</v>
      </c>
      <c r="T50" s="47">
        <f>(T$6*0.25)*'Summary impacts'!$E$11</f>
        <v>42661.82</v>
      </c>
      <c r="U50" s="48">
        <f t="shared" si="11"/>
        <v>3.8128034483575299</v>
      </c>
      <c r="W50" s="76"/>
      <c r="X50" s="76"/>
      <c r="Y50" s="76"/>
      <c r="Z50" s="76"/>
      <c r="AA50" s="76"/>
      <c r="AB50" s="76"/>
      <c r="AC50" s="76"/>
      <c r="AD50" s="76"/>
      <c r="AE50" s="76"/>
      <c r="AF50" s="76"/>
      <c r="AG50" s="76"/>
      <c r="AH50" s="76"/>
      <c r="AI50" s="76"/>
      <c r="AJ50" s="76"/>
      <c r="AK50" s="76"/>
      <c r="AL50" s="76"/>
      <c r="AM50" s="76"/>
      <c r="AN50" s="76"/>
      <c r="AO50" s="76"/>
      <c r="AP50" s="77"/>
    </row>
    <row r="51" spans="1:42" ht="16" x14ac:dyDescent="0.8">
      <c r="A51" s="46" t="s">
        <v>37</v>
      </c>
      <c r="B51" s="47">
        <f>(B$7*0.76)*'Summary impacts'!$E$12</f>
        <v>42969.038839999994</v>
      </c>
      <c r="C51" s="47">
        <f>(C$7*0.76)*'Summary impacts'!$E$12</f>
        <v>53412.326520000002</v>
      </c>
      <c r="D51" s="47">
        <f>(D$7*0.76)*'Summary impacts'!$E$12</f>
        <v>57978.732560000004</v>
      </c>
      <c r="E51" s="47">
        <f>(E$7*0.76)*'Summary impacts'!$E$12</f>
        <v>60187.54868</v>
      </c>
      <c r="F51" s="47">
        <f>(F$7*0.76)*'Summary impacts'!$E$12</f>
        <v>62501.456079999996</v>
      </c>
      <c r="G51" s="47">
        <f>(G$7*0.76)*'Summary impacts'!$E$12</f>
        <v>64926.785559999997</v>
      </c>
      <c r="H51" s="47">
        <f>(H$7*0.76)*'Summary impacts'!$E$12</f>
        <v>67470.501000000004</v>
      </c>
      <c r="I51" s="47">
        <f>(I$7*0.76)*'Summary impacts'!$E$12</f>
        <v>70140.199359999999</v>
      </c>
      <c r="J51" s="47">
        <f>(J$7*0.76)*'Summary impacts'!$E$12</f>
        <v>72943.477599999998</v>
      </c>
      <c r="K51" s="47">
        <f>(K$7*0.76)*'Summary impacts'!$E$12</f>
        <v>75887.932679999998</v>
      </c>
      <c r="L51" s="47">
        <f>(L$7*0.76)*'Summary impacts'!$E$12</f>
        <v>78981.794639999993</v>
      </c>
      <c r="M51" s="47">
        <f>(M$7*0.76)*'Summary impacts'!$E$12</f>
        <v>82234.559680000006</v>
      </c>
      <c r="N51" s="47">
        <f>(N$7*0.76)*'Summary impacts'!$E$12</f>
        <v>85654.457839999988</v>
      </c>
      <c r="O51" s="47">
        <f>(O$7*0.76)*'Summary impacts'!$E$12</f>
        <v>89250.985319999992</v>
      </c>
      <c r="P51" s="47">
        <f>(P$7*0.76)*'Summary impacts'!$E$12</f>
        <v>93034.904479999983</v>
      </c>
      <c r="Q51" s="47">
        <f>(Q$7*0.76)*'Summary impacts'!$E$12</f>
        <v>97016.344599999997</v>
      </c>
      <c r="R51" s="47">
        <f>(R$7*0.76)*'Summary impacts'!$E$12</f>
        <v>101206.06804000001</v>
      </c>
      <c r="S51" s="47">
        <f>(S$7*0.76)*'Summary impacts'!$E$12</f>
        <v>105616.10331999999</v>
      </c>
      <c r="T51" s="47">
        <f>(T$7*0.76)*'Summary impacts'!$E$12</f>
        <v>110259.74512000001</v>
      </c>
      <c r="U51" s="48">
        <f t="shared" si="11"/>
        <v>2.5660277282571866</v>
      </c>
      <c r="W51" s="76"/>
      <c r="X51" s="76"/>
      <c r="Y51" s="76"/>
      <c r="Z51" s="76"/>
      <c r="AA51" s="76"/>
      <c r="AB51" s="76"/>
      <c r="AC51" s="76"/>
      <c r="AD51" s="76"/>
      <c r="AE51" s="76"/>
      <c r="AF51" s="76"/>
      <c r="AG51" s="76"/>
      <c r="AH51" s="76"/>
      <c r="AI51" s="76"/>
      <c r="AJ51" s="76"/>
      <c r="AK51" s="76"/>
      <c r="AL51" s="76"/>
      <c r="AM51" s="76"/>
      <c r="AN51" s="76"/>
      <c r="AO51" s="76"/>
      <c r="AP51" s="77"/>
    </row>
    <row r="52" spans="1:42" ht="16" x14ac:dyDescent="0.8">
      <c r="A52" s="46" t="s">
        <v>38</v>
      </c>
      <c r="B52" s="47">
        <f>(B$7*0.24)*'Summary impacts'!$E$13</f>
        <v>14562.83088</v>
      </c>
      <c r="C52" s="47">
        <f>(C$7*0.24)*'Summary impacts'!$E$13</f>
        <v>18102.212640000002</v>
      </c>
      <c r="D52" s="47">
        <f>(D$7*0.24)*'Summary impacts'!$E$13</f>
        <v>19649.833920000001</v>
      </c>
      <c r="E52" s="47">
        <f>(E$7*0.24)*'Summary impacts'!$E$13</f>
        <v>20398.43376</v>
      </c>
      <c r="F52" s="47">
        <f>(F$7*0.24)*'Summary impacts'!$E$13</f>
        <v>21182.650560000002</v>
      </c>
      <c r="G52" s="47">
        <f>(G$7*0.24)*'Summary impacts'!$E$13</f>
        <v>22004.629919999999</v>
      </c>
      <c r="H52" s="47">
        <f>(H$7*0.24)*'Summary impacts'!$E$13</f>
        <v>22866.732</v>
      </c>
      <c r="I52" s="47">
        <f>(I$7*0.24)*'Summary impacts'!$E$13</f>
        <v>23771.53152</v>
      </c>
      <c r="J52" s="47">
        <f>(J$7*0.24)*'Summary impacts'!$E$13</f>
        <v>24721.603200000005</v>
      </c>
      <c r="K52" s="47">
        <f>(K$7*0.24)*'Summary impacts'!$E$13</f>
        <v>25719.521760000003</v>
      </c>
      <c r="L52" s="47">
        <f>(L$7*0.24)*'Summary impacts'!$E$13</f>
        <v>26768.07648</v>
      </c>
      <c r="M52" s="47">
        <f>(M$7*0.24)*'Summary impacts'!$E$13</f>
        <v>27870.485760000003</v>
      </c>
      <c r="N52" s="47">
        <f>(N$7*0.24)*'Summary impacts'!$E$13</f>
        <v>29029.53888</v>
      </c>
      <c r="O52" s="47">
        <f>(O$7*0.24)*'Summary impacts'!$E$13</f>
        <v>30248.454239999999</v>
      </c>
      <c r="P52" s="47">
        <f>(P$7*0.24)*'Summary impacts'!$E$13</f>
        <v>31530.879359999999</v>
      </c>
      <c r="Q52" s="47">
        <f>(Q$7*0.24)*'Summary impacts'!$E$13</f>
        <v>32880.247200000005</v>
      </c>
      <c r="R52" s="47">
        <f>(R$7*0.24)*'Summary impacts'!$E$13</f>
        <v>34300.205280000002</v>
      </c>
      <c r="S52" s="47">
        <f>(S$7*0.24)*'Summary impacts'!$E$13</f>
        <v>35794.830240000003</v>
      </c>
      <c r="T52" s="47">
        <f>(T$7*0.24)*'Summary impacts'!$E$13</f>
        <v>37368.627840000001</v>
      </c>
      <c r="U52" s="48">
        <f t="shared" si="11"/>
        <v>2.5660277282571862</v>
      </c>
      <c r="W52" s="76"/>
      <c r="X52" s="76"/>
      <c r="Y52" s="76"/>
      <c r="Z52" s="76"/>
      <c r="AA52" s="76"/>
      <c r="AB52" s="76"/>
      <c r="AC52" s="76"/>
      <c r="AD52" s="76"/>
      <c r="AE52" s="76"/>
      <c r="AF52" s="76"/>
      <c r="AG52" s="76"/>
      <c r="AH52" s="76"/>
      <c r="AI52" s="76"/>
      <c r="AJ52" s="76"/>
      <c r="AK52" s="76"/>
      <c r="AL52" s="76"/>
      <c r="AM52" s="76"/>
      <c r="AN52" s="76"/>
      <c r="AO52" s="76"/>
      <c r="AP52" s="77"/>
    </row>
    <row r="53" spans="1:42" ht="16" x14ac:dyDescent="0.8">
      <c r="A53" s="46" t="s">
        <v>39</v>
      </c>
      <c r="B53" s="47">
        <f>(B$8)*'Summary impacts'!$E$14</f>
        <v>4074.95</v>
      </c>
      <c r="C53" s="47">
        <f>(C$8)*'Summary impacts'!$E$14</f>
        <v>5664.01</v>
      </c>
      <c r="D53" s="47">
        <f>(D$8)*'Summary impacts'!$E$14</f>
        <v>6516.51</v>
      </c>
      <c r="E53" s="47">
        <f>(E$8)*'Summary impacts'!$E$14</f>
        <v>7103.03</v>
      </c>
      <c r="F53" s="47">
        <f>(F$8)*'Summary impacts'!$E$14</f>
        <v>7747.5199999999995</v>
      </c>
      <c r="G53" s="47">
        <f>(G$8)*'Summary impacts'!$E$14</f>
        <v>8463.6200000000008</v>
      </c>
      <c r="H53" s="47">
        <f>(H$8)*'Summary impacts'!$E$14</f>
        <v>9247.92</v>
      </c>
      <c r="I53" s="47">
        <f>(I$8)*'Summary impacts'!$E$14</f>
        <v>10114.06</v>
      </c>
      <c r="J53" s="47">
        <f>(J$8)*'Summary impacts'!$E$14</f>
        <v>11062.039999999999</v>
      </c>
      <c r="K53" s="47">
        <f>(K$8)*'Summary impacts'!$E$14</f>
        <v>12105.5</v>
      </c>
      <c r="L53" s="47">
        <f>(L$8)*'Summary impacts'!$E$14</f>
        <v>13244.44</v>
      </c>
      <c r="M53" s="47">
        <f>(M$8)*'Summary impacts'!$E$14</f>
        <v>14492.5</v>
      </c>
      <c r="N53" s="47">
        <f>(N$8)*'Summary impacts'!$E$14</f>
        <v>15849.679999999998</v>
      </c>
      <c r="O53" s="47">
        <f>(O$8)*'Summary impacts'!$E$14</f>
        <v>17333.03</v>
      </c>
      <c r="P53" s="47">
        <f>(P$8)*'Summary impacts'!$E$14</f>
        <v>18945.96</v>
      </c>
      <c r="Q53" s="47">
        <f>(Q$8)*'Summary impacts'!$E$14</f>
        <v>20698.7</v>
      </c>
      <c r="R53" s="47">
        <f>(R$8)*'Summary impacts'!$E$14</f>
        <v>22601.48</v>
      </c>
      <c r="S53" s="47">
        <f>(S$8)*'Summary impacts'!$E$14</f>
        <v>24661.119999999999</v>
      </c>
      <c r="T53" s="47">
        <f>(T$8)*'Summary impacts'!$E$14</f>
        <v>26891.26</v>
      </c>
      <c r="U53" s="48">
        <f t="shared" si="11"/>
        <v>6.5991631799163182</v>
      </c>
      <c r="W53" s="76"/>
      <c r="X53" s="76"/>
      <c r="Y53" s="76"/>
      <c r="Z53" s="76"/>
      <c r="AA53" s="76"/>
      <c r="AB53" s="76"/>
      <c r="AC53" s="76"/>
      <c r="AD53" s="76"/>
      <c r="AE53" s="76"/>
      <c r="AF53" s="76"/>
      <c r="AG53" s="76"/>
      <c r="AH53" s="76"/>
      <c r="AI53" s="76"/>
      <c r="AJ53" s="76"/>
      <c r="AK53" s="76"/>
      <c r="AL53" s="76"/>
      <c r="AM53" s="76"/>
      <c r="AN53" s="76"/>
      <c r="AO53" s="76"/>
      <c r="AP53" s="77"/>
    </row>
    <row r="54" spans="1:42" ht="16" x14ac:dyDescent="0.8">
      <c r="A54" s="46" t="s">
        <v>40</v>
      </c>
      <c r="B54" s="47">
        <f>(B$9)*AVERAGE('Summary impacts'!$E$4:$E$14)</f>
        <v>30179.997818181819</v>
      </c>
      <c r="C54" s="47">
        <f>(C$9)*AVERAGE('Summary impacts'!$E$4:$E$14)</f>
        <v>37545.481636363642</v>
      </c>
      <c r="D54" s="47">
        <f>(D$9)*AVERAGE('Summary impacts'!$E$4:$E$14)</f>
        <v>40773.557454545451</v>
      </c>
      <c r="E54" s="47">
        <f>(E$9)*AVERAGE('Summary impacts'!$E$4:$E$14)</f>
        <v>42263.109818181823</v>
      </c>
      <c r="F54" s="47">
        <f>(F$9)*AVERAGE('Summary impacts'!$E$4:$E$14)</f>
        <v>43818.911999999997</v>
      </c>
      <c r="G54" s="47">
        <f>(G$9)*AVERAGE('Summary impacts'!$E$4:$E$14)</f>
        <v>45446.306727272728</v>
      </c>
      <c r="H54" s="47">
        <f>(H$9)*AVERAGE('Summary impacts'!$E$4:$E$14)</f>
        <v>47147.431090909093</v>
      </c>
      <c r="I54" s="47">
        <f>(I$9)*AVERAGE('Summary impacts'!$E$4:$E$14)</f>
        <v>48929.764909090911</v>
      </c>
      <c r="J54" s="47">
        <f>(J$9)*AVERAGE('Summary impacts'!$E$4:$E$14)</f>
        <v>50795.445272727273</v>
      </c>
      <c r="K54" s="47">
        <f>(K$9)*AVERAGE('Summary impacts'!$E$4:$E$14)</f>
        <v>52749.814909090914</v>
      </c>
      <c r="L54" s="47">
        <f>(L$9)*AVERAGE('Summary impacts'!$E$4:$E$14)</f>
        <v>54801.422181818183</v>
      </c>
      <c r="M54" s="47">
        <f>(M$9)*AVERAGE('Summary impacts'!$E$4:$E$14)</f>
        <v>56954.541272727271</v>
      </c>
      <c r="N54" s="47">
        <f>(N$9)*AVERAGE('Summary impacts'!$E$4:$E$14)</f>
        <v>59215.583454545449</v>
      </c>
      <c r="O54" s="47">
        <f>(O$9)*AVERAGE('Summary impacts'!$E$4:$E$14)</f>
        <v>61593.09709090909</v>
      </c>
      <c r="P54" s="47">
        <f>(P$9)*AVERAGE('Summary impacts'!$E$4:$E$14)</f>
        <v>64093.493454545453</v>
      </c>
      <c r="Q54" s="47">
        <f>(Q$9)*AVERAGE('Summary impacts'!$E$4:$E$14)</f>
        <v>66726.389454545468</v>
      </c>
      <c r="R54" s="47">
        <f>(R$9)*AVERAGE('Summary impacts'!$E$4:$E$14)</f>
        <v>69501.402000000016</v>
      </c>
      <c r="S54" s="47">
        <f>(S$9)*AVERAGE('Summary impacts'!$E$4:$E$14)</f>
        <v>72426.01090909091</v>
      </c>
      <c r="T54" s="47">
        <f>(T$9)*AVERAGE('Summary impacts'!$E$4:$E$14)</f>
        <v>75514.107272727284</v>
      </c>
      <c r="U54" s="48">
        <f t="shared" si="11"/>
        <v>2.5021243449936272</v>
      </c>
      <c r="W54" s="76"/>
      <c r="X54" s="76"/>
      <c r="Y54" s="76"/>
      <c r="Z54" s="76"/>
      <c r="AA54" s="76"/>
      <c r="AB54" s="76"/>
      <c r="AC54" s="76"/>
      <c r="AD54" s="76"/>
      <c r="AE54" s="76"/>
      <c r="AF54" s="76"/>
      <c r="AG54" s="76"/>
      <c r="AH54" s="76"/>
      <c r="AI54" s="76"/>
      <c r="AJ54" s="76"/>
      <c r="AK54" s="76"/>
      <c r="AL54" s="76"/>
      <c r="AM54" s="76"/>
      <c r="AN54" s="76"/>
      <c r="AO54" s="76"/>
      <c r="AP54" s="77"/>
    </row>
    <row r="55" spans="1:42" ht="16" x14ac:dyDescent="0.8">
      <c r="A55" s="39" t="s">
        <v>60</v>
      </c>
      <c r="B55" s="39">
        <f>SUM(B43:B54)</f>
        <v>263798.78676618182</v>
      </c>
      <c r="C55" s="39">
        <f t="shared" ref="C55:T55" si="12">SUM(C43:C54)</f>
        <v>335987.38521636365</v>
      </c>
      <c r="D55" s="39">
        <f t="shared" si="12"/>
        <v>369269.77189254545</v>
      </c>
      <c r="E55" s="39">
        <f t="shared" si="12"/>
        <v>389471.18751818186</v>
      </c>
      <c r="F55" s="39">
        <f t="shared" si="12"/>
        <v>411012.76786600001</v>
      </c>
      <c r="G55" s="39">
        <f t="shared" si="12"/>
        <v>433982.56712727272</v>
      </c>
      <c r="H55" s="39">
        <f t="shared" si="12"/>
        <v>458455.26097490906</v>
      </c>
      <c r="I55" s="39">
        <f t="shared" si="12"/>
        <v>484531.8045010909</v>
      </c>
      <c r="J55" s="39">
        <f t="shared" si="12"/>
        <v>512288.46036672732</v>
      </c>
      <c r="K55" s="39">
        <f t="shared" si="12"/>
        <v>541831.71968709084</v>
      </c>
      <c r="L55" s="39">
        <f t="shared" si="12"/>
        <v>573253.54050581809</v>
      </c>
      <c r="M55" s="39">
        <f t="shared" si="12"/>
        <v>606661.84925072722</v>
      </c>
      <c r="N55" s="39">
        <f t="shared" si="12"/>
        <v>642150.39181454561</v>
      </c>
      <c r="O55" s="39">
        <f t="shared" si="12"/>
        <v>679840.72139090917</v>
      </c>
      <c r="P55" s="39">
        <f t="shared" si="12"/>
        <v>719835.74272654543</v>
      </c>
      <c r="Q55" s="39">
        <f t="shared" si="12"/>
        <v>762248.82414054533</v>
      </c>
      <c r="R55" s="39">
        <f t="shared" si="12"/>
        <v>807194.69431199995</v>
      </c>
      <c r="S55" s="39">
        <f t="shared" si="12"/>
        <v>854783.67621509091</v>
      </c>
      <c r="T55" s="39">
        <f t="shared" si="12"/>
        <v>905133.55027072725</v>
      </c>
      <c r="U55" s="41">
        <f t="shared" si="11"/>
        <v>3.4311513004530716</v>
      </c>
      <c r="W55" s="69"/>
      <c r="X55" s="69"/>
      <c r="Y55" s="69"/>
      <c r="Z55" s="69"/>
      <c r="AA55" s="69"/>
      <c r="AB55" s="69"/>
      <c r="AC55" s="69"/>
      <c r="AD55" s="69"/>
      <c r="AE55" s="69"/>
      <c r="AF55" s="69"/>
      <c r="AG55" s="69"/>
      <c r="AH55" s="69"/>
      <c r="AI55" s="69"/>
      <c r="AJ55" s="69"/>
      <c r="AK55" s="69"/>
      <c r="AL55" s="69"/>
      <c r="AM55" s="69"/>
      <c r="AN55" s="69"/>
      <c r="AO55" s="69"/>
      <c r="AP55" s="78"/>
    </row>
    <row r="56" spans="1:42" ht="16" x14ac:dyDescent="0.8">
      <c r="A56" s="52" t="s">
        <v>85</v>
      </c>
      <c r="B56" s="44"/>
      <c r="C56" s="44"/>
      <c r="D56" s="44"/>
      <c r="E56" s="44"/>
      <c r="F56" s="44"/>
      <c r="G56" s="44"/>
      <c r="H56" s="44"/>
      <c r="I56" s="44"/>
      <c r="J56" s="44"/>
      <c r="K56" s="44"/>
      <c r="L56" s="44"/>
      <c r="M56" s="44"/>
      <c r="N56" s="44"/>
      <c r="O56" s="44"/>
      <c r="P56" s="44"/>
      <c r="Q56" s="44"/>
      <c r="R56" s="44"/>
      <c r="S56" s="44"/>
      <c r="T56" s="44"/>
      <c r="U56" s="44"/>
      <c r="W56" s="6"/>
      <c r="X56" s="6"/>
      <c r="Y56" s="6"/>
      <c r="Z56" s="6"/>
      <c r="AA56" s="6"/>
      <c r="AB56" s="6"/>
      <c r="AC56" s="6"/>
      <c r="AD56" s="6"/>
      <c r="AE56" s="6"/>
      <c r="AF56" s="6"/>
      <c r="AG56" s="6"/>
      <c r="AH56" s="6"/>
      <c r="AI56" s="6"/>
      <c r="AJ56" s="6"/>
      <c r="AK56" s="6"/>
      <c r="AL56" s="6"/>
      <c r="AM56" s="6"/>
      <c r="AN56" s="6"/>
      <c r="AO56" s="6"/>
      <c r="AP56" s="75"/>
    </row>
    <row r="57" spans="1:42" ht="16" x14ac:dyDescent="0.8">
      <c r="A57" s="46" t="s">
        <v>84</v>
      </c>
      <c r="B57" s="47">
        <f>(B$3*0.5*'Summary impacts'!$Q$19+(B$3*0.5)*'Summary impacts'!$Q$18)*'Summary impacts'!$F$4</f>
        <v>9930241.2630000003</v>
      </c>
      <c r="C57" s="47">
        <f>(C$3*0.5*'Summary impacts'!$Q$19+(C$3*0.5)*'Summary impacts'!$Q$18)*'Summary impacts'!$F$4</f>
        <v>12695499.705000002</v>
      </c>
      <c r="D57" s="47">
        <f>(D$3*0.5*'Summary impacts'!$Q$19+(D$3*0.5)*'Summary impacts'!$Q$18)*'Summary impacts'!$F$4</f>
        <v>14031147.302999999</v>
      </c>
      <c r="E57" s="47">
        <f>(E$3*0.5*'Summary impacts'!$Q$19+(E$3*0.5)*'Summary impacts'!$Q$18)*'Summary impacts'!$F$4</f>
        <v>15137783.265000001</v>
      </c>
      <c r="F57" s="47">
        <f>(F$3*0.5*'Summary impacts'!$Q$19+(F$3*0.5)*'Summary impacts'!$Q$18)*'Summary impacts'!$F$4</f>
        <v>16326399.306000002</v>
      </c>
      <c r="G57" s="47">
        <f>(G$3*0.5*'Summary impacts'!$Q$19+(G$3*0.5)*'Summary impacts'!$Q$18)*'Summary impacts'!$F$4</f>
        <v>17600989.814999998</v>
      </c>
      <c r="H57" s="47">
        <f>(H$3*0.5*'Summary impacts'!$Q$19+(H$3*0.5)*'Summary impacts'!$Q$18)*'Summary impacts'!$F$4</f>
        <v>18964978.553999998</v>
      </c>
      <c r="I57" s="47">
        <f>(I$3*0.5*'Summary impacts'!$Q$19+(I$3*0.5)*'Summary impacts'!$Q$18)*'Summary impacts'!$F$4</f>
        <v>20422359.912000004</v>
      </c>
      <c r="J57" s="47">
        <f>(J$3*0.5*'Summary impacts'!$Q$19+(J$3*0.5)*'Summary impacts'!$Q$18)*'Summary impacts'!$F$4</f>
        <v>21976938.069000002</v>
      </c>
      <c r="K57" s="47">
        <f>(K$3*0.5*'Summary impacts'!$Q$19+(K$3*0.5)*'Summary impacts'!$Q$18)*'Summary impacts'!$F$4</f>
        <v>23632897.623000003</v>
      </c>
      <c r="L57" s="47">
        <f>(L$3*0.5*'Summary impacts'!$Q$19+(L$3*0.5)*'Summary impacts'!$Q$18)*'Summary impacts'!$F$4</f>
        <v>25394042.754000001</v>
      </c>
      <c r="M57" s="47">
        <f>(M$3*0.5*'Summary impacts'!$Q$19+(M$3*0.5)*'Summary impacts'!$Q$18)*'Summary impacts'!$F$4</f>
        <v>27264938.478000004</v>
      </c>
      <c r="N57" s="47">
        <f>(N$3*0.5*'Summary impacts'!$Q$19+(N$3*0.5)*'Summary impacts'!$Q$18)*'Summary impacts'!$F$4</f>
        <v>29249388.975000005</v>
      </c>
      <c r="O57" s="47">
        <f>(O$3*0.5*'Summary impacts'!$Q$19+(O$3*0.5)*'Summary impacts'!$Q$18)*'Summary impacts'!$F$4</f>
        <v>31352149.470000003</v>
      </c>
      <c r="P57" s="47">
        <f>(P$3*0.5*'Summary impacts'!$Q$19+(P$3*0.5)*'Summary impacts'!$Q$18)*'Summary impacts'!$F$4</f>
        <v>33577214.351999998</v>
      </c>
      <c r="Q57" s="47">
        <f>(Q$3*0.5*'Summary impacts'!$Q$19+(Q$3*0.5)*'Summary impacts'!$Q$18)*'Summary impacts'!$F$4</f>
        <v>35929338.846000001</v>
      </c>
      <c r="R57" s="47">
        <f>(R$3*0.5*'Summary impacts'!$Q$19+(R$3*0.5)*'Summary impacts'!$Q$18)*'Summary impacts'!$F$4</f>
        <v>38412327.132000007</v>
      </c>
      <c r="S57" s="47">
        <f>(S$3*0.5*'Summary impacts'!$Q$19+(S$3*0.5)*'Summary impacts'!$Q$18)*'Summary impacts'!$F$4</f>
        <v>41030744.225999996</v>
      </c>
      <c r="T57" s="47">
        <f>(T$3*0.5*'Summary impacts'!$Q$19+(T$3*0.5)*'Summary impacts'!$Q$18)*'Summary impacts'!$F$4</f>
        <v>43788394.308000006</v>
      </c>
      <c r="U57" s="48">
        <f t="shared" ref="U57:U68" si="13">T57/$T$69</f>
        <v>0.40671930212448965</v>
      </c>
      <c r="W57" s="76"/>
      <c r="X57" s="76"/>
      <c r="Y57" s="76"/>
      <c r="Z57" s="76"/>
      <c r="AA57" s="76"/>
      <c r="AB57" s="76"/>
      <c r="AC57" s="76"/>
      <c r="AD57" s="76"/>
      <c r="AE57" s="76"/>
      <c r="AF57" s="76"/>
      <c r="AG57" s="76"/>
      <c r="AH57" s="76"/>
      <c r="AI57" s="76"/>
      <c r="AJ57" s="76"/>
      <c r="AK57" s="76"/>
      <c r="AL57" s="76"/>
      <c r="AM57" s="76"/>
      <c r="AN57" s="76"/>
      <c r="AO57" s="76"/>
      <c r="AP57" s="77"/>
    </row>
    <row r="58" spans="1:42" ht="16" x14ac:dyDescent="0.8">
      <c r="A58" s="46" t="s">
        <v>32</v>
      </c>
      <c r="B58" s="47">
        <f>(B$2-(B$3*0.5)*'Summary impacts'!$Q$18)*'Summary impacts'!$F$5</f>
        <v>1499699.1736999997</v>
      </c>
      <c r="C58" s="47">
        <f>(C$2-(C$3*0.5)*'Summary impacts'!$Q$18)*'Summary impacts'!$F$5</f>
        <v>2124113.6294999998</v>
      </c>
      <c r="D58" s="47">
        <f>(D$2-(D$3*0.5)*'Summary impacts'!$Q$18)*'Summary impacts'!$F$5</f>
        <v>2425096.1697</v>
      </c>
      <c r="E58" s="47">
        <f>(E$2-(E$3*0.5)*'Summary impacts'!$Q$18)*'Summary impacts'!$F$5</f>
        <v>2564239.9734999994</v>
      </c>
      <c r="F58" s="47">
        <f>(F$2-(F$3*0.5)*'Summary impacts'!$Q$18)*'Summary impacts'!$F$5</f>
        <v>2714194.0693999999</v>
      </c>
      <c r="G58" s="47">
        <f>(G$2-(G$3*0.5)*'Summary impacts'!$Q$18)*'Summary impacts'!$F$5</f>
        <v>2875867.3185000005</v>
      </c>
      <c r="H58" s="47">
        <f>(H$2-(H$3*0.5)*'Summary impacts'!$Q$18)*'Summary impacts'!$F$5</f>
        <v>3050751.7445999994</v>
      </c>
      <c r="I58" s="47">
        <f>(I$2-(I$3*0.5)*'Summary impacts'!$Q$18)*'Summary impacts'!$F$5</f>
        <v>3240255.3087999993</v>
      </c>
      <c r="J58" s="47">
        <f>(J$2-(J$3*0.5)*'Summary impacts'!$Q$18)*'Summary impacts'!$F$5</f>
        <v>3445528.7930999999</v>
      </c>
      <c r="K58" s="47">
        <f>(K$2-(K$3*0.5)*'Summary impacts'!$Q$18)*'Summary impacts'!$F$5</f>
        <v>3668237.3377</v>
      </c>
      <c r="L58" s="47">
        <f>(L$2-(L$3*0.5)*'Summary impacts'!$Q$18)*'Summary impacts'!$F$5</f>
        <v>3909816.9245999996</v>
      </c>
      <c r="M58" s="47">
        <f>(M$2-(M$3*0.5)*'Summary impacts'!$Q$18)*'Summary impacts'!$F$5</f>
        <v>4171947.9521999983</v>
      </c>
      <c r="N58" s="47">
        <f>(N$2-(N$3*0.5)*'Summary impacts'!$Q$18)*'Summary impacts'!$F$5</f>
        <v>4456209.0024999985</v>
      </c>
      <c r="O58" s="47">
        <f>(O$2-(O$3*0.5)*'Summary impacts'!$Q$18)*'Summary impacts'!$F$5</f>
        <v>4764252.4529999997</v>
      </c>
      <c r="P58" s="47">
        <f>(P$2-(P$3*0.5)*'Summary impacts'!$Q$18)*'Summary impacts'!$F$5</f>
        <v>5097842.7648</v>
      </c>
      <c r="Q58" s="47">
        <f>(Q$2-(Q$3*0.5)*'Summary impacts'!$Q$18)*'Summary impacts'!$F$5</f>
        <v>5458418.4154000003</v>
      </c>
      <c r="R58" s="47">
        <f>(R$2-(R$3*0.5)*'Summary impacts'!$Q$18)*'Summary impacts'!$F$5</f>
        <v>5847771.8868000004</v>
      </c>
      <c r="S58" s="47">
        <f>(S$2-(S$3*0.5)*'Summary impacts'!$Q$18)*'Summary impacts'!$F$5</f>
        <v>6267440.9773999993</v>
      </c>
      <c r="T58" s="47">
        <f>(T$2-(T$3*0.5)*'Summary impacts'!$Q$18)*'Summary impacts'!$F$5</f>
        <v>6718790.3692000015</v>
      </c>
      <c r="U58" s="48">
        <f t="shared" si="13"/>
        <v>6.2406072962180252E-2</v>
      </c>
      <c r="W58" s="76"/>
      <c r="X58" s="76"/>
      <c r="Y58" s="76"/>
      <c r="Z58" s="76"/>
      <c r="AA58" s="76"/>
      <c r="AB58" s="76"/>
      <c r="AC58" s="76"/>
      <c r="AD58" s="76"/>
      <c r="AE58" s="76"/>
      <c r="AF58" s="76"/>
      <c r="AG58" s="76"/>
      <c r="AH58" s="76"/>
      <c r="AI58" s="76"/>
      <c r="AJ58" s="76"/>
      <c r="AK58" s="76"/>
      <c r="AL58" s="76"/>
      <c r="AM58" s="76"/>
      <c r="AN58" s="76"/>
      <c r="AO58" s="76"/>
      <c r="AP58" s="77"/>
    </row>
    <row r="59" spans="1:42" ht="16" customHeight="1" x14ac:dyDescent="0.8">
      <c r="A59" s="46" t="s">
        <v>78</v>
      </c>
      <c r="B59" s="47">
        <f>(B$3*0.5*'Summary impacts'!$Q$19)*'Summary impacts'!$F$6</f>
        <v>3732800.5000000005</v>
      </c>
      <c r="C59" s="47">
        <f>(C$3*0.5*'Summary impacts'!$Q$19)*'Summary impacts'!$F$6</f>
        <v>4772267.5</v>
      </c>
      <c r="D59" s="47">
        <f>(D$3*0.5*'Summary impacts'!$Q$19)*'Summary impacts'!$F$6</f>
        <v>5274340.5</v>
      </c>
      <c r="E59" s="47">
        <f>(E$3*0.5*'Summary impacts'!$Q$19)*'Summary impacts'!$F$6</f>
        <v>5690327.5</v>
      </c>
      <c r="F59" s="47">
        <f>(F$3*0.5*'Summary impacts'!$Q$19)*'Summary impacts'!$F$6</f>
        <v>6137131</v>
      </c>
      <c r="G59" s="47">
        <f>(G$3*0.5*'Summary impacts'!$Q$19)*'Summary impacts'!$F$6</f>
        <v>6616252.5</v>
      </c>
      <c r="H59" s="47">
        <f>(H$3*0.5*'Summary impacts'!$Q$19)*'Summary impacts'!$F$6</f>
        <v>7128979</v>
      </c>
      <c r="I59" s="47">
        <f>(I$3*0.5*'Summary impacts'!$Q$19)*'Summary impacts'!$F$6</f>
        <v>7676812</v>
      </c>
      <c r="J59" s="47">
        <f>(J$3*0.5*'Summary impacts'!$Q$19)*'Summary impacts'!$F$6</f>
        <v>8261181.5000000009</v>
      </c>
      <c r="K59" s="47">
        <f>(K$3*0.5*'Summary impacts'!$Q$19)*'Summary impacts'!$F$6</f>
        <v>8883660.5</v>
      </c>
      <c r="L59" s="47">
        <f>(L$3*0.5*'Summary impacts'!$Q$19)*'Summary impacts'!$F$6</f>
        <v>9545679</v>
      </c>
      <c r="M59" s="47">
        <f>(M$3*0.5*'Summary impacts'!$Q$19)*'Summary impacts'!$F$6</f>
        <v>10248953</v>
      </c>
      <c r="N59" s="47">
        <f>(N$3*0.5*'Summary impacts'!$Q$19)*'Summary impacts'!$F$6</f>
        <v>10994912.5</v>
      </c>
      <c r="O59" s="47">
        <f>(O$3*0.5*'Summary impacts'!$Q$19)*'Summary impacts'!$F$6</f>
        <v>11785345</v>
      </c>
      <c r="P59" s="47">
        <f>(P$3*0.5*'Summary impacts'!$Q$19)*'Summary impacts'!$F$6</f>
        <v>12621752</v>
      </c>
      <c r="Q59" s="47">
        <f>(Q$3*0.5*'Summary impacts'!$Q$19)*'Summary impacts'!$F$6</f>
        <v>13505921</v>
      </c>
      <c r="R59" s="47">
        <f>(R$3*0.5*'Summary impacts'!$Q$19)*'Summary impacts'!$F$6</f>
        <v>14439282</v>
      </c>
      <c r="S59" s="47">
        <f>(S$3*0.5*'Summary impacts'!$Q$19)*'Summary impacts'!$F$6</f>
        <v>15423551</v>
      </c>
      <c r="T59" s="47">
        <f>(T$3*0.5*'Summary impacts'!$Q$19)*'Summary impacts'!$F$6</f>
        <v>16460158</v>
      </c>
      <c r="U59" s="48">
        <f t="shared" si="13"/>
        <v>0.15288671988129376</v>
      </c>
      <c r="W59" s="76"/>
      <c r="X59" s="76"/>
      <c r="Y59" s="76"/>
      <c r="Z59" s="76"/>
      <c r="AA59" s="76"/>
      <c r="AB59" s="76"/>
      <c r="AC59" s="76"/>
      <c r="AD59" s="76"/>
      <c r="AE59" s="76"/>
      <c r="AF59" s="76"/>
      <c r="AG59" s="76"/>
      <c r="AH59" s="76"/>
      <c r="AI59" s="76"/>
      <c r="AJ59" s="76"/>
      <c r="AK59" s="76"/>
      <c r="AL59" s="76"/>
      <c r="AM59" s="76"/>
      <c r="AN59" s="76"/>
      <c r="AO59" s="76"/>
      <c r="AP59" s="77"/>
    </row>
    <row r="60" spans="1:42" ht="16" x14ac:dyDescent="0.8">
      <c r="A60" s="46" t="s">
        <v>14</v>
      </c>
      <c r="B60" s="47">
        <f>(B$4)*'Summary impacts'!$F$7</f>
        <v>2064909.6</v>
      </c>
      <c r="C60" s="47">
        <f>(C$4)*'Summary impacts'!$F$7</f>
        <v>2559304.8000000003</v>
      </c>
      <c r="D60" s="47">
        <f>(D$4)*'Summary impacts'!$F$7</f>
        <v>2772946.8</v>
      </c>
      <c r="E60" s="47">
        <f>(E$4)*'Summary impacts'!$F$7</f>
        <v>2870852.4</v>
      </c>
      <c r="F60" s="47">
        <f>(F$4)*'Summary impacts'!$F$7</f>
        <v>2972361.6</v>
      </c>
      <c r="G60" s="47">
        <f>(G$4)*'Summary impacts'!$F$7</f>
        <v>3077568</v>
      </c>
      <c r="H60" s="47">
        <f>(H$4)*'Summary impacts'!$F$7</f>
        <v>3186752.4</v>
      </c>
      <c r="I60" s="47">
        <f>(I$4)*'Summary impacts'!$F$7</f>
        <v>3299961.6</v>
      </c>
      <c r="J60" s="47">
        <f>(J$4)*'Summary impacts'!$F$7</f>
        <v>3417429.6</v>
      </c>
      <c r="K60" s="47">
        <f>(K$4)*'Summary impacts'!$F$7</f>
        <v>3539296.8</v>
      </c>
      <c r="L60" s="47">
        <f>(L$4)*'Summary impacts'!$F$7</f>
        <v>3665844</v>
      </c>
      <c r="M60" s="47">
        <f>(M$4)*'Summary impacts'!$F$7</f>
        <v>3797164.8000000003</v>
      </c>
      <c r="N60" s="47">
        <f>(N$4)*'Summary impacts'!$F$7</f>
        <v>3933586.8</v>
      </c>
      <c r="O60" s="47">
        <f>(O$4)*'Summary impacts'!$F$7</f>
        <v>4075203.6</v>
      </c>
      <c r="P60" s="47">
        <f>(P$4)*'Summary impacts'!$F$7</f>
        <v>4222342.8</v>
      </c>
      <c r="Q60" s="47">
        <f>(Q$4)*'Summary impacts'!$F$7</f>
        <v>4375191.5999999996</v>
      </c>
      <c r="R60" s="47">
        <f>(R$4)*'Summary impacts'!$F$7</f>
        <v>4534030.8</v>
      </c>
      <c r="S60" s="47">
        <f>(S$4)*'Summary impacts'!$F$7</f>
        <v>4699094.4000000004</v>
      </c>
      <c r="T60" s="47">
        <f>(T$4)*'Summary impacts'!$F$7</f>
        <v>4870663.2</v>
      </c>
      <c r="U60" s="48">
        <f t="shared" si="13"/>
        <v>4.5240131977744437E-2</v>
      </c>
      <c r="W60" s="76"/>
      <c r="X60" s="76"/>
      <c r="Y60" s="76"/>
      <c r="Z60" s="76"/>
      <c r="AA60" s="76"/>
      <c r="AB60" s="76"/>
      <c r="AC60" s="76"/>
      <c r="AD60" s="76"/>
      <c r="AE60" s="76"/>
      <c r="AF60" s="76"/>
      <c r="AG60" s="76"/>
      <c r="AH60" s="76"/>
      <c r="AI60" s="76"/>
      <c r="AJ60" s="76"/>
      <c r="AK60" s="76"/>
      <c r="AL60" s="76"/>
      <c r="AM60" s="76"/>
      <c r="AN60" s="76"/>
      <c r="AO60" s="76"/>
      <c r="AP60" s="77"/>
    </row>
    <row r="61" spans="1:42" ht="16" x14ac:dyDescent="0.8">
      <c r="A61" s="46" t="s">
        <v>34</v>
      </c>
      <c r="B61" s="47">
        <f>(B$5*0.89)*'Summary impacts'!$F$8</f>
        <v>1524418.611</v>
      </c>
      <c r="C61" s="47">
        <f>(C$5*0.89)*'Summary impacts'!$F$8</f>
        <v>1889211.9889999998</v>
      </c>
      <c r="D61" s="47">
        <f>(D$5*0.89)*'Summary impacts'!$F$8</f>
        <v>2046862.05</v>
      </c>
      <c r="E61" s="47">
        <f>(E$5*0.89)*'Summary impacts'!$F$8</f>
        <v>2119302.977</v>
      </c>
      <c r="F61" s="47">
        <f>(F$5*0.89)*'Summary impacts'!$F$8</f>
        <v>2194420.4010000001</v>
      </c>
      <c r="G61" s="47">
        <f>(G$5*0.89)*'Summary impacts'!$F$8</f>
        <v>2272345.9530000002</v>
      </c>
      <c r="H61" s="47">
        <f>(H$5*0.89)*'Summary impacts'!$F$8</f>
        <v>2353211.264</v>
      </c>
      <c r="I61" s="47">
        <f>(I$5*0.89)*'Summary impacts'!$F$8</f>
        <v>2437104.088</v>
      </c>
      <c r="J61" s="47">
        <f>(J$5*0.89)*'Summary impacts'!$F$8</f>
        <v>2524156.0559999999</v>
      </c>
      <c r="K61" s="47">
        <f>(K$5*0.89)*'Summary impacts'!$F$8</f>
        <v>2614542.676</v>
      </c>
      <c r="L61" s="47">
        <f>(L$5*0.89)*'Summary impacts'!$F$8</f>
        <v>2708439.4559999998</v>
      </c>
      <c r="M61" s="47">
        <f>(M$5*0.89)*'Summary impacts'!$F$8</f>
        <v>2805890.273</v>
      </c>
      <c r="N61" s="47">
        <f>(N$5*0.89)*'Summary impacts'!$F$8</f>
        <v>2907158.3890000004</v>
      </c>
      <c r="O61" s="47">
        <f>(O$5*0.89)*'Summary impacts'!$F$8</f>
        <v>3012419.3119999995</v>
      </c>
      <c r="P61" s="47">
        <f>(P$5*0.89)*'Summary impacts'!$F$8</f>
        <v>3121760.7960000001</v>
      </c>
      <c r="Q61" s="47">
        <f>(Q$5*0.89)*'Summary impacts'!$F$8</f>
        <v>3235446.1030000001</v>
      </c>
      <c r="R61" s="47">
        <f>(R$5*0.89)*'Summary impacts'!$F$8</f>
        <v>3353606.8640000001</v>
      </c>
      <c r="S61" s="47">
        <f>(S$5*0.89)*'Summary impacts'!$F$8</f>
        <v>3476506.3410000005</v>
      </c>
      <c r="T61" s="47">
        <f>(T$5*0.89)*'Summary impacts'!$F$8</f>
        <v>3604276.165</v>
      </c>
      <c r="U61" s="48">
        <f t="shared" si="13"/>
        <v>3.3477562026632962E-2</v>
      </c>
      <c r="W61" s="76"/>
      <c r="X61" s="76"/>
      <c r="Y61" s="76"/>
      <c r="Z61" s="76"/>
      <c r="AA61" s="76"/>
      <c r="AB61" s="76"/>
      <c r="AC61" s="76"/>
      <c r="AD61" s="76"/>
      <c r="AE61" s="76"/>
      <c r="AF61" s="76"/>
      <c r="AG61" s="76"/>
      <c r="AH61" s="76"/>
      <c r="AI61" s="76"/>
      <c r="AJ61" s="76"/>
      <c r="AK61" s="76"/>
      <c r="AL61" s="76"/>
      <c r="AM61" s="76"/>
      <c r="AN61" s="76"/>
      <c r="AO61" s="76"/>
      <c r="AP61" s="77"/>
    </row>
    <row r="62" spans="1:42" ht="16" x14ac:dyDescent="0.8">
      <c r="A62" s="46" t="s">
        <v>35</v>
      </c>
      <c r="B62" s="47">
        <f>(B$5*0.11)*'Summary impacts'!$F$9</f>
        <v>193761.71100000001</v>
      </c>
      <c r="C62" s="47">
        <f>(C$5*0.11)*'Summary impacts'!$F$9</f>
        <v>240128.889</v>
      </c>
      <c r="D62" s="47">
        <f>(D$5*0.11)*'Summary impacts'!$F$9</f>
        <v>260167.05</v>
      </c>
      <c r="E62" s="47">
        <f>(E$5*0.11)*'Summary impacts'!$F$9</f>
        <v>269374.67699999997</v>
      </c>
      <c r="F62" s="47">
        <f>(F$5*0.11)*'Summary impacts'!$F$9</f>
        <v>278922.50099999999</v>
      </c>
      <c r="G62" s="47">
        <f>(G$5*0.11)*'Summary impacts'!$F$9</f>
        <v>288827.25300000003</v>
      </c>
      <c r="H62" s="47">
        <f>(H$5*0.11)*'Summary impacts'!$F$9</f>
        <v>299105.66400000005</v>
      </c>
      <c r="I62" s="47">
        <f>(I$5*0.11)*'Summary impacts'!$F$9</f>
        <v>309768.88800000004</v>
      </c>
      <c r="J62" s="47">
        <f>(J$5*0.11)*'Summary impacts'!$F$9</f>
        <v>320833.65600000002</v>
      </c>
      <c r="K62" s="47">
        <f>(K$5*0.11)*'Summary impacts'!$F$9</f>
        <v>332322.27600000001</v>
      </c>
      <c r="L62" s="47">
        <f>(L$5*0.11)*'Summary impacts'!$F$9</f>
        <v>344257.05600000004</v>
      </c>
      <c r="M62" s="47">
        <f>(M$5*0.11)*'Summary impacts'!$F$9</f>
        <v>356643.57300000003</v>
      </c>
      <c r="N62" s="47">
        <f>(N$5*0.11)*'Summary impacts'!$F$9</f>
        <v>369515.28899999999</v>
      </c>
      <c r="O62" s="47">
        <f>(O$5*0.11)*'Summary impacts'!$F$9</f>
        <v>382894.51199999999</v>
      </c>
      <c r="P62" s="47">
        <f>(P$5*0.11)*'Summary impacts'!$F$9</f>
        <v>396792.39600000001</v>
      </c>
      <c r="Q62" s="47">
        <f>(Q$5*0.11)*'Summary impacts'!$F$9</f>
        <v>411242.40299999999</v>
      </c>
      <c r="R62" s="47">
        <f>(R$5*0.11)*'Summary impacts'!$F$9</f>
        <v>426261.26400000002</v>
      </c>
      <c r="S62" s="47">
        <f>(S$5*0.11)*'Summary impacts'!$F$9</f>
        <v>441882.44099999999</v>
      </c>
      <c r="T62" s="47">
        <f>(T$5*0.11)*'Summary impacts'!$F$9</f>
        <v>458122.66500000004</v>
      </c>
      <c r="U62" s="48">
        <f t="shared" si="13"/>
        <v>4.2551761383533976E-3</v>
      </c>
      <c r="W62" s="76"/>
      <c r="X62" s="76"/>
      <c r="Y62" s="76"/>
      <c r="Z62" s="76"/>
      <c r="AA62" s="76"/>
      <c r="AB62" s="76"/>
      <c r="AC62" s="76"/>
      <c r="AD62" s="76"/>
      <c r="AE62" s="76"/>
      <c r="AF62" s="76"/>
      <c r="AG62" s="76"/>
      <c r="AH62" s="76"/>
      <c r="AI62" s="76"/>
      <c r="AJ62" s="76"/>
      <c r="AK62" s="76"/>
      <c r="AL62" s="76"/>
      <c r="AM62" s="76"/>
      <c r="AN62" s="76"/>
      <c r="AO62" s="76"/>
      <c r="AP62" s="77"/>
    </row>
    <row r="63" spans="1:42" ht="16" x14ac:dyDescent="0.8">
      <c r="A63" s="46" t="s">
        <v>77</v>
      </c>
      <c r="B63" s="47">
        <f>(B$6*0.75)*'Summary impacts'!$F$10</f>
        <v>2599881.2250000001</v>
      </c>
      <c r="C63" s="47">
        <f>(C$6*0.75)*'Summary impacts'!$F$10</f>
        <v>3287797.1250000005</v>
      </c>
      <c r="D63" s="47">
        <f>(D$6*0.75)*'Summary impacts'!$F$10</f>
        <v>3606263.0249999994</v>
      </c>
      <c r="E63" s="47">
        <f>(E$6*0.75)*'Summary impacts'!$F$10</f>
        <v>3830149.7249999996</v>
      </c>
      <c r="F63" s="47">
        <f>(F$6*0.75)*'Summary impacts'!$F$10</f>
        <v>4071646.875</v>
      </c>
      <c r="G63" s="47">
        <f>(G$6*0.75)*'Summary impacts'!$F$10</f>
        <v>4331801.25</v>
      </c>
      <c r="H63" s="47">
        <f>(H$6*0.75)*'Summary impacts'!$F$10</f>
        <v>4611536.4749999996</v>
      </c>
      <c r="I63" s="47">
        <f>(I$6*0.75)*'Summary impacts'!$F$10</f>
        <v>4912022.4750000006</v>
      </c>
      <c r="J63" s="47">
        <f>(J$6*0.75)*'Summary impacts'!$F$10</f>
        <v>5234244.4499999993</v>
      </c>
      <c r="K63" s="47">
        <f>(K$6*0.75)*'Summary impacts'!$F$10</f>
        <v>5579372.3250000002</v>
      </c>
      <c r="L63" s="47">
        <f>(L$6*0.75)*'Summary impacts'!$F$10</f>
        <v>5948576.0250000004</v>
      </c>
      <c r="M63" s="47">
        <f>(M$6*0.75)*'Summary impacts'!$F$10</f>
        <v>6342963.8999999994</v>
      </c>
      <c r="N63" s="47">
        <f>(N$6*0.75)*'Summary impacts'!$F$10</f>
        <v>6763705.8750000009</v>
      </c>
      <c r="O63" s="47">
        <f>(O$6*0.75)*'Summary impacts'!$F$10</f>
        <v>7212156.6000000006</v>
      </c>
      <c r="P63" s="47">
        <f>(P$6*0.75)*'Summary impacts'!$F$10</f>
        <v>7689485.9999999991</v>
      </c>
      <c r="Q63" s="47">
        <f>(Q$6*0.75)*'Summary impacts'!$F$10</f>
        <v>8196925.5750000002</v>
      </c>
      <c r="R63" s="47">
        <f>(R$6*0.75)*'Summary impacts'!$F$10</f>
        <v>8735829.9750000015</v>
      </c>
      <c r="S63" s="47">
        <f>(S$6*0.75)*'Summary impacts'!$F$10</f>
        <v>9307369.125</v>
      </c>
      <c r="T63" s="47">
        <f>(T$6*0.75)*'Summary impacts'!$F$10</f>
        <v>9912836.1000000015</v>
      </c>
      <c r="U63" s="48">
        <f t="shared" si="13"/>
        <v>9.2073295775768185E-2</v>
      </c>
      <c r="W63" s="76"/>
      <c r="X63" s="76"/>
      <c r="Y63" s="76"/>
      <c r="Z63" s="76"/>
      <c r="AA63" s="76"/>
      <c r="AB63" s="76"/>
      <c r="AC63" s="76"/>
      <c r="AD63" s="76"/>
      <c r="AE63" s="76"/>
      <c r="AF63" s="76"/>
      <c r="AG63" s="76"/>
      <c r="AH63" s="76"/>
      <c r="AI63" s="76"/>
      <c r="AJ63" s="76"/>
      <c r="AK63" s="76"/>
      <c r="AL63" s="76"/>
      <c r="AM63" s="76"/>
      <c r="AN63" s="76"/>
      <c r="AO63" s="76"/>
      <c r="AP63" s="77"/>
    </row>
    <row r="64" spans="1:42" ht="16" x14ac:dyDescent="0.8">
      <c r="A64" s="46" t="s">
        <v>79</v>
      </c>
      <c r="B64" s="47">
        <f>(B$6*0.25)*'Summary impacts'!$F$10</f>
        <v>866627.07500000007</v>
      </c>
      <c r="C64" s="47">
        <f>(C$6*0.25)*'Summary impacts'!$F$10</f>
        <v>1095932.375</v>
      </c>
      <c r="D64" s="47">
        <f>(D$6*0.25)*'Summary impacts'!$F$10</f>
        <v>1202087.6749999998</v>
      </c>
      <c r="E64" s="47">
        <f>(E$6*0.25)*'Summary impacts'!$F$10</f>
        <v>1276716.575</v>
      </c>
      <c r="F64" s="47">
        <f>(F$6*0.25)*'Summary impacts'!$F$10</f>
        <v>1357215.625</v>
      </c>
      <c r="G64" s="47">
        <f>(G$6*0.25)*'Summary impacts'!$F$10</f>
        <v>1443933.75</v>
      </c>
      <c r="H64" s="47">
        <f>(H$6*0.25)*'Summary impacts'!$F$10</f>
        <v>1537178.825</v>
      </c>
      <c r="I64" s="47">
        <f>(I$6*0.25)*'Summary impacts'!$F$10</f>
        <v>1637340.825</v>
      </c>
      <c r="J64" s="47">
        <f>(J$6*0.25)*'Summary impacts'!$F$10</f>
        <v>1744748.15</v>
      </c>
      <c r="K64" s="47">
        <f>(K$6*0.25)*'Summary impacts'!$F$10</f>
        <v>1859790.7750000001</v>
      </c>
      <c r="L64" s="47">
        <f>(L$6*0.25)*'Summary impacts'!$F$10</f>
        <v>1982858.675</v>
      </c>
      <c r="M64" s="47">
        <f>(M$6*0.25)*'Summary impacts'!$F$10</f>
        <v>2114321.2999999998</v>
      </c>
      <c r="N64" s="47">
        <f>(N$6*0.25)*'Summary impacts'!$F$10</f>
        <v>2254568.625</v>
      </c>
      <c r="O64" s="47">
        <f>(O$6*0.25)*'Summary impacts'!$F$10</f>
        <v>2404052.1999999997</v>
      </c>
      <c r="P64" s="47">
        <f>(P$6*0.25)*'Summary impacts'!$F$10</f>
        <v>2563162</v>
      </c>
      <c r="Q64" s="47">
        <f>(Q$6*0.25)*'Summary impacts'!$F$10</f>
        <v>2732308.5249999999</v>
      </c>
      <c r="R64" s="47">
        <f>(R$6*0.25)*'Summary impacts'!$F$10</f>
        <v>2911943.3250000002</v>
      </c>
      <c r="S64" s="47">
        <f>(S$6*0.25)*'Summary impacts'!$F$10</f>
        <v>3102456.375</v>
      </c>
      <c r="T64" s="47">
        <f>(T$6*0.25)*'Summary impacts'!$F$10</f>
        <v>3304278.7</v>
      </c>
      <c r="U64" s="48">
        <f t="shared" si="13"/>
        <v>3.0691098591922723E-2</v>
      </c>
      <c r="W64" s="76"/>
      <c r="X64" s="76"/>
      <c r="Y64" s="76"/>
      <c r="Z64" s="76"/>
      <c r="AA64" s="76"/>
      <c r="AB64" s="76"/>
      <c r="AC64" s="76"/>
      <c r="AD64" s="76"/>
      <c r="AE64" s="76"/>
      <c r="AF64" s="76"/>
      <c r="AG64" s="76"/>
      <c r="AH64" s="76"/>
      <c r="AI64" s="76"/>
      <c r="AJ64" s="76"/>
      <c r="AK64" s="76"/>
      <c r="AL64" s="76"/>
      <c r="AM64" s="76"/>
      <c r="AN64" s="76"/>
      <c r="AO64" s="76"/>
      <c r="AP64" s="77"/>
    </row>
    <row r="65" spans="1:42" ht="16" x14ac:dyDescent="0.8">
      <c r="A65" s="46" t="s">
        <v>37</v>
      </c>
      <c r="B65" s="47">
        <f>(B$7*0.76)*'Summary impacts'!$F$12</f>
        <v>3832652.5639999998</v>
      </c>
      <c r="C65" s="47">
        <f>(C$7*0.76)*'Summary impacts'!$F$12</f>
        <v>4764148.6920000007</v>
      </c>
      <c r="D65" s="47">
        <f>(D$7*0.76)*'Summary impacts'!$F$12</f>
        <v>5171452.3760000011</v>
      </c>
      <c r="E65" s="47">
        <f>(E$7*0.76)*'Summary impacts'!$F$12</f>
        <v>5368469.2280000001</v>
      </c>
      <c r="F65" s="47">
        <f>(F$7*0.76)*'Summary impacts'!$F$12</f>
        <v>5574859.7680000002</v>
      </c>
      <c r="G65" s="47">
        <f>(G$7*0.76)*'Summary impacts'!$F$12</f>
        <v>5791188.676</v>
      </c>
      <c r="H65" s="47">
        <f>(H$7*0.76)*'Summary impacts'!$F$12</f>
        <v>6018077.1000000006</v>
      </c>
      <c r="I65" s="47">
        <f>(I$7*0.76)*'Summary impacts'!$F$12</f>
        <v>6256202.6560000004</v>
      </c>
      <c r="J65" s="47">
        <f>(J$7*0.76)*'Summary impacts'!$F$12</f>
        <v>6506242.96</v>
      </c>
      <c r="K65" s="47">
        <f>(K$7*0.76)*'Summary impacts'!$F$12</f>
        <v>6768875.6280000005</v>
      </c>
      <c r="L65" s="47">
        <f>(L$7*0.76)*'Summary impacts'!$F$12</f>
        <v>7044834.7439999999</v>
      </c>
      <c r="M65" s="47">
        <f>(M$7*0.76)*'Summary impacts'!$F$12</f>
        <v>7334967.3279999997</v>
      </c>
      <c r="N65" s="47">
        <f>(N$7*0.76)*'Summary impacts'!$F$12</f>
        <v>7640007.4639999997</v>
      </c>
      <c r="O65" s="47">
        <f>(O$7*0.76)*'Summary impacts'!$F$12</f>
        <v>7960802.1719999993</v>
      </c>
      <c r="P65" s="47">
        <f>(P$7*0.76)*'Summary impacts'!$F$12</f>
        <v>8298311.4079999989</v>
      </c>
      <c r="Q65" s="47">
        <f>(Q$7*0.76)*'Summary impacts'!$F$12</f>
        <v>8653438.6600000001</v>
      </c>
      <c r="R65" s="47">
        <f>(R$7*0.76)*'Summary impacts'!$F$12</f>
        <v>9027143.8840000015</v>
      </c>
      <c r="S65" s="47">
        <f>(S$7*0.76)*'Summary impacts'!$F$12</f>
        <v>9420499.9719999991</v>
      </c>
      <c r="T65" s="47">
        <f>(T$7*0.76)*'Summary impacts'!$F$12</f>
        <v>9834692.7520000003</v>
      </c>
      <c r="U65" s="48">
        <f t="shared" si="13"/>
        <v>9.1347477703045993E-2</v>
      </c>
      <c r="W65" s="76"/>
      <c r="X65" s="76"/>
      <c r="Y65" s="76"/>
      <c r="Z65" s="76"/>
      <c r="AA65" s="76"/>
      <c r="AB65" s="76"/>
      <c r="AC65" s="76"/>
      <c r="AD65" s="76"/>
      <c r="AE65" s="76"/>
      <c r="AF65" s="76"/>
      <c r="AG65" s="76"/>
      <c r="AH65" s="76"/>
      <c r="AI65" s="76"/>
      <c r="AJ65" s="76"/>
      <c r="AK65" s="76"/>
      <c r="AL65" s="76"/>
      <c r="AM65" s="76"/>
      <c r="AN65" s="76"/>
      <c r="AO65" s="76"/>
      <c r="AP65" s="77"/>
    </row>
    <row r="66" spans="1:42" ht="16" x14ac:dyDescent="0.8">
      <c r="A66" s="46" t="s">
        <v>38</v>
      </c>
      <c r="B66" s="47">
        <f>(B$7*0.24)*'Summary impacts'!$F$13</f>
        <v>1156555.92</v>
      </c>
      <c r="C66" s="47">
        <f>(C$7*0.24)*'Summary impacts'!$F$13</f>
        <v>1437647.76</v>
      </c>
      <c r="D66" s="47">
        <f>(D$7*0.24)*'Summary impacts'!$F$13</f>
        <v>1560557.28</v>
      </c>
      <c r="E66" s="47">
        <f>(E$7*0.24)*'Summary impacts'!$F$13</f>
        <v>1620009.84</v>
      </c>
      <c r="F66" s="47">
        <f>(F$7*0.24)*'Summary impacts'!$F$13</f>
        <v>1682291.04</v>
      </c>
      <c r="G66" s="47">
        <f>(G$7*0.24)*'Summary impacts'!$F$13</f>
        <v>1747571.2799999998</v>
      </c>
      <c r="H66" s="47">
        <f>(H$7*0.24)*'Summary impacts'!$F$13</f>
        <v>1816038</v>
      </c>
      <c r="I66" s="47">
        <f>(I$7*0.24)*'Summary impacts'!$F$13</f>
        <v>1887895.68</v>
      </c>
      <c r="J66" s="47">
        <f>(J$7*0.24)*'Summary impacts'!$F$13</f>
        <v>1963348.8</v>
      </c>
      <c r="K66" s="47">
        <f>(K$7*0.24)*'Summary impacts'!$F$13</f>
        <v>2042601.84</v>
      </c>
      <c r="L66" s="47">
        <f>(L$7*0.24)*'Summary impacts'!$F$13</f>
        <v>2125876.3199999998</v>
      </c>
      <c r="M66" s="47">
        <f>(M$7*0.24)*'Summary impacts'!$F$13</f>
        <v>2213427.8400000003</v>
      </c>
      <c r="N66" s="47">
        <f>(N$7*0.24)*'Summary impacts'!$F$13</f>
        <v>2305477.92</v>
      </c>
      <c r="O66" s="47">
        <f>(O$7*0.24)*'Summary impacts'!$F$13</f>
        <v>2402282.1599999997</v>
      </c>
      <c r="P66" s="47">
        <f>(P$7*0.24)*'Summary impacts'!$F$13</f>
        <v>2504130.2399999998</v>
      </c>
      <c r="Q66" s="47">
        <f>(Q$7*0.24)*'Summary impacts'!$F$13</f>
        <v>2611294.8000000003</v>
      </c>
      <c r="R66" s="47">
        <f>(R$7*0.24)*'Summary impacts'!$F$13</f>
        <v>2724065.52</v>
      </c>
      <c r="S66" s="47">
        <f>(S$7*0.24)*'Summary impacts'!$F$13</f>
        <v>2842766.1599999997</v>
      </c>
      <c r="T66" s="47">
        <f>(T$7*0.24)*'Summary impacts'!$F$13</f>
        <v>2967754.56</v>
      </c>
      <c r="U66" s="48">
        <f t="shared" si="13"/>
        <v>2.7565364809447896E-2</v>
      </c>
      <c r="W66" s="76"/>
      <c r="X66" s="76"/>
      <c r="Y66" s="76"/>
      <c r="Z66" s="76"/>
      <c r="AA66" s="76"/>
      <c r="AB66" s="76"/>
      <c r="AC66" s="76"/>
      <c r="AD66" s="76"/>
      <c r="AE66" s="76"/>
      <c r="AF66" s="76"/>
      <c r="AG66" s="76"/>
      <c r="AH66" s="76"/>
      <c r="AI66" s="76"/>
      <c r="AJ66" s="76"/>
      <c r="AK66" s="76"/>
      <c r="AL66" s="76"/>
      <c r="AM66" s="76"/>
      <c r="AN66" s="76"/>
      <c r="AO66" s="76"/>
      <c r="AP66" s="77"/>
    </row>
    <row r="67" spans="1:42" ht="16" x14ac:dyDescent="0.8">
      <c r="A67" s="46" t="s">
        <v>39</v>
      </c>
      <c r="B67" s="47">
        <f>(B$8)*'Summary impacts'!$F$14</f>
        <v>5222.1499999999996</v>
      </c>
      <c r="C67" s="47">
        <f>(C$8)*'Summary impacts'!$F$14</f>
        <v>7258.57</v>
      </c>
      <c r="D67" s="47">
        <f>(D$8)*'Summary impacts'!$F$14</f>
        <v>8351.07</v>
      </c>
      <c r="E67" s="47">
        <f>(E$8)*'Summary impacts'!$F$14</f>
        <v>9102.7099999999991</v>
      </c>
      <c r="F67" s="47">
        <f>(F$8)*'Summary impacts'!$F$14</f>
        <v>9928.64</v>
      </c>
      <c r="G67" s="47">
        <f>(G$8)*'Summary impacts'!$F$14</f>
        <v>10846.34</v>
      </c>
      <c r="H67" s="47">
        <f>(H$8)*'Summary impacts'!$F$14</f>
        <v>11851.44</v>
      </c>
      <c r="I67" s="47">
        <f>(I$8)*'Summary impacts'!$F$14</f>
        <v>12961.42</v>
      </c>
      <c r="J67" s="47">
        <f>(J$8)*'Summary impacts'!$F$14</f>
        <v>14176.279999999999</v>
      </c>
      <c r="K67" s="47">
        <f>(K$8)*'Summary impacts'!$F$14</f>
        <v>15513.5</v>
      </c>
      <c r="L67" s="47">
        <f>(L$8)*'Summary impacts'!$F$14</f>
        <v>16973.080000000002</v>
      </c>
      <c r="M67" s="47">
        <f>(M$8)*'Summary impacts'!$F$14</f>
        <v>18572.5</v>
      </c>
      <c r="N67" s="47">
        <f>(N$8)*'Summary impacts'!$F$14</f>
        <v>20311.759999999998</v>
      </c>
      <c r="O67" s="47">
        <f>(O$8)*'Summary impacts'!$F$14</f>
        <v>22212.71</v>
      </c>
      <c r="P67" s="47">
        <f>(P$8)*'Summary impacts'!$F$14</f>
        <v>24279.72</v>
      </c>
      <c r="Q67" s="47">
        <f>(Q$8)*'Summary impacts'!$F$14</f>
        <v>26525.9</v>
      </c>
      <c r="R67" s="47">
        <f>(R$8)*'Summary impacts'!$F$14</f>
        <v>28964.36</v>
      </c>
      <c r="S67" s="47">
        <f>(S$8)*'Summary impacts'!$F$14</f>
        <v>31603.839999999997</v>
      </c>
      <c r="T67" s="47">
        <f>(T$8)*'Summary impacts'!$F$14</f>
        <v>34461.82</v>
      </c>
      <c r="U67" s="48">
        <f t="shared" si="13"/>
        <v>3.200913758506794E-4</v>
      </c>
      <c r="W67" s="76"/>
      <c r="X67" s="76"/>
      <c r="Y67" s="76"/>
      <c r="Z67" s="76"/>
      <c r="AA67" s="76"/>
      <c r="AB67" s="76"/>
      <c r="AC67" s="76"/>
      <c r="AD67" s="76"/>
      <c r="AE67" s="76"/>
      <c r="AF67" s="76"/>
      <c r="AG67" s="76"/>
      <c r="AH67" s="76"/>
      <c r="AI67" s="76"/>
      <c r="AJ67" s="76"/>
      <c r="AK67" s="76"/>
      <c r="AL67" s="76"/>
      <c r="AM67" s="76"/>
      <c r="AN67" s="76"/>
      <c r="AO67" s="76"/>
      <c r="AP67" s="77"/>
    </row>
    <row r="68" spans="1:42" ht="16" x14ac:dyDescent="0.8">
      <c r="A68" s="46" t="s">
        <v>40</v>
      </c>
      <c r="B68" s="47">
        <f>(B$9)*AVERAGE('Summary impacts'!$F$4:$F$14)</f>
        <v>2281267.88</v>
      </c>
      <c r="C68" s="47">
        <f>(C$9)*AVERAGE('Summary impacts'!$F$4:$F$14)</f>
        <v>2838015.49</v>
      </c>
      <c r="D68" s="47">
        <f>(D$9)*AVERAGE('Summary impacts'!$F$4:$F$14)</f>
        <v>3082021.6599999997</v>
      </c>
      <c r="E68" s="47">
        <f>(E$9)*AVERAGE('Summary impacts'!$F$4:$F$14)</f>
        <v>3194615.0400000005</v>
      </c>
      <c r="F68" s="47">
        <f>(F$9)*AVERAGE('Summary impacts'!$F$4:$F$14)</f>
        <v>3312216.1599999997</v>
      </c>
      <c r="G68" s="47">
        <f>(G$9)*AVERAGE('Summary impacts'!$F$4:$F$14)</f>
        <v>3435228.87</v>
      </c>
      <c r="H68" s="47">
        <f>(H$9)*AVERAGE('Summary impacts'!$F$4:$F$14)</f>
        <v>3563814.71</v>
      </c>
      <c r="I68" s="47">
        <f>(I$9)*AVERAGE('Summary impacts'!$F$4:$F$14)</f>
        <v>3698539.07</v>
      </c>
      <c r="J68" s="47">
        <f>(J$9)*AVERAGE('Summary impacts'!$F$4:$F$14)</f>
        <v>3839563.49</v>
      </c>
      <c r="K68" s="47">
        <f>(K$9)*AVERAGE('Summary impacts'!$F$4:$F$14)</f>
        <v>3987291.8200000003</v>
      </c>
      <c r="L68" s="47">
        <f>(L$9)*AVERAGE('Summary impacts'!$F$4:$F$14)</f>
        <v>4142370.22</v>
      </c>
      <c r="M68" s="47">
        <f>(M$9)*AVERAGE('Summary impacts'!$F$4:$F$14)</f>
        <v>4305121.7699999996</v>
      </c>
      <c r="N68" s="47">
        <f>(N$9)*AVERAGE('Summary impacts'!$F$4:$F$14)</f>
        <v>4476031.09</v>
      </c>
      <c r="O68" s="47">
        <f>(O$9)*AVERAGE('Summary impacts'!$F$4:$F$14)</f>
        <v>4655744.34</v>
      </c>
      <c r="P68" s="47">
        <f>(P$9)*AVERAGE('Summary impacts'!$F$4:$F$14)</f>
        <v>4844746.1399999997</v>
      </c>
      <c r="Q68" s="47">
        <f>(Q$9)*AVERAGE('Summary impacts'!$F$4:$F$14)</f>
        <v>5043763.42</v>
      </c>
      <c r="R68" s="47">
        <f>(R$9)*AVERAGE('Summary impacts'!$F$4:$F$14)</f>
        <v>5253523.1100000003</v>
      </c>
      <c r="S68" s="47">
        <f>(S$9)*AVERAGE('Summary impacts'!$F$4:$F$14)</f>
        <v>5474590.5999999996</v>
      </c>
      <c r="T68" s="47">
        <f>(T$9)*AVERAGE('Summary impacts'!$F$4:$F$14)</f>
        <v>5708015.9000000004</v>
      </c>
      <c r="U68" s="48">
        <f t="shared" si="13"/>
        <v>5.3017706633269927E-2</v>
      </c>
      <c r="W68" s="76"/>
      <c r="X68" s="76"/>
      <c r="Y68" s="76"/>
      <c r="Z68" s="76"/>
      <c r="AA68" s="76"/>
      <c r="AB68" s="76"/>
      <c r="AC68" s="76"/>
      <c r="AD68" s="76"/>
      <c r="AE68" s="76"/>
      <c r="AF68" s="76"/>
      <c r="AG68" s="76"/>
      <c r="AH68" s="76"/>
      <c r="AI68" s="76"/>
      <c r="AJ68" s="76"/>
      <c r="AK68" s="76"/>
      <c r="AL68" s="76"/>
      <c r="AM68" s="76"/>
      <c r="AN68" s="76"/>
      <c r="AO68" s="76"/>
      <c r="AP68" s="77"/>
    </row>
    <row r="69" spans="1:42" ht="16" x14ac:dyDescent="0.8">
      <c r="A69" s="39" t="s">
        <v>60</v>
      </c>
      <c r="B69" s="39">
        <f>SUM(B57:B68)</f>
        <v>29688037.672699999</v>
      </c>
      <c r="C69" s="39">
        <f t="shared" ref="C69:T69" si="14">SUM(C57:C68)</f>
        <v>37711326.524500005</v>
      </c>
      <c r="D69" s="39">
        <f t="shared" si="14"/>
        <v>41441292.958700001</v>
      </c>
      <c r="E69" s="39">
        <f t="shared" si="14"/>
        <v>43950943.910500005</v>
      </c>
      <c r="F69" s="39">
        <f t="shared" si="14"/>
        <v>46631586.985399999</v>
      </c>
      <c r="G69" s="39">
        <f t="shared" si="14"/>
        <v>49492421.005499996</v>
      </c>
      <c r="H69" s="39">
        <f t="shared" si="14"/>
        <v>52542275.176599994</v>
      </c>
      <c r="I69" s="39">
        <f t="shared" si="14"/>
        <v>55791223.922800012</v>
      </c>
      <c r="J69" s="39">
        <f t="shared" si="14"/>
        <v>59248391.804100014</v>
      </c>
      <c r="K69" s="39">
        <f t="shared" si="14"/>
        <v>62924403.100700006</v>
      </c>
      <c r="L69" s="39">
        <f t="shared" si="14"/>
        <v>66829568.254599996</v>
      </c>
      <c r="M69" s="39">
        <f t="shared" si="14"/>
        <v>70974912.714200005</v>
      </c>
      <c r="N69" s="39">
        <f t="shared" si="14"/>
        <v>75370873.689500004</v>
      </c>
      <c r="O69" s="39">
        <f t="shared" si="14"/>
        <v>80029514.528999999</v>
      </c>
      <c r="P69" s="39">
        <f t="shared" si="14"/>
        <v>84961820.61679998</v>
      </c>
      <c r="Q69" s="39">
        <f t="shared" si="14"/>
        <v>90179815.247400001</v>
      </c>
      <c r="R69" s="39">
        <f t="shared" si="14"/>
        <v>95694750.120800003</v>
      </c>
      <c r="S69" s="39">
        <f t="shared" si="14"/>
        <v>101518505.45739999</v>
      </c>
      <c r="T69" s="39">
        <f t="shared" si="14"/>
        <v>107662444.53920002</v>
      </c>
      <c r="U69" s="41">
        <f t="shared" ref="U69" si="15">T69/B69</f>
        <v>3.6264587685498104</v>
      </c>
      <c r="W69" s="69"/>
      <c r="X69" s="69"/>
      <c r="Y69" s="69"/>
      <c r="Z69" s="69"/>
      <c r="AA69" s="69"/>
      <c r="AB69" s="69"/>
      <c r="AC69" s="69"/>
      <c r="AD69" s="69"/>
      <c r="AE69" s="69"/>
      <c r="AF69" s="69"/>
      <c r="AG69" s="69"/>
      <c r="AH69" s="69"/>
      <c r="AI69" s="69"/>
      <c r="AJ69" s="69"/>
      <c r="AK69" s="69"/>
      <c r="AL69" s="69"/>
      <c r="AM69" s="69"/>
      <c r="AN69" s="69"/>
      <c r="AO69" s="69"/>
      <c r="AP69" s="78"/>
    </row>
    <row r="70" spans="1:42" ht="17" x14ac:dyDescent="0.8">
      <c r="A70" s="53" t="s">
        <v>86</v>
      </c>
      <c r="B70" s="44"/>
      <c r="C70" s="44"/>
      <c r="D70" s="44"/>
      <c r="E70" s="44"/>
      <c r="F70" s="44"/>
      <c r="G70" s="44"/>
      <c r="H70" s="44"/>
      <c r="I70" s="44"/>
      <c r="J70" s="44"/>
      <c r="K70" s="44"/>
      <c r="L70" s="44"/>
      <c r="M70" s="44"/>
      <c r="N70" s="44"/>
      <c r="O70" s="44"/>
      <c r="P70" s="44"/>
      <c r="Q70" s="44"/>
      <c r="R70" s="44"/>
      <c r="S70" s="44"/>
      <c r="T70" s="44"/>
      <c r="U70" s="44"/>
      <c r="W70" s="6"/>
      <c r="X70" s="6"/>
      <c r="Y70" s="6"/>
      <c r="Z70" s="6"/>
      <c r="AA70" s="6"/>
      <c r="AB70" s="6"/>
      <c r="AC70" s="6"/>
      <c r="AD70" s="6"/>
      <c r="AE70" s="6"/>
      <c r="AF70" s="6"/>
      <c r="AG70" s="6"/>
      <c r="AH70" s="6"/>
      <c r="AI70" s="6"/>
      <c r="AJ70" s="6"/>
      <c r="AK70" s="6"/>
      <c r="AL70" s="6"/>
      <c r="AM70" s="6"/>
      <c r="AN70" s="6"/>
      <c r="AO70" s="6"/>
      <c r="AP70" s="75"/>
    </row>
    <row r="71" spans="1:42" ht="16" x14ac:dyDescent="0.8">
      <c r="A71" s="46" t="s">
        <v>84</v>
      </c>
      <c r="B71" s="47">
        <f>(B$3*0.5*'Summary impacts'!$Q$19+(B$3*0.5)*'Summary impacts'!$Q$18)*'Summary impacts'!$G$4</f>
        <v>22331387.629000001</v>
      </c>
      <c r="C71" s="47">
        <f>(C$3*0.5*'Summary impacts'!$Q$19+(C$3*0.5)*'Summary impacts'!$Q$18)*'Summary impacts'!$G$4</f>
        <v>28549973.515000004</v>
      </c>
      <c r="D71" s="47">
        <f>(D$3*0.5*'Summary impacts'!$Q$19+(D$3*0.5)*'Summary impacts'!$Q$18)*'Summary impacts'!$G$4</f>
        <v>31553612.948999997</v>
      </c>
      <c r="E71" s="47">
        <f>(E$3*0.5*'Summary impacts'!$Q$19+(E$3*0.5)*'Summary impacts'!$Q$18)*'Summary impacts'!$G$4</f>
        <v>34042244.995000005</v>
      </c>
      <c r="F71" s="47">
        <f>(F$3*0.5*'Summary impacts'!$Q$19+(F$3*0.5)*'Summary impacts'!$Q$18)*'Summary impacts'!$G$4</f>
        <v>36715235.998000003</v>
      </c>
      <c r="G71" s="47">
        <f>(G$3*0.5*'Summary impacts'!$Q$19+(G$3*0.5)*'Summary impacts'!$Q$18)*'Summary impacts'!$G$4</f>
        <v>39581568.644999996</v>
      </c>
      <c r="H71" s="47">
        <f>(H$3*0.5*'Summary impacts'!$Q$19+(H$3*0.5)*'Summary impacts'!$Q$18)*'Summary impacts'!$G$4</f>
        <v>42648942.381999999</v>
      </c>
      <c r="I71" s="47">
        <f>(I$3*0.5*'Summary impacts'!$Q$19+(I$3*0.5)*'Summary impacts'!$Q$18)*'Summary impacts'!$G$4</f>
        <v>45926339.896000005</v>
      </c>
      <c r="J71" s="47">
        <f>(J$3*0.5*'Summary impacts'!$Q$19+(J$3*0.5)*'Summary impacts'!$Q$18)*'Summary impacts'!$G$4</f>
        <v>49422316.127000004</v>
      </c>
      <c r="K71" s="47">
        <f>(K$3*0.5*'Summary impacts'!$Q$19+(K$3*0.5)*'Summary impacts'!$Q$18)*'Summary impacts'!$G$4</f>
        <v>53146281.509000003</v>
      </c>
      <c r="L71" s="47">
        <f>(L$3*0.5*'Summary impacts'!$Q$19+(L$3*0.5)*'Summary impacts'!$Q$18)*'Summary impacts'!$G$4</f>
        <v>57106790.982000001</v>
      </c>
      <c r="M71" s="47">
        <f>(M$3*0.5*'Summary impacts'!$Q$19+(M$3*0.5)*'Summary impacts'!$Q$18)*'Summary impacts'!$G$4</f>
        <v>61314110.474000007</v>
      </c>
      <c r="N71" s="47">
        <f>(N$3*0.5*'Summary impacts'!$Q$19+(N$3*0.5)*'Summary impacts'!$Q$18)*'Summary impacts'!$G$4</f>
        <v>65776794.925000012</v>
      </c>
      <c r="O71" s="47">
        <f>(O$3*0.5*'Summary impacts'!$Q$19+(O$3*0.5)*'Summary impacts'!$Q$18)*'Summary impacts'!$G$4</f>
        <v>70505538.010000005</v>
      </c>
      <c r="P71" s="47">
        <f>(P$3*0.5*'Summary impacts'!$Q$19+(P$3*0.5)*'Summary impacts'!$Q$18)*'Summary impacts'!$G$4</f>
        <v>75509322.415999994</v>
      </c>
      <c r="Q71" s="47">
        <f>(Q$3*0.5*'Summary impacts'!$Q$19+(Q$3*0.5)*'Summary impacts'!$Q$18)*'Summary impacts'!$G$4</f>
        <v>80798841.818000004</v>
      </c>
      <c r="R71" s="47">
        <f>(R$3*0.5*'Summary impacts'!$Q$19+(R$3*0.5)*'Summary impacts'!$Q$18)*'Summary impacts'!$G$4</f>
        <v>86382651.156000003</v>
      </c>
      <c r="S71" s="47">
        <f>(S$3*0.5*'Summary impacts'!$Q$19+(S$3*0.5)*'Summary impacts'!$Q$18)*'Summary impacts'!$G$4</f>
        <v>92271016.357999995</v>
      </c>
      <c r="T71" s="47">
        <f>(T$3*0.5*'Summary impacts'!$Q$19+(T$3*0.5)*'Summary impacts'!$Q$18)*'Summary impacts'!$G$4</f>
        <v>98472492.364000008</v>
      </c>
      <c r="U71" s="48">
        <f>T71/$T$83</f>
        <v>0.83873459402394557</v>
      </c>
      <c r="W71" s="76"/>
      <c r="X71" s="76"/>
      <c r="Y71" s="76"/>
      <c r="Z71" s="76"/>
      <c r="AA71" s="76"/>
      <c r="AB71" s="76"/>
      <c r="AC71" s="76"/>
      <c r="AD71" s="76"/>
      <c r="AE71" s="76"/>
      <c r="AF71" s="76"/>
      <c r="AG71" s="76"/>
      <c r="AH71" s="76"/>
      <c r="AI71" s="76"/>
      <c r="AJ71" s="76"/>
      <c r="AK71" s="76"/>
      <c r="AL71" s="76"/>
      <c r="AM71" s="76"/>
      <c r="AN71" s="76"/>
      <c r="AO71" s="76"/>
      <c r="AP71" s="77"/>
    </row>
    <row r="72" spans="1:42" ht="16" x14ac:dyDescent="0.8">
      <c r="A72" s="46" t="s">
        <v>32</v>
      </c>
      <c r="B72" s="47">
        <f>(B$2-(B$3*0.5)*'Summary impacts'!$Q$18)*'Summary impacts'!$G$5</f>
        <v>2040263.9529999997</v>
      </c>
      <c r="C72" s="47">
        <f>(C$2-(C$3*0.5)*'Summary impacts'!$Q$18)*'Summary impacts'!$G$5</f>
        <v>2889747.855</v>
      </c>
      <c r="D72" s="47">
        <f>(D$2-(D$3*0.5)*'Summary impacts'!$Q$18)*'Summary impacts'!$G$5</f>
        <v>3299219.1929999995</v>
      </c>
      <c r="E72" s="47">
        <f>(E$2-(E$3*0.5)*'Summary impacts'!$Q$18)*'Summary impacts'!$G$5</f>
        <v>3488517.2149999994</v>
      </c>
      <c r="F72" s="47">
        <f>(F$2-(F$3*0.5)*'Summary impacts'!$Q$18)*'Summary impacts'!$G$5</f>
        <v>3692522.0859999997</v>
      </c>
      <c r="G72" s="47">
        <f>(G$2-(G$3*0.5)*'Summary impacts'!$Q$18)*'Summary impacts'!$G$5</f>
        <v>3912470.2650000011</v>
      </c>
      <c r="H72" s="47">
        <f>(H$2-(H$3*0.5)*'Summary impacts'!$Q$18)*'Summary impacts'!$G$5</f>
        <v>4150391.5739999991</v>
      </c>
      <c r="I72" s="47">
        <f>(I$2-(I$3*0.5)*'Summary impacts'!$Q$18)*'Summary impacts'!$G$5</f>
        <v>4408201.4719999991</v>
      </c>
      <c r="J72" s="47">
        <f>(J$2-(J$3*0.5)*'Summary impacts'!$Q$18)*'Summary impacts'!$G$5</f>
        <v>4687465.5389999999</v>
      </c>
      <c r="K72" s="47">
        <f>(K$2-(K$3*0.5)*'Summary impacts'!$Q$18)*'Summary impacts'!$G$5</f>
        <v>4990449.1129999999</v>
      </c>
      <c r="L72" s="47">
        <f>(L$2-(L$3*0.5)*'Summary impacts'!$Q$18)*'Summary impacts'!$G$5</f>
        <v>5319105.7739999993</v>
      </c>
      <c r="M72" s="47">
        <f>(M$2-(M$3*0.5)*'Summary impacts'!$Q$18)*'Summary impacts'!$G$5</f>
        <v>5675721.6179999979</v>
      </c>
      <c r="N72" s="47">
        <f>(N$2-(N$3*0.5)*'Summary impacts'!$Q$18)*'Summary impacts'!$G$5</f>
        <v>6062444.2249999987</v>
      </c>
      <c r="O72" s="47">
        <f>(O$2-(O$3*0.5)*'Summary impacts'!$Q$18)*'Summary impacts'!$G$5</f>
        <v>6481521.5699999994</v>
      </c>
      <c r="P72" s="47">
        <f>(P$2-(P$3*0.5)*'Summary impacts'!$Q$18)*'Summary impacts'!$G$5</f>
        <v>6935354.1119999997</v>
      </c>
      <c r="Q72" s="47">
        <f>(Q$2-(Q$3*0.5)*'Summary impacts'!$Q$18)*'Summary impacts'!$G$5</f>
        <v>7425898.8260000004</v>
      </c>
      <c r="R72" s="47">
        <f>(R$2-(R$3*0.5)*'Summary impacts'!$Q$18)*'Summary impacts'!$G$5</f>
        <v>7955594.2920000013</v>
      </c>
      <c r="S72" s="47">
        <f>(S$2-(S$3*0.5)*'Summary impacts'!$Q$18)*'Summary impacts'!$G$5</f>
        <v>8526532.6059999987</v>
      </c>
      <c r="T72" s="47">
        <f>(T$2-(T$3*0.5)*'Summary impacts'!$Q$18)*'Summary impacts'!$G$5</f>
        <v>9140570.3480000012</v>
      </c>
      <c r="U72" s="48">
        <f t="shared" ref="U72:U82" si="16">T72/$T$83</f>
        <v>7.7854356845545356E-2</v>
      </c>
      <c r="W72" s="76"/>
      <c r="X72" s="76"/>
      <c r="Y72" s="76"/>
      <c r="Z72" s="76"/>
      <c r="AA72" s="76"/>
      <c r="AB72" s="76"/>
      <c r="AC72" s="76"/>
      <c r="AD72" s="76"/>
      <c r="AE72" s="76"/>
      <c r="AF72" s="76"/>
      <c r="AG72" s="76"/>
      <c r="AH72" s="76"/>
      <c r="AI72" s="76"/>
      <c r="AJ72" s="76"/>
      <c r="AK72" s="76"/>
      <c r="AL72" s="76"/>
      <c r="AM72" s="76"/>
      <c r="AN72" s="76"/>
      <c r="AO72" s="76"/>
      <c r="AP72" s="77"/>
    </row>
    <row r="73" spans="1:42" ht="16" x14ac:dyDescent="0.8">
      <c r="A73" s="46" t="s">
        <v>78</v>
      </c>
      <c r="B73" s="47">
        <f>(B$3*0.5*'Summary impacts'!$Q$19)*'Summary impacts'!$G$6</f>
        <v>944946.70000000007</v>
      </c>
      <c r="C73" s="47">
        <f>(C$3*0.5*'Summary impacts'!$Q$19)*'Summary impacts'!$G$6</f>
        <v>1208084.5</v>
      </c>
      <c r="D73" s="47">
        <f>(D$3*0.5*'Summary impacts'!$Q$19)*'Summary impacts'!$G$6</f>
        <v>1335182.7</v>
      </c>
      <c r="E73" s="47">
        <f>(E$3*0.5*'Summary impacts'!$Q$19)*'Summary impacts'!$G$6</f>
        <v>1440488.5</v>
      </c>
      <c r="F73" s="47">
        <f>(F$3*0.5*'Summary impacts'!$Q$19)*'Summary impacts'!$G$6</f>
        <v>1553595.4000000001</v>
      </c>
      <c r="G73" s="47">
        <f>(G$3*0.5*'Summary impacts'!$Q$19)*'Summary impacts'!$G$6</f>
        <v>1674883.5</v>
      </c>
      <c r="H73" s="47">
        <f>(H$3*0.5*'Summary impacts'!$Q$19)*'Summary impacts'!$G$6</f>
        <v>1804678.5999999999</v>
      </c>
      <c r="I73" s="47">
        <f>(I$3*0.5*'Summary impacts'!$Q$19)*'Summary impacts'!$G$6</f>
        <v>1943360.8</v>
      </c>
      <c r="J73" s="47">
        <f>(J$3*0.5*'Summary impacts'!$Q$19)*'Summary impacts'!$G$6</f>
        <v>2091292.1</v>
      </c>
      <c r="K73" s="47">
        <f>(K$3*0.5*'Summary impacts'!$Q$19)*'Summary impacts'!$G$6</f>
        <v>2248870.7000000002</v>
      </c>
      <c r="L73" s="47">
        <f>(L$3*0.5*'Summary impacts'!$Q$19)*'Summary impacts'!$G$6</f>
        <v>2416458.6</v>
      </c>
      <c r="M73" s="47">
        <f>(M$3*0.5*'Summary impacts'!$Q$19)*'Summary impacts'!$G$6</f>
        <v>2594490.2000000002</v>
      </c>
      <c r="N73" s="47">
        <f>(N$3*0.5*'Summary impacts'!$Q$19)*'Summary impacts'!$G$6</f>
        <v>2783327.5</v>
      </c>
      <c r="O73" s="47">
        <f>(O$3*0.5*'Summary impacts'!$Q$19)*'Summary impacts'!$G$6</f>
        <v>2983423</v>
      </c>
      <c r="P73" s="47">
        <f>(P$3*0.5*'Summary impacts'!$Q$19)*'Summary impacts'!$G$6</f>
        <v>3195156.8</v>
      </c>
      <c r="Q73" s="47">
        <f>(Q$3*0.5*'Summary impacts'!$Q$19)*'Summary impacts'!$G$6</f>
        <v>3418981.4</v>
      </c>
      <c r="R73" s="47">
        <f>(R$3*0.5*'Summary impacts'!$Q$19)*'Summary impacts'!$G$6</f>
        <v>3655258.8</v>
      </c>
      <c r="S73" s="47">
        <f>(S$3*0.5*'Summary impacts'!$Q$19)*'Summary impacts'!$G$6</f>
        <v>3904423.4</v>
      </c>
      <c r="T73" s="47">
        <f>(T$3*0.5*'Summary impacts'!$Q$19)*'Summary impacts'!$G$6</f>
        <v>4166837.1999999997</v>
      </c>
      <c r="U73" s="48">
        <f t="shared" si="16"/>
        <v>3.5490830214667583E-2</v>
      </c>
      <c r="W73" s="76"/>
      <c r="X73" s="76"/>
      <c r="Y73" s="76"/>
      <c r="Z73" s="76"/>
      <c r="AA73" s="76"/>
      <c r="AB73" s="76"/>
      <c r="AC73" s="76"/>
      <c r="AD73" s="76"/>
      <c r="AE73" s="76"/>
      <c r="AF73" s="76"/>
      <c r="AG73" s="76"/>
      <c r="AH73" s="76"/>
      <c r="AI73" s="76"/>
      <c r="AJ73" s="76"/>
      <c r="AK73" s="76"/>
      <c r="AL73" s="76"/>
      <c r="AM73" s="76"/>
      <c r="AN73" s="76"/>
      <c r="AO73" s="76"/>
      <c r="AP73" s="77"/>
    </row>
    <row r="74" spans="1:42" ht="16" x14ac:dyDescent="0.8">
      <c r="A74" s="46" t="s">
        <v>14</v>
      </c>
      <c r="B74" s="47">
        <f>(B$4)*'Summary impacts'!$G$7</f>
        <v>106334.02</v>
      </c>
      <c r="C74" s="47">
        <f>(C$4)*'Summary impacts'!$G$7</f>
        <v>131793.26</v>
      </c>
      <c r="D74" s="47">
        <f>(D$4)*'Summary impacts'!$G$7</f>
        <v>142794.91</v>
      </c>
      <c r="E74" s="47">
        <f>(E$4)*'Summary impacts'!$G$7</f>
        <v>147836.62999999998</v>
      </c>
      <c r="F74" s="47">
        <f>(F$4)*'Summary impacts'!$G$7</f>
        <v>153063.92000000001</v>
      </c>
      <c r="G74" s="47">
        <f>(G$4)*'Summary impacts'!$G$7</f>
        <v>158481.60000000001</v>
      </c>
      <c r="H74" s="47">
        <f>(H$4)*'Summary impacts'!$G$7</f>
        <v>164104.12999999998</v>
      </c>
      <c r="I74" s="47">
        <f>(I$4)*'Summary impacts'!$G$7</f>
        <v>169933.92</v>
      </c>
      <c r="J74" s="47">
        <f>(J$4)*'Summary impacts'!$G$7</f>
        <v>175983.02000000002</v>
      </c>
      <c r="K74" s="47">
        <f>(K$4)*'Summary impacts'!$G$7</f>
        <v>182258.66</v>
      </c>
      <c r="L74" s="47">
        <f>(L$4)*'Summary impacts'!$G$7</f>
        <v>188775.3</v>
      </c>
      <c r="M74" s="47">
        <f>(M$4)*'Summary impacts'!$G$7</f>
        <v>195537.76</v>
      </c>
      <c r="N74" s="47">
        <f>(N$4)*'Summary impacts'!$G$7</f>
        <v>202562.91</v>
      </c>
      <c r="O74" s="47">
        <f>(O$4)*'Summary impacts'!$G$7</f>
        <v>209855.57</v>
      </c>
      <c r="P74" s="47">
        <f>(P$4)*'Summary impacts'!$G$7</f>
        <v>217432.61000000002</v>
      </c>
      <c r="Q74" s="47">
        <f>(Q$4)*'Summary impacts'!$G$7</f>
        <v>225303.67</v>
      </c>
      <c r="R74" s="47">
        <f>(R$4)*'Summary impacts'!$G$7</f>
        <v>233483.21</v>
      </c>
      <c r="S74" s="47">
        <f>(S$4)*'Summary impacts'!$G$7</f>
        <v>241983.28</v>
      </c>
      <c r="T74" s="47">
        <f>(T$4)*'Summary impacts'!$G$7</f>
        <v>250818.34</v>
      </c>
      <c r="U74" s="48">
        <f>T74/$T$83</f>
        <v>2.1363328328893594E-3</v>
      </c>
      <c r="W74" s="76"/>
      <c r="X74" s="76"/>
      <c r="Y74" s="76"/>
      <c r="Z74" s="76"/>
      <c r="AA74" s="76"/>
      <c r="AB74" s="76"/>
      <c r="AC74" s="76"/>
      <c r="AD74" s="76"/>
      <c r="AE74" s="76"/>
      <c r="AF74" s="76"/>
      <c r="AG74" s="76"/>
      <c r="AH74" s="76"/>
      <c r="AI74" s="76"/>
      <c r="AJ74" s="76"/>
      <c r="AK74" s="76"/>
      <c r="AL74" s="76"/>
      <c r="AM74" s="76"/>
      <c r="AN74" s="76"/>
      <c r="AO74" s="76"/>
      <c r="AP74" s="77"/>
    </row>
    <row r="75" spans="1:42" ht="16" x14ac:dyDescent="0.8">
      <c r="A75" s="46" t="s">
        <v>34</v>
      </c>
      <c r="B75" s="47">
        <f>(B$5*0.89)*'Summary impacts'!$G$8</f>
        <v>132033.8229</v>
      </c>
      <c r="C75" s="47">
        <f>(C$5*0.89)*'Summary impacts'!$G$8</f>
        <v>163629.5171</v>
      </c>
      <c r="D75" s="47">
        <f>(D$5*0.89)*'Summary impacts'!$G$8</f>
        <v>177283.995</v>
      </c>
      <c r="E75" s="47">
        <f>(E$5*0.89)*'Summary impacts'!$G$8</f>
        <v>183558.29029999999</v>
      </c>
      <c r="F75" s="47">
        <f>(F$5*0.89)*'Summary impacts'!$G$8</f>
        <v>190064.4039</v>
      </c>
      <c r="G75" s="47">
        <f>(G$5*0.89)*'Summary impacts'!$G$8</f>
        <v>196813.73670000001</v>
      </c>
      <c r="H75" s="47">
        <f>(H$5*0.89)*'Summary impacts'!$G$8</f>
        <v>203817.68960000001</v>
      </c>
      <c r="I75" s="47">
        <f>(I$5*0.89)*'Summary impacts'!$G$8</f>
        <v>211083.86320000002</v>
      </c>
      <c r="J75" s="47">
        <f>(J$5*0.89)*'Summary impacts'!$G$8</f>
        <v>218623.65839999999</v>
      </c>
      <c r="K75" s="47">
        <f>(K$5*0.89)*'Summary impacts'!$G$8</f>
        <v>226452.2764</v>
      </c>
      <c r="L75" s="47">
        <f>(L$5*0.89)*'Summary impacts'!$G$8</f>
        <v>234584.9184</v>
      </c>
      <c r="M75" s="47">
        <f>(M$5*0.89)*'Summary impacts'!$G$8</f>
        <v>243025.38470000002</v>
      </c>
      <c r="N75" s="47">
        <f>(N$5*0.89)*'Summary impacts'!$G$8</f>
        <v>251796.47710000002</v>
      </c>
      <c r="O75" s="47">
        <f>(O$5*0.89)*'Summary impacts'!$G$8</f>
        <v>260913.39679999996</v>
      </c>
      <c r="P75" s="47">
        <f>(P$5*0.89)*'Summary impacts'!$G$8</f>
        <v>270383.74440000003</v>
      </c>
      <c r="Q75" s="47">
        <f>(Q$5*0.89)*'Summary impacts'!$G$8</f>
        <v>280230.32170000003</v>
      </c>
      <c r="R75" s="47">
        <f>(R$5*0.89)*'Summary impacts'!$G$8</f>
        <v>290464.52960000001</v>
      </c>
      <c r="S75" s="47">
        <f>(S$5*0.89)*'Summary impacts'!$G$8</f>
        <v>301109.16990000004</v>
      </c>
      <c r="T75" s="47">
        <f>(T$5*0.89)*'Summary impacts'!$G$8</f>
        <v>312175.64350000001</v>
      </c>
      <c r="U75" s="48">
        <f t="shared" si="16"/>
        <v>2.6589406374247344E-3</v>
      </c>
      <c r="W75" s="76"/>
      <c r="X75" s="76"/>
      <c r="Y75" s="76"/>
      <c r="Z75" s="76"/>
      <c r="AA75" s="76"/>
      <c r="AB75" s="76"/>
      <c r="AC75" s="76"/>
      <c r="AD75" s="76"/>
      <c r="AE75" s="76"/>
      <c r="AF75" s="76"/>
      <c r="AG75" s="76"/>
      <c r="AH75" s="76"/>
      <c r="AI75" s="76"/>
      <c r="AJ75" s="76"/>
      <c r="AK75" s="76"/>
      <c r="AL75" s="76"/>
      <c r="AM75" s="76"/>
      <c r="AN75" s="76"/>
      <c r="AO75" s="76"/>
      <c r="AP75" s="77"/>
    </row>
    <row r="76" spans="1:42" ht="16" x14ac:dyDescent="0.8">
      <c r="A76" s="46" t="s">
        <v>35</v>
      </c>
      <c r="B76" s="47">
        <f>(B$5*0.11)*'Summary impacts'!$G$9</f>
        <v>5044.6836000000003</v>
      </c>
      <c r="C76" s="47">
        <f>(C$5*0.11)*'Summary impacts'!$G$9</f>
        <v>6251.8763999999992</v>
      </c>
      <c r="D76" s="47">
        <f>(D$5*0.11)*'Summary impacts'!$G$9</f>
        <v>6773.58</v>
      </c>
      <c r="E76" s="47">
        <f>(E$5*0.11)*'Summary impacts'!$G$9</f>
        <v>7013.3051999999998</v>
      </c>
      <c r="F76" s="47">
        <f>(F$5*0.11)*'Summary impacts'!$G$9</f>
        <v>7261.8876</v>
      </c>
      <c r="G76" s="47">
        <f>(G$5*0.11)*'Summary impacts'!$G$9</f>
        <v>7519.7628000000004</v>
      </c>
      <c r="H76" s="47">
        <f>(H$5*0.11)*'Summary impacts'!$G$9</f>
        <v>7787.3664000000008</v>
      </c>
      <c r="I76" s="47">
        <f>(I$5*0.11)*'Summary impacts'!$G$9</f>
        <v>8064.988800000001</v>
      </c>
      <c r="J76" s="47">
        <f>(J$5*0.11)*'Summary impacts'!$G$9</f>
        <v>8353.0655999999999</v>
      </c>
      <c r="K76" s="47">
        <f>(K$5*0.11)*'Summary impacts'!$G$9</f>
        <v>8652.1776000000009</v>
      </c>
      <c r="L76" s="47">
        <f>(L$5*0.11)*'Summary impacts'!$G$9</f>
        <v>8962.9056</v>
      </c>
      <c r="M76" s="47">
        <f>(M$5*0.11)*'Summary impacts'!$G$9</f>
        <v>9285.3948</v>
      </c>
      <c r="N76" s="47">
        <f>(N$5*0.11)*'Summary impacts'!$G$9</f>
        <v>9620.5164000000004</v>
      </c>
      <c r="O76" s="47">
        <f>(O$5*0.11)*'Summary impacts'!$G$9</f>
        <v>9968.8511999999992</v>
      </c>
      <c r="P76" s="47">
        <f>(P$5*0.11)*'Summary impacts'!$G$9</f>
        <v>10330.6896</v>
      </c>
      <c r="Q76" s="47">
        <f>(Q$5*0.11)*'Summary impacts'!$G$9</f>
        <v>10706.9028</v>
      </c>
      <c r="R76" s="47">
        <f>(R$5*0.11)*'Summary impacts'!$G$9</f>
        <v>11097.926400000002</v>
      </c>
      <c r="S76" s="47">
        <f>(S$5*0.11)*'Summary impacts'!$G$9</f>
        <v>11504.631600000001</v>
      </c>
      <c r="T76" s="47">
        <f>(T$5*0.11)*'Summary impacts'!$G$9</f>
        <v>11927.454000000002</v>
      </c>
      <c r="U76" s="48">
        <f t="shared" si="16"/>
        <v>1.0159150081679644E-4</v>
      </c>
      <c r="W76" s="76"/>
      <c r="X76" s="76"/>
      <c r="Y76" s="76"/>
      <c r="Z76" s="76"/>
      <c r="AA76" s="76"/>
      <c r="AB76" s="76"/>
      <c r="AC76" s="76"/>
      <c r="AD76" s="76"/>
      <c r="AE76" s="76"/>
      <c r="AF76" s="76"/>
      <c r="AG76" s="76"/>
      <c r="AH76" s="76"/>
      <c r="AI76" s="76"/>
      <c r="AJ76" s="76"/>
      <c r="AK76" s="76"/>
      <c r="AL76" s="76"/>
      <c r="AM76" s="76"/>
      <c r="AN76" s="76"/>
      <c r="AO76" s="76"/>
      <c r="AP76" s="77"/>
    </row>
    <row r="77" spans="1:42" ht="16" x14ac:dyDescent="0.8">
      <c r="A77" s="46" t="s">
        <v>77</v>
      </c>
      <c r="B77" s="47">
        <f>(B$6*0.75)*'Summary impacts'!$G$10</f>
        <v>83918.212500000009</v>
      </c>
      <c r="C77" s="47">
        <f>(C$6*0.75)*'Summary impacts'!$G$10</f>
        <v>106122.56250000001</v>
      </c>
      <c r="D77" s="47">
        <f>(D$6*0.75)*'Summary impacts'!$G$10</f>
        <v>116401.91249999999</v>
      </c>
      <c r="E77" s="47">
        <f>(E$6*0.75)*'Summary impacts'!$G$10</f>
        <v>123628.46249999999</v>
      </c>
      <c r="F77" s="47">
        <f>(F$6*0.75)*'Summary impacts'!$G$10</f>
        <v>131423.4375</v>
      </c>
      <c r="G77" s="47">
        <f>(G$6*0.75)*'Summary impacts'!$G$10</f>
        <v>139820.625</v>
      </c>
      <c r="H77" s="47">
        <f>(H$6*0.75)*'Summary impacts'!$G$10</f>
        <v>148849.83749999999</v>
      </c>
      <c r="I77" s="47">
        <f>(I$6*0.75)*'Summary impacts'!$G$10</f>
        <v>158548.83749999999</v>
      </c>
      <c r="J77" s="47">
        <f>(J$6*0.75)*'Summary impacts'!$G$10</f>
        <v>168949.42499999999</v>
      </c>
      <c r="K77" s="47">
        <f>(K$6*0.75)*'Summary impacts'!$G$10</f>
        <v>180089.36249999999</v>
      </c>
      <c r="L77" s="47">
        <f>(L$6*0.75)*'Summary impacts'!$G$10</f>
        <v>192006.41250000001</v>
      </c>
      <c r="M77" s="47">
        <f>(M$6*0.75)*'Summary impacts'!$G$10</f>
        <v>204736.34999999998</v>
      </c>
      <c r="N77" s="47">
        <f>(N$6*0.75)*'Summary impacts'!$G$10</f>
        <v>218316.93750000003</v>
      </c>
      <c r="O77" s="47">
        <f>(O$6*0.75)*'Summary impacts'!$G$10</f>
        <v>232791.90000000002</v>
      </c>
      <c r="P77" s="47">
        <f>(P$6*0.75)*'Summary impacts'!$G$10</f>
        <v>248198.99999999997</v>
      </c>
      <c r="Q77" s="47">
        <f>(Q$6*0.75)*'Summary impacts'!$G$10</f>
        <v>264577.98749999999</v>
      </c>
      <c r="R77" s="47">
        <f>(R$6*0.75)*'Summary impacts'!$G$10</f>
        <v>281972.58750000002</v>
      </c>
      <c r="S77" s="47">
        <f>(S$6*0.75)*'Summary impacts'!$G$10</f>
        <v>300420.5625</v>
      </c>
      <c r="T77" s="47">
        <f>(T$6*0.75)*'Summary impacts'!$G$10</f>
        <v>319963.65000000002</v>
      </c>
      <c r="U77" s="48">
        <f t="shared" si="16"/>
        <v>2.7252745984449127E-3</v>
      </c>
      <c r="W77" s="76"/>
      <c r="X77" s="76"/>
      <c r="Y77" s="76"/>
      <c r="Z77" s="76"/>
      <c r="AA77" s="76"/>
      <c r="AB77" s="76"/>
      <c r="AC77" s="76"/>
      <c r="AD77" s="76"/>
      <c r="AE77" s="76"/>
      <c r="AF77" s="76"/>
      <c r="AG77" s="76"/>
      <c r="AH77" s="76"/>
      <c r="AI77" s="76"/>
      <c r="AJ77" s="76"/>
      <c r="AK77" s="76"/>
      <c r="AL77" s="76"/>
      <c r="AM77" s="76"/>
      <c r="AN77" s="76"/>
      <c r="AO77" s="76"/>
      <c r="AP77" s="77"/>
    </row>
    <row r="78" spans="1:42" ht="16" x14ac:dyDescent="0.8">
      <c r="A78" s="46" t="s">
        <v>79</v>
      </c>
      <c r="B78" s="47">
        <f>(B$6*0.25)*'Summary impacts'!$G$11</f>
        <v>25544.915000000001</v>
      </c>
      <c r="C78" s="47">
        <f>(C$6*0.25)*'Summary impacts'!$G$11</f>
        <v>32303.975000000002</v>
      </c>
      <c r="D78" s="47">
        <f>(D$6*0.25)*'Summary impacts'!$G$11</f>
        <v>35433.034999999996</v>
      </c>
      <c r="E78" s="47">
        <f>(E$6*0.25)*'Summary impacts'!$G$11</f>
        <v>37632.814999999995</v>
      </c>
      <c r="F78" s="47">
        <f>(F$6*0.25)*'Summary impacts'!$G$11</f>
        <v>40005.625</v>
      </c>
      <c r="G78" s="47">
        <f>(G$6*0.25)*'Summary impacts'!$G$11</f>
        <v>42561.75</v>
      </c>
      <c r="H78" s="47">
        <f>(H$6*0.25)*'Summary impacts'!$G$11</f>
        <v>45310.264999999999</v>
      </c>
      <c r="I78" s="47">
        <f>(I$6*0.25)*'Summary impacts'!$G$11</f>
        <v>48262.665000000001</v>
      </c>
      <c r="J78" s="47">
        <f>(J$6*0.25)*'Summary impacts'!$G$11</f>
        <v>51428.63</v>
      </c>
      <c r="K78" s="47">
        <f>(K$6*0.25)*'Summary impacts'!$G$11</f>
        <v>54819.654999999999</v>
      </c>
      <c r="L78" s="47">
        <f>(L$6*0.25)*'Summary impacts'!$G$11</f>
        <v>58447.235000000001</v>
      </c>
      <c r="M78" s="47">
        <f>(M$6*0.25)*'Summary impacts'!$G$11</f>
        <v>62322.259999999995</v>
      </c>
      <c r="N78" s="47">
        <f>(N$6*0.25)*'Summary impacts'!$G$11</f>
        <v>66456.225000000006</v>
      </c>
      <c r="O78" s="47">
        <f>(O$6*0.25)*'Summary impacts'!$G$11</f>
        <v>70862.44</v>
      </c>
      <c r="P78" s="47">
        <f>(P$6*0.25)*'Summary impacts'!$G$11</f>
        <v>75552.399999999994</v>
      </c>
      <c r="Q78" s="47">
        <f>(Q$6*0.25)*'Summary impacts'!$G$11</f>
        <v>80538.205000000002</v>
      </c>
      <c r="R78" s="47">
        <f>(R$6*0.25)*'Summary impacts'!$G$11</f>
        <v>85833.165000000008</v>
      </c>
      <c r="S78" s="47">
        <f>(S$6*0.25)*'Summary impacts'!$G$11</f>
        <v>91448.774999999994</v>
      </c>
      <c r="T78" s="47">
        <f>(T$6*0.25)*'Summary impacts'!$G$11</f>
        <v>97397.74</v>
      </c>
      <c r="U78" s="48">
        <f t="shared" si="16"/>
        <v>8.2958044380335703E-4</v>
      </c>
      <c r="W78" s="76"/>
      <c r="X78" s="76"/>
      <c r="Y78" s="76"/>
      <c r="Z78" s="76"/>
      <c r="AA78" s="76"/>
      <c r="AB78" s="76"/>
      <c r="AC78" s="76"/>
      <c r="AD78" s="76"/>
      <c r="AE78" s="76"/>
      <c r="AF78" s="76"/>
      <c r="AG78" s="76"/>
      <c r="AH78" s="76"/>
      <c r="AI78" s="76"/>
      <c r="AJ78" s="76"/>
      <c r="AK78" s="76"/>
      <c r="AL78" s="76"/>
      <c r="AM78" s="76"/>
      <c r="AN78" s="76"/>
      <c r="AO78" s="76"/>
      <c r="AP78" s="77"/>
    </row>
    <row r="79" spans="1:42" ht="16" x14ac:dyDescent="0.8">
      <c r="A79" s="46" t="s">
        <v>37</v>
      </c>
      <c r="B79" s="47">
        <f>(B$7*0.76)*'Summary impacts'!$G$12</f>
        <v>190343.04119999998</v>
      </c>
      <c r="C79" s="47">
        <f>(C$7*0.76)*'Summary impacts'!$G$12</f>
        <v>236604.42360000004</v>
      </c>
      <c r="D79" s="47">
        <f>(D$7*0.76)*'Summary impacts'!$G$12</f>
        <v>256832.56080000004</v>
      </c>
      <c r="E79" s="47">
        <f>(E$7*0.76)*'Summary impacts'!$G$12</f>
        <v>266617.11240000004</v>
      </c>
      <c r="F79" s="47">
        <f>(F$7*0.76)*'Summary impacts'!$G$12</f>
        <v>276867.19439999998</v>
      </c>
      <c r="G79" s="47">
        <f>(G$7*0.76)*'Summary impacts'!$G$12</f>
        <v>287610.85079999996</v>
      </c>
      <c r="H79" s="47">
        <f>(H$7*0.76)*'Summary impacts'!$G$12</f>
        <v>298878.93</v>
      </c>
      <c r="I79" s="47">
        <f>(I$7*0.76)*'Summary impacts'!$G$12</f>
        <v>310705.08480000001</v>
      </c>
      <c r="J79" s="47">
        <f>(J$7*0.76)*'Summary impacts'!$G$12</f>
        <v>323122.96799999999</v>
      </c>
      <c r="K79" s="47">
        <f>(K$7*0.76)*'Summary impacts'!$G$12</f>
        <v>336166.23240000004</v>
      </c>
      <c r="L79" s="47">
        <f>(L$7*0.76)*'Summary impacts'!$G$12</f>
        <v>349871.33519999997</v>
      </c>
      <c r="M79" s="47">
        <f>(M$7*0.76)*'Summary impacts'!$G$12</f>
        <v>364280.34240000002</v>
      </c>
      <c r="N79" s="47">
        <f>(N$7*0.76)*'Summary impacts'!$G$12</f>
        <v>379429.71119999996</v>
      </c>
      <c r="O79" s="47">
        <f>(O$7*0.76)*'Summary impacts'!$G$12</f>
        <v>395361.50760000001</v>
      </c>
      <c r="P79" s="47">
        <f>(P$7*0.76)*'Summary impacts'!$G$12</f>
        <v>412123.40639999992</v>
      </c>
      <c r="Q79" s="47">
        <f>(Q$7*0.76)*'Summary impacts'!$G$12</f>
        <v>429760.27799999999</v>
      </c>
      <c r="R79" s="47">
        <f>(R$7*0.76)*'Summary impacts'!$G$12</f>
        <v>448319.79720000003</v>
      </c>
      <c r="S79" s="47">
        <f>(S$7*0.76)*'Summary impacts'!$G$12</f>
        <v>467855.2476</v>
      </c>
      <c r="T79" s="47">
        <f>(T$7*0.76)*'Summary impacts'!$G$12</f>
        <v>488425.52160000004</v>
      </c>
      <c r="U79" s="48">
        <f t="shared" si="16"/>
        <v>4.1601402760866333E-3</v>
      </c>
      <c r="W79" s="76"/>
      <c r="X79" s="76"/>
      <c r="Y79" s="76"/>
      <c r="Z79" s="76"/>
      <c r="AA79" s="76"/>
      <c r="AB79" s="76"/>
      <c r="AC79" s="76"/>
      <c r="AD79" s="76"/>
      <c r="AE79" s="76"/>
      <c r="AF79" s="76"/>
      <c r="AG79" s="76"/>
      <c r="AH79" s="76"/>
      <c r="AI79" s="76"/>
      <c r="AJ79" s="76"/>
      <c r="AK79" s="76"/>
      <c r="AL79" s="76"/>
      <c r="AM79" s="76"/>
      <c r="AN79" s="76"/>
      <c r="AO79" s="76"/>
      <c r="AP79" s="77"/>
    </row>
    <row r="80" spans="1:42" ht="16" x14ac:dyDescent="0.8">
      <c r="A80" s="46" t="s">
        <v>38</v>
      </c>
      <c r="B80" s="47">
        <f>(B$7*0.24)*'Summary impacts'!$G$13</f>
        <v>33719.306399999994</v>
      </c>
      <c r="C80" s="47">
        <f>(C$7*0.24)*'Summary impacts'!$G$13</f>
        <v>41914.519200000002</v>
      </c>
      <c r="D80" s="47">
        <f>(D$7*0.24)*'Summary impacts'!$G$13</f>
        <v>45497.937599999997</v>
      </c>
      <c r="E80" s="47">
        <f>(E$7*0.24)*'Summary impacts'!$G$13</f>
        <v>47231.272799999999</v>
      </c>
      <c r="F80" s="47">
        <f>(F$7*0.24)*'Summary impacts'!$G$13</f>
        <v>49047.076799999995</v>
      </c>
      <c r="G80" s="47">
        <f>(G$7*0.24)*'Summary impacts'!$G$13</f>
        <v>50950.317599999995</v>
      </c>
      <c r="H80" s="47">
        <f>(H$7*0.24)*'Summary impacts'!$G$13</f>
        <v>52946.46</v>
      </c>
      <c r="I80" s="47">
        <f>(I$7*0.24)*'Summary impacts'!$G$13</f>
        <v>55041.465600000003</v>
      </c>
      <c r="J80" s="47">
        <f>(J$7*0.24)*'Summary impacts'!$G$13</f>
        <v>57241.296000000002</v>
      </c>
      <c r="K80" s="47">
        <f>(K$7*0.24)*'Summary impacts'!$G$13</f>
        <v>59551.912800000006</v>
      </c>
      <c r="L80" s="47">
        <f>(L$7*0.24)*'Summary impacts'!$G$13</f>
        <v>61979.774399999995</v>
      </c>
      <c r="M80" s="47">
        <f>(M$7*0.24)*'Summary impacts'!$G$13</f>
        <v>64532.332800000004</v>
      </c>
      <c r="N80" s="47">
        <f>(N$7*0.24)*'Summary impacts'!$G$13</f>
        <v>67216.046399999992</v>
      </c>
      <c r="O80" s="47">
        <f>(O$7*0.24)*'Summary impacts'!$G$13</f>
        <v>70038.367199999993</v>
      </c>
      <c r="P80" s="47">
        <f>(P$7*0.24)*'Summary impacts'!$G$13</f>
        <v>73007.7408</v>
      </c>
      <c r="Q80" s="47">
        <f>(Q$7*0.24)*'Summary impacts'!$G$13</f>
        <v>76132.116000000009</v>
      </c>
      <c r="R80" s="47">
        <f>(R$7*0.24)*'Summary impacts'!$G$13</f>
        <v>79419.938399999999</v>
      </c>
      <c r="S80" s="47">
        <f>(S$7*0.24)*'Summary impacts'!$G$13</f>
        <v>82880.647199999992</v>
      </c>
      <c r="T80" s="47">
        <f>(T$7*0.24)*'Summary impacts'!$G$13</f>
        <v>86524.675199999998</v>
      </c>
      <c r="U80" s="48">
        <f t="shared" si="16"/>
        <v>7.3696965096271556E-4</v>
      </c>
      <c r="W80" s="76"/>
      <c r="X80" s="76"/>
      <c r="Y80" s="76"/>
      <c r="Z80" s="76"/>
      <c r="AA80" s="76"/>
      <c r="AB80" s="76"/>
      <c r="AC80" s="76"/>
      <c r="AD80" s="76"/>
      <c r="AE80" s="76"/>
      <c r="AF80" s="76"/>
      <c r="AG80" s="76"/>
      <c r="AH80" s="76"/>
      <c r="AI80" s="76"/>
      <c r="AJ80" s="76"/>
      <c r="AK80" s="76"/>
      <c r="AL80" s="76"/>
      <c r="AM80" s="76"/>
      <c r="AN80" s="76"/>
      <c r="AO80" s="76"/>
      <c r="AP80" s="77"/>
    </row>
    <row r="81" spans="1:42" ht="16" x14ac:dyDescent="0.8">
      <c r="A81" s="46" t="s">
        <v>39</v>
      </c>
      <c r="B81" s="47">
        <f>(B$8)*'Summary impacts'!$G$14</f>
        <v>401.52</v>
      </c>
      <c r="C81" s="47">
        <f>(C$8)*'Summary impacts'!$G$14</f>
        <v>558.096</v>
      </c>
      <c r="D81" s="47">
        <f>(D$8)*'Summary impacts'!$G$14</f>
        <v>642.096</v>
      </c>
      <c r="E81" s="47">
        <f>(E$8)*'Summary impacts'!$G$14</f>
        <v>699.88799999999992</v>
      </c>
      <c r="F81" s="47">
        <f>(F$8)*'Summary impacts'!$G$14</f>
        <v>763.39199999999994</v>
      </c>
      <c r="G81" s="47">
        <f>(G$8)*'Summary impacts'!$G$14</f>
        <v>833.952</v>
      </c>
      <c r="H81" s="47">
        <f>(H$8)*'Summary impacts'!$G$14</f>
        <v>911.23200000000008</v>
      </c>
      <c r="I81" s="47">
        <f>(I$8)*'Summary impacts'!$G$14</f>
        <v>996.57600000000002</v>
      </c>
      <c r="J81" s="47">
        <f>(J$8)*'Summary impacts'!$G$14</f>
        <v>1089.9839999999999</v>
      </c>
      <c r="K81" s="47">
        <f>(K$8)*'Summary impacts'!$G$14</f>
        <v>1192.8</v>
      </c>
      <c r="L81" s="47">
        <f>(L$8)*'Summary impacts'!$G$14</f>
        <v>1305.0240000000001</v>
      </c>
      <c r="M81" s="47">
        <f>(M$8)*'Summary impacts'!$G$14</f>
        <v>1428</v>
      </c>
      <c r="N81" s="47">
        <f>(N$8)*'Summary impacts'!$G$14</f>
        <v>1561.7280000000001</v>
      </c>
      <c r="O81" s="47">
        <f>(O$8)*'Summary impacts'!$G$14</f>
        <v>1707.8879999999999</v>
      </c>
      <c r="P81" s="47">
        <f>(P$8)*'Summary impacts'!$G$14</f>
        <v>1866.8160000000003</v>
      </c>
      <c r="Q81" s="47">
        <f>(Q$8)*'Summary impacts'!$G$14</f>
        <v>2039.5200000000002</v>
      </c>
      <c r="R81" s="47">
        <f>(R$8)*'Summary impacts'!$G$14</f>
        <v>2227.0080000000003</v>
      </c>
      <c r="S81" s="47">
        <f>(S$8)*'Summary impacts'!$G$14</f>
        <v>2429.9519999999998</v>
      </c>
      <c r="T81" s="47">
        <f>(T$8)*'Summary impacts'!$G$14</f>
        <v>2649.6959999999999</v>
      </c>
      <c r="U81" s="48">
        <f t="shared" si="16"/>
        <v>2.2568654915647732E-5</v>
      </c>
      <c r="W81" s="76"/>
      <c r="X81" s="76"/>
      <c r="Y81" s="76"/>
      <c r="Z81" s="76"/>
      <c r="AA81" s="76"/>
      <c r="AB81" s="76"/>
      <c r="AC81" s="76"/>
      <c r="AD81" s="76"/>
      <c r="AE81" s="76"/>
      <c r="AF81" s="76"/>
      <c r="AG81" s="76"/>
      <c r="AH81" s="76"/>
      <c r="AI81" s="76"/>
      <c r="AJ81" s="76"/>
      <c r="AK81" s="76"/>
      <c r="AL81" s="76"/>
      <c r="AM81" s="76"/>
      <c r="AN81" s="76"/>
      <c r="AO81" s="76"/>
      <c r="AP81" s="77"/>
    </row>
    <row r="82" spans="1:42" ht="16" x14ac:dyDescent="0.8">
      <c r="A82" s="46" t="s">
        <v>40</v>
      </c>
      <c r="B82" s="47">
        <f>(B$9)*AVERAGE('Summary impacts'!$G$4:$G$14)</f>
        <v>1621118.3003636363</v>
      </c>
      <c r="C82" s="47">
        <f>(C$9)*AVERAGE('Summary impacts'!$G$4:$G$14)</f>
        <v>2016755.194727273</v>
      </c>
      <c r="D82" s="47">
        <f>(D$9)*AVERAGE('Summary impacts'!$G$4:$G$14)</f>
        <v>2190151.2570909089</v>
      </c>
      <c r="E82" s="47">
        <f>(E$9)*AVERAGE('Summary impacts'!$G$4:$G$14)</f>
        <v>2270162.5483636367</v>
      </c>
      <c r="F82" s="47">
        <f>(F$9)*AVERAGE('Summary impacts'!$G$4:$G$14)</f>
        <v>2353732.4479999999</v>
      </c>
      <c r="G82" s="47">
        <f>(G$9)*AVERAGE('Summary impacts'!$G$4:$G$14)</f>
        <v>2441147.9405454546</v>
      </c>
      <c r="H82" s="47">
        <f>(H$9)*AVERAGE('Summary impacts'!$G$4:$G$14)</f>
        <v>2532523.8198181819</v>
      </c>
      <c r="I82" s="47">
        <f>(I$9)*AVERAGE('Summary impacts'!$G$4:$G$14)</f>
        <v>2628261.864181818</v>
      </c>
      <c r="J82" s="47">
        <f>(J$9)*AVERAGE('Summary impacts'!$G$4:$G$14)</f>
        <v>2728476.8674545456</v>
      </c>
      <c r="K82" s="47">
        <f>(K$9)*AVERAGE('Summary impacts'!$G$4:$G$14)</f>
        <v>2833455.8141818186</v>
      </c>
      <c r="L82" s="47">
        <f>(L$9)*AVERAGE('Summary impacts'!$G$4:$G$14)</f>
        <v>2943657.8796363641</v>
      </c>
      <c r="M82" s="47">
        <f>(M$9)*AVERAGE('Summary impacts'!$G$4:$G$14)</f>
        <v>3059312.6514545456</v>
      </c>
      <c r="N82" s="47">
        <f>(N$9)*AVERAGE('Summary impacts'!$G$4:$G$14)</f>
        <v>3180764.5110909091</v>
      </c>
      <c r="O82" s="47">
        <f>(O$9)*AVERAGE('Summary impacts'!$G$4:$G$14)</f>
        <v>3308472.6338181817</v>
      </c>
      <c r="P82" s="47">
        <f>(P$9)*AVERAGE('Summary impacts'!$G$4:$G$14)</f>
        <v>3442781.4010909088</v>
      </c>
      <c r="Q82" s="47">
        <f>(Q$9)*AVERAGE('Summary impacts'!$G$4:$G$14)</f>
        <v>3584207.3850909094</v>
      </c>
      <c r="R82" s="47">
        <f>(R$9)*AVERAGE('Summary impacts'!$G$4:$G$14)</f>
        <v>3733267.1580000008</v>
      </c>
      <c r="S82" s="47">
        <f>(S$9)*AVERAGE('Summary impacts'!$G$4:$G$14)</f>
        <v>3890362.4981818181</v>
      </c>
      <c r="T82" s="47">
        <f>(T$9)*AVERAGE('Summary impacts'!$G$4:$G$14)</f>
        <v>4056239.5654545459</v>
      </c>
      <c r="U82" s="48">
        <f t="shared" si="16"/>
        <v>3.4548820320497359E-2</v>
      </c>
      <c r="W82" s="76"/>
      <c r="X82" s="76"/>
      <c r="Y82" s="76"/>
      <c r="Z82" s="76"/>
      <c r="AA82" s="76"/>
      <c r="AB82" s="76"/>
      <c r="AC82" s="76"/>
      <c r="AD82" s="76"/>
      <c r="AE82" s="76"/>
      <c r="AF82" s="76"/>
      <c r="AG82" s="76"/>
      <c r="AH82" s="76"/>
      <c r="AI82" s="76"/>
      <c r="AJ82" s="76"/>
      <c r="AK82" s="76"/>
      <c r="AL82" s="76"/>
      <c r="AM82" s="76"/>
      <c r="AN82" s="76"/>
      <c r="AO82" s="76"/>
      <c r="AP82" s="77"/>
    </row>
    <row r="83" spans="1:42" ht="16" x14ac:dyDescent="0.8">
      <c r="A83" s="39" t="s">
        <v>60</v>
      </c>
      <c r="B83" s="39">
        <f>SUM(B71:B82)</f>
        <v>27515056.10396364</v>
      </c>
      <c r="C83" s="39">
        <f t="shared" ref="C83:T83" si="17">SUM(C71:C82)</f>
        <v>35383739.294527285</v>
      </c>
      <c r="D83" s="39">
        <f t="shared" si="17"/>
        <v>39159826.125990905</v>
      </c>
      <c r="E83" s="39">
        <f t="shared" si="17"/>
        <v>42055631.034563631</v>
      </c>
      <c r="F83" s="39">
        <f t="shared" si="17"/>
        <v>45163582.869199999</v>
      </c>
      <c r="G83" s="39">
        <f t="shared" si="17"/>
        <v>48494662.945445448</v>
      </c>
      <c r="H83" s="39">
        <f t="shared" si="17"/>
        <v>52059142.28631819</v>
      </c>
      <c r="I83" s="39">
        <f t="shared" si="17"/>
        <v>55868801.433081806</v>
      </c>
      <c r="J83" s="39">
        <f t="shared" si="17"/>
        <v>59934342.680454545</v>
      </c>
      <c r="K83" s="39">
        <f t="shared" si="17"/>
        <v>64268240.212881811</v>
      </c>
      <c r="L83" s="39">
        <f t="shared" si="17"/>
        <v>68881946.140736356</v>
      </c>
      <c r="M83" s="39">
        <f t="shared" si="17"/>
        <v>73788782.768154562</v>
      </c>
      <c r="N83" s="39">
        <f t="shared" si="17"/>
        <v>79000291.71269089</v>
      </c>
      <c r="O83" s="39">
        <f t="shared" si="17"/>
        <v>84530455.134618163</v>
      </c>
      <c r="P83" s="39">
        <f t="shared" si="17"/>
        <v>90391511.136290893</v>
      </c>
      <c r="Q83" s="39">
        <f t="shared" si="17"/>
        <v>96597218.430090904</v>
      </c>
      <c r="R83" s="39">
        <f t="shared" si="17"/>
        <v>103159589.56810001</v>
      </c>
      <c r="S83" s="39">
        <f t="shared" si="17"/>
        <v>110091967.12798184</v>
      </c>
      <c r="T83" s="39">
        <f t="shared" si="17"/>
        <v>117406022.19775455</v>
      </c>
      <c r="U83" s="41">
        <f t="shared" ref="U83" si="18">T83/B83</f>
        <v>4.266973752629994</v>
      </c>
      <c r="W83" s="69"/>
      <c r="X83" s="69"/>
      <c r="Y83" s="69"/>
      <c r="Z83" s="69"/>
      <c r="AA83" s="69"/>
      <c r="AB83" s="69"/>
      <c r="AC83" s="69"/>
      <c r="AD83" s="69"/>
      <c r="AE83" s="69"/>
      <c r="AF83" s="69"/>
      <c r="AG83" s="69"/>
      <c r="AH83" s="69"/>
      <c r="AI83" s="69"/>
      <c r="AJ83" s="69"/>
      <c r="AK83" s="69"/>
      <c r="AL83" s="69"/>
      <c r="AM83" s="69"/>
      <c r="AN83" s="69"/>
      <c r="AO83" s="69"/>
      <c r="AP83" s="78"/>
    </row>
    <row r="84" spans="1:42" x14ac:dyDescent="0.75">
      <c r="A84" s="73" t="s">
        <v>87</v>
      </c>
      <c r="W84" s="6"/>
      <c r="X84" s="6"/>
      <c r="Y84" s="6"/>
      <c r="Z84" s="6"/>
      <c r="AA84" s="6"/>
      <c r="AB84" s="6"/>
      <c r="AC84" s="6"/>
      <c r="AD84" s="6"/>
      <c r="AE84" s="6"/>
      <c r="AF84" s="6"/>
      <c r="AG84" s="6"/>
      <c r="AH84" s="6"/>
      <c r="AI84" s="6"/>
      <c r="AJ84" s="6"/>
      <c r="AK84" s="6"/>
      <c r="AL84" s="6"/>
      <c r="AM84" s="6"/>
      <c r="AN84" s="6"/>
      <c r="AO84" s="6"/>
      <c r="AP84" s="6"/>
    </row>
    <row r="85" spans="1:42" ht="16" x14ac:dyDescent="0.8">
      <c r="A85" s="46" t="s">
        <v>84</v>
      </c>
      <c r="B85" s="47">
        <f>(B$3*0.5*'Summary impacts'!$Q$19+(B$3*0.5)*'Summary impacts'!$Q$18)*'Summary impacts'!$H$4</f>
        <v>48485685.040000007</v>
      </c>
      <c r="C85" s="47">
        <f>(C$3*0.5*'Summary impacts'!$Q$19+(C$3*0.5)*'Summary impacts'!$Q$18)*'Summary impacts'!$H$4</f>
        <v>61987416.400000006</v>
      </c>
      <c r="D85" s="47">
        <f>(D$3*0.5*'Summary impacts'!$Q$19+(D$3*0.5)*'Summary impacts'!$Q$18)*'Summary impacts'!$H$4</f>
        <v>68508888.239999995</v>
      </c>
      <c r="E85" s="47">
        <f>(E$3*0.5*'Summary impacts'!$Q$19+(E$3*0.5)*'Summary impacts'!$Q$18)*'Summary impacts'!$H$4</f>
        <v>73912181.200000003</v>
      </c>
      <c r="F85" s="47">
        <f>(F$3*0.5*'Summary impacts'!$Q$19+(F$3*0.5)*'Summary impacts'!$Q$18)*'Summary impacts'!$H$4</f>
        <v>79715752.480000004</v>
      </c>
      <c r="G85" s="47">
        <f>(G$3*0.5*'Summary impacts'!$Q$19+(G$3*0.5)*'Summary impacts'!$Q$18)*'Summary impacts'!$H$4</f>
        <v>85939105.200000003</v>
      </c>
      <c r="H85" s="47">
        <f>(H$3*0.5*'Summary impacts'!$Q$19+(H$3*0.5)*'Summary impacts'!$Q$18)*'Summary impacts'!$H$4</f>
        <v>92598956.319999993</v>
      </c>
      <c r="I85" s="47">
        <f>(I$3*0.5*'Summary impacts'!$Q$19+(I$3*0.5)*'Summary impacts'!$Q$18)*'Summary impacts'!$H$4</f>
        <v>99714808.960000008</v>
      </c>
      <c r="J85" s="47">
        <f>(J$3*0.5*'Summary impacts'!$Q$19+(J$3*0.5)*'Summary impacts'!$Q$18)*'Summary impacts'!$H$4</f>
        <v>107305237.52000001</v>
      </c>
      <c r="K85" s="47">
        <f>(K$3*0.5*'Summary impacts'!$Q$19+(K$3*0.5)*'Summary impacts'!$Q$18)*'Summary impacts'!$H$4</f>
        <v>115390673.84000002</v>
      </c>
      <c r="L85" s="47">
        <f>(L$3*0.5*'Summary impacts'!$Q$19+(L$3*0.5)*'Summary impacts'!$Q$18)*'Summary impacts'!$H$4</f>
        <v>123989692.31999999</v>
      </c>
      <c r="M85" s="47">
        <f>(M$3*0.5*'Summary impacts'!$Q$19+(M$3*0.5)*'Summary impacts'!$Q$18)*'Summary impacts'!$H$4</f>
        <v>133124582.24000002</v>
      </c>
      <c r="N85" s="47">
        <f>(N$3*0.5*'Summary impacts'!$Q$19+(N$3*0.5)*'Summary impacts'!$Q$18)*'Summary impacts'!$H$4</f>
        <v>142813918.00000003</v>
      </c>
      <c r="O85" s="47">
        <f>(O$3*0.5*'Summary impacts'!$Q$19+(O$3*0.5)*'Summary impacts'!$Q$18)*'Summary impacts'!$H$4</f>
        <v>153080917.59999999</v>
      </c>
      <c r="P85" s="47">
        <f>(P$3*0.5*'Summary impacts'!$Q$19+(P$3*0.5)*'Summary impacts'!$Q$18)*'Summary impacts'!$H$4</f>
        <v>163945084.16</v>
      </c>
      <c r="Q85" s="47">
        <f>(Q$3*0.5*'Summary impacts'!$Q$19+(Q$3*0.5)*'Summary impacts'!$Q$18)*'Summary impacts'!$H$4</f>
        <v>175429635.68000001</v>
      </c>
      <c r="R85" s="47">
        <f>(R$3*0.5*'Summary impacts'!$Q$19+(R$3*0.5)*'Summary impacts'!$Q$18)*'Summary impacts'!$H$4</f>
        <v>187553146.56000003</v>
      </c>
      <c r="S85" s="47">
        <f>(S$3*0.5*'Summary impacts'!$Q$19+(S$3*0.5)*'Summary impacts'!$Q$18)*'Summary impacts'!$H$4</f>
        <v>200337906.07999998</v>
      </c>
      <c r="T85" s="47">
        <f>(T$3*0.5*'Summary impacts'!$Q$19+(T$3*0.5)*'Summary impacts'!$Q$18)*'Summary impacts'!$H$4</f>
        <v>213802488.64000002</v>
      </c>
      <c r="U85" s="48">
        <f>T85/B85</f>
        <v>4.4096002451778498</v>
      </c>
      <c r="W85" s="76"/>
      <c r="X85" s="76"/>
      <c r="Y85" s="76"/>
      <c r="Z85" s="76"/>
      <c r="AA85" s="76"/>
      <c r="AB85" s="76"/>
      <c r="AC85" s="76"/>
      <c r="AD85" s="76"/>
      <c r="AE85" s="76"/>
      <c r="AF85" s="76"/>
      <c r="AG85" s="76"/>
      <c r="AH85" s="76"/>
      <c r="AI85" s="76"/>
      <c r="AJ85" s="76"/>
      <c r="AK85" s="76"/>
      <c r="AL85" s="76"/>
      <c r="AM85" s="76"/>
      <c r="AN85" s="76"/>
      <c r="AO85" s="76"/>
      <c r="AP85" s="77"/>
    </row>
    <row r="86" spans="1:42" ht="16" x14ac:dyDescent="0.8">
      <c r="A86" s="46" t="s">
        <v>32</v>
      </c>
      <c r="B86" s="47">
        <f>(B$2-(B$3*0.5)*'Summary impacts'!$Q$18)*'Summary impacts'!$H$5</f>
        <v>22716340.919999998</v>
      </c>
      <c r="C86" s="47">
        <f>(C$2-(C$3*0.5)*'Summary impacts'!$Q$18)*'Summary impacts'!$H$5</f>
        <v>32174512.199999999</v>
      </c>
      <c r="D86" s="47">
        <f>(D$2-(D$3*0.5)*'Summary impacts'!$Q$18)*'Summary impacts'!$H$5</f>
        <v>36733574.519999996</v>
      </c>
      <c r="E86" s="47">
        <f>(E$2-(E$3*0.5)*'Summary impacts'!$Q$18)*'Summary impacts'!$H$5</f>
        <v>38841222.599999994</v>
      </c>
      <c r="F86" s="47">
        <f>(F$2-(F$3*0.5)*'Summary impacts'!$Q$18)*'Summary impacts'!$H$5</f>
        <v>41112617.039999999</v>
      </c>
      <c r="G86" s="47">
        <f>(G$2-(G$3*0.5)*'Summary impacts'!$Q$18)*'Summary impacts'!$H$5</f>
        <v>43561524.600000009</v>
      </c>
      <c r="H86" s="47">
        <f>(H$2-(H$3*0.5)*'Summary impacts'!$Q$18)*'Summary impacts'!$H$5</f>
        <v>46210545.359999992</v>
      </c>
      <c r="I86" s="47">
        <f>(I$2-(I$3*0.5)*'Summary impacts'!$Q$18)*'Summary impacts'!$H$5</f>
        <v>49081006.079999991</v>
      </c>
      <c r="J86" s="47">
        <f>(J$2-(J$3*0.5)*'Summary impacts'!$Q$18)*'Summary impacts'!$H$5</f>
        <v>52190337.960000001</v>
      </c>
      <c r="K86" s="47">
        <f>(K$2-(K$3*0.5)*'Summary impacts'!$Q$18)*'Summary impacts'!$H$5</f>
        <v>55563763.32</v>
      </c>
      <c r="L86" s="47">
        <f>(L$2-(L$3*0.5)*'Summary impacts'!$Q$18)*'Summary impacts'!$H$5</f>
        <v>59223033.359999992</v>
      </c>
      <c r="M86" s="47">
        <f>(M$2-(M$3*0.5)*'Summary impacts'!$Q$18)*'Summary impacts'!$H$5</f>
        <v>63193601.519999973</v>
      </c>
      <c r="N86" s="47">
        <f>(N$2-(N$3*0.5)*'Summary impacts'!$Q$18)*'Summary impacts'!$H$5</f>
        <v>67499378.999999985</v>
      </c>
      <c r="O86" s="47">
        <f>(O$2-(O$3*0.5)*'Summary impacts'!$Q$18)*'Summary impacts'!$H$5</f>
        <v>72165394.799999997</v>
      </c>
      <c r="P86" s="47">
        <f>(P$2-(P$3*0.5)*'Summary impacts'!$Q$18)*'Summary impacts'!$H$5</f>
        <v>77218375.680000007</v>
      </c>
      <c r="Q86" s="47">
        <f>(Q$2-(Q$3*0.5)*'Summary impacts'!$Q$18)*'Summary impacts'!$H$5</f>
        <v>82680110.640000001</v>
      </c>
      <c r="R86" s="47">
        <f>(R$2-(R$3*0.5)*'Summary impacts'!$Q$18)*'Summary impacts'!$H$5</f>
        <v>88577750.88000001</v>
      </c>
      <c r="S86" s="47">
        <f>(S$2-(S$3*0.5)*'Summary impacts'!$Q$18)*'Summary impacts'!$H$5</f>
        <v>94934589.839999989</v>
      </c>
      <c r="T86" s="47">
        <f>(T$2-(T$3*0.5)*'Summary impacts'!$Q$18)*'Summary impacts'!$H$5</f>
        <v>101771298.72000001</v>
      </c>
      <c r="U86" s="48">
        <f t="shared" ref="U86" si="19">T86/B86</f>
        <v>4.4800920658132126</v>
      </c>
      <c r="W86" s="76"/>
      <c r="X86" s="76"/>
      <c r="Y86" s="76"/>
      <c r="Z86" s="76"/>
      <c r="AA86" s="76"/>
      <c r="AB86" s="76"/>
      <c r="AC86" s="76"/>
      <c r="AD86" s="76"/>
      <c r="AE86" s="76"/>
      <c r="AF86" s="76"/>
      <c r="AG86" s="76"/>
      <c r="AH86" s="76"/>
      <c r="AI86" s="76"/>
      <c r="AJ86" s="76"/>
      <c r="AK86" s="76"/>
      <c r="AL86" s="76"/>
      <c r="AM86" s="76"/>
      <c r="AN86" s="76"/>
      <c r="AO86" s="76"/>
      <c r="AP86" s="77"/>
    </row>
    <row r="87" spans="1:42" ht="16" x14ac:dyDescent="0.8">
      <c r="A87" s="46" t="s">
        <v>78</v>
      </c>
      <c r="B87" s="47">
        <f>(B$3*0.5*'Summary impacts'!$Q$19)*'Summary impacts'!$H$6</f>
        <v>15192237.000000002</v>
      </c>
      <c r="C87" s="47">
        <f>(C$3*0.5*'Summary impacts'!$Q$19)*'Summary impacts'!$H$6</f>
        <v>19422795</v>
      </c>
      <c r="D87" s="47">
        <f>(D$3*0.5*'Summary impacts'!$Q$19)*'Summary impacts'!$H$6</f>
        <v>21466197</v>
      </c>
      <c r="E87" s="47">
        <f>(E$3*0.5*'Summary impacts'!$Q$19)*'Summary impacts'!$H$6</f>
        <v>23159235</v>
      </c>
      <c r="F87" s="47">
        <f>(F$3*0.5*'Summary impacts'!$Q$19)*'Summary impacts'!$H$6</f>
        <v>24977694</v>
      </c>
      <c r="G87" s="47">
        <f>(G$3*0.5*'Summary impacts'!$Q$19)*'Summary impacts'!$H$6</f>
        <v>26927685</v>
      </c>
      <c r="H87" s="47">
        <f>(H$3*0.5*'Summary impacts'!$Q$19)*'Summary impacts'!$H$6</f>
        <v>29014446</v>
      </c>
      <c r="I87" s="47">
        <f>(I$3*0.5*'Summary impacts'!$Q$19)*'Summary impacts'!$H$6</f>
        <v>31244088</v>
      </c>
      <c r="J87" s="47">
        <f>(J$3*0.5*'Summary impacts'!$Q$19)*'Summary impacts'!$H$6</f>
        <v>33622431</v>
      </c>
      <c r="K87" s="47">
        <f>(K$3*0.5*'Summary impacts'!$Q$19)*'Summary impacts'!$H$6</f>
        <v>36155877</v>
      </c>
      <c r="L87" s="47">
        <f>(L$3*0.5*'Summary impacts'!$Q$19)*'Summary impacts'!$H$6</f>
        <v>38850246</v>
      </c>
      <c r="M87" s="47">
        <f>(M$3*0.5*'Summary impacts'!$Q$19)*'Summary impacts'!$H$6</f>
        <v>41712522</v>
      </c>
      <c r="N87" s="47">
        <f>(N$3*0.5*'Summary impacts'!$Q$19)*'Summary impacts'!$H$6</f>
        <v>44748525</v>
      </c>
      <c r="O87" s="47">
        <f>(O$3*0.5*'Summary impacts'!$Q$19)*'Summary impacts'!$H$6</f>
        <v>47965530</v>
      </c>
      <c r="P87" s="47">
        <f>(P$3*0.5*'Summary impacts'!$Q$19)*'Summary impacts'!$H$6</f>
        <v>51369648</v>
      </c>
      <c r="Q87" s="47">
        <f>(Q$3*0.5*'Summary impacts'!$Q$19)*'Summary impacts'!$H$6</f>
        <v>54968154</v>
      </c>
      <c r="R87" s="47">
        <f>(R$3*0.5*'Summary impacts'!$Q$19)*'Summary impacts'!$H$6</f>
        <v>58766868</v>
      </c>
      <c r="S87" s="47">
        <f>(S$3*0.5*'Summary impacts'!$Q$19)*'Summary impacts'!$H$6</f>
        <v>62772774</v>
      </c>
      <c r="T87" s="47">
        <f>(T$3*0.5*'Summary impacts'!$Q$19)*'Summary impacts'!$H$6</f>
        <v>66991692</v>
      </c>
      <c r="U87" s="48">
        <f>T87/B87</f>
        <v>4.4096002451778489</v>
      </c>
      <c r="W87" s="76"/>
      <c r="X87" s="76"/>
      <c r="Y87" s="76"/>
      <c r="Z87" s="76"/>
      <c r="AA87" s="76"/>
      <c r="AB87" s="76"/>
      <c r="AC87" s="76"/>
      <c r="AD87" s="76"/>
      <c r="AE87" s="76"/>
      <c r="AF87" s="76"/>
      <c r="AG87" s="76"/>
      <c r="AH87" s="76"/>
      <c r="AI87" s="76"/>
      <c r="AJ87" s="76"/>
      <c r="AK87" s="76"/>
      <c r="AL87" s="76"/>
      <c r="AM87" s="76"/>
      <c r="AN87" s="76"/>
      <c r="AO87" s="76"/>
      <c r="AP87" s="77"/>
    </row>
    <row r="88" spans="1:42" ht="16" x14ac:dyDescent="0.8">
      <c r="A88" s="46" t="s">
        <v>14</v>
      </c>
      <c r="B88" s="47">
        <f>(B$4)*'Summary impacts'!$H$7</f>
        <v>23296416</v>
      </c>
      <c r="C88" s="47">
        <f>(C$4)*'Summary impacts'!$H$7</f>
        <v>28874208</v>
      </c>
      <c r="D88" s="47">
        <f>(D$4)*'Summary impacts'!$H$7</f>
        <v>31284528</v>
      </c>
      <c r="E88" s="47">
        <f>(E$4)*'Summary impacts'!$H$7</f>
        <v>32389103.999999996</v>
      </c>
      <c r="F88" s="47">
        <f>(F$4)*'Summary impacts'!$H$7</f>
        <v>33534336</v>
      </c>
      <c r="G88" s="47">
        <f>(G$4)*'Summary impacts'!$H$7</f>
        <v>34721280</v>
      </c>
      <c r="H88" s="47">
        <f>(H$4)*'Summary impacts'!$H$7</f>
        <v>35953104</v>
      </c>
      <c r="I88" s="47">
        <f>(I$4)*'Summary impacts'!$H$7</f>
        <v>37230336</v>
      </c>
      <c r="J88" s="47">
        <f>(J$4)*'Summary impacts'!$H$7</f>
        <v>38555616</v>
      </c>
      <c r="K88" s="47">
        <f>(K$4)*'Summary impacts'!$H$7</f>
        <v>39930528</v>
      </c>
      <c r="L88" s="47">
        <f>(L$4)*'Summary impacts'!$H$7</f>
        <v>41358240</v>
      </c>
      <c r="M88" s="47">
        <f>(M$4)*'Summary impacts'!$H$7</f>
        <v>42839808</v>
      </c>
      <c r="N88" s="47">
        <f>(N$4)*'Summary impacts'!$H$7</f>
        <v>44378928</v>
      </c>
      <c r="O88" s="47">
        <f>(O$4)*'Summary impacts'!$H$7</f>
        <v>45976656</v>
      </c>
      <c r="P88" s="47">
        <f>(P$4)*'Summary impacts'!$H$7</f>
        <v>47636688</v>
      </c>
      <c r="Q88" s="47">
        <f>(Q$4)*'Summary impacts'!$H$7</f>
        <v>49361136</v>
      </c>
      <c r="R88" s="47">
        <f>(R$4)*'Summary impacts'!$H$7</f>
        <v>51153168</v>
      </c>
      <c r="S88" s="47">
        <f>(S$4)*'Summary impacts'!$H$7</f>
        <v>53015424</v>
      </c>
      <c r="T88" s="47">
        <f>(T$4)*'Summary impacts'!$H$7</f>
        <v>54951072</v>
      </c>
      <c r="U88" s="48">
        <f t="shared" ref="U88:U97" si="20">T88/B88</f>
        <v>2.3587779339105208</v>
      </c>
      <c r="W88" s="76"/>
      <c r="X88" s="76"/>
      <c r="Y88" s="76"/>
      <c r="Z88" s="76"/>
      <c r="AA88" s="76"/>
      <c r="AB88" s="76"/>
      <c r="AC88" s="76"/>
      <c r="AD88" s="76"/>
      <c r="AE88" s="76"/>
      <c r="AF88" s="76"/>
      <c r="AG88" s="76"/>
      <c r="AH88" s="76"/>
      <c r="AI88" s="76"/>
      <c r="AJ88" s="76"/>
      <c r="AK88" s="76"/>
      <c r="AL88" s="76"/>
      <c r="AM88" s="76"/>
      <c r="AN88" s="76"/>
      <c r="AO88" s="76"/>
      <c r="AP88" s="77"/>
    </row>
    <row r="89" spans="1:42" ht="16" x14ac:dyDescent="0.8">
      <c r="A89" s="46" t="s">
        <v>34</v>
      </c>
      <c r="B89" s="47">
        <f>(B$5*0.89)*'Summary impacts'!$H$8</f>
        <v>15584320.08</v>
      </c>
      <c r="C89" s="47">
        <f>(C$5*0.89)*'Summary impacts'!$H$8</f>
        <v>19313647.919999998</v>
      </c>
      <c r="D89" s="47">
        <f>(D$5*0.89)*'Summary impacts'!$H$8</f>
        <v>20925324</v>
      </c>
      <c r="E89" s="47">
        <f>(E$5*0.89)*'Summary impacts'!$H$8</f>
        <v>21665896.559999999</v>
      </c>
      <c r="F89" s="47">
        <f>(F$5*0.89)*'Summary impacts'!$H$8</f>
        <v>22433831.280000001</v>
      </c>
      <c r="G89" s="47">
        <f>(G$5*0.89)*'Summary impacts'!$H$8</f>
        <v>23230473.84</v>
      </c>
      <c r="H89" s="47">
        <f>(H$5*0.89)*'Summary impacts'!$H$8</f>
        <v>24057169.920000002</v>
      </c>
      <c r="I89" s="47">
        <f>(I$5*0.89)*'Summary impacts'!$H$8</f>
        <v>24914816.640000001</v>
      </c>
      <c r="J89" s="47">
        <f>(J$5*0.89)*'Summary impacts'!$H$8</f>
        <v>25804759.68</v>
      </c>
      <c r="K89" s="47">
        <f>(K$5*0.89)*'Summary impacts'!$H$8</f>
        <v>26728793.280000001</v>
      </c>
      <c r="L89" s="47">
        <f>(L$5*0.89)*'Summary impacts'!$H$8</f>
        <v>27688711.68</v>
      </c>
      <c r="M89" s="47">
        <f>(M$5*0.89)*'Summary impacts'!$H$8</f>
        <v>28684963.440000001</v>
      </c>
      <c r="N89" s="47">
        <f>(N$5*0.89)*'Summary impacts'!$H$8</f>
        <v>29720239.920000002</v>
      </c>
      <c r="O89" s="47">
        <f>(O$5*0.89)*'Summary impacts'!$H$8</f>
        <v>30796335.359999996</v>
      </c>
      <c r="P89" s="47">
        <f>(P$5*0.89)*'Summary impacts'!$H$8</f>
        <v>31914146.880000003</v>
      </c>
      <c r="Q89" s="47">
        <f>(Q$5*0.89)*'Summary impacts'!$H$8</f>
        <v>33076365.84</v>
      </c>
      <c r="R89" s="47">
        <f>(R$5*0.89)*'Summary impacts'!$H$8</f>
        <v>34284337.920000002</v>
      </c>
      <c r="S89" s="47">
        <f>(S$5*0.89)*'Summary impacts'!$H$8</f>
        <v>35540754.480000004</v>
      </c>
      <c r="T89" s="47">
        <f>(T$5*0.89)*'Summary impacts'!$H$8</f>
        <v>36846961.200000003</v>
      </c>
      <c r="U89" s="48">
        <f t="shared" si="20"/>
        <v>2.3643611662780994</v>
      </c>
      <c r="W89" s="76"/>
      <c r="X89" s="76"/>
      <c r="Y89" s="76"/>
      <c r="Z89" s="76"/>
      <c r="AA89" s="76"/>
      <c r="AB89" s="76"/>
      <c r="AC89" s="76"/>
      <c r="AD89" s="76"/>
      <c r="AE89" s="76"/>
      <c r="AF89" s="76"/>
      <c r="AG89" s="76"/>
      <c r="AH89" s="76"/>
      <c r="AI89" s="76"/>
      <c r="AJ89" s="76"/>
      <c r="AK89" s="76"/>
      <c r="AL89" s="76"/>
      <c r="AM89" s="76"/>
      <c r="AN89" s="76"/>
      <c r="AO89" s="76"/>
      <c r="AP89" s="77"/>
    </row>
    <row r="90" spans="1:42" ht="16" x14ac:dyDescent="0.8">
      <c r="A90" s="46" t="s">
        <v>35</v>
      </c>
      <c r="B90" s="47">
        <f>(B$5*0.11)*'Summary impacts'!$H$9</f>
        <v>2109594.96</v>
      </c>
      <c r="C90" s="47">
        <f>(C$5*0.11)*'Summary impacts'!$H$9</f>
        <v>2614421.04</v>
      </c>
      <c r="D90" s="47">
        <f>(D$5*0.11)*'Summary impacts'!$H$9</f>
        <v>2832588</v>
      </c>
      <c r="E90" s="47">
        <f>(E$5*0.11)*'Summary impacts'!$H$9</f>
        <v>2932836.7199999997</v>
      </c>
      <c r="F90" s="47">
        <f>(F$5*0.11)*'Summary impacts'!$H$9</f>
        <v>3036789.36</v>
      </c>
      <c r="G90" s="47">
        <f>(G$5*0.11)*'Summary impacts'!$H$9</f>
        <v>3144628.08</v>
      </c>
      <c r="H90" s="47">
        <f>(H$5*0.11)*'Summary impacts'!$H$9</f>
        <v>3256535.04</v>
      </c>
      <c r="I90" s="47">
        <f>(I$5*0.11)*'Summary impacts'!$H$9</f>
        <v>3372631.68</v>
      </c>
      <c r="J90" s="47">
        <f>(J$5*0.11)*'Summary impacts'!$H$9</f>
        <v>3493100.16</v>
      </c>
      <c r="K90" s="47">
        <f>(K$5*0.11)*'Summary impacts'!$H$9</f>
        <v>3618183.3600000003</v>
      </c>
      <c r="L90" s="47">
        <f>(L$5*0.11)*'Summary impacts'!$H$9</f>
        <v>3748124.16</v>
      </c>
      <c r="M90" s="47">
        <f>(M$5*0.11)*'Summary impacts'!$H$9</f>
        <v>3882983.2800000003</v>
      </c>
      <c r="N90" s="47">
        <f>(N$5*0.11)*'Summary impacts'!$H$9</f>
        <v>4023125.04</v>
      </c>
      <c r="O90" s="47">
        <f>(O$5*0.11)*'Summary impacts'!$H$9</f>
        <v>4168792.3199999994</v>
      </c>
      <c r="P90" s="47">
        <f>(P$5*0.11)*'Summary impacts'!$H$9</f>
        <v>4320106.5599999996</v>
      </c>
      <c r="Q90" s="47">
        <f>(Q$5*0.11)*'Summary impacts'!$H$9</f>
        <v>4477432.08</v>
      </c>
      <c r="R90" s="47">
        <f>(R$5*0.11)*'Summary impacts'!$H$9</f>
        <v>4640951.040000001</v>
      </c>
      <c r="S90" s="47">
        <f>(S$5*0.11)*'Summary impacts'!$H$9</f>
        <v>4811027.76</v>
      </c>
      <c r="T90" s="47">
        <f>(T$5*0.11)*'Summary impacts'!$H$9</f>
        <v>4987844.4000000004</v>
      </c>
      <c r="U90" s="48">
        <f t="shared" si="20"/>
        <v>2.3643611662780994</v>
      </c>
      <c r="W90" s="76"/>
      <c r="X90" s="76"/>
      <c r="Y90" s="76"/>
      <c r="Z90" s="76"/>
      <c r="AA90" s="76"/>
      <c r="AB90" s="76"/>
      <c r="AC90" s="76"/>
      <c r="AD90" s="76"/>
      <c r="AE90" s="76"/>
      <c r="AF90" s="76"/>
      <c r="AG90" s="76"/>
      <c r="AH90" s="76"/>
      <c r="AI90" s="76"/>
      <c r="AJ90" s="76"/>
      <c r="AK90" s="76"/>
      <c r="AL90" s="76"/>
      <c r="AM90" s="76"/>
      <c r="AN90" s="76"/>
      <c r="AO90" s="76"/>
      <c r="AP90" s="77"/>
    </row>
    <row r="91" spans="1:42" ht="16" x14ac:dyDescent="0.8">
      <c r="A91" s="46" t="s">
        <v>77</v>
      </c>
      <c r="B91" s="47">
        <f>(B$6*0.5)*'Summary impacts'!$H$10</f>
        <v>20562601</v>
      </c>
      <c r="C91" s="47">
        <f>(C$6*0.5)*'Summary impacts'!$H$10</f>
        <v>26003365.000000004</v>
      </c>
      <c r="D91" s="47">
        <f>(D$6*0.5)*'Summary impacts'!$H$10</f>
        <v>28522128.999999996</v>
      </c>
      <c r="E91" s="47">
        <f>(E$6*0.5)*'Summary impacts'!$H$10</f>
        <v>30292861</v>
      </c>
      <c r="F91" s="47">
        <f>(F$6*0.5)*'Summary impacts'!$H$10</f>
        <v>32202875</v>
      </c>
      <c r="G91" s="47">
        <f>(G$6*0.5)*'Summary impacts'!$H$10</f>
        <v>34260450</v>
      </c>
      <c r="H91" s="47">
        <f>(H$6*0.5)*'Summary impacts'!$H$10</f>
        <v>36472891</v>
      </c>
      <c r="I91" s="47">
        <f>(I$6*0.5)*'Summary impacts'!$H$10</f>
        <v>38849451</v>
      </c>
      <c r="J91" s="47">
        <f>(J$6*0.5)*'Summary impacts'!$H$10</f>
        <v>41397922</v>
      </c>
      <c r="K91" s="47">
        <f>(K$6*0.5)*'Summary impacts'!$H$10</f>
        <v>44127557</v>
      </c>
      <c r="L91" s="47">
        <f>(L$6*0.5)*'Summary impacts'!$H$10</f>
        <v>47047609</v>
      </c>
      <c r="M91" s="47">
        <f>(M$6*0.5)*'Summary impacts'!$H$10</f>
        <v>50166843.999999993</v>
      </c>
      <c r="N91" s="47">
        <f>(N$6*0.5)*'Summary impacts'!$H$10</f>
        <v>53494515</v>
      </c>
      <c r="O91" s="47">
        <f>(O$6*0.5)*'Summary impacts'!$H$10</f>
        <v>57041336</v>
      </c>
      <c r="P91" s="47">
        <f>(P$6*0.5)*'Summary impacts'!$H$10</f>
        <v>60816560</v>
      </c>
      <c r="Q91" s="47">
        <f>(Q$6*0.5)*'Summary impacts'!$H$10</f>
        <v>64829927</v>
      </c>
      <c r="R91" s="47">
        <f>(R$6*0.5)*'Summary impacts'!$H$10</f>
        <v>69092151</v>
      </c>
      <c r="S91" s="47">
        <f>(S$6*0.5)*'Summary impacts'!$H$10</f>
        <v>73612485</v>
      </c>
      <c r="T91" s="47">
        <f>(T$6*0.5)*'Summary impacts'!$H$10</f>
        <v>78401156</v>
      </c>
      <c r="U91" s="48">
        <f t="shared" si="20"/>
        <v>3.8128034483575304</v>
      </c>
      <c r="W91" s="76"/>
      <c r="X91" s="76"/>
      <c r="Y91" s="76"/>
      <c r="Z91" s="76"/>
      <c r="AA91" s="76"/>
      <c r="AB91" s="76"/>
      <c r="AC91" s="76"/>
      <c r="AD91" s="76"/>
      <c r="AE91" s="76"/>
      <c r="AF91" s="76"/>
      <c r="AG91" s="76"/>
      <c r="AH91" s="76"/>
      <c r="AI91" s="76"/>
      <c r="AJ91" s="76"/>
      <c r="AK91" s="76"/>
      <c r="AL91" s="76"/>
      <c r="AM91" s="76"/>
      <c r="AN91" s="76"/>
      <c r="AO91" s="76"/>
      <c r="AP91" s="77"/>
    </row>
    <row r="92" spans="1:42" ht="16" x14ac:dyDescent="0.8">
      <c r="A92" s="46" t="s">
        <v>79</v>
      </c>
      <c r="B92" s="47">
        <f>(B$6*0.5)*'Summary impacts'!$H$11</f>
        <v>21322615</v>
      </c>
      <c r="C92" s="47">
        <f>(C$6*0.5)*'Summary impacts'!$H$11</f>
        <v>26964475.000000004</v>
      </c>
      <c r="D92" s="47">
        <f>(D$6*0.5)*'Summary impacts'!$H$11</f>
        <v>29576334.999999996</v>
      </c>
      <c r="E92" s="47">
        <f>(E$6*0.5)*'Summary impacts'!$H$11</f>
        <v>31412515</v>
      </c>
      <c r="F92" s="47">
        <f>(F$6*0.5)*'Summary impacts'!$H$11</f>
        <v>33393125</v>
      </c>
      <c r="G92" s="47">
        <f>(G$6*0.5)*'Summary impacts'!$H$11</f>
        <v>35526750</v>
      </c>
      <c r="H92" s="47">
        <f>(H$6*0.5)*'Summary impacts'!$H$11</f>
        <v>37820965</v>
      </c>
      <c r="I92" s="47">
        <f>(I$6*0.5)*'Summary impacts'!$H$11</f>
        <v>40285365</v>
      </c>
      <c r="J92" s="47">
        <f>(J$6*0.5)*'Summary impacts'!$H$11</f>
        <v>42928030</v>
      </c>
      <c r="K92" s="47">
        <f>(K$6*0.5)*'Summary impacts'!$H$11</f>
        <v>45758555</v>
      </c>
      <c r="L92" s="47">
        <f>(L$6*0.5)*'Summary impacts'!$H$11</f>
        <v>48786535</v>
      </c>
      <c r="M92" s="47">
        <f>(M$6*0.5)*'Summary impacts'!$H$11</f>
        <v>52021059.999999993</v>
      </c>
      <c r="N92" s="47">
        <f>(N$6*0.5)*'Summary impacts'!$H$11</f>
        <v>55471725</v>
      </c>
      <c r="O92" s="47">
        <f>(O$6*0.5)*'Summary impacts'!$H$11</f>
        <v>59149640</v>
      </c>
      <c r="P92" s="47">
        <f>(P$6*0.5)*'Summary impacts'!$H$11</f>
        <v>63064400</v>
      </c>
      <c r="Q92" s="47">
        <f>(Q$6*0.5)*'Summary impacts'!$H$11</f>
        <v>67226105</v>
      </c>
      <c r="R92" s="47">
        <f>(R$6*0.5)*'Summary impacts'!$H$11</f>
        <v>71645865</v>
      </c>
      <c r="S92" s="47">
        <f>(S$6*0.5)*'Summary impacts'!$H$11</f>
        <v>76333275</v>
      </c>
      <c r="T92" s="47">
        <f>(T$6*0.5)*'Summary impacts'!$H$11</f>
        <v>81298940</v>
      </c>
      <c r="U92" s="48">
        <f t="shared" si="20"/>
        <v>3.8128034483575304</v>
      </c>
      <c r="W92" s="76"/>
      <c r="X92" s="76"/>
      <c r="Y92" s="76"/>
      <c r="Z92" s="76"/>
      <c r="AA92" s="76"/>
      <c r="AB92" s="76"/>
      <c r="AC92" s="76"/>
      <c r="AD92" s="76"/>
      <c r="AE92" s="76"/>
      <c r="AF92" s="76"/>
      <c r="AG92" s="76"/>
      <c r="AH92" s="76"/>
      <c r="AI92" s="76"/>
      <c r="AJ92" s="76"/>
      <c r="AK92" s="76"/>
      <c r="AL92" s="76"/>
      <c r="AM92" s="76"/>
      <c r="AN92" s="76"/>
      <c r="AO92" s="76"/>
      <c r="AP92" s="77"/>
    </row>
    <row r="93" spans="1:42" ht="16" x14ac:dyDescent="0.8">
      <c r="A93" s="46" t="s">
        <v>37</v>
      </c>
      <c r="B93" s="47">
        <f>(B$7*0.76)*'Summary impacts'!$H$12</f>
        <v>45548212.839999996</v>
      </c>
      <c r="C93" s="47">
        <f>(C$7*0.76)*'Summary impacts'!$H$12</f>
        <v>56618348.520000003</v>
      </c>
      <c r="D93" s="47">
        <f>(D$7*0.76)*'Summary impacts'!$H$12</f>
        <v>61458848.56000001</v>
      </c>
      <c r="E93" s="47">
        <f>(E$7*0.76)*'Summary impacts'!$H$12</f>
        <v>63800246.680000007</v>
      </c>
      <c r="F93" s="47">
        <f>(F$7*0.76)*'Summary impacts'!$H$12</f>
        <v>66253044.079999998</v>
      </c>
      <c r="G93" s="47">
        <f>(G$7*0.76)*'Summary impacts'!$H$12</f>
        <v>68823951.559999987</v>
      </c>
      <c r="H93" s="47">
        <f>(H$7*0.76)*'Summary impacts'!$H$12</f>
        <v>71520351</v>
      </c>
      <c r="I93" s="47">
        <f>(I$7*0.76)*'Summary impacts'!$H$12</f>
        <v>74350295.359999999</v>
      </c>
      <c r="J93" s="47">
        <f>(J$7*0.76)*'Summary impacts'!$H$12</f>
        <v>77321837.600000009</v>
      </c>
      <c r="K93" s="47">
        <f>(K$7*0.76)*'Summary impacts'!$H$12</f>
        <v>80443030.680000007</v>
      </c>
      <c r="L93" s="47">
        <f>(L$7*0.76)*'Summary impacts'!$H$12</f>
        <v>83722598.640000001</v>
      </c>
      <c r="M93" s="47">
        <f>(M$7*0.76)*'Summary impacts'!$H$12</f>
        <v>87170607.680000007</v>
      </c>
      <c r="N93" s="47">
        <f>(N$7*0.76)*'Summary impacts'!$H$12</f>
        <v>90795781.839999989</v>
      </c>
      <c r="O93" s="47">
        <f>(O$7*0.76)*'Summary impacts'!$H$12</f>
        <v>94608187.319999993</v>
      </c>
      <c r="P93" s="47">
        <f>(P$7*0.76)*'Summary impacts'!$H$12</f>
        <v>98619232.479999989</v>
      </c>
      <c r="Q93" s="47">
        <f>(Q$7*0.76)*'Summary impacts'!$H$12</f>
        <v>102839654.60000001</v>
      </c>
      <c r="R93" s="47">
        <f>(R$7*0.76)*'Summary impacts'!$H$12</f>
        <v>107280862.04000001</v>
      </c>
      <c r="S93" s="47">
        <f>(S$7*0.76)*'Summary impacts'!$H$12</f>
        <v>111955605.31999999</v>
      </c>
      <c r="T93" s="47">
        <f>(T$7*0.76)*'Summary impacts'!$H$12</f>
        <v>116877977.12</v>
      </c>
      <c r="U93" s="48">
        <f t="shared" si="20"/>
        <v>2.5660277282571866</v>
      </c>
      <c r="W93" s="76"/>
      <c r="X93" s="76"/>
      <c r="Y93" s="76"/>
      <c r="Z93" s="76"/>
      <c r="AA93" s="76"/>
      <c r="AB93" s="76"/>
      <c r="AC93" s="76"/>
      <c r="AD93" s="76"/>
      <c r="AE93" s="76"/>
      <c r="AF93" s="76"/>
      <c r="AG93" s="76"/>
      <c r="AH93" s="76"/>
      <c r="AI93" s="76"/>
      <c r="AJ93" s="76"/>
      <c r="AK93" s="76"/>
      <c r="AL93" s="76"/>
      <c r="AM93" s="76"/>
      <c r="AN93" s="76"/>
      <c r="AO93" s="76"/>
      <c r="AP93" s="77"/>
    </row>
    <row r="94" spans="1:42" ht="16" x14ac:dyDescent="0.8">
      <c r="A94" s="46" t="s">
        <v>38</v>
      </c>
      <c r="B94" s="47">
        <f>(B$7*0.24)*'Summary impacts'!$H$13</f>
        <v>13520301.6</v>
      </c>
      <c r="C94" s="47">
        <f>(C$7*0.24)*'Summary impacts'!$H$13</f>
        <v>16806304.800000001</v>
      </c>
      <c r="D94" s="47">
        <f>(D$7*0.24)*'Summary impacts'!$H$13</f>
        <v>18243134.399999999</v>
      </c>
      <c r="E94" s="47">
        <f>(E$7*0.24)*'Summary impacts'!$H$13</f>
        <v>18938143.199999999</v>
      </c>
      <c r="F94" s="47">
        <f>(F$7*0.24)*'Summary impacts'!$H$13</f>
        <v>19666219.199999999</v>
      </c>
      <c r="G94" s="47">
        <f>(G$7*0.24)*'Summary impacts'!$H$13</f>
        <v>20429354.399999999</v>
      </c>
      <c r="H94" s="47">
        <f>(H$7*0.24)*'Summary impacts'!$H$13</f>
        <v>21229740</v>
      </c>
      <c r="I94" s="47">
        <f>(I$7*0.24)*'Summary impacts'!$H$13</f>
        <v>22069766.399999999</v>
      </c>
      <c r="J94" s="47">
        <f>(J$7*0.24)*'Summary impacts'!$H$13</f>
        <v>22951824</v>
      </c>
      <c r="K94" s="47">
        <f>(K$7*0.24)*'Summary impacts'!$H$13</f>
        <v>23878303.199999999</v>
      </c>
      <c r="L94" s="47">
        <f>(L$7*0.24)*'Summary impacts'!$H$13</f>
        <v>24851793.599999998</v>
      </c>
      <c r="M94" s="47">
        <f>(M$7*0.24)*'Summary impacts'!$H$13</f>
        <v>25875283.199999999</v>
      </c>
      <c r="N94" s="47">
        <f>(N$7*0.24)*'Summary impacts'!$H$13</f>
        <v>26951361.599999998</v>
      </c>
      <c r="O94" s="47">
        <f>(O$7*0.24)*'Summary impacts'!$H$13</f>
        <v>28083016.799999997</v>
      </c>
      <c r="P94" s="47">
        <f>(P$7*0.24)*'Summary impacts'!$H$13</f>
        <v>29273635.199999999</v>
      </c>
      <c r="Q94" s="47">
        <f>(Q$7*0.24)*'Summary impacts'!$H$13</f>
        <v>30526404</v>
      </c>
      <c r="R94" s="47">
        <f>(R$7*0.24)*'Summary impacts'!$H$13</f>
        <v>31844709.600000001</v>
      </c>
      <c r="S94" s="47">
        <f>(S$7*0.24)*'Summary impacts'!$H$13</f>
        <v>33232336.799999997</v>
      </c>
      <c r="T94" s="47">
        <f>(T$7*0.24)*'Summary impacts'!$H$13</f>
        <v>34693468.800000004</v>
      </c>
      <c r="U94" s="48">
        <f t="shared" si="20"/>
        <v>2.5660277282571866</v>
      </c>
      <c r="W94" s="76"/>
      <c r="X94" s="76"/>
      <c r="Y94" s="76"/>
      <c r="Z94" s="76"/>
      <c r="AA94" s="76"/>
      <c r="AB94" s="76"/>
      <c r="AC94" s="76"/>
      <c r="AD94" s="76"/>
      <c r="AE94" s="76"/>
      <c r="AF94" s="76"/>
      <c r="AG94" s="76"/>
      <c r="AH94" s="76"/>
      <c r="AI94" s="76"/>
      <c r="AJ94" s="76"/>
      <c r="AK94" s="76"/>
      <c r="AL94" s="76"/>
      <c r="AM94" s="76"/>
      <c r="AN94" s="76"/>
      <c r="AO94" s="76"/>
      <c r="AP94" s="77"/>
    </row>
    <row r="95" spans="1:42" ht="16" x14ac:dyDescent="0.8">
      <c r="A95" s="46" t="s">
        <v>39</v>
      </c>
      <c r="B95" s="47">
        <f>(B$8)*'Summary impacts'!$H$14</f>
        <v>1912000</v>
      </c>
      <c r="C95" s="47">
        <f>(C$8)*'Summary impacts'!$H$14</f>
        <v>2657600</v>
      </c>
      <c r="D95" s="47">
        <f>(D$8)*'Summary impacts'!$H$14</f>
        <v>3057600</v>
      </c>
      <c r="E95" s="47">
        <f>(E$8)*'Summary impacts'!$H$14</f>
        <v>3332799.9999999995</v>
      </c>
      <c r="F95" s="47">
        <f>(F$8)*'Summary impacts'!$H$14</f>
        <v>3635200</v>
      </c>
      <c r="G95" s="47">
        <f>(G$8)*'Summary impacts'!$H$14</f>
        <v>3971200</v>
      </c>
      <c r="H95" s="47">
        <f>(H$8)*'Summary impacts'!$H$14</f>
        <v>4339200</v>
      </c>
      <c r="I95" s="47">
        <f>(I$8)*'Summary impacts'!$H$14</f>
        <v>4745600</v>
      </c>
      <c r="J95" s="47">
        <f>(J$8)*'Summary impacts'!$H$14</f>
        <v>5190400</v>
      </c>
      <c r="K95" s="47">
        <f>(K$8)*'Summary impacts'!$H$14</f>
        <v>5680000</v>
      </c>
      <c r="L95" s="47">
        <f>(L$8)*'Summary impacts'!$H$14</f>
        <v>6214400.0000000009</v>
      </c>
      <c r="M95" s="47">
        <f>(M$8)*'Summary impacts'!$H$14</f>
        <v>6800000</v>
      </c>
      <c r="N95" s="47">
        <f>(N$8)*'Summary impacts'!$H$14</f>
        <v>7436799.9999999991</v>
      </c>
      <c r="O95" s="47">
        <f>(O$8)*'Summary impacts'!$H$14</f>
        <v>8132800</v>
      </c>
      <c r="P95" s="47">
        <f>(P$8)*'Summary impacts'!$H$14</f>
        <v>8889600</v>
      </c>
      <c r="Q95" s="47">
        <f>(Q$8)*'Summary impacts'!$H$14</f>
        <v>9712000</v>
      </c>
      <c r="R95" s="47">
        <f>(R$8)*'Summary impacts'!$H$14</f>
        <v>10604800</v>
      </c>
      <c r="S95" s="47">
        <f>(S$8)*'Summary impacts'!$H$14</f>
        <v>11571199.999999998</v>
      </c>
      <c r="T95" s="47">
        <f>(T$8)*'Summary impacts'!$H$14</f>
        <v>12617600</v>
      </c>
      <c r="U95" s="48">
        <f t="shared" si="20"/>
        <v>6.5991631799163182</v>
      </c>
      <c r="W95" s="76"/>
      <c r="X95" s="76"/>
      <c r="Y95" s="76"/>
      <c r="Z95" s="76"/>
      <c r="AA95" s="76"/>
      <c r="AB95" s="76"/>
      <c r="AC95" s="76"/>
      <c r="AD95" s="76"/>
      <c r="AE95" s="76"/>
      <c r="AF95" s="76"/>
      <c r="AG95" s="76"/>
      <c r="AH95" s="76"/>
      <c r="AI95" s="76"/>
      <c r="AJ95" s="76"/>
      <c r="AK95" s="76"/>
      <c r="AL95" s="76"/>
      <c r="AM95" s="76"/>
      <c r="AN95" s="76"/>
      <c r="AO95" s="76"/>
      <c r="AP95" s="77"/>
    </row>
    <row r="96" spans="1:42" ht="16" x14ac:dyDescent="0.8">
      <c r="A96" s="46" t="s">
        <v>40</v>
      </c>
      <c r="B96" s="47">
        <f>(B$9)*AVERAGE('Summary impacts'!$H$4:$H$14)</f>
        <v>24605659.272727273</v>
      </c>
      <c r="C96" s="47">
        <f>(C$9)*AVERAGE('Summary impacts'!$H$4:$H$14)</f>
        <v>30610715.545454547</v>
      </c>
      <c r="D96" s="47">
        <f>(D$9)*AVERAGE('Summary impacts'!$H$4:$H$14)</f>
        <v>33242555.81818182</v>
      </c>
      <c r="E96" s="47">
        <f>(E$9)*AVERAGE('Summary impacts'!$H$4:$H$14)</f>
        <v>34456983.272727281</v>
      </c>
      <c r="F96" s="47">
        <f>(F$9)*AVERAGE('Summary impacts'!$H$4:$H$14)</f>
        <v>35725424</v>
      </c>
      <c r="G96" s="47">
        <f>(G$9)*AVERAGE('Summary impacts'!$H$4:$H$14)</f>
        <v>37052233.909090914</v>
      </c>
      <c r="H96" s="47">
        <f>(H$9)*AVERAGE('Summary impacts'!$H$4:$H$14)</f>
        <v>38439155.363636367</v>
      </c>
      <c r="I96" s="47">
        <f>(I$9)*AVERAGE('Summary impacts'!$H$4:$H$14)</f>
        <v>39892286.636363633</v>
      </c>
      <c r="J96" s="47">
        <f>(J$9)*AVERAGE('Summary impacts'!$H$4:$H$14)</f>
        <v>41413370.090909094</v>
      </c>
      <c r="K96" s="47">
        <f>(K$9)*AVERAGE('Summary impacts'!$H$4:$H$14)</f>
        <v>43006761.63636364</v>
      </c>
      <c r="L96" s="47">
        <f>(L$9)*AVERAGE('Summary impacts'!$H$4:$H$14)</f>
        <v>44679430.727272734</v>
      </c>
      <c r="M96" s="47">
        <f>(M$9)*AVERAGE('Summary impacts'!$H$4:$H$14)</f>
        <v>46434862.090909094</v>
      </c>
      <c r="N96" s="47">
        <f>(N$9)*AVERAGE('Summary impacts'!$H$4:$H$14)</f>
        <v>48278282.81818182</v>
      </c>
      <c r="O96" s="47">
        <f>(O$9)*AVERAGE('Summary impacts'!$H$4:$H$14)</f>
        <v>50216662.36363636</v>
      </c>
      <c r="P96" s="47">
        <f>(P$9)*AVERAGE('Summary impacts'!$H$4:$H$14)</f>
        <v>52255227.818181813</v>
      </c>
      <c r="Q96" s="47">
        <f>(Q$9)*AVERAGE('Summary impacts'!$H$4:$H$14)</f>
        <v>54401819.818181828</v>
      </c>
      <c r="R96" s="47">
        <f>(R$9)*AVERAGE('Summary impacts'!$H$4:$H$14)</f>
        <v>56664279.000000007</v>
      </c>
      <c r="S96" s="47">
        <f>(S$9)*AVERAGE('Summary impacts'!$H$4:$H$14)</f>
        <v>59048703.636363633</v>
      </c>
      <c r="T96" s="47">
        <f>(T$9)*AVERAGE('Summary impacts'!$H$4:$H$14)</f>
        <v>61566419.090909101</v>
      </c>
      <c r="U96" s="48">
        <f t="shared" si="20"/>
        <v>2.5021243449936272</v>
      </c>
      <c r="W96" s="76"/>
      <c r="X96" s="76"/>
      <c r="Y96" s="76"/>
      <c r="Z96" s="76"/>
      <c r="AA96" s="76"/>
      <c r="AB96" s="76"/>
      <c r="AC96" s="76"/>
      <c r="AD96" s="76"/>
      <c r="AE96" s="76"/>
      <c r="AF96" s="76"/>
      <c r="AG96" s="76"/>
      <c r="AH96" s="76"/>
      <c r="AI96" s="76"/>
      <c r="AJ96" s="76"/>
      <c r="AK96" s="76"/>
      <c r="AL96" s="76"/>
      <c r="AM96" s="76"/>
      <c r="AN96" s="76"/>
      <c r="AO96" s="76"/>
      <c r="AP96" s="77"/>
    </row>
    <row r="97" spans="1:42" ht="16" x14ac:dyDescent="0.8">
      <c r="A97" s="39" t="s">
        <v>60</v>
      </c>
      <c r="B97" s="39">
        <f t="shared" ref="B97" si="21">SUM(B85:B96)</f>
        <v>254855983.71272728</v>
      </c>
      <c r="C97" s="39">
        <f t="shared" ref="C97" si="22">SUM(C85:C96)</f>
        <v>324047809.42545456</v>
      </c>
      <c r="D97" s="39">
        <f t="shared" ref="D97" si="23">SUM(D85:D96)</f>
        <v>355851702.53818178</v>
      </c>
      <c r="E97" s="39">
        <f t="shared" ref="E97" si="24">SUM(E85:E96)</f>
        <v>375134025.23272729</v>
      </c>
      <c r="F97" s="39">
        <f t="shared" ref="F97" si="25">SUM(F85:F96)</f>
        <v>395686907.44</v>
      </c>
      <c r="G97" s="39">
        <f t="shared" ref="G97:T97" si="26">SUM(G85:G96)</f>
        <v>417588636.58909094</v>
      </c>
      <c r="H97" s="39">
        <f t="shared" si="26"/>
        <v>440913059.00363636</v>
      </c>
      <c r="I97" s="39">
        <f t="shared" si="26"/>
        <v>465750451.75636363</v>
      </c>
      <c r="J97" s="39">
        <f t="shared" si="26"/>
        <v>492174866.0109092</v>
      </c>
      <c r="K97" s="39">
        <f t="shared" si="26"/>
        <v>520282026.31636369</v>
      </c>
      <c r="L97" s="39">
        <f t="shared" si="26"/>
        <v>550160414.48727274</v>
      </c>
      <c r="M97" s="39">
        <f t="shared" si="26"/>
        <v>581907117.45090902</v>
      </c>
      <c r="N97" s="39">
        <f t="shared" si="26"/>
        <v>615612581.21818185</v>
      </c>
      <c r="O97" s="39">
        <f t="shared" si="26"/>
        <v>651385268.5636363</v>
      </c>
      <c r="P97" s="39">
        <f t="shared" si="26"/>
        <v>689322704.77818179</v>
      </c>
      <c r="Q97" s="39">
        <f t="shared" si="26"/>
        <v>729528744.65818179</v>
      </c>
      <c r="R97" s="39">
        <f t="shared" si="26"/>
        <v>772108889.04000008</v>
      </c>
      <c r="S97" s="39">
        <f t="shared" si="26"/>
        <v>817166081.9163636</v>
      </c>
      <c r="T97" s="39">
        <f t="shared" si="26"/>
        <v>864806917.97090912</v>
      </c>
      <c r="U97" s="41">
        <f t="shared" si="20"/>
        <v>3.3933161206280182</v>
      </c>
      <c r="W97" s="69"/>
      <c r="X97" s="69"/>
      <c r="Y97" s="69"/>
      <c r="Z97" s="69"/>
      <c r="AA97" s="69"/>
      <c r="AB97" s="69"/>
      <c r="AC97" s="69"/>
      <c r="AD97" s="69"/>
      <c r="AE97" s="69"/>
      <c r="AF97" s="69"/>
      <c r="AG97" s="69"/>
      <c r="AH97" s="69"/>
      <c r="AI97" s="69"/>
      <c r="AJ97" s="69"/>
      <c r="AK97" s="69"/>
      <c r="AL97" s="69"/>
      <c r="AM97" s="69"/>
      <c r="AN97" s="69"/>
      <c r="AO97" s="69"/>
      <c r="AP97" s="78"/>
    </row>
    <row r="98" spans="1:42" x14ac:dyDescent="0.75">
      <c r="A98" s="54" t="s">
        <v>108</v>
      </c>
      <c r="W98" s="6"/>
      <c r="X98" s="6"/>
      <c r="Y98" s="6"/>
      <c r="Z98" s="6"/>
      <c r="AA98" s="6"/>
      <c r="AB98" s="6"/>
      <c r="AC98" s="6"/>
      <c r="AD98" s="6"/>
      <c r="AE98" s="6"/>
      <c r="AF98" s="6"/>
      <c r="AG98" s="6"/>
      <c r="AH98" s="6"/>
      <c r="AI98" s="6"/>
      <c r="AJ98" s="6"/>
      <c r="AK98" s="6"/>
      <c r="AL98" s="6"/>
      <c r="AM98" s="6"/>
      <c r="AN98" s="6"/>
      <c r="AO98" s="6"/>
      <c r="AP98" s="6"/>
    </row>
    <row r="99" spans="1:42" ht="16" x14ac:dyDescent="0.8">
      <c r="A99" s="46" t="s">
        <v>84</v>
      </c>
      <c r="B99" s="47">
        <f>(B$3*0.5*'Summary impacts'!$Q$19+(B$3*0.5)*'Summary impacts'!$Q$18)*'Summary impacts'!$O$4</f>
        <v>199.40620037150057</v>
      </c>
      <c r="C99" s="47">
        <f>(C$3*0.5*'Summary impacts'!$Q$19+(C$3*0.5)*'Summary impacts'!$Q$18)*'Summary impacts'!$O$4</f>
        <v>254.93452686030236</v>
      </c>
      <c r="D99" s="47">
        <f>(D$3*0.5*'Summary impacts'!$Q$19+(D$3*0.5)*'Summary impacts'!$Q$18)*'Summary impacts'!$O$4</f>
        <v>281.75526620576704</v>
      </c>
      <c r="E99" s="47">
        <f>(E$3*0.5*'Summary impacts'!$Q$19+(E$3*0.5)*'Summary impacts'!$Q$18)*'Summary impacts'!$O$4</f>
        <v>303.97729148516237</v>
      </c>
      <c r="F99" s="47">
        <f>(F$3*0.5*'Summary impacts'!$Q$19+(F$3*0.5)*'Summary impacts'!$Q$18)*'Summary impacts'!$O$4</f>
        <v>327.845534175252</v>
      </c>
      <c r="G99" s="47">
        <f>(G$3*0.5*'Summary impacts'!$Q$19+(G$3*0.5)*'Summary impacts'!$Q$18)*'Summary impacts'!$O$4</f>
        <v>353.44020440509513</v>
      </c>
      <c r="H99" s="47">
        <f>(H$3*0.5*'Summary impacts'!$Q$19+(H$3*0.5)*'Summary impacts'!$Q$18)*'Summary impacts'!$O$4</f>
        <v>380.83005371388572</v>
      </c>
      <c r="I99" s="47">
        <f>(I$3*0.5*'Summary impacts'!$Q$19+(I$3*0.5)*'Summary impacts'!$Q$18)*'Summary impacts'!$O$4</f>
        <v>410.09529223068313</v>
      </c>
      <c r="J99" s="47">
        <f>(J$3*0.5*'Summary impacts'!$Q$19+(J$3*0.5)*'Summary impacts'!$Q$18)*'Summary impacts'!$O$4</f>
        <v>441.31231055459125</v>
      </c>
      <c r="K99" s="47">
        <f>(K$3*0.5*'Summary impacts'!$Q$19+(K$3*0.5)*'Summary impacts'!$Q$18)*'Summary impacts'!$O$4</f>
        <v>474.56513834462487</v>
      </c>
      <c r="L99" s="47">
        <f>(L$3*0.5*'Summary impacts'!$Q$19+(L$3*0.5)*'Summary impacts'!$Q$18)*'Summary impacts'!$O$4</f>
        <v>509.93016619988799</v>
      </c>
      <c r="M99" s="47">
        <f>(M$3*0.5*'Summary impacts'!$Q$19+(M$3*0.5)*'Summary impacts'!$Q$18)*'Summary impacts'!$O$4</f>
        <v>547.49906283930579</v>
      </c>
      <c r="N99" s="47">
        <f>(N$3*0.5*'Summary impacts'!$Q$19+(N$3*0.5)*'Summary impacts'!$Q$18)*'Summary impacts'!$O$4</f>
        <v>587.3482188619821</v>
      </c>
      <c r="O99" s="47">
        <f>(O$3*0.5*'Summary impacts'!$Q$19+(O$3*0.5)*'Summary impacts'!$Q$18)*'Summary impacts'!$O$4</f>
        <v>629.5731225167973</v>
      </c>
      <c r="P99" s="47">
        <f>(P$3*0.5*'Summary impacts'!$Q$19+(P$3*0.5)*'Summary impacts'!$Q$18)*'Summary impacts'!$O$4</f>
        <v>674.25398393281068</v>
      </c>
      <c r="Q99" s="47">
        <f>(Q$3*0.5*'Summary impacts'!$Q$19+(Q$3*0.5)*'Summary impacts'!$Q$18)*'Summary impacts'!$O$4</f>
        <v>721.48629135890258</v>
      </c>
      <c r="R99" s="47">
        <f>(R$3*0.5*'Summary impacts'!$Q$19+(R$3*0.5)*'Summary impacts'!$Q$18)*'Summary impacts'!$O$4</f>
        <v>771.34643539417698</v>
      </c>
      <c r="S99" s="47">
        <f>(S$3*0.5*'Summary impacts'!$Q$19+(S$3*0.5)*'Summary impacts'!$Q$18)*'Summary impacts'!$O$4</f>
        <v>823.92608475755867</v>
      </c>
      <c r="T99" s="47">
        <f>(T$3*0.5*'Summary impacts'!$Q$19+(T$3*0.5)*'Summary impacts'!$Q$18)*'Summary impacts'!$O$4</f>
        <v>879.30163004815233</v>
      </c>
      <c r="U99" s="48">
        <f t="shared" ref="U99:U110" si="27">T99/$T$111</f>
        <v>0.10074127287264427</v>
      </c>
      <c r="W99" s="76"/>
      <c r="X99" s="76"/>
      <c r="Y99" s="76"/>
      <c r="Z99" s="76"/>
      <c r="AA99" s="76"/>
      <c r="AB99" s="76"/>
      <c r="AC99" s="76"/>
      <c r="AD99" s="76"/>
      <c r="AE99" s="76"/>
      <c r="AF99" s="76"/>
      <c r="AG99" s="76"/>
      <c r="AH99" s="76"/>
      <c r="AI99" s="76"/>
      <c r="AJ99" s="76"/>
      <c r="AK99" s="76"/>
      <c r="AL99" s="76"/>
      <c r="AM99" s="76"/>
      <c r="AN99" s="76"/>
      <c r="AO99" s="76"/>
      <c r="AP99" s="77"/>
    </row>
    <row r="100" spans="1:42" ht="16" x14ac:dyDescent="0.8">
      <c r="A100" s="46" t="s">
        <v>32</v>
      </c>
      <c r="B100" s="47">
        <f>(B$2-(B$3*0.5)*'Summary impacts'!$Q$18)*'Summary impacts'!$O$5</f>
        <v>228.74093287499994</v>
      </c>
      <c r="C100" s="47">
        <f>(C$2-(C$3*0.5)*'Summary impacts'!$Q$18)*'Summary impacts'!$O$5</f>
        <v>323.979463125</v>
      </c>
      <c r="D100" s="47">
        <f>(D$2-(D$3*0.5)*'Summary impacts'!$Q$18)*'Summary impacts'!$O$5</f>
        <v>369.88668787499995</v>
      </c>
      <c r="E100" s="47">
        <f>(E$2-(E$3*0.5)*'Summary impacts'!$Q$18)*'Summary impacts'!$O$5</f>
        <v>391.10953312499987</v>
      </c>
      <c r="F100" s="47">
        <f>(F$2-(F$3*0.5)*'Summary impacts'!$Q$18)*'Summary impacts'!$O$5</f>
        <v>413.98121324999994</v>
      </c>
      <c r="G100" s="47">
        <f>(G$2-(G$3*0.5)*'Summary impacts'!$Q$18)*'Summary impacts'!$O$5</f>
        <v>438.64035187500008</v>
      </c>
      <c r="H100" s="47">
        <f>(H$2-(H$3*0.5)*'Summary impacts'!$Q$18)*'Summary impacts'!$O$5</f>
        <v>465.31451924999988</v>
      </c>
      <c r="I100" s="47">
        <f>(I$2-(I$3*0.5)*'Summary impacts'!$Q$18)*'Summary impacts'!$O$5</f>
        <v>494.21846399999987</v>
      </c>
      <c r="J100" s="47">
        <f>(J$2-(J$3*0.5)*'Summary impacts'!$Q$18)*'Summary impacts'!$O$5</f>
        <v>525.52770862499995</v>
      </c>
      <c r="K100" s="47">
        <f>(K$2-(K$3*0.5)*'Summary impacts'!$Q$18)*'Summary impacts'!$O$5</f>
        <v>559.49622787499993</v>
      </c>
      <c r="L100" s="47">
        <f>(L$2-(L$3*0.5)*'Summary impacts'!$Q$18)*'Summary impacts'!$O$5</f>
        <v>596.34304424999993</v>
      </c>
      <c r="M100" s="47">
        <f>(M$2-(M$3*0.5)*'Summary impacts'!$Q$18)*'Summary impacts'!$O$5</f>
        <v>636.32445974999973</v>
      </c>
      <c r="N100" s="47">
        <f>(N$2-(N$3*0.5)*'Summary impacts'!$Q$18)*'Summary impacts'!$O$5</f>
        <v>679.68124687499983</v>
      </c>
      <c r="O100" s="47">
        <f>(O$2-(O$3*0.5)*'Summary impacts'!$Q$18)*'Summary impacts'!$O$5</f>
        <v>726.66543374999992</v>
      </c>
      <c r="P100" s="47">
        <f>(P$2-(P$3*0.5)*'Summary impacts'!$Q$18)*'Summary impacts'!$O$5</f>
        <v>777.54614399999991</v>
      </c>
      <c r="Q100" s="47">
        <f>(Q$2-(Q$3*0.5)*'Summary impacts'!$Q$18)*'Summary impacts'!$O$5</f>
        <v>832.54278075000002</v>
      </c>
      <c r="R100" s="47">
        <f>(R$2-(R$3*0.5)*'Summary impacts'!$Q$18)*'Summary impacts'!$O$5</f>
        <v>891.9287415</v>
      </c>
      <c r="S100" s="47">
        <f>(S$2-(S$3*0.5)*'Summary impacts'!$Q$18)*'Summary impacts'!$O$5</f>
        <v>955.93857824999986</v>
      </c>
      <c r="T100" s="47">
        <f>(T$2-(T$3*0.5)*'Summary impacts'!$Q$18)*'Summary impacts'!$O$5</f>
        <v>1024.7804385000002</v>
      </c>
      <c r="U100" s="48">
        <f t="shared" si="27"/>
        <v>0.11740872786033964</v>
      </c>
      <c r="W100" s="76"/>
      <c r="X100" s="76"/>
      <c r="Y100" s="76"/>
      <c r="Z100" s="76"/>
      <c r="AA100" s="76"/>
      <c r="AB100" s="76"/>
      <c r="AC100" s="76"/>
      <c r="AD100" s="76"/>
      <c r="AE100" s="76"/>
      <c r="AF100" s="76"/>
      <c r="AG100" s="76"/>
      <c r="AH100" s="76"/>
      <c r="AI100" s="76"/>
      <c r="AJ100" s="76"/>
      <c r="AK100" s="76"/>
      <c r="AL100" s="76"/>
      <c r="AM100" s="76"/>
      <c r="AN100" s="76"/>
      <c r="AO100" s="76"/>
      <c r="AP100" s="77"/>
    </row>
    <row r="101" spans="1:42" ht="16" x14ac:dyDescent="0.8">
      <c r="A101" s="46" t="s">
        <v>78</v>
      </c>
      <c r="B101" s="47">
        <f>(B$3*0.5*'Summary impacts'!$Q$19)*'Summary impacts'!$O$6</f>
        <v>25.020204750000001</v>
      </c>
      <c r="C101" s="47">
        <f>(C$3*0.5*'Summary impacts'!$Q$19)*'Summary impacts'!$O$6</f>
        <v>31.98754125</v>
      </c>
      <c r="D101" s="47">
        <f>(D$3*0.5*'Summary impacts'!$Q$19)*'Summary impacts'!$O$6</f>
        <v>35.352834749999992</v>
      </c>
      <c r="E101" s="47">
        <f>(E$3*0.5*'Summary impacts'!$Q$19)*'Summary impacts'!$O$6</f>
        <v>38.141111249999994</v>
      </c>
      <c r="F101" s="47">
        <f>(F$3*0.5*'Summary impacts'!$Q$19)*'Summary impacts'!$O$6</f>
        <v>41.135944500000001</v>
      </c>
      <c r="G101" s="47">
        <f>(G$3*0.5*'Summary impacts'!$Q$19)*'Summary impacts'!$O$6</f>
        <v>44.347398749999996</v>
      </c>
      <c r="H101" s="47">
        <f>(H$3*0.5*'Summary impacts'!$Q$19)*'Summary impacts'!$O$6</f>
        <v>47.784100499999994</v>
      </c>
      <c r="I101" s="47">
        <f>(I$3*0.5*'Summary impacts'!$Q$19)*'Summary impacts'!$O$6</f>
        <v>51.456113999999999</v>
      </c>
      <c r="J101" s="47">
        <f>(J$3*0.5*'Summary impacts'!$Q$19)*'Summary impacts'!$O$6</f>
        <v>55.37302425</v>
      </c>
      <c r="K101" s="47">
        <f>(K$3*0.5*'Summary impacts'!$Q$19)*'Summary impacts'!$O$6</f>
        <v>59.545374749999993</v>
      </c>
      <c r="L101" s="47">
        <f>(L$3*0.5*'Summary impacts'!$Q$19)*'Summary impacts'!$O$6</f>
        <v>63.982750499999995</v>
      </c>
      <c r="M101" s="47">
        <f>(M$3*0.5*'Summary impacts'!$Q$19)*'Summary impacts'!$O$6</f>
        <v>68.696653499999996</v>
      </c>
      <c r="N101" s="47">
        <f>(N$3*0.5*'Summary impacts'!$Q$19)*'Summary impacts'!$O$6</f>
        <v>73.696668749999986</v>
      </c>
      <c r="O101" s="47">
        <f>(O$3*0.5*'Summary impacts'!$Q$19)*'Summary impacts'!$O$6</f>
        <v>78.994777499999984</v>
      </c>
      <c r="P101" s="47">
        <f>(P$3*0.5*'Summary impacts'!$Q$19)*'Summary impacts'!$O$6</f>
        <v>84.601043999999987</v>
      </c>
      <c r="Q101" s="47">
        <f>(Q$3*0.5*'Summary impacts'!$Q$19)*'Summary impacts'!$O$6</f>
        <v>90.527449499999989</v>
      </c>
      <c r="R101" s="47">
        <f>(R$3*0.5*'Summary impacts'!$Q$19)*'Summary impacts'!$O$6</f>
        <v>96.783578999999989</v>
      </c>
      <c r="S101" s="47">
        <f>(S$3*0.5*'Summary impacts'!$Q$19)*'Summary impacts'!$O$6</f>
        <v>103.38093449999998</v>
      </c>
      <c r="T101" s="47">
        <f>(T$3*0.5*'Summary impacts'!$Q$19)*'Summary impacts'!$O$6</f>
        <v>110.32910099999998</v>
      </c>
      <c r="U101" s="48">
        <f t="shared" si="27"/>
        <v>1.2640365592209653E-2</v>
      </c>
      <c r="W101" s="76"/>
      <c r="X101" s="76"/>
      <c r="Y101" s="76"/>
      <c r="Z101" s="76"/>
      <c r="AA101" s="76"/>
      <c r="AB101" s="76"/>
      <c r="AC101" s="76"/>
      <c r="AD101" s="76"/>
      <c r="AE101" s="76"/>
      <c r="AF101" s="76"/>
      <c r="AG101" s="76"/>
      <c r="AH101" s="76"/>
      <c r="AI101" s="76"/>
      <c r="AJ101" s="76"/>
      <c r="AK101" s="76"/>
      <c r="AL101" s="76"/>
      <c r="AM101" s="76"/>
      <c r="AN101" s="76"/>
      <c r="AO101" s="76"/>
      <c r="AP101" s="77"/>
    </row>
    <row r="102" spans="1:42" ht="16" x14ac:dyDescent="0.8">
      <c r="A102" s="46" t="s">
        <v>14</v>
      </c>
      <c r="B102" s="47">
        <f>(B$4)*'Summary impacts'!$O$7</f>
        <v>180.67959000000002</v>
      </c>
      <c r="C102" s="47">
        <f>(C$4)*'Summary impacts'!$O$7</f>
        <v>223.93917000000002</v>
      </c>
      <c r="D102" s="47">
        <f>(D$4)*'Summary impacts'!$O$7</f>
        <v>242.632845</v>
      </c>
      <c r="E102" s="47">
        <f>(E$4)*'Summary impacts'!$O$7</f>
        <v>251.19958499999998</v>
      </c>
      <c r="F102" s="47">
        <f>(F$4)*'Summary impacts'!$O$7</f>
        <v>260.08163999999999</v>
      </c>
      <c r="G102" s="47">
        <f>(G$4)*'Summary impacts'!$O$7</f>
        <v>269.28720000000004</v>
      </c>
      <c r="H102" s="47">
        <f>(H$4)*'Summary impacts'!$O$7</f>
        <v>278.84083500000003</v>
      </c>
      <c r="I102" s="47">
        <f>(I$4)*'Summary impacts'!$O$7</f>
        <v>288.74664000000001</v>
      </c>
      <c r="J102" s="47">
        <f>(J$4)*'Summary impacts'!$O$7</f>
        <v>299.02509000000003</v>
      </c>
      <c r="K102" s="47">
        <f>(K$4)*'Summary impacts'!$O$7</f>
        <v>309.68847</v>
      </c>
      <c r="L102" s="47">
        <f>(L$4)*'Summary impacts'!$O$7</f>
        <v>320.76134999999999</v>
      </c>
      <c r="M102" s="47">
        <f>(M$4)*'Summary impacts'!$O$7</f>
        <v>332.25192000000004</v>
      </c>
      <c r="N102" s="47">
        <f>(N$4)*'Summary impacts'!$O$7</f>
        <v>344.18884500000001</v>
      </c>
      <c r="O102" s="47">
        <f>(O$4)*'Summary impacts'!$O$7</f>
        <v>356.58031500000004</v>
      </c>
      <c r="P102" s="47">
        <f>(P$4)*'Summary impacts'!$O$7</f>
        <v>369.45499500000005</v>
      </c>
      <c r="Q102" s="47">
        <f>(Q$4)*'Summary impacts'!$O$7</f>
        <v>382.82926500000002</v>
      </c>
      <c r="R102" s="47">
        <f>(R$4)*'Summary impacts'!$O$7</f>
        <v>396.72769499999998</v>
      </c>
      <c r="S102" s="47">
        <f>(S$4)*'Summary impacts'!$O$7</f>
        <v>411.17076000000003</v>
      </c>
      <c r="T102" s="47">
        <f>(T$4)*'Summary impacts'!$O$7</f>
        <v>426.18303000000003</v>
      </c>
      <c r="U102" s="48">
        <f t="shared" si="27"/>
        <v>4.8827637128989715E-2</v>
      </c>
      <c r="W102" s="76"/>
      <c r="X102" s="76"/>
      <c r="Y102" s="76"/>
      <c r="Z102" s="76"/>
      <c r="AA102" s="76"/>
      <c r="AB102" s="76"/>
      <c r="AC102" s="76"/>
      <c r="AD102" s="76"/>
      <c r="AE102" s="76"/>
      <c r="AF102" s="76"/>
      <c r="AG102" s="76"/>
      <c r="AH102" s="76"/>
      <c r="AI102" s="76"/>
      <c r="AJ102" s="76"/>
      <c r="AK102" s="76"/>
      <c r="AL102" s="76"/>
      <c r="AM102" s="76"/>
      <c r="AN102" s="76"/>
      <c r="AO102" s="76"/>
      <c r="AP102" s="77"/>
    </row>
    <row r="103" spans="1:42" ht="16" x14ac:dyDescent="0.8">
      <c r="A103" s="46" t="s">
        <v>34</v>
      </c>
      <c r="B103" s="47">
        <f>(B$5*0.89)*'Summary impacts'!$O$8</f>
        <v>108.22444499999999</v>
      </c>
      <c r="C103" s="47">
        <f>(C$5*0.89)*'Summary impacts'!$O$8</f>
        <v>134.12255499999998</v>
      </c>
      <c r="D103" s="47">
        <f>(D$5*0.89)*'Summary impacts'!$O$8</f>
        <v>145.31475</v>
      </c>
      <c r="E103" s="47">
        <f>(E$5*0.89)*'Summary impacts'!$O$8</f>
        <v>150.45761499999998</v>
      </c>
      <c r="F103" s="47">
        <f>(F$5*0.89)*'Summary impacts'!$O$8</f>
        <v>155.79049499999999</v>
      </c>
      <c r="G103" s="47">
        <f>(G$5*0.89)*'Summary impacts'!$O$8</f>
        <v>161.32273499999999</v>
      </c>
      <c r="H103" s="47">
        <f>(H$5*0.89)*'Summary impacts'!$O$8</f>
        <v>167.06368000000001</v>
      </c>
      <c r="I103" s="47">
        <f>(I$5*0.89)*'Summary impacts'!$O$8</f>
        <v>173.01956000000001</v>
      </c>
      <c r="J103" s="47">
        <f>(J$5*0.89)*'Summary impacts'!$O$8</f>
        <v>179.19971999999999</v>
      </c>
      <c r="K103" s="47">
        <f>(K$5*0.89)*'Summary impacts'!$O$8</f>
        <v>185.61662000000001</v>
      </c>
      <c r="L103" s="47">
        <f>(L$5*0.89)*'Summary impacts'!$O$8</f>
        <v>192.28271999999998</v>
      </c>
      <c r="M103" s="47">
        <f>(M$5*0.89)*'Summary impacts'!$O$8</f>
        <v>199.20113499999999</v>
      </c>
      <c r="N103" s="47">
        <f>(N$5*0.89)*'Summary impacts'!$O$8</f>
        <v>206.39055500000001</v>
      </c>
      <c r="O103" s="47">
        <f>(O$5*0.89)*'Summary impacts'!$O$8</f>
        <v>213.86343999999997</v>
      </c>
      <c r="P103" s="47">
        <f>(P$5*0.89)*'Summary impacts'!$O$8</f>
        <v>221.62602000000001</v>
      </c>
      <c r="Q103" s="47">
        <f>(Q$5*0.89)*'Summary impacts'!$O$8</f>
        <v>229.69698499999998</v>
      </c>
      <c r="R103" s="47">
        <f>(R$5*0.89)*'Summary impacts'!$O$8</f>
        <v>238.08568</v>
      </c>
      <c r="S103" s="47">
        <f>(S$5*0.89)*'Summary impacts'!$O$8</f>
        <v>246.81079500000001</v>
      </c>
      <c r="T103" s="47">
        <f>(T$5*0.89)*'Summary impacts'!$O$8</f>
        <v>255.881675</v>
      </c>
      <c r="U103" s="48">
        <f t="shared" si="27"/>
        <v>2.9316271872341041E-2</v>
      </c>
      <c r="W103" s="76"/>
      <c r="X103" s="76"/>
      <c r="Y103" s="76"/>
      <c r="Z103" s="76"/>
      <c r="AA103" s="76"/>
      <c r="AB103" s="76"/>
      <c r="AC103" s="76"/>
      <c r="AD103" s="76"/>
      <c r="AE103" s="76"/>
      <c r="AF103" s="76"/>
      <c r="AG103" s="76"/>
      <c r="AH103" s="76"/>
      <c r="AI103" s="76"/>
      <c r="AJ103" s="76"/>
      <c r="AK103" s="76"/>
      <c r="AL103" s="76"/>
      <c r="AM103" s="76"/>
      <c r="AN103" s="76"/>
      <c r="AO103" s="76"/>
      <c r="AP103" s="77"/>
    </row>
    <row r="104" spans="1:42" ht="16" x14ac:dyDescent="0.8">
      <c r="A104" s="46" t="s">
        <v>35</v>
      </c>
      <c r="B104" s="47">
        <f>(B$5*0.11)*'Summary impacts'!$O$9</f>
        <v>14.331487500000001</v>
      </c>
      <c r="C104" s="47">
        <f>(C$5*0.11)*'Summary impacts'!$O$9</f>
        <v>17.7610125</v>
      </c>
      <c r="D104" s="47">
        <f>(D$5*0.11)*'Summary impacts'!$O$9</f>
        <v>19.243124999999999</v>
      </c>
      <c r="E104" s="47">
        <f>(E$5*0.11)*'Summary impacts'!$O$9</f>
        <v>19.924162499999998</v>
      </c>
      <c r="F104" s="47">
        <f>(F$5*0.11)*'Summary impacts'!$O$9</f>
        <v>20.6303625</v>
      </c>
      <c r="G104" s="47">
        <f>(G$5*0.11)*'Summary impacts'!$O$9</f>
        <v>21.362962500000002</v>
      </c>
      <c r="H104" s="47">
        <f>(H$5*0.11)*'Summary impacts'!$O$9</f>
        <v>22.123200000000001</v>
      </c>
      <c r="I104" s="47">
        <f>(I$5*0.11)*'Summary impacts'!$O$9</f>
        <v>22.911900000000003</v>
      </c>
      <c r="J104" s="47">
        <f>(J$5*0.11)*'Summary impacts'!$O$9</f>
        <v>23.7303</v>
      </c>
      <c r="K104" s="47">
        <f>(K$5*0.11)*'Summary impacts'!$O$9</f>
        <v>24.58005</v>
      </c>
      <c r="L104" s="47">
        <f>(L$5*0.11)*'Summary impacts'!$O$9</f>
        <v>25.462800000000001</v>
      </c>
      <c r="M104" s="47">
        <f>(M$5*0.11)*'Summary impacts'!$O$9</f>
        <v>26.3789625</v>
      </c>
      <c r="N104" s="47">
        <f>(N$5*0.11)*'Summary impacts'!$O$9</f>
        <v>27.3310125</v>
      </c>
      <c r="O104" s="47">
        <f>(O$5*0.11)*'Summary impacts'!$O$9</f>
        <v>28.320599999999999</v>
      </c>
      <c r="P104" s="47">
        <f>(P$5*0.11)*'Summary impacts'!$O$9</f>
        <v>29.348549999999999</v>
      </c>
      <c r="Q104" s="47">
        <f>(Q$5*0.11)*'Summary impacts'!$O$9</f>
        <v>30.417337499999999</v>
      </c>
      <c r="R104" s="47">
        <f>(R$5*0.11)*'Summary impacts'!$O$9</f>
        <v>31.528200000000005</v>
      </c>
      <c r="S104" s="47">
        <f>(S$5*0.11)*'Summary impacts'!$O$9</f>
        <v>32.683612500000002</v>
      </c>
      <c r="T104" s="47">
        <f>(T$5*0.11)*'Summary impacts'!$O$9</f>
        <v>33.884812500000002</v>
      </c>
      <c r="U104" s="48">
        <f t="shared" si="27"/>
        <v>3.8821708338172326E-3</v>
      </c>
      <c r="W104" s="76"/>
      <c r="X104" s="76"/>
      <c r="Y104" s="76"/>
      <c r="Z104" s="76"/>
      <c r="AA104" s="76"/>
      <c r="AB104" s="76"/>
      <c r="AC104" s="76"/>
      <c r="AD104" s="76"/>
      <c r="AE104" s="76"/>
      <c r="AF104" s="76"/>
      <c r="AG104" s="76"/>
      <c r="AH104" s="76"/>
      <c r="AI104" s="76"/>
      <c r="AJ104" s="76"/>
      <c r="AK104" s="76"/>
      <c r="AL104" s="76"/>
      <c r="AM104" s="76"/>
      <c r="AN104" s="76"/>
      <c r="AO104" s="76"/>
      <c r="AP104" s="77"/>
    </row>
    <row r="105" spans="1:42" ht="16" x14ac:dyDescent="0.8">
      <c r="A105" s="46" t="s">
        <v>77</v>
      </c>
      <c r="B105" s="47">
        <f>(B$6*0.75)*'Summary impacts'!$O$10</f>
        <v>281.838525</v>
      </c>
      <c r="C105" s="47">
        <f>(C$6*0.75)*'Summary impacts'!$O$10</f>
        <v>356.41162500000002</v>
      </c>
      <c r="D105" s="47">
        <f>(D$6*0.75)*'Summary impacts'!$O$10</f>
        <v>390.93472499999996</v>
      </c>
      <c r="E105" s="47">
        <f>(E$6*0.75)*'Summary impacts'!$O$10</f>
        <v>415.20502499999998</v>
      </c>
      <c r="F105" s="47">
        <f>(F$6*0.75)*'Summary impacts'!$O$10</f>
        <v>441.38437500000003</v>
      </c>
      <c r="G105" s="47">
        <f>(G$6*0.75)*'Summary impacts'!$O$10</f>
        <v>469.58625000000001</v>
      </c>
      <c r="H105" s="47">
        <f>(H$6*0.75)*'Summary impacts'!$O$10</f>
        <v>499.910775</v>
      </c>
      <c r="I105" s="47">
        <f>(I$6*0.75)*'Summary impacts'!$O$10</f>
        <v>532.48477500000001</v>
      </c>
      <c r="J105" s="47">
        <f>(J$6*0.75)*'Summary impacts'!$O$10</f>
        <v>567.41504999999995</v>
      </c>
      <c r="K105" s="47">
        <f>(K$6*0.75)*'Summary impacts'!$O$10</f>
        <v>604.82842500000004</v>
      </c>
      <c r="L105" s="47">
        <f>(L$6*0.75)*'Summary impacts'!$O$10</f>
        <v>644.85172499999999</v>
      </c>
      <c r="M105" s="47">
        <f>(M$6*0.75)*'Summary impacts'!$O$10</f>
        <v>687.60509999999999</v>
      </c>
      <c r="N105" s="47">
        <f>(N$6*0.75)*'Summary impacts'!$O$10</f>
        <v>733.21537500000011</v>
      </c>
      <c r="O105" s="47">
        <f>(O$6*0.75)*'Summary impacts'!$O$10</f>
        <v>781.82940000000008</v>
      </c>
      <c r="P105" s="47">
        <f>(P$6*0.75)*'Summary impacts'!$O$10</f>
        <v>833.57399999999996</v>
      </c>
      <c r="Q105" s="47">
        <f>(Q$6*0.75)*'Summary impacts'!$O$10</f>
        <v>888.58267499999999</v>
      </c>
      <c r="R105" s="47">
        <f>(R$6*0.75)*'Summary impacts'!$O$10</f>
        <v>947.00227500000017</v>
      </c>
      <c r="S105" s="47">
        <f>(S$6*0.75)*'Summary impacts'!$O$10</f>
        <v>1008.959625</v>
      </c>
      <c r="T105" s="47">
        <f>(T$6*0.75)*'Summary impacts'!$O$10</f>
        <v>1074.5949000000001</v>
      </c>
      <c r="U105" s="48">
        <f t="shared" si="27"/>
        <v>0.12311595287560602</v>
      </c>
      <c r="W105" s="76"/>
      <c r="X105" s="76"/>
      <c r="Y105" s="76"/>
      <c r="Z105" s="76"/>
      <c r="AA105" s="76"/>
      <c r="AB105" s="76"/>
      <c r="AC105" s="76"/>
      <c r="AD105" s="76"/>
      <c r="AE105" s="76"/>
      <c r="AF105" s="76"/>
      <c r="AG105" s="76"/>
      <c r="AH105" s="76"/>
      <c r="AI105" s="76"/>
      <c r="AJ105" s="76"/>
      <c r="AK105" s="76"/>
      <c r="AL105" s="76"/>
      <c r="AM105" s="76"/>
      <c r="AN105" s="76"/>
      <c r="AO105" s="76"/>
      <c r="AP105" s="77"/>
    </row>
    <row r="106" spans="1:42" ht="16" x14ac:dyDescent="0.8">
      <c r="A106" s="46" t="s">
        <v>79</v>
      </c>
      <c r="B106" s="47">
        <f>(B$6*0.25)*'Summary impacts'!$O$11</f>
        <v>95.529537500000004</v>
      </c>
      <c r="C106" s="47">
        <f>(C$6*0.25)*'Summary impacts'!$O$11</f>
        <v>120.80618750000001</v>
      </c>
      <c r="D106" s="47">
        <f>(D$6*0.25)*'Summary impacts'!$O$11</f>
        <v>132.50783749999999</v>
      </c>
      <c r="E106" s="47">
        <f>(E$6*0.25)*'Summary impacts'!$O$11</f>
        <v>140.73428749999999</v>
      </c>
      <c r="F106" s="47">
        <f>(F$6*0.25)*'Summary impacts'!$O$11</f>
        <v>149.60781249999999</v>
      </c>
      <c r="G106" s="47">
        <f>(G$6*0.25)*'Summary impacts'!$O$11</f>
        <v>159.166875</v>
      </c>
      <c r="H106" s="47">
        <f>(H$6*0.25)*'Summary impacts'!$O$11</f>
        <v>169.4454125</v>
      </c>
      <c r="I106" s="47">
        <f>(I$6*0.25)*'Summary impacts'!$O$11</f>
        <v>180.4864125</v>
      </c>
      <c r="J106" s="47">
        <f>(J$6*0.25)*'Summary impacts'!$O$11</f>
        <v>192.326075</v>
      </c>
      <c r="K106" s="47">
        <f>(K$6*0.25)*'Summary impacts'!$O$11</f>
        <v>205.00738750000002</v>
      </c>
      <c r="L106" s="47">
        <f>(L$6*0.25)*'Summary impacts'!$O$11</f>
        <v>218.57333750000001</v>
      </c>
      <c r="M106" s="47">
        <f>(M$6*0.25)*'Summary impacts'!$O$11</f>
        <v>233.06464999999997</v>
      </c>
      <c r="N106" s="47">
        <f>(N$6*0.25)*'Summary impacts'!$O$11</f>
        <v>248.52431250000001</v>
      </c>
      <c r="O106" s="47">
        <f>(O$6*0.25)*'Summary impacts'!$O$11</f>
        <v>265.00209999999998</v>
      </c>
      <c r="P106" s="47">
        <f>(P$6*0.25)*'Summary impacts'!$O$11</f>
        <v>282.541</v>
      </c>
      <c r="Q106" s="47">
        <f>(Q$6*0.25)*'Summary impacts'!$O$11</f>
        <v>301.1862625</v>
      </c>
      <c r="R106" s="47">
        <f>(R$6*0.25)*'Summary impacts'!$O$11</f>
        <v>320.9876625</v>
      </c>
      <c r="S106" s="47">
        <f>(S$6*0.25)*'Summary impacts'!$O$11</f>
        <v>341.98818749999998</v>
      </c>
      <c r="T106" s="47">
        <f>(T$6*0.25)*'Summary impacts'!$O$11</f>
        <v>364.23535000000004</v>
      </c>
      <c r="U106" s="48">
        <f t="shared" si="27"/>
        <v>4.1730313615139868E-2</v>
      </c>
      <c r="W106" s="76"/>
      <c r="X106" s="76"/>
      <c r="Y106" s="76"/>
      <c r="Z106" s="76"/>
      <c r="AA106" s="76"/>
      <c r="AB106" s="76"/>
      <c r="AC106" s="76"/>
      <c r="AD106" s="76"/>
      <c r="AE106" s="76"/>
      <c r="AF106" s="76"/>
      <c r="AG106" s="76"/>
      <c r="AH106" s="76"/>
      <c r="AI106" s="76"/>
      <c r="AJ106" s="76"/>
      <c r="AK106" s="76"/>
      <c r="AL106" s="76"/>
      <c r="AM106" s="76"/>
      <c r="AN106" s="76"/>
      <c r="AO106" s="76"/>
      <c r="AP106" s="77"/>
    </row>
    <row r="107" spans="1:42" ht="16" x14ac:dyDescent="0.8">
      <c r="A107" s="46" t="s">
        <v>37</v>
      </c>
      <c r="B107" s="47">
        <f>(B$7*0.76)*'Summary impacts'!$O$12</f>
        <v>470.95717239999988</v>
      </c>
      <c r="C107" s="47">
        <f>(C$7*0.76)*'Summary impacts'!$O$12</f>
        <v>585.41961719999995</v>
      </c>
      <c r="D107" s="47">
        <f>(D$7*0.76)*'Summary impacts'!$O$12</f>
        <v>635.46918159999996</v>
      </c>
      <c r="E107" s="47">
        <f>(E$7*0.76)*'Summary impacts'!$O$12</f>
        <v>659.67865479999989</v>
      </c>
      <c r="F107" s="47">
        <f>(F$7*0.76)*'Summary impacts'!$O$12</f>
        <v>685.03996879999988</v>
      </c>
      <c r="G107" s="47">
        <f>(G$7*0.76)*'Summary impacts'!$O$12</f>
        <v>711.62251159999983</v>
      </c>
      <c r="H107" s="47">
        <f>(H$7*0.76)*'Summary impacts'!$O$12</f>
        <v>739.50260999999989</v>
      </c>
      <c r="I107" s="47">
        <f>(I$7*0.76)*'Summary impacts'!$O$12</f>
        <v>768.76352959999986</v>
      </c>
      <c r="J107" s="47">
        <f>(J$7*0.76)*'Summary impacts'!$O$12</f>
        <v>799.48853599999984</v>
      </c>
      <c r="K107" s="47">
        <f>(K$7*0.76)*'Summary impacts'!$O$12</f>
        <v>831.76089479999996</v>
      </c>
      <c r="L107" s="47">
        <f>(L$7*0.76)*'Summary impacts'!$O$12</f>
        <v>865.67081039999982</v>
      </c>
      <c r="M107" s="47">
        <f>(M$7*0.76)*'Summary impacts'!$O$12</f>
        <v>901.32236479999983</v>
      </c>
      <c r="N107" s="47">
        <f>(N$7*0.76)*'Summary impacts'!$O$12</f>
        <v>938.80576239999971</v>
      </c>
      <c r="O107" s="47">
        <f>(O$7*0.76)*'Summary impacts'!$O$12</f>
        <v>978.22508519999974</v>
      </c>
      <c r="P107" s="47">
        <f>(P$7*0.76)*'Summary impacts'!$O$12</f>
        <v>1019.6982927999996</v>
      </c>
      <c r="Q107" s="47">
        <f>(Q$7*0.76)*'Summary impacts'!$O$12</f>
        <v>1063.3364059999999</v>
      </c>
      <c r="R107" s="47">
        <f>(R$7*0.76)*'Summary impacts'!$O$12</f>
        <v>1109.2573843999999</v>
      </c>
      <c r="S107" s="47">
        <f>(S$7*0.76)*'Summary impacts'!$O$12</f>
        <v>1157.5930651999997</v>
      </c>
      <c r="T107" s="47">
        <f>(T$7*0.76)*'Summary impacts'!$O$12</f>
        <v>1208.4891631999999</v>
      </c>
      <c r="U107" s="48">
        <f t="shared" si="27"/>
        <v>0.13845617066227631</v>
      </c>
      <c r="W107" s="76"/>
      <c r="X107" s="76"/>
      <c r="Y107" s="76"/>
      <c r="Z107" s="76"/>
      <c r="AA107" s="76"/>
      <c r="AB107" s="76"/>
      <c r="AC107" s="76"/>
      <c r="AD107" s="76"/>
      <c r="AE107" s="76"/>
      <c r="AF107" s="76"/>
      <c r="AG107" s="76"/>
      <c r="AH107" s="76"/>
      <c r="AI107" s="76"/>
      <c r="AJ107" s="76"/>
      <c r="AK107" s="76"/>
      <c r="AL107" s="76"/>
      <c r="AM107" s="76"/>
      <c r="AN107" s="76"/>
      <c r="AO107" s="76"/>
      <c r="AP107" s="77"/>
    </row>
    <row r="108" spans="1:42" ht="16" x14ac:dyDescent="0.8">
      <c r="A108" s="46" t="s">
        <v>38</v>
      </c>
      <c r="B108" s="47">
        <f>(B$7*0.24)*'Summary impacts'!$O$13</f>
        <v>143.34777599999998</v>
      </c>
      <c r="C108" s="47">
        <f>(C$7*0.24)*'Summary impacts'!$O$13</f>
        <v>178.18732799999998</v>
      </c>
      <c r="D108" s="47">
        <f>(D$7*0.24)*'Summary impacts'!$O$13</f>
        <v>193.42118399999995</v>
      </c>
      <c r="E108" s="47">
        <f>(E$7*0.24)*'Summary impacts'!$O$13</f>
        <v>200.78995199999997</v>
      </c>
      <c r="F108" s="47">
        <f>(F$7*0.24)*'Summary impacts'!$O$13</f>
        <v>208.50931199999997</v>
      </c>
      <c r="G108" s="47">
        <f>(G$7*0.24)*'Summary impacts'!$O$13</f>
        <v>216.60038399999993</v>
      </c>
      <c r="H108" s="47">
        <f>(H$7*0.24)*'Summary impacts'!$O$13</f>
        <v>225.08639999999997</v>
      </c>
      <c r="I108" s="47">
        <f>(I$7*0.24)*'Summary impacts'!$O$13</f>
        <v>233.99270399999997</v>
      </c>
      <c r="J108" s="47">
        <f>(J$7*0.24)*'Summary impacts'!$O$13</f>
        <v>243.34464</v>
      </c>
      <c r="K108" s="47">
        <f>(K$7*0.24)*'Summary impacts'!$O$13</f>
        <v>253.16755199999997</v>
      </c>
      <c r="L108" s="47">
        <f>(L$7*0.24)*'Summary impacts'!$O$13</f>
        <v>263.48889599999995</v>
      </c>
      <c r="M108" s="47">
        <f>(M$7*0.24)*'Summary impacts'!$O$13</f>
        <v>274.340352</v>
      </c>
      <c r="N108" s="47">
        <f>(N$7*0.24)*'Summary impacts'!$O$13</f>
        <v>285.74937599999993</v>
      </c>
      <c r="O108" s="47">
        <f>(O$7*0.24)*'Summary impacts'!$O$13</f>
        <v>297.74764799999991</v>
      </c>
      <c r="P108" s="47">
        <f>(P$7*0.24)*'Summary impacts'!$O$13</f>
        <v>310.37107199999991</v>
      </c>
      <c r="Q108" s="47">
        <f>(Q$7*0.24)*'Summary impacts'!$O$13</f>
        <v>323.65343999999999</v>
      </c>
      <c r="R108" s="47">
        <f>(R$7*0.24)*'Summary impacts'!$O$13</f>
        <v>337.63065599999993</v>
      </c>
      <c r="S108" s="47">
        <f>(S$7*0.24)*'Summary impacts'!$O$13</f>
        <v>352.34284799999995</v>
      </c>
      <c r="T108" s="47">
        <f>(T$7*0.24)*'Summary impacts'!$O$13</f>
        <v>367.83436799999998</v>
      </c>
      <c r="U108" s="48">
        <f t="shared" si="27"/>
        <v>4.2142651818574905E-2</v>
      </c>
      <c r="W108" s="76"/>
      <c r="X108" s="76"/>
      <c r="Y108" s="76"/>
      <c r="Z108" s="76"/>
      <c r="AA108" s="76"/>
      <c r="AB108" s="76"/>
      <c r="AC108" s="76"/>
      <c r="AD108" s="76"/>
      <c r="AE108" s="76"/>
      <c r="AF108" s="76"/>
      <c r="AG108" s="76"/>
      <c r="AH108" s="76"/>
      <c r="AI108" s="76"/>
      <c r="AJ108" s="76"/>
      <c r="AK108" s="76"/>
      <c r="AL108" s="76"/>
      <c r="AM108" s="76"/>
      <c r="AN108" s="76"/>
      <c r="AO108" s="76"/>
      <c r="AP108" s="77"/>
    </row>
    <row r="109" spans="1:42" ht="16" x14ac:dyDescent="0.8">
      <c r="A109" s="46" t="s">
        <v>39</v>
      </c>
      <c r="B109" s="47">
        <f>(B$8)*'Summary impacts'!$O$14</f>
        <v>215.1</v>
      </c>
      <c r="C109" s="47">
        <f>(C$8)*'Summary impacts'!$O$14</f>
        <v>298.98</v>
      </c>
      <c r="D109" s="47">
        <f>(D$8)*'Summary impacts'!$O$14</f>
        <v>343.98</v>
      </c>
      <c r="E109" s="47">
        <f>(E$8)*'Summary impacts'!$O$14</f>
        <v>374.93999999999994</v>
      </c>
      <c r="F109" s="47">
        <f>(F$8)*'Summary impacts'!$O$14</f>
        <v>408.96</v>
      </c>
      <c r="G109" s="47">
        <f>(G$8)*'Summary impacts'!$O$14</f>
        <v>446.76</v>
      </c>
      <c r="H109" s="47">
        <f>(H$8)*'Summary impacts'!$O$14</f>
        <v>488.16</v>
      </c>
      <c r="I109" s="47">
        <f>(I$8)*'Summary impacts'!$O$14</f>
        <v>533.88</v>
      </c>
      <c r="J109" s="47">
        <f>(J$8)*'Summary impacts'!$O$14</f>
        <v>583.91999999999996</v>
      </c>
      <c r="K109" s="47">
        <f>(K$8)*'Summary impacts'!$O$14</f>
        <v>639</v>
      </c>
      <c r="L109" s="47">
        <f>(L$8)*'Summary impacts'!$O$14</f>
        <v>699.12000000000012</v>
      </c>
      <c r="M109" s="47">
        <f>(M$8)*'Summary impacts'!$O$14</f>
        <v>765</v>
      </c>
      <c r="N109" s="47">
        <f>(N$8)*'Summary impacts'!$O$14</f>
        <v>836.64</v>
      </c>
      <c r="O109" s="47">
        <f>(O$8)*'Summary impacts'!$O$14</f>
        <v>914.93999999999994</v>
      </c>
      <c r="P109" s="47">
        <f>(P$8)*'Summary impacts'!$O$14</f>
        <v>1000.08</v>
      </c>
      <c r="Q109" s="47">
        <f>(Q$8)*'Summary impacts'!$O$14</f>
        <v>1092.6000000000001</v>
      </c>
      <c r="R109" s="47">
        <f>(R$8)*'Summary impacts'!$O$14</f>
        <v>1193.04</v>
      </c>
      <c r="S109" s="47">
        <f>(S$8)*'Summary impacts'!$O$14</f>
        <v>1301.7599999999998</v>
      </c>
      <c r="T109" s="47">
        <f>(T$8)*'Summary impacts'!$O$14</f>
        <v>1419.48</v>
      </c>
      <c r="U109" s="48">
        <f t="shared" si="27"/>
        <v>0.16262931527765973</v>
      </c>
      <c r="W109" s="76"/>
      <c r="X109" s="76"/>
      <c r="Y109" s="76"/>
      <c r="Z109" s="76"/>
      <c r="AA109" s="76"/>
      <c r="AB109" s="76"/>
      <c r="AC109" s="76"/>
      <c r="AD109" s="76"/>
      <c r="AE109" s="76"/>
      <c r="AF109" s="76"/>
      <c r="AG109" s="76"/>
      <c r="AH109" s="76"/>
      <c r="AI109" s="76"/>
      <c r="AJ109" s="76"/>
      <c r="AK109" s="76"/>
      <c r="AL109" s="76"/>
      <c r="AM109" s="76"/>
      <c r="AN109" s="76"/>
      <c r="AO109" s="76"/>
      <c r="AP109" s="77"/>
    </row>
    <row r="110" spans="1:42" ht="16" x14ac:dyDescent="0.8">
      <c r="A110" s="46" t="s">
        <v>40</v>
      </c>
      <c r="B110" s="47">
        <f>(B$9)*AVERAGE('Summary impacts'!$O$4:$O$14)</f>
        <v>624.79756415930683</v>
      </c>
      <c r="C110" s="47">
        <f>(C$9)*AVERAGE('Summary impacts'!$O$4:$O$14)</f>
        <v>777.28055558226743</v>
      </c>
      <c r="D110" s="47">
        <f>(D$9)*AVERAGE('Summary impacts'!$O$4:$O$14)</f>
        <v>844.10938440698294</v>
      </c>
      <c r="E110" s="47">
        <f>(E$9)*AVERAGE('Summary impacts'!$O$4:$O$14)</f>
        <v>874.9466526564546</v>
      </c>
      <c r="F110" s="47">
        <f>(F$9)*AVERAGE('Summary impacts'!$O$4:$O$14)</f>
        <v>907.15544933595993</v>
      </c>
      <c r="G110" s="47">
        <f>(G$9)*AVERAGE('Summary impacts'!$O$4:$O$14)</f>
        <v>940.8463815769536</v>
      </c>
      <c r="H110" s="47">
        <f>(H$9)*AVERAGE('Summary impacts'!$O$4:$O$14)</f>
        <v>976.06369223201727</v>
      </c>
      <c r="I110" s="47">
        <f>(I$9)*AVERAGE('Summary impacts'!$O$4:$O$14)</f>
        <v>1012.9622312851868</v>
      </c>
      <c r="J110" s="47">
        <f>(J$9)*AVERAGE('Summary impacts'!$O$4:$O$14)</f>
        <v>1051.5862415890442</v>
      </c>
      <c r="K110" s="47">
        <f>(K$9)*AVERAGE('Summary impacts'!$O$4:$O$14)</f>
        <v>1092.0463302750438</v>
      </c>
      <c r="L110" s="47">
        <f>(L$9)*AVERAGE('Summary impacts'!$O$4:$O$14)</f>
        <v>1134.5194687535125</v>
      </c>
      <c r="M110" s="47">
        <f>(M$9)*AVERAGE('Summary impacts'!$O$4:$O$14)</f>
        <v>1179.0941427296136</v>
      </c>
      <c r="N110" s="47">
        <f>(N$9)*AVERAGE('Summary impacts'!$O$4:$O$14)</f>
        <v>1225.9030807610927</v>
      </c>
      <c r="O110" s="47">
        <f>(O$9)*AVERAGE('Summary impacts'!$O$4:$O$14)</f>
        <v>1275.1232542582763</v>
      </c>
      <c r="P110" s="47">
        <f>(P$9)*AVERAGE('Summary impacts'!$O$4:$O$14)</f>
        <v>1326.8873917789101</v>
      </c>
      <c r="Q110" s="47">
        <f>(Q$9)*AVERAGE('Summary impacts'!$O$4:$O$14)</f>
        <v>1381.3945861596117</v>
      </c>
      <c r="R110" s="47">
        <f>(R$9)*AVERAGE('Summary impacts'!$O$4:$O$14)</f>
        <v>1438.8439302369989</v>
      </c>
      <c r="S110" s="47">
        <f>(S$9)*AVERAGE('Summary impacts'!$O$4:$O$14)</f>
        <v>1499.3902739951072</v>
      </c>
      <c r="T110" s="47">
        <f>(T$9)*AVERAGE('Summary impacts'!$O$4:$O$14)</f>
        <v>1563.3211959757191</v>
      </c>
      <c r="U110" s="48">
        <f t="shared" si="27"/>
        <v>0.17910914959040161</v>
      </c>
      <c r="W110" s="76"/>
      <c r="X110" s="76"/>
      <c r="Y110" s="76"/>
      <c r="Z110" s="76"/>
      <c r="AA110" s="76"/>
      <c r="AB110" s="76"/>
      <c r="AC110" s="76"/>
      <c r="AD110" s="76"/>
      <c r="AE110" s="76"/>
      <c r="AF110" s="76"/>
      <c r="AG110" s="76"/>
      <c r="AH110" s="76"/>
      <c r="AI110" s="76"/>
      <c r="AJ110" s="76"/>
      <c r="AK110" s="76"/>
      <c r="AL110" s="76"/>
      <c r="AM110" s="76"/>
      <c r="AN110" s="76"/>
      <c r="AO110" s="76"/>
      <c r="AP110" s="77"/>
    </row>
    <row r="111" spans="1:42" ht="16" x14ac:dyDescent="0.8">
      <c r="A111" s="39" t="s">
        <v>60</v>
      </c>
      <c r="B111" s="39">
        <f t="shared" ref="B111" si="28">SUM(B99:B110)</f>
        <v>2587.9734355558076</v>
      </c>
      <c r="C111" s="39">
        <f t="shared" ref="C111" si="29">SUM(C99:C110)</f>
        <v>3303.8095820175699</v>
      </c>
      <c r="D111" s="39">
        <f t="shared" ref="D111" si="30">SUM(D99:D110)</f>
        <v>3634.6078213377491</v>
      </c>
      <c r="E111" s="39">
        <f t="shared" ref="E111" si="31">SUM(E99:E110)</f>
        <v>3821.1038703166168</v>
      </c>
      <c r="F111" s="39">
        <f t="shared" ref="F111" si="32">SUM(F99:F110)</f>
        <v>4020.1221070612119</v>
      </c>
      <c r="G111" s="39">
        <f t="shared" ref="G111:T111" si="33">SUM(G99:G110)</f>
        <v>4232.9832547070482</v>
      </c>
      <c r="H111" s="39">
        <f t="shared" si="33"/>
        <v>4460.1252781959029</v>
      </c>
      <c r="I111" s="39">
        <f t="shared" si="33"/>
        <v>4703.0176226158692</v>
      </c>
      <c r="J111" s="39">
        <f t="shared" si="33"/>
        <v>4962.2486960186352</v>
      </c>
      <c r="K111" s="39">
        <f t="shared" si="33"/>
        <v>5239.3024705446687</v>
      </c>
      <c r="L111" s="39">
        <f t="shared" si="33"/>
        <v>5534.9870686034001</v>
      </c>
      <c r="M111" s="39">
        <f t="shared" si="33"/>
        <v>5850.7788031189184</v>
      </c>
      <c r="N111" s="39">
        <f t="shared" si="33"/>
        <v>6187.4744536480748</v>
      </c>
      <c r="O111" s="39">
        <f t="shared" si="33"/>
        <v>6546.8651762250738</v>
      </c>
      <c r="P111" s="39">
        <f t="shared" si="33"/>
        <v>6929.9824935117213</v>
      </c>
      <c r="Q111" s="39">
        <f t="shared" si="33"/>
        <v>7338.2534787685145</v>
      </c>
      <c r="R111" s="39">
        <f t="shared" si="33"/>
        <v>7773.1622390311768</v>
      </c>
      <c r="S111" s="39">
        <f t="shared" si="33"/>
        <v>8235.9447647026645</v>
      </c>
      <c r="T111" s="39">
        <f t="shared" si="33"/>
        <v>8728.3156642238719</v>
      </c>
      <c r="U111" s="41">
        <f>T111/B111</f>
        <v>3.3726449987108658</v>
      </c>
      <c r="W111" s="69"/>
      <c r="X111" s="69"/>
      <c r="Y111" s="69"/>
      <c r="Z111" s="69"/>
      <c r="AA111" s="69"/>
      <c r="AB111" s="69"/>
      <c r="AC111" s="69"/>
      <c r="AD111" s="69"/>
      <c r="AE111" s="69"/>
      <c r="AF111" s="69"/>
      <c r="AG111" s="69"/>
      <c r="AH111" s="69"/>
      <c r="AI111" s="69"/>
      <c r="AJ111" s="69"/>
      <c r="AK111" s="69"/>
      <c r="AL111" s="69"/>
      <c r="AM111" s="69"/>
      <c r="AN111" s="69"/>
      <c r="AO111" s="69"/>
      <c r="AP111" s="78"/>
    </row>
    <row r="112" spans="1:42" x14ac:dyDescent="0.75">
      <c r="W112" s="6"/>
      <c r="X112" s="6"/>
      <c r="Y112" s="6"/>
      <c r="Z112" s="6"/>
      <c r="AA112" s="6"/>
      <c r="AB112" s="6"/>
      <c r="AC112" s="6"/>
      <c r="AD112" s="6"/>
      <c r="AE112" s="6"/>
      <c r="AF112" s="6"/>
      <c r="AG112" s="6"/>
      <c r="AH112" s="6"/>
      <c r="AI112" s="6"/>
      <c r="AJ112" s="6"/>
      <c r="AK112" s="6"/>
      <c r="AL112" s="6"/>
      <c r="AM112" s="6"/>
      <c r="AN112" s="6"/>
      <c r="AO112" s="6"/>
      <c r="AP112" s="6"/>
    </row>
    <row r="113" spans="1:42" x14ac:dyDescent="0.75">
      <c r="A113" s="56" t="s">
        <v>22</v>
      </c>
      <c r="W113" s="6"/>
      <c r="X113" s="6"/>
      <c r="Y113" s="6"/>
      <c r="Z113" s="6"/>
      <c r="AA113" s="6"/>
      <c r="AB113" s="6"/>
      <c r="AC113" s="6"/>
      <c r="AD113" s="6"/>
      <c r="AE113" s="6"/>
      <c r="AF113" s="6"/>
      <c r="AG113" s="6"/>
      <c r="AH113" s="6"/>
      <c r="AI113" s="6"/>
      <c r="AJ113" s="6"/>
      <c r="AK113" s="6"/>
      <c r="AL113" s="6"/>
      <c r="AM113" s="6"/>
      <c r="AN113" s="6"/>
      <c r="AO113" s="6"/>
      <c r="AP113" s="6"/>
    </row>
    <row r="114" spans="1:42" x14ac:dyDescent="0.75">
      <c r="A114" s="55" t="s">
        <v>41</v>
      </c>
      <c r="W114" s="6"/>
      <c r="X114" s="6"/>
      <c r="Y114" s="6"/>
      <c r="Z114" s="6"/>
      <c r="AA114" s="6"/>
      <c r="AB114" s="6"/>
      <c r="AC114" s="6"/>
      <c r="AD114" s="6"/>
      <c r="AE114" s="6"/>
      <c r="AF114" s="6"/>
      <c r="AG114" s="6"/>
      <c r="AH114" s="6"/>
      <c r="AI114" s="6"/>
      <c r="AJ114" s="6"/>
      <c r="AK114" s="6"/>
      <c r="AL114" s="6"/>
      <c r="AM114" s="6"/>
      <c r="AN114" s="6"/>
      <c r="AO114" s="6"/>
      <c r="AP114" s="6"/>
    </row>
    <row r="115" spans="1:42" x14ac:dyDescent="0.75">
      <c r="A115" s="5" t="s">
        <v>49</v>
      </c>
      <c r="W115" s="6"/>
      <c r="X115" s="6"/>
      <c r="Y115" s="6"/>
      <c r="Z115" s="6"/>
      <c r="AA115" s="6"/>
      <c r="AB115" s="6"/>
      <c r="AC115" s="6"/>
      <c r="AD115" s="6"/>
      <c r="AE115" s="6"/>
      <c r="AF115" s="6"/>
      <c r="AG115" s="6"/>
      <c r="AH115" s="6"/>
      <c r="AI115" s="6"/>
      <c r="AJ115" s="6"/>
      <c r="AK115" s="6"/>
      <c r="AL115" s="6"/>
      <c r="AM115" s="6"/>
      <c r="AN115" s="6"/>
      <c r="AO115" s="6"/>
      <c r="AP115" s="6"/>
    </row>
    <row r="116" spans="1:42" x14ac:dyDescent="0.75">
      <c r="W116" s="6"/>
      <c r="X116" s="6"/>
      <c r="Y116" s="6"/>
      <c r="Z116" s="6"/>
      <c r="AA116" s="6"/>
      <c r="AB116" s="6"/>
      <c r="AC116" s="6"/>
      <c r="AD116" s="6"/>
      <c r="AE116" s="6"/>
      <c r="AF116" s="6"/>
      <c r="AG116" s="6"/>
      <c r="AH116" s="6"/>
      <c r="AI116" s="6"/>
      <c r="AJ116" s="6"/>
      <c r="AK116" s="6"/>
      <c r="AL116" s="6"/>
      <c r="AM116" s="6"/>
      <c r="AN116" s="6"/>
      <c r="AO116" s="6"/>
      <c r="AP116" s="6"/>
    </row>
    <row r="117" spans="1:42" x14ac:dyDescent="0.75">
      <c r="W117" s="6"/>
      <c r="X117" s="6"/>
      <c r="Y117" s="6"/>
      <c r="Z117" s="6"/>
      <c r="AA117" s="6"/>
      <c r="AB117" s="6"/>
      <c r="AC117" s="6"/>
      <c r="AD117" s="6"/>
      <c r="AE117" s="6"/>
      <c r="AF117" s="6"/>
      <c r="AG117" s="6"/>
      <c r="AH117" s="6"/>
      <c r="AI117" s="6"/>
      <c r="AJ117" s="6"/>
      <c r="AK117" s="6"/>
      <c r="AL117" s="6"/>
      <c r="AM117" s="6"/>
      <c r="AN117" s="6"/>
      <c r="AO117" s="6"/>
      <c r="AP117" s="6"/>
    </row>
    <row r="118" spans="1:42" x14ac:dyDescent="0.75">
      <c r="W118" s="6"/>
      <c r="X118" s="6"/>
      <c r="Y118" s="6"/>
      <c r="Z118" s="6"/>
      <c r="AA118" s="6"/>
      <c r="AB118" s="6"/>
      <c r="AC118" s="6"/>
      <c r="AD118" s="6"/>
      <c r="AE118" s="6"/>
      <c r="AF118" s="6"/>
      <c r="AG118" s="6"/>
      <c r="AH118" s="6"/>
      <c r="AI118" s="6"/>
      <c r="AJ118" s="6"/>
      <c r="AK118" s="6"/>
      <c r="AL118" s="6"/>
      <c r="AM118" s="6"/>
      <c r="AN118" s="6"/>
      <c r="AO118" s="6"/>
      <c r="AP118" s="6"/>
    </row>
    <row r="119" spans="1:42" x14ac:dyDescent="0.75">
      <c r="W119" s="6"/>
      <c r="X119" s="6"/>
      <c r="Y119" s="6"/>
      <c r="Z119" s="6"/>
      <c r="AA119" s="6"/>
      <c r="AB119" s="6"/>
      <c r="AC119" s="6"/>
      <c r="AD119" s="6"/>
      <c r="AE119" s="6"/>
      <c r="AF119" s="6"/>
      <c r="AG119" s="6"/>
      <c r="AH119" s="6"/>
      <c r="AI119" s="6"/>
      <c r="AJ119" s="6"/>
      <c r="AK119" s="6"/>
      <c r="AL119" s="6"/>
      <c r="AM119" s="6"/>
      <c r="AN119" s="6"/>
      <c r="AO119" s="6"/>
      <c r="AP119" s="6"/>
    </row>
    <row r="120" spans="1:42" x14ac:dyDescent="0.75">
      <c r="W120" s="6"/>
      <c r="X120" s="6"/>
      <c r="Y120" s="6"/>
      <c r="Z120" s="6"/>
      <c r="AA120" s="6"/>
      <c r="AB120" s="6"/>
      <c r="AC120" s="6"/>
      <c r="AD120" s="6"/>
      <c r="AE120" s="6"/>
      <c r="AF120" s="6"/>
      <c r="AG120" s="6"/>
      <c r="AH120" s="6"/>
      <c r="AI120" s="6"/>
      <c r="AJ120" s="6"/>
      <c r="AK120" s="6"/>
      <c r="AL120" s="6"/>
      <c r="AM120" s="6"/>
      <c r="AN120" s="6"/>
      <c r="AO120" s="6"/>
      <c r="AP120" s="6"/>
    </row>
    <row r="121" spans="1:42" x14ac:dyDescent="0.75">
      <c r="W121" s="6"/>
      <c r="X121" s="6"/>
      <c r="Y121" s="6"/>
      <c r="Z121" s="6"/>
      <c r="AA121" s="6"/>
      <c r="AB121" s="6"/>
      <c r="AC121" s="6"/>
      <c r="AD121" s="6"/>
      <c r="AE121" s="6"/>
      <c r="AF121" s="6"/>
      <c r="AG121" s="6"/>
      <c r="AH121" s="6"/>
      <c r="AI121" s="6"/>
      <c r="AJ121" s="6"/>
      <c r="AK121" s="6"/>
      <c r="AL121" s="6"/>
      <c r="AM121" s="6"/>
      <c r="AN121" s="6"/>
      <c r="AO121" s="6"/>
      <c r="AP121" s="6"/>
    </row>
    <row r="122" spans="1:42" x14ac:dyDescent="0.75">
      <c r="W122" s="6"/>
      <c r="X122" s="6"/>
      <c r="Y122" s="6"/>
      <c r="Z122" s="6"/>
      <c r="AA122" s="6"/>
      <c r="AB122" s="6"/>
      <c r="AC122" s="6"/>
      <c r="AD122" s="6"/>
      <c r="AE122" s="6"/>
      <c r="AF122" s="6"/>
      <c r="AG122" s="6"/>
      <c r="AH122" s="6"/>
      <c r="AI122" s="6"/>
      <c r="AJ122" s="6"/>
      <c r="AK122" s="6"/>
      <c r="AL122" s="6"/>
      <c r="AM122" s="6"/>
      <c r="AN122" s="6"/>
      <c r="AO122" s="6"/>
      <c r="AP122" s="6"/>
    </row>
    <row r="123" spans="1:42" x14ac:dyDescent="0.75">
      <c r="W123" s="6"/>
      <c r="X123" s="6"/>
      <c r="Y123" s="6"/>
      <c r="Z123" s="6"/>
      <c r="AA123" s="6"/>
      <c r="AB123" s="6"/>
      <c r="AC123" s="6"/>
      <c r="AD123" s="6"/>
      <c r="AE123" s="6"/>
      <c r="AF123" s="6"/>
      <c r="AG123" s="6"/>
      <c r="AH123" s="6"/>
      <c r="AI123" s="6"/>
      <c r="AJ123" s="6"/>
      <c r="AK123" s="6"/>
      <c r="AL123" s="6"/>
      <c r="AM123" s="6"/>
      <c r="AN123" s="6"/>
      <c r="AO123" s="6"/>
      <c r="AP123" s="6"/>
    </row>
    <row r="124" spans="1:42" x14ac:dyDescent="0.75">
      <c r="W124" s="6"/>
      <c r="X124" s="6"/>
      <c r="Y124" s="6"/>
      <c r="Z124" s="6"/>
      <c r="AA124" s="6"/>
      <c r="AB124" s="6"/>
      <c r="AC124" s="6"/>
      <c r="AD124" s="6"/>
      <c r="AE124" s="6"/>
      <c r="AF124" s="6"/>
      <c r="AG124" s="6"/>
      <c r="AH124" s="6"/>
      <c r="AI124" s="6"/>
      <c r="AJ124" s="6"/>
      <c r="AK124" s="6"/>
      <c r="AL124" s="6"/>
      <c r="AM124" s="6"/>
      <c r="AN124" s="6"/>
      <c r="AO124" s="6"/>
      <c r="AP124" s="6"/>
    </row>
  </sheetData>
  <mergeCells count="1">
    <mergeCell ref="B12:U1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P124"/>
  <sheetViews>
    <sheetView zoomScale="50" zoomScaleNormal="50" workbookViewId="0">
      <pane xSplit="1" ySplit="13" topLeftCell="G106" activePane="bottomRight" state="frozenSplit"/>
      <selection pane="topRight" activeCell="B1" sqref="B1"/>
      <selection pane="bottomLeft" activeCell="A14" sqref="A14"/>
      <selection pane="bottomRight" activeCell="A113" sqref="A113:XFD113"/>
    </sheetView>
  </sheetViews>
  <sheetFormatPr defaultColWidth="11.5" defaultRowHeight="14.75" x14ac:dyDescent="0.75"/>
  <cols>
    <col min="1" max="1" width="26.81640625" style="63" bestFit="1" customWidth="1"/>
    <col min="2" max="16384" width="11.5" style="63"/>
  </cols>
  <sheetData>
    <row r="1" spans="1:42" ht="16.75" thickBot="1" x14ac:dyDescent="0.95">
      <c r="A1" s="23" t="s">
        <v>51</v>
      </c>
      <c r="B1" s="24">
        <v>2012</v>
      </c>
      <c r="C1" s="24">
        <v>2013</v>
      </c>
      <c r="D1" s="24">
        <v>2014</v>
      </c>
      <c r="E1" s="24">
        <v>2015</v>
      </c>
      <c r="F1" s="24">
        <v>2016</v>
      </c>
      <c r="G1" s="24">
        <v>2017</v>
      </c>
      <c r="H1" s="24">
        <v>2018</v>
      </c>
      <c r="I1" s="24">
        <v>2019</v>
      </c>
      <c r="J1" s="24">
        <v>2020</v>
      </c>
      <c r="K1" s="24">
        <v>2021</v>
      </c>
      <c r="L1" s="24">
        <v>2022</v>
      </c>
      <c r="M1" s="24">
        <v>2023</v>
      </c>
      <c r="N1" s="24">
        <v>2024</v>
      </c>
      <c r="O1" s="24">
        <v>2025</v>
      </c>
      <c r="P1" s="24">
        <v>2026</v>
      </c>
      <c r="Q1" s="24">
        <v>2027</v>
      </c>
      <c r="R1" s="24">
        <v>2028</v>
      </c>
      <c r="S1" s="24">
        <v>2029</v>
      </c>
      <c r="T1" s="24">
        <v>2030</v>
      </c>
      <c r="U1" s="25" t="s">
        <v>52</v>
      </c>
      <c r="W1" s="63" t="s">
        <v>53</v>
      </c>
      <c r="X1" s="63" t="s">
        <v>54</v>
      </c>
      <c r="Z1" s="63" t="s">
        <v>110</v>
      </c>
      <c r="AA1" s="63" t="s">
        <v>111</v>
      </c>
    </row>
    <row r="2" spans="1:42" ht="16" x14ac:dyDescent="0.8">
      <c r="A2" s="26" t="s">
        <v>55</v>
      </c>
      <c r="B2" s="27">
        <v>415.51</v>
      </c>
      <c r="C2" s="28">
        <v>560.22</v>
      </c>
      <c r="D2" s="28">
        <v>630.03</v>
      </c>
      <c r="E2" s="28">
        <v>672.41</v>
      </c>
      <c r="F2" s="28">
        <v>718.66</v>
      </c>
      <c r="G2" s="28">
        <v>768.39</v>
      </c>
      <c r="H2" s="28">
        <v>821.83</v>
      </c>
      <c r="I2" s="28">
        <v>879.23</v>
      </c>
      <c r="J2" s="28">
        <v>940.86</v>
      </c>
      <c r="K2" s="28">
        <v>1006.99</v>
      </c>
      <c r="L2" s="28">
        <v>1077.8999999999999</v>
      </c>
      <c r="M2" s="28">
        <v>1153.8800000000001</v>
      </c>
      <c r="N2" s="28">
        <v>1235.1999999999998</v>
      </c>
      <c r="O2" s="28">
        <v>1322.1499999999999</v>
      </c>
      <c r="P2" s="28">
        <v>1415.0400000000002</v>
      </c>
      <c r="Q2" s="28">
        <v>1514.1499999999999</v>
      </c>
      <c r="R2" s="28">
        <v>1619.74</v>
      </c>
      <c r="S2" s="28">
        <v>1732.1000000000001</v>
      </c>
      <c r="T2" s="28">
        <v>1851.4599999999998</v>
      </c>
      <c r="U2" s="29">
        <f>T2/B2</f>
        <v>4.4558735048494613</v>
      </c>
      <c r="W2" s="1" t="s">
        <v>56</v>
      </c>
      <c r="X2" s="30">
        <f>U10</f>
        <v>3.2308958924647135</v>
      </c>
      <c r="Y2" s="31"/>
      <c r="Z2" s="86">
        <f>B2/$B$10</f>
        <v>0.13310887435209093</v>
      </c>
      <c r="AA2" s="86">
        <f>T2/$T$10</f>
        <v>0.18357642159535967</v>
      </c>
    </row>
    <row r="3" spans="1:42" ht="16" x14ac:dyDescent="0.8">
      <c r="A3" s="26" t="s">
        <v>33</v>
      </c>
      <c r="B3" s="32">
        <v>522.07000000000005</v>
      </c>
      <c r="C3" s="33">
        <v>667.45</v>
      </c>
      <c r="D3" s="33">
        <v>737.67</v>
      </c>
      <c r="E3" s="33">
        <v>795.85</v>
      </c>
      <c r="F3" s="33">
        <v>856.98</v>
      </c>
      <c r="G3" s="33">
        <v>922.37</v>
      </c>
      <c r="H3" s="33">
        <v>992.19</v>
      </c>
      <c r="I3" s="33">
        <v>1066.6099999999999</v>
      </c>
      <c r="J3" s="33">
        <v>1145.8399999999999</v>
      </c>
      <c r="K3" s="33">
        <v>1230.05</v>
      </c>
      <c r="L3" s="33">
        <v>1319.45</v>
      </c>
      <c r="M3" s="33">
        <v>1414.24</v>
      </c>
      <c r="N3" s="33">
        <v>1514.63</v>
      </c>
      <c r="O3" s="33">
        <v>1620.83</v>
      </c>
      <c r="P3" s="33">
        <v>1733.05</v>
      </c>
      <c r="Q3" s="33">
        <v>1851.51</v>
      </c>
      <c r="R3" s="33">
        <v>1976.42</v>
      </c>
      <c r="S3" s="33">
        <v>2107.98</v>
      </c>
      <c r="T3" s="33">
        <v>2246.38</v>
      </c>
      <c r="U3" s="34">
        <f t="shared" ref="U3:U8" si="0">T3/B3</f>
        <v>4.3028329534353631</v>
      </c>
      <c r="W3" s="1" t="s">
        <v>0</v>
      </c>
      <c r="X3" s="30">
        <f>U27</f>
        <v>3.3542996957708371</v>
      </c>
      <c r="Y3" s="31"/>
      <c r="Z3" s="86">
        <f t="shared" ref="Z3:Z7" si="1">B3/$B$10</f>
        <v>0.16724543340231551</v>
      </c>
      <c r="AA3" s="86">
        <f t="shared" ref="AA3:AA9" si="2">T3/$T$10</f>
        <v>0.22273362748500322</v>
      </c>
    </row>
    <row r="4" spans="1:42" ht="16" x14ac:dyDescent="0.8">
      <c r="A4" s="26" t="s">
        <v>14</v>
      </c>
      <c r="B4" s="32">
        <v>441.22</v>
      </c>
      <c r="C4" s="33">
        <v>546.86</v>
      </c>
      <c r="D4" s="33">
        <v>592.51</v>
      </c>
      <c r="E4" s="33">
        <v>613.42999999999995</v>
      </c>
      <c r="F4" s="33">
        <v>635.11</v>
      </c>
      <c r="G4" s="33">
        <v>657.59</v>
      </c>
      <c r="H4" s="33">
        <v>680.9</v>
      </c>
      <c r="I4" s="33">
        <v>705.08</v>
      </c>
      <c r="J4" s="33">
        <v>730.16</v>
      </c>
      <c r="K4" s="33">
        <v>756.18</v>
      </c>
      <c r="L4" s="33">
        <v>783.18</v>
      </c>
      <c r="M4" s="33">
        <v>811.21</v>
      </c>
      <c r="N4" s="33">
        <v>840.31</v>
      </c>
      <c r="O4" s="33">
        <v>870.52</v>
      </c>
      <c r="P4" s="33">
        <v>901.89</v>
      </c>
      <c r="Q4" s="33">
        <v>934.47</v>
      </c>
      <c r="R4" s="33">
        <v>968.32</v>
      </c>
      <c r="S4" s="33">
        <v>1003.48</v>
      </c>
      <c r="T4" s="33">
        <v>1040.01</v>
      </c>
      <c r="U4" s="34">
        <f t="shared" si="0"/>
        <v>2.3571234304881918</v>
      </c>
      <c r="W4" s="1" t="s">
        <v>3</v>
      </c>
      <c r="X4" s="30">
        <f>U41</f>
        <v>3.2572027000102324</v>
      </c>
      <c r="Y4" s="31"/>
      <c r="Z4" s="86">
        <f t="shared" si="1"/>
        <v>0.14134508806437768</v>
      </c>
      <c r="AA4" s="86">
        <f t="shared" si="2"/>
        <v>0.10311932973080165</v>
      </c>
    </row>
    <row r="5" spans="1:42" ht="16" x14ac:dyDescent="0.8">
      <c r="A5" s="26" t="s">
        <v>19</v>
      </c>
      <c r="B5" s="32">
        <v>347.43</v>
      </c>
      <c r="C5" s="33">
        <v>430.57</v>
      </c>
      <c r="D5" s="33">
        <v>466.5</v>
      </c>
      <c r="E5" s="33">
        <v>483.01</v>
      </c>
      <c r="F5" s="33">
        <v>500.12</v>
      </c>
      <c r="G5" s="33">
        <v>517.88</v>
      </c>
      <c r="H5" s="33">
        <v>536.29</v>
      </c>
      <c r="I5" s="33">
        <v>555.4</v>
      </c>
      <c r="J5" s="33">
        <v>575.23</v>
      </c>
      <c r="K5" s="33">
        <v>595.80999999999995</v>
      </c>
      <c r="L5" s="33">
        <v>617.16999999999996</v>
      </c>
      <c r="M5" s="33">
        <v>639.36</v>
      </c>
      <c r="N5" s="33">
        <v>662.4</v>
      </c>
      <c r="O5" s="33">
        <v>686.33</v>
      </c>
      <c r="P5" s="33">
        <v>711.2</v>
      </c>
      <c r="Q5" s="33">
        <v>737.04</v>
      </c>
      <c r="R5" s="33">
        <v>763.89</v>
      </c>
      <c r="S5" s="33">
        <v>791.81</v>
      </c>
      <c r="T5" s="33">
        <v>820.83</v>
      </c>
      <c r="U5" s="34">
        <f t="shared" si="0"/>
        <v>2.3625766341421293</v>
      </c>
      <c r="W5" s="1" t="s">
        <v>2</v>
      </c>
      <c r="X5" s="30">
        <f>U55</f>
        <v>3.4233302885322368</v>
      </c>
      <c r="Y5" s="31"/>
      <c r="Z5" s="86">
        <f t="shared" si="1"/>
        <v>0.11129940607000302</v>
      </c>
      <c r="AA5" s="86">
        <f t="shared" si="2"/>
        <v>8.1387139953398441E-2</v>
      </c>
    </row>
    <row r="6" spans="1:42" ht="16" x14ac:dyDescent="0.8">
      <c r="A6" s="26" t="s">
        <v>36</v>
      </c>
      <c r="B6" s="32">
        <v>422.23</v>
      </c>
      <c r="C6" s="33">
        <v>533.95000000000005</v>
      </c>
      <c r="D6" s="33">
        <v>585.66999999999996</v>
      </c>
      <c r="E6" s="33">
        <v>622.03</v>
      </c>
      <c r="F6" s="33">
        <v>660.95</v>
      </c>
      <c r="G6" s="33">
        <v>702.79</v>
      </c>
      <c r="H6" s="33">
        <v>747.72</v>
      </c>
      <c r="I6" s="33">
        <v>795.88</v>
      </c>
      <c r="J6" s="33">
        <v>847.45</v>
      </c>
      <c r="K6" s="33">
        <v>902.58</v>
      </c>
      <c r="L6" s="33">
        <v>961.45</v>
      </c>
      <c r="M6" s="33">
        <v>1024.24</v>
      </c>
      <c r="N6" s="33">
        <v>1091.1199999999999</v>
      </c>
      <c r="O6" s="33">
        <v>1162.28</v>
      </c>
      <c r="P6" s="33">
        <v>1237.9100000000001</v>
      </c>
      <c r="Q6" s="33">
        <v>1318.19</v>
      </c>
      <c r="R6" s="33">
        <v>1403.32</v>
      </c>
      <c r="S6" s="33">
        <v>1493.49</v>
      </c>
      <c r="T6" s="33">
        <v>1588.88</v>
      </c>
      <c r="U6" s="34">
        <f t="shared" si="0"/>
        <v>3.7630675224403762</v>
      </c>
      <c r="W6" s="1" t="s">
        <v>57</v>
      </c>
      <c r="X6" s="30">
        <f>U69</f>
        <v>3.5775716797027544</v>
      </c>
      <c r="Y6" s="31"/>
      <c r="Z6" s="86">
        <f t="shared" si="1"/>
        <v>0.13526163032823121</v>
      </c>
      <c r="AA6" s="86">
        <f t="shared" si="2"/>
        <v>0.1575410242427247</v>
      </c>
    </row>
    <row r="7" spans="1:42" ht="16" x14ac:dyDescent="0.8">
      <c r="A7" s="26" t="s">
        <v>4</v>
      </c>
      <c r="B7" s="32">
        <v>678.73</v>
      </c>
      <c r="C7" s="33">
        <v>843.69</v>
      </c>
      <c r="D7" s="33">
        <v>915.82</v>
      </c>
      <c r="E7" s="33">
        <v>950.71</v>
      </c>
      <c r="F7" s="33">
        <v>987.18</v>
      </c>
      <c r="G7" s="33">
        <v>1025.3800000000001</v>
      </c>
      <c r="H7" s="33">
        <v>1065.43</v>
      </c>
      <c r="I7" s="33">
        <v>1107.42</v>
      </c>
      <c r="J7" s="33">
        <v>1151.48</v>
      </c>
      <c r="K7" s="33">
        <v>1197.73</v>
      </c>
      <c r="L7" s="33">
        <v>1246.29</v>
      </c>
      <c r="M7" s="33">
        <v>1297.3</v>
      </c>
      <c r="N7" s="33">
        <v>1350.89</v>
      </c>
      <c r="O7" s="33">
        <v>1407.2</v>
      </c>
      <c r="P7" s="33">
        <v>1466.4</v>
      </c>
      <c r="Q7" s="33">
        <v>1528.65</v>
      </c>
      <c r="R7" s="33">
        <v>1594.11</v>
      </c>
      <c r="S7" s="33">
        <v>1662.98</v>
      </c>
      <c r="T7" s="33">
        <v>1735.43</v>
      </c>
      <c r="U7" s="34">
        <f t="shared" si="0"/>
        <v>2.5568782873896838</v>
      </c>
      <c r="W7" s="1" t="s">
        <v>58</v>
      </c>
      <c r="X7" s="30">
        <f>U83</f>
        <v>4.1866645371280971</v>
      </c>
      <c r="Y7" s="31"/>
      <c r="Z7" s="86">
        <f t="shared" si="1"/>
        <v>0.21743155709608597</v>
      </c>
      <c r="AA7" s="86">
        <f t="shared" si="2"/>
        <v>0.17207178622775271</v>
      </c>
    </row>
    <row r="8" spans="1:42" ht="16" x14ac:dyDescent="0.8">
      <c r="A8" s="26" t="s">
        <v>39</v>
      </c>
      <c r="B8" s="32">
        <v>11.95</v>
      </c>
      <c r="C8" s="33">
        <v>16.61</v>
      </c>
      <c r="D8" s="33">
        <v>19.11</v>
      </c>
      <c r="E8" s="33">
        <v>20.83</v>
      </c>
      <c r="F8" s="33">
        <v>22.98</v>
      </c>
      <c r="G8" s="33">
        <v>25.39</v>
      </c>
      <c r="H8" s="33">
        <v>28.1</v>
      </c>
      <c r="I8" s="33">
        <v>31.11</v>
      </c>
      <c r="J8" s="33">
        <v>34.46</v>
      </c>
      <c r="K8" s="33">
        <v>38.17</v>
      </c>
      <c r="L8" s="33">
        <v>42.25</v>
      </c>
      <c r="M8" s="33">
        <v>46.73</v>
      </c>
      <c r="N8" s="33">
        <v>51.63</v>
      </c>
      <c r="O8" s="33">
        <v>56.97</v>
      </c>
      <c r="P8" s="33">
        <v>62.77</v>
      </c>
      <c r="Q8" s="33">
        <v>69.05</v>
      </c>
      <c r="R8" s="33">
        <v>75.83</v>
      </c>
      <c r="S8" s="33">
        <v>83.13</v>
      </c>
      <c r="T8" s="33">
        <v>90.97</v>
      </c>
      <c r="U8" s="34">
        <f t="shared" si="0"/>
        <v>7.6125523012552305</v>
      </c>
      <c r="W8" s="35" t="s">
        <v>30</v>
      </c>
      <c r="X8" s="30">
        <f>U97</f>
        <v>3.3764744444096633</v>
      </c>
      <c r="Y8" s="31"/>
      <c r="Z8" s="86">
        <f>B8/$B$10</f>
        <v>3.8281895706661368E-3</v>
      </c>
      <c r="AA8" s="86">
        <f t="shared" si="2"/>
        <v>9.0198800257795843E-3</v>
      </c>
    </row>
    <row r="9" spans="1:42" ht="16.75" thickBot="1" x14ac:dyDescent="0.95">
      <c r="A9" s="26" t="s">
        <v>40</v>
      </c>
      <c r="B9" s="36">
        <v>282.44</v>
      </c>
      <c r="C9" s="37">
        <v>351.37</v>
      </c>
      <c r="D9" s="37">
        <v>381.58</v>
      </c>
      <c r="E9" s="37">
        <v>395.52000000000004</v>
      </c>
      <c r="F9" s="37">
        <v>410.12</v>
      </c>
      <c r="G9" s="37">
        <v>425.40999999999997</v>
      </c>
      <c r="H9" s="37">
        <v>441.40999999999997</v>
      </c>
      <c r="I9" s="37">
        <v>458.17</v>
      </c>
      <c r="J9" s="37">
        <v>475.76</v>
      </c>
      <c r="K9" s="37">
        <v>494.22</v>
      </c>
      <c r="L9" s="37">
        <v>513.62</v>
      </c>
      <c r="M9" s="37">
        <v>534.02</v>
      </c>
      <c r="N9" s="37">
        <v>555.49</v>
      </c>
      <c r="O9" s="37">
        <v>578.1</v>
      </c>
      <c r="P9" s="37">
        <v>601.95000000000005</v>
      </c>
      <c r="Q9" s="37">
        <v>627.11</v>
      </c>
      <c r="R9" s="37">
        <v>653.68000000000006</v>
      </c>
      <c r="S9" s="37">
        <v>681.79</v>
      </c>
      <c r="T9" s="37">
        <v>711.54</v>
      </c>
      <c r="U9" s="38">
        <f>T9/B9</f>
        <v>2.5192607279422177</v>
      </c>
      <c r="W9" s="35" t="s">
        <v>59</v>
      </c>
      <c r="X9" s="30">
        <f>U111</f>
        <v>3.4531813792010668</v>
      </c>
      <c r="Y9" s="31"/>
      <c r="Z9" s="86">
        <f>B9/$B$10</f>
        <v>9.0479821116229597E-2</v>
      </c>
      <c r="AA9" s="86">
        <f t="shared" si="2"/>
        <v>7.0550790739180011E-2</v>
      </c>
    </row>
    <row r="10" spans="1:42" ht="16" x14ac:dyDescent="0.8">
      <c r="A10" s="39" t="s">
        <v>60</v>
      </c>
      <c r="B10" s="40">
        <f>SUM(B2:B9)</f>
        <v>3121.58</v>
      </c>
      <c r="C10" s="40">
        <f t="shared" ref="C10:T10" si="3">SUM(C2:C9)</f>
        <v>3950.7200000000003</v>
      </c>
      <c r="D10" s="40">
        <f t="shared" si="3"/>
        <v>4328.8900000000003</v>
      </c>
      <c r="E10" s="40">
        <f t="shared" si="3"/>
        <v>4553.79</v>
      </c>
      <c r="F10" s="40">
        <f t="shared" si="3"/>
        <v>4792.0999999999995</v>
      </c>
      <c r="G10" s="40">
        <f t="shared" si="3"/>
        <v>5045.2</v>
      </c>
      <c r="H10" s="40">
        <f t="shared" si="3"/>
        <v>5313.8700000000008</v>
      </c>
      <c r="I10" s="40">
        <f t="shared" si="3"/>
        <v>5598.9000000000005</v>
      </c>
      <c r="J10" s="40">
        <f t="shared" si="3"/>
        <v>5901.2400000000007</v>
      </c>
      <c r="K10" s="40">
        <f t="shared" si="3"/>
        <v>6221.7300000000005</v>
      </c>
      <c r="L10" s="40">
        <f t="shared" si="3"/>
        <v>6561.3099999999995</v>
      </c>
      <c r="M10" s="40">
        <f t="shared" si="3"/>
        <v>6920.98</v>
      </c>
      <c r="N10" s="40">
        <f t="shared" si="3"/>
        <v>7301.67</v>
      </c>
      <c r="O10" s="40">
        <f t="shared" si="3"/>
        <v>7704.38</v>
      </c>
      <c r="P10" s="40">
        <f t="shared" si="3"/>
        <v>8130.21</v>
      </c>
      <c r="Q10" s="40">
        <f t="shared" si="3"/>
        <v>8580.17</v>
      </c>
      <c r="R10" s="40">
        <f t="shared" si="3"/>
        <v>9055.31</v>
      </c>
      <c r="S10" s="40">
        <f t="shared" si="3"/>
        <v>9556.7599999999984</v>
      </c>
      <c r="T10" s="40">
        <f t="shared" si="3"/>
        <v>10085.5</v>
      </c>
      <c r="U10" s="41">
        <f>T10/B10</f>
        <v>3.2308958924647135</v>
      </c>
      <c r="W10" s="1"/>
      <c r="X10" s="30"/>
      <c r="Y10" s="31"/>
      <c r="Z10" s="31">
        <f>SUM(Z2:Z9)</f>
        <v>1</v>
      </c>
      <c r="AA10" s="31">
        <f>SUM(AA2:AA9)</f>
        <v>1</v>
      </c>
    </row>
    <row r="11" spans="1:42" ht="16" x14ac:dyDescent="0.8">
      <c r="A11" s="39"/>
      <c r="B11" s="40"/>
      <c r="C11" s="40"/>
      <c r="D11" s="40"/>
      <c r="E11" s="40"/>
      <c r="F11" s="40"/>
      <c r="G11" s="40"/>
      <c r="H11" s="40"/>
      <c r="I11" s="40"/>
      <c r="J11" s="40"/>
      <c r="K11" s="40"/>
      <c r="L11" s="40"/>
      <c r="M11" s="40"/>
      <c r="N11" s="40"/>
      <c r="O11" s="40"/>
      <c r="P11" s="40"/>
      <c r="Q11" s="40"/>
      <c r="R11" s="40"/>
      <c r="S11" s="40"/>
      <c r="T11" s="40"/>
      <c r="U11" s="41"/>
      <c r="W11" s="1"/>
      <c r="X11" s="30"/>
      <c r="Y11" s="42"/>
    </row>
    <row r="12" spans="1:42" ht="18.5" x14ac:dyDescent="0.9">
      <c r="A12" s="43" t="s">
        <v>61</v>
      </c>
      <c r="B12" s="111" t="s">
        <v>62</v>
      </c>
      <c r="C12" s="111"/>
      <c r="D12" s="111"/>
      <c r="E12" s="111"/>
      <c r="F12" s="111"/>
      <c r="G12" s="111"/>
      <c r="H12" s="111"/>
      <c r="I12" s="111"/>
      <c r="J12" s="111"/>
      <c r="K12" s="111"/>
      <c r="L12" s="111"/>
      <c r="M12" s="111"/>
      <c r="N12" s="111"/>
      <c r="O12" s="111"/>
      <c r="P12" s="111"/>
      <c r="Q12" s="111"/>
      <c r="R12" s="111"/>
      <c r="S12" s="111"/>
      <c r="T12" s="111"/>
      <c r="U12" s="111"/>
      <c r="W12" s="70"/>
      <c r="X12" s="70"/>
      <c r="Y12" s="70"/>
      <c r="Z12" s="70"/>
      <c r="AA12" s="70"/>
      <c r="AB12" s="70"/>
      <c r="AC12" s="70"/>
      <c r="AD12" s="70"/>
      <c r="AE12" s="70"/>
      <c r="AF12" s="70"/>
      <c r="AG12" s="70"/>
      <c r="AH12" s="70"/>
      <c r="AI12" s="70"/>
      <c r="AJ12" s="70"/>
      <c r="AK12" s="70"/>
      <c r="AL12" s="70"/>
      <c r="AM12" s="70"/>
      <c r="AN12" s="70"/>
      <c r="AO12" s="70"/>
      <c r="AP12" s="70"/>
    </row>
    <row r="13" spans="1:42" ht="16" x14ac:dyDescent="0.8">
      <c r="A13" s="39" t="s">
        <v>63</v>
      </c>
      <c r="B13" s="24">
        <v>2012</v>
      </c>
      <c r="C13" s="24">
        <v>2013</v>
      </c>
      <c r="D13" s="24">
        <v>2014</v>
      </c>
      <c r="E13" s="24">
        <v>2015</v>
      </c>
      <c r="F13" s="24">
        <v>2016</v>
      </c>
      <c r="G13" s="24">
        <v>2017</v>
      </c>
      <c r="H13" s="24">
        <v>2018</v>
      </c>
      <c r="I13" s="24">
        <v>2019</v>
      </c>
      <c r="J13" s="24">
        <v>2020</v>
      </c>
      <c r="K13" s="24">
        <v>2021</v>
      </c>
      <c r="L13" s="24">
        <v>2022</v>
      </c>
      <c r="M13" s="24">
        <v>2023</v>
      </c>
      <c r="N13" s="24">
        <v>2024</v>
      </c>
      <c r="O13" s="24">
        <v>2025</v>
      </c>
      <c r="P13" s="24">
        <v>2026</v>
      </c>
      <c r="Q13" s="24">
        <v>2027</v>
      </c>
      <c r="R13" s="24">
        <v>2028</v>
      </c>
      <c r="S13" s="24">
        <v>2029</v>
      </c>
      <c r="T13" s="24">
        <v>2030</v>
      </c>
      <c r="U13" s="44" t="s">
        <v>64</v>
      </c>
      <c r="W13" s="74"/>
      <c r="X13" s="74"/>
      <c r="Y13" s="74"/>
      <c r="Z13" s="74"/>
      <c r="AA13" s="74"/>
      <c r="AB13" s="74"/>
      <c r="AC13" s="74"/>
      <c r="AD13" s="74"/>
      <c r="AE13" s="74"/>
      <c r="AF13" s="74"/>
      <c r="AG13" s="74"/>
      <c r="AH13" s="74"/>
      <c r="AI13" s="74"/>
      <c r="AJ13" s="74"/>
      <c r="AK13" s="74"/>
      <c r="AL13" s="74"/>
      <c r="AM13" s="74"/>
      <c r="AN13" s="74"/>
      <c r="AO13" s="74"/>
      <c r="AP13" s="75"/>
    </row>
    <row r="14" spans="1:42" ht="16" x14ac:dyDescent="0.8">
      <c r="A14" s="45" t="s">
        <v>65</v>
      </c>
      <c r="B14" s="24"/>
      <c r="C14" s="24"/>
      <c r="D14" s="24"/>
      <c r="E14" s="24"/>
      <c r="F14" s="24"/>
      <c r="G14" s="24"/>
      <c r="H14" s="24"/>
      <c r="I14" s="24"/>
      <c r="J14" s="24"/>
      <c r="K14" s="24"/>
      <c r="L14" s="24"/>
      <c r="M14" s="24"/>
      <c r="N14" s="24"/>
      <c r="O14" s="24"/>
      <c r="P14" s="24"/>
      <c r="Q14" s="24"/>
      <c r="R14" s="24"/>
      <c r="S14" s="24"/>
      <c r="T14" s="24"/>
      <c r="U14" s="44"/>
      <c r="W14" s="74"/>
      <c r="X14" s="74"/>
      <c r="Y14" s="74"/>
      <c r="Z14" s="74"/>
      <c r="AA14" s="74"/>
      <c r="AB14" s="74"/>
      <c r="AC14" s="74"/>
      <c r="AD14" s="74"/>
      <c r="AE14" s="74"/>
      <c r="AF14" s="74"/>
      <c r="AG14" s="74"/>
      <c r="AH14" s="74"/>
      <c r="AI14" s="74"/>
      <c r="AJ14" s="74"/>
      <c r="AK14" s="74"/>
      <c r="AL14" s="74"/>
      <c r="AM14" s="74"/>
      <c r="AN14" s="74"/>
      <c r="AO14" s="74"/>
      <c r="AP14" s="6"/>
    </row>
    <row r="15" spans="1:42" ht="16" x14ac:dyDescent="0.8">
      <c r="A15" s="46" t="s">
        <v>84</v>
      </c>
      <c r="B15" s="47">
        <f>(B$3*0.5*'Summary impacts'!$Q$19+(B$3*0.5)*'Summary impacts'!$Q$18)*'Summary impacts'!$C$4</f>
        <v>4307766.6324000005</v>
      </c>
      <c r="C15" s="47">
        <f>(C$3*0.5*'Summary impacts'!$Q$19+(C$3*0.5)*'Summary impacts'!$Q$18)*'Summary impacts'!$C$4</f>
        <v>5507343.5340000009</v>
      </c>
      <c r="D15" s="47">
        <f>(D$3*0.5*'Summary impacts'!$Q$19+(D$3*0.5)*'Summary impacts'!$Q$18)*'Summary impacts'!$C$4</f>
        <v>6086751.2243999997</v>
      </c>
      <c r="E15" s="47">
        <f>(E$3*0.5*'Summary impacts'!$Q$19+(E$3*0.5)*'Summary impacts'!$Q$18)*'Summary impacts'!$C$4</f>
        <v>6566813.0220000008</v>
      </c>
      <c r="F15" s="47">
        <f>(F$3*0.5*'Summary impacts'!$Q$19+(F$3*0.5)*'Summary impacts'!$Q$18)*'Summary impacts'!$C$4</f>
        <v>7071216.2136000004</v>
      </c>
      <c r="G15" s="47">
        <f>(G$3*0.5*'Summary impacts'!$Q$19+(G$3*0.5)*'Summary impacts'!$Q$18)*'Summary impacts'!$C$4</f>
        <v>7610770.0284000002</v>
      </c>
      <c r="H15" s="47">
        <f>(H$3*0.5*'Summary impacts'!$Q$19+(H$3*0.5)*'Summary impacts'!$Q$18)*'Summary impacts'!$C$4</f>
        <v>8186877.1908</v>
      </c>
      <c r="I15" s="47">
        <f>(I$3*0.5*'Summary impacts'!$Q$19+(I$3*0.5)*'Summary impacts'!$Q$18)*'Summary impacts'!$C$4</f>
        <v>8800940.4252000004</v>
      </c>
      <c r="J15" s="47">
        <f>(J$3*0.5*'Summary impacts'!$Q$19+(J$3*0.5)*'Summary impacts'!$Q$18)*'Summary impacts'!$C$4</f>
        <v>9454692.5088</v>
      </c>
      <c r="K15" s="47">
        <f>(K$3*0.5*'Summary impacts'!$Q$19+(K$3*0.5)*'Summary impacts'!$Q$18)*'Summary impacts'!$C$4</f>
        <v>10149536.165999999</v>
      </c>
      <c r="L15" s="47">
        <f>(L$3*0.5*'Summary impacts'!$Q$19+(L$3*0.5)*'Summary impacts'!$Q$18)*'Summary impacts'!$C$4</f>
        <v>10887204.173999999</v>
      </c>
      <c r="M15" s="47">
        <f>(M$3*0.5*'Summary impacts'!$Q$19+(M$3*0.5)*'Summary impacts'!$Q$18)*'Summary impacts'!$C$4</f>
        <v>11669346.796800001</v>
      </c>
      <c r="N15" s="47">
        <f>(N$3*0.5*'Summary impacts'!$Q$19+(N$3*0.5)*'Summary impacts'!$Q$18)*'Summary impacts'!$C$4</f>
        <v>12497696.8116</v>
      </c>
      <c r="O15" s="47">
        <f>(O$3*0.5*'Summary impacts'!$Q$19+(O$3*0.5)*'Summary impacts'!$Q$18)*'Summary impacts'!$C$4</f>
        <v>13373986.9956</v>
      </c>
      <c r="P15" s="47">
        <f>(P$3*0.5*'Summary impacts'!$Q$19+(P$3*0.5)*'Summary impacts'!$Q$18)*'Summary impacts'!$C$4</f>
        <v>14299950.126</v>
      </c>
      <c r="Q15" s="47">
        <f>(Q$3*0.5*'Summary impacts'!$Q$19+(Q$3*0.5)*'Summary impacts'!$Q$18)*'Summary impacts'!$C$4</f>
        <v>15277401.493200002</v>
      </c>
      <c r="R15" s="47">
        <f>(R$3*0.5*'Summary impacts'!$Q$19+(R$3*0.5)*'Summary impacts'!$Q$18)*'Summary impacts'!$C$4</f>
        <v>16308073.874400001</v>
      </c>
      <c r="S15" s="47">
        <f>(S$3*0.5*'Summary impacts'!$Q$19+(S$3*0.5)*'Summary impacts'!$Q$18)*'Summary impacts'!$C$4</f>
        <v>17393617.533599999</v>
      </c>
      <c r="T15" s="47">
        <f>(T$3*0.5*'Summary impacts'!$Q$19+(T$3*0.5)*'Summary impacts'!$Q$18)*'Summary impacts'!$C$4</f>
        <v>18535600.2216</v>
      </c>
      <c r="U15" s="48">
        <f t="shared" ref="U15:U26" si="4">T15/$T$27</f>
        <v>0.22870090035873467</v>
      </c>
      <c r="W15" s="76"/>
      <c r="X15" s="76"/>
      <c r="Y15" s="76"/>
      <c r="Z15" s="76"/>
      <c r="AA15" s="76"/>
      <c r="AB15" s="76"/>
      <c r="AC15" s="76"/>
      <c r="AD15" s="76"/>
      <c r="AE15" s="76"/>
      <c r="AF15" s="76"/>
      <c r="AG15" s="76"/>
      <c r="AH15" s="76"/>
      <c r="AI15" s="76"/>
      <c r="AJ15" s="76"/>
      <c r="AK15" s="76"/>
      <c r="AL15" s="76"/>
      <c r="AM15" s="76"/>
      <c r="AN15" s="76"/>
      <c r="AO15" s="76"/>
      <c r="AP15" s="77"/>
    </row>
    <row r="16" spans="1:42" ht="16" x14ac:dyDescent="0.8">
      <c r="A16" s="46" t="s">
        <v>32</v>
      </c>
      <c r="B16" s="47">
        <f>(B$2-(B$3*0.5)*'Summary impacts'!$Q$18)*'Summary impacts'!$C$5</f>
        <v>1975059.6410999997</v>
      </c>
      <c r="C16" s="47">
        <f>(C$2-(C$3*0.5)*'Summary impacts'!$Q$18)*'Summary impacts'!$C$5</f>
        <v>2797395.0885000001</v>
      </c>
      <c r="D16" s="47">
        <f>(D$2-(D$3*0.5)*'Summary impacts'!$Q$18)*'Summary impacts'!$C$5</f>
        <v>3193780.2290999996</v>
      </c>
      <c r="E16" s="47">
        <f>(E$2-(E$3*0.5)*'Summary impacts'!$Q$18)*'Summary impacts'!$C$5</f>
        <v>3377028.5204999992</v>
      </c>
      <c r="F16" s="47">
        <f>(F$2-(F$3*0.5)*'Summary impacts'!$Q$18)*'Summary impacts'!$C$5</f>
        <v>3585729.8153999997</v>
      </c>
      <c r="G16" s="47">
        <f>(G$2-(G$3*0.5)*'Summary impacts'!$Q$18)*'Summary impacts'!$C$5</f>
        <v>3811387.7600999996</v>
      </c>
      <c r="H16" s="47">
        <f>(H$2-(H$3*0.5)*'Summary impacts'!$Q$18)*'Summary impacts'!$C$5</f>
        <v>4055534.7087000003</v>
      </c>
      <c r="I16" s="47">
        <f>(I$2-(I$3*0.5)*'Summary impacts'!$Q$18)*'Summary impacts'!$C$5</f>
        <v>4319890.8152999999</v>
      </c>
      <c r="J16" s="47">
        <f>(J$2-(J$3*0.5)*'Summary impacts'!$Q$18)*'Summary impacts'!$C$5</f>
        <v>4606216.4232000001</v>
      </c>
      <c r="K16" s="47">
        <f>(K$2-(K$3*0.5)*'Summary impacts'!$Q$18)*'Summary impacts'!$C$5</f>
        <v>4916419.4864999996</v>
      </c>
      <c r="L16" s="47">
        <f>(L$2-(L$3*0.5)*'Summary impacts'!$Q$18)*'Summary impacts'!$C$5</f>
        <v>5252354.2484999988</v>
      </c>
      <c r="M16" s="47">
        <f>(M$2-(M$3*0.5)*'Summary impacts'!$Q$18)*'Summary impacts'!$C$5</f>
        <v>5616005.7552000005</v>
      </c>
      <c r="N16" s="47">
        <f>(N$2-(N$3*0.5)*'Summary impacts'!$Q$18)*'Summary impacts'!$C$5</f>
        <v>6009134.3498999979</v>
      </c>
      <c r="O16" s="47">
        <f>(O$2-(O$3*0.5)*'Summary impacts'!$Q$18)*'Summary impacts'!$C$5</f>
        <v>6433688.1758999992</v>
      </c>
      <c r="P16" s="47">
        <f>(P$2-(P$3*0.5)*'Summary impacts'!$Q$18)*'Summary impacts'!$C$5</f>
        <v>6891803.1765000019</v>
      </c>
      <c r="Q16" s="47">
        <f>(Q$2-(Q$3*0.5)*'Summary impacts'!$Q$18)*'Summary impacts'!$C$5</f>
        <v>7385296.6922999984</v>
      </c>
      <c r="R16" s="47">
        <f>(R$2-(R$3*0.5)*'Summary impacts'!$Q$18)*'Summary impacts'!$C$5</f>
        <v>7915835.1666000001</v>
      </c>
      <c r="S16" s="47">
        <f>(S$2-(S$3*0.5)*'Summary impacts'!$Q$18)*'Summary impacts'!$C$5</f>
        <v>8485403.6454000007</v>
      </c>
      <c r="T16" s="47">
        <f>(T$2-(T$3*0.5)*'Summary impacts'!$Q$18)*'Summary impacts'!$C$5</f>
        <v>9095460.6773999985</v>
      </c>
      <c r="U16" s="48">
        <f t="shared" si="4"/>
        <v>0.11222404568667849</v>
      </c>
      <c r="W16" s="76"/>
      <c r="X16" s="76"/>
      <c r="Y16" s="76"/>
      <c r="Z16" s="76"/>
      <c r="AA16" s="76"/>
      <c r="AB16" s="76"/>
      <c r="AC16" s="76"/>
      <c r="AD16" s="76"/>
      <c r="AE16" s="76"/>
      <c r="AF16" s="76"/>
      <c r="AG16" s="76"/>
      <c r="AH16" s="76"/>
      <c r="AI16" s="76"/>
      <c r="AJ16" s="76"/>
      <c r="AK16" s="76"/>
      <c r="AL16" s="76"/>
      <c r="AM16" s="76"/>
      <c r="AN16" s="76"/>
      <c r="AO16" s="76"/>
      <c r="AP16" s="77"/>
    </row>
    <row r="17" spans="1:42" ht="16" x14ac:dyDescent="0.8">
      <c r="A17" s="46" t="s">
        <v>78</v>
      </c>
      <c r="B17" s="47">
        <f>(B$3*0.5*'Summary impacts'!$Q$19)*'Summary impacts'!$C$6</f>
        <v>1722831.0000000002</v>
      </c>
      <c r="C17" s="47">
        <f>(C$3*0.5*'Summary impacts'!$Q$19)*'Summary impacts'!$C$6</f>
        <v>2202585</v>
      </c>
      <c r="D17" s="47">
        <f>(D$3*0.5*'Summary impacts'!$Q$19)*'Summary impacts'!$C$6</f>
        <v>2434311</v>
      </c>
      <c r="E17" s="47">
        <f>(E$3*0.5*'Summary impacts'!$Q$19)*'Summary impacts'!$C$6</f>
        <v>2626305</v>
      </c>
      <c r="F17" s="47">
        <f>(F$3*0.5*'Summary impacts'!$Q$19)*'Summary impacts'!$C$6</f>
        <v>2828034</v>
      </c>
      <c r="G17" s="47">
        <f>(G$3*0.5*'Summary impacts'!$Q$19)*'Summary impacts'!$C$6</f>
        <v>3043821</v>
      </c>
      <c r="H17" s="47">
        <f>(H$3*0.5*'Summary impacts'!$Q$19)*'Summary impacts'!$C$6</f>
        <v>3274227</v>
      </c>
      <c r="I17" s="47">
        <f>(I$3*0.5*'Summary impacts'!$Q$19)*'Summary impacts'!$C$6</f>
        <v>3519812.9999999995</v>
      </c>
      <c r="J17" s="47">
        <f>(J$3*0.5*'Summary impacts'!$Q$19)*'Summary impacts'!$C$6</f>
        <v>3781271.9999999995</v>
      </c>
      <c r="K17" s="47">
        <f>(K$3*0.5*'Summary impacts'!$Q$19)*'Summary impacts'!$C$6</f>
        <v>4059165</v>
      </c>
      <c r="L17" s="47">
        <f>(L$3*0.5*'Summary impacts'!$Q$19)*'Summary impacts'!$C$6</f>
        <v>4354185</v>
      </c>
      <c r="M17" s="47">
        <f>(M$3*0.5*'Summary impacts'!$Q$19)*'Summary impacts'!$C$6</f>
        <v>4666992</v>
      </c>
      <c r="N17" s="47">
        <f>(N$3*0.5*'Summary impacts'!$Q$19)*'Summary impacts'!$C$6</f>
        <v>4998279</v>
      </c>
      <c r="O17" s="47">
        <f>(O$3*0.5*'Summary impacts'!$Q$19)*'Summary impacts'!$C$6</f>
        <v>5348739</v>
      </c>
      <c r="P17" s="47">
        <f>(P$3*0.5*'Summary impacts'!$Q$19)*'Summary impacts'!$C$6</f>
        <v>5719065</v>
      </c>
      <c r="Q17" s="47">
        <f>(Q$3*0.5*'Summary impacts'!$Q$19)*'Summary impacts'!$C$6</f>
        <v>6109983</v>
      </c>
      <c r="R17" s="47">
        <f>(R$3*0.5*'Summary impacts'!$Q$19)*'Summary impacts'!$C$6</f>
        <v>6522186</v>
      </c>
      <c r="S17" s="47">
        <f>(S$3*0.5*'Summary impacts'!$Q$19)*'Summary impacts'!$C$6</f>
        <v>6956334</v>
      </c>
      <c r="T17" s="47">
        <f>(T$3*0.5*'Summary impacts'!$Q$19)*'Summary impacts'!$C$6</f>
        <v>7413054</v>
      </c>
      <c r="U17" s="48">
        <f t="shared" si="4"/>
        <v>9.1465725627393482E-2</v>
      </c>
      <c r="W17" s="76"/>
      <c r="X17" s="76"/>
      <c r="Y17" s="76"/>
      <c r="Z17" s="76"/>
      <c r="AA17" s="76"/>
      <c r="AB17" s="76"/>
      <c r="AC17" s="76"/>
      <c r="AD17" s="76"/>
      <c r="AE17" s="76"/>
      <c r="AF17" s="76"/>
      <c r="AG17" s="76"/>
      <c r="AH17" s="76"/>
      <c r="AI17" s="76"/>
      <c r="AJ17" s="76"/>
      <c r="AK17" s="76"/>
      <c r="AL17" s="76"/>
      <c r="AM17" s="76"/>
      <c r="AN17" s="76"/>
      <c r="AO17" s="76"/>
      <c r="AP17" s="77"/>
    </row>
    <row r="18" spans="1:42" ht="16" x14ac:dyDescent="0.8">
      <c r="A18" s="46" t="s">
        <v>14</v>
      </c>
      <c r="B18" s="47">
        <f>(B$4)*'Summary impacts'!$C$7</f>
        <v>2320817.2000000002</v>
      </c>
      <c r="C18" s="47">
        <f>(C$4)*'Summary impacts'!$C$7</f>
        <v>2876483.6</v>
      </c>
      <c r="D18" s="47">
        <f>(D$4)*'Summary impacts'!$C$7</f>
        <v>3116602.6</v>
      </c>
      <c r="E18" s="47">
        <f>(E$4)*'Summary impacts'!$C$7</f>
        <v>3226641.8</v>
      </c>
      <c r="F18" s="47">
        <f>(F$4)*'Summary impacts'!$C$7</f>
        <v>3340678.6</v>
      </c>
      <c r="G18" s="47">
        <f>(G$4)*'Summary impacts'!$C$7</f>
        <v>3458923.4000000004</v>
      </c>
      <c r="H18" s="47">
        <f>(H$4)*'Summary impacts'!$C$7</f>
        <v>3581534</v>
      </c>
      <c r="I18" s="47">
        <f>(I$4)*'Summary impacts'!$C$7</f>
        <v>3708720.8000000003</v>
      </c>
      <c r="J18" s="47">
        <f>(J$4)*'Summary impacts'!$C$7</f>
        <v>3840641.5999999996</v>
      </c>
      <c r="K18" s="47">
        <f>(K$4)*'Summary impacts'!$C$7</f>
        <v>3977506.8</v>
      </c>
      <c r="L18" s="47">
        <f>(L$4)*'Summary impacts'!$C$7</f>
        <v>4119526.8</v>
      </c>
      <c r="M18" s="47">
        <f>(M$4)*'Summary impacts'!$C$7</f>
        <v>4266964.6000000006</v>
      </c>
      <c r="N18" s="47">
        <f>(N$4)*'Summary impacts'!$C$7</f>
        <v>4420030.5999999996</v>
      </c>
      <c r="O18" s="47">
        <f>(O$4)*'Summary impacts'!$C$7</f>
        <v>4578935.2</v>
      </c>
      <c r="P18" s="47">
        <f>(P$4)*'Summary impacts'!$C$7</f>
        <v>4743941.4000000004</v>
      </c>
      <c r="Q18" s="47">
        <f>(Q$4)*'Summary impacts'!$C$7</f>
        <v>4915312.2</v>
      </c>
      <c r="R18" s="47">
        <f>(R$4)*'Summary impacts'!$C$7</f>
        <v>5093363.2</v>
      </c>
      <c r="S18" s="47">
        <f>(S$4)*'Summary impacts'!$C$7</f>
        <v>5278304.8</v>
      </c>
      <c r="T18" s="47">
        <f>(T$4)*'Summary impacts'!$C$7</f>
        <v>5470452.5999999996</v>
      </c>
      <c r="U18" s="48">
        <f t="shared" si="4"/>
        <v>6.7497001447616764E-2</v>
      </c>
      <c r="W18" s="76"/>
      <c r="X18" s="76"/>
      <c r="Y18" s="76"/>
      <c r="Z18" s="76"/>
      <c r="AA18" s="76"/>
      <c r="AB18" s="76"/>
      <c r="AC18" s="76"/>
      <c r="AD18" s="76"/>
      <c r="AE18" s="76"/>
      <c r="AF18" s="76"/>
      <c r="AG18" s="76"/>
      <c r="AH18" s="76"/>
      <c r="AI18" s="76"/>
      <c r="AJ18" s="76"/>
      <c r="AK18" s="76"/>
      <c r="AL18" s="76"/>
      <c r="AM18" s="76"/>
      <c r="AN18" s="76"/>
      <c r="AO18" s="76"/>
      <c r="AP18" s="77"/>
    </row>
    <row r="19" spans="1:42" ht="16" x14ac:dyDescent="0.8">
      <c r="A19" s="46" t="s">
        <v>34</v>
      </c>
      <c r="B19" s="47">
        <f>(B$5*0.89)*'Summary impacts'!$C$8</f>
        <v>1564616.2619999999</v>
      </c>
      <c r="C19" s="47">
        <f>(C$5*0.89)*'Summary impacts'!$C$8</f>
        <v>1939028.9379999998</v>
      </c>
      <c r="D19" s="47">
        <f>(D$5*0.89)*'Summary impacts'!$C$8</f>
        <v>2100836.1</v>
      </c>
      <c r="E19" s="47">
        <f>(E$5*0.89)*'Summary impacts'!$C$8</f>
        <v>2175187.2339999997</v>
      </c>
      <c r="F19" s="47">
        <f>(F$5*0.89)*'Summary impacts'!$C$8</f>
        <v>2252240.4080000003</v>
      </c>
      <c r="G19" s="47">
        <f>(G$5*0.89)*'Summary impacts'!$C$8</f>
        <v>2332220.7919999999</v>
      </c>
      <c r="H19" s="47">
        <f>(H$5*0.89)*'Summary impacts'!$C$8</f>
        <v>2415128.3859999999</v>
      </c>
      <c r="I19" s="47">
        <f>(I$5*0.89)*'Summary impacts'!$C$8</f>
        <v>2501188.36</v>
      </c>
      <c r="J19" s="47">
        <f>(J$5*0.89)*'Summary impacts'!$C$8</f>
        <v>2590490.7820000001</v>
      </c>
      <c r="K19" s="47">
        <f>(K$5*0.89)*'Summary impacts'!$C$8</f>
        <v>2683170.7539999997</v>
      </c>
      <c r="L19" s="47">
        <f>(L$5*0.89)*'Summary impacts'!$C$8</f>
        <v>2779363.378</v>
      </c>
      <c r="M19" s="47">
        <f>(M$5*0.89)*'Summary impacts'!$C$8</f>
        <v>2879293.824</v>
      </c>
      <c r="N19" s="47">
        <f>(N$5*0.89)*'Summary impacts'!$C$8</f>
        <v>2983052.1599999997</v>
      </c>
      <c r="O19" s="47">
        <f>(O$5*0.89)*'Summary impacts'!$C$8</f>
        <v>3090818.5219999999</v>
      </c>
      <c r="P19" s="47">
        <f>(P$5*0.89)*'Summary impacts'!$C$8</f>
        <v>3202818.0800000005</v>
      </c>
      <c r="Q19" s="47">
        <f>(Q$5*0.89)*'Summary impacts'!$C$8</f>
        <v>3319185.9359999998</v>
      </c>
      <c r="R19" s="47">
        <f>(R$5*0.89)*'Summary impacts'!$C$8</f>
        <v>3440102.2259999998</v>
      </c>
      <c r="S19" s="47">
        <f>(S$5*0.89)*'Summary impacts'!$C$8</f>
        <v>3565837.1539999996</v>
      </c>
      <c r="T19" s="47">
        <f>(T$5*0.89)*'Summary impacts'!$C$8</f>
        <v>3696525.8220000002</v>
      </c>
      <c r="U19" s="48">
        <f t="shared" si="4"/>
        <v>4.5609463604288754E-2</v>
      </c>
      <c r="W19" s="76"/>
      <c r="X19" s="76"/>
      <c r="Y19" s="76"/>
      <c r="Z19" s="76"/>
      <c r="AA19" s="76"/>
      <c r="AB19" s="76"/>
      <c r="AC19" s="76"/>
      <c r="AD19" s="76"/>
      <c r="AE19" s="76"/>
      <c r="AF19" s="76"/>
      <c r="AG19" s="76"/>
      <c r="AH19" s="76"/>
      <c r="AI19" s="76"/>
      <c r="AJ19" s="76"/>
      <c r="AK19" s="76"/>
      <c r="AL19" s="76"/>
      <c r="AM19" s="76"/>
      <c r="AN19" s="76"/>
      <c r="AO19" s="76"/>
      <c r="AP19" s="77"/>
    </row>
    <row r="20" spans="1:42" ht="16" x14ac:dyDescent="0.8">
      <c r="A20" s="46" t="s">
        <v>35</v>
      </c>
      <c r="B20" s="47">
        <f>(B$5*0.11)*'Summary impacts'!$C$9</f>
        <v>205226.90100000001</v>
      </c>
      <c r="C20" s="47">
        <f>(C$5*0.11)*'Summary impacts'!$C$9</f>
        <v>254337.69899999999</v>
      </c>
      <c r="D20" s="47">
        <f>(D$5*0.11)*'Summary impacts'!$C$9</f>
        <v>275561.55</v>
      </c>
      <c r="E20" s="47">
        <f>(E$5*0.11)*'Summary impacts'!$C$9</f>
        <v>285314.00699999998</v>
      </c>
      <c r="F20" s="47">
        <f>(F$5*0.11)*'Summary impacts'!$C$9</f>
        <v>295420.88399999996</v>
      </c>
      <c r="G20" s="47">
        <f>(G$5*0.11)*'Summary impacts'!$C$9</f>
        <v>305911.71600000001</v>
      </c>
      <c r="H20" s="47">
        <f>(H$5*0.11)*'Summary impacts'!$C$9</f>
        <v>316786.50299999997</v>
      </c>
      <c r="I20" s="47">
        <f>(I$5*0.11)*'Summary impacts'!$C$9</f>
        <v>328074.78000000003</v>
      </c>
      <c r="J20" s="47">
        <f>(J$5*0.11)*'Summary impacts'!$C$9</f>
        <v>339788.36100000003</v>
      </c>
      <c r="K20" s="47">
        <f>(K$5*0.11)*'Summary impacts'!$C$9</f>
        <v>351944.96699999995</v>
      </c>
      <c r="L20" s="47">
        <f>(L$5*0.11)*'Summary impacts'!$C$9</f>
        <v>364562.31900000002</v>
      </c>
      <c r="M20" s="47">
        <f>(M$5*0.11)*'Summary impacts'!$C$9</f>
        <v>377669.95199999999</v>
      </c>
      <c r="N20" s="47">
        <f>(N$5*0.11)*'Summary impacts'!$C$9</f>
        <v>391279.68000000005</v>
      </c>
      <c r="O20" s="47">
        <f>(O$5*0.11)*'Summary impacts'!$C$9</f>
        <v>405415.13100000005</v>
      </c>
      <c r="P20" s="47">
        <f>(P$5*0.11)*'Summary impacts'!$C$9</f>
        <v>420105.83999999997</v>
      </c>
      <c r="Q20" s="47">
        <f>(Q$5*0.11)*'Summary impacts'!$C$9</f>
        <v>435369.52799999999</v>
      </c>
      <c r="R20" s="47">
        <f>(R$5*0.11)*'Summary impacts'!$C$9</f>
        <v>451229.82300000003</v>
      </c>
      <c r="S20" s="47">
        <f>(S$5*0.11)*'Summary impacts'!$C$9</f>
        <v>467722.16699999996</v>
      </c>
      <c r="T20" s="47">
        <f>(T$5*0.11)*'Summary impacts'!$C$9</f>
        <v>484864.28100000002</v>
      </c>
      <c r="U20" s="48">
        <f t="shared" si="4"/>
        <v>5.9824821581590283E-3</v>
      </c>
      <c r="W20" s="76"/>
      <c r="X20" s="76"/>
      <c r="Y20" s="76"/>
      <c r="Z20" s="76"/>
      <c r="AA20" s="76"/>
      <c r="AB20" s="76"/>
      <c r="AC20" s="76"/>
      <c r="AD20" s="76"/>
      <c r="AE20" s="76"/>
      <c r="AF20" s="76"/>
      <c r="AG20" s="76"/>
      <c r="AH20" s="76"/>
      <c r="AI20" s="76"/>
      <c r="AJ20" s="76"/>
      <c r="AK20" s="76"/>
      <c r="AL20" s="76"/>
      <c r="AM20" s="76"/>
      <c r="AN20" s="76"/>
      <c r="AO20" s="76"/>
      <c r="AP20" s="77"/>
    </row>
    <row r="21" spans="1:42" ht="16" x14ac:dyDescent="0.8">
      <c r="A21" s="46" t="s">
        <v>77</v>
      </c>
      <c r="B21" s="47">
        <f>(B$6*0.75)*'Summary impacts'!$C$10</f>
        <v>2910220.2749999999</v>
      </c>
      <c r="C21" s="47">
        <f>(C$6*0.75)*'Summary impacts'!$C$10</f>
        <v>3680250.3750000005</v>
      </c>
      <c r="D21" s="47">
        <f>(D$6*0.75)*'Summary impacts'!$C$10</f>
        <v>4036730.4749999996</v>
      </c>
      <c r="E21" s="47">
        <f>(E$6*0.75)*'Summary impacts'!$C$10</f>
        <v>4287341.7749999994</v>
      </c>
      <c r="F21" s="47">
        <f>(F$6*0.75)*'Summary impacts'!$C$10</f>
        <v>4555597.875</v>
      </c>
      <c r="G21" s="47">
        <f>(G$6*0.75)*'Summary impacts'!$C$10</f>
        <v>4843980.0750000002</v>
      </c>
      <c r="H21" s="47">
        <f>(H$6*0.75)*'Summary impacts'!$C$10</f>
        <v>5153660.0999999996</v>
      </c>
      <c r="I21" s="47">
        <f>(I$6*0.75)*'Summary impacts'!$C$10</f>
        <v>5485602.8999999994</v>
      </c>
      <c r="J21" s="47">
        <f>(J$6*0.75)*'Summary impacts'!$C$10</f>
        <v>5841049.1250000009</v>
      </c>
      <c r="K21" s="47">
        <f>(K$6*0.75)*'Summary impacts'!$C$10</f>
        <v>6221032.6500000004</v>
      </c>
      <c r="L21" s="47">
        <f>(L$6*0.75)*'Summary impacts'!$C$10</f>
        <v>6626794.1250000009</v>
      </c>
      <c r="M21" s="47">
        <f>(M$6*0.75)*'Summary impacts'!$C$10</f>
        <v>7059574.2000000002</v>
      </c>
      <c r="N21" s="47">
        <f>(N$6*0.75)*'Summary impacts'!$C$10</f>
        <v>7520544.5999999996</v>
      </c>
      <c r="O21" s="47">
        <f>(O$6*0.75)*'Summary impacts'!$C$10</f>
        <v>8011014.9000000004</v>
      </c>
      <c r="P21" s="47">
        <f>(P$6*0.75)*'Summary impacts'!$C$10</f>
        <v>8532294.6750000007</v>
      </c>
      <c r="Q21" s="47">
        <f>(Q$6*0.75)*'Summary impacts'!$C$10</f>
        <v>9085624.5750000011</v>
      </c>
      <c r="R21" s="47">
        <f>(R$6*0.75)*'Summary impacts'!$C$10</f>
        <v>9672383.0999999996</v>
      </c>
      <c r="S21" s="47">
        <f>(S$6*0.75)*'Summary impacts'!$C$10</f>
        <v>10293879.825000001</v>
      </c>
      <c r="T21" s="47">
        <f>(T$6*0.75)*'Summary impacts'!$C$10</f>
        <v>10951355.4</v>
      </c>
      <c r="U21" s="48">
        <f t="shared" si="4"/>
        <v>0.13512294234798156</v>
      </c>
      <c r="W21" s="76"/>
      <c r="X21" s="76"/>
      <c r="Y21" s="76"/>
      <c r="Z21" s="76"/>
      <c r="AA21" s="76"/>
      <c r="AB21" s="76"/>
      <c r="AC21" s="76"/>
      <c r="AD21" s="76"/>
      <c r="AE21" s="76"/>
      <c r="AF21" s="76"/>
      <c r="AG21" s="76"/>
      <c r="AH21" s="76"/>
      <c r="AI21" s="76"/>
      <c r="AJ21" s="76"/>
      <c r="AK21" s="76"/>
      <c r="AL21" s="76"/>
      <c r="AM21" s="76"/>
      <c r="AN21" s="76"/>
      <c r="AO21" s="76"/>
      <c r="AP21" s="77"/>
    </row>
    <row r="22" spans="1:42" ht="16" x14ac:dyDescent="0.8">
      <c r="A22" s="46" t="s">
        <v>79</v>
      </c>
      <c r="B22" s="47">
        <f>(B$6*0.25)*'Summary impacts'!$C$11</f>
        <v>1005962.9750000001</v>
      </c>
      <c r="C22" s="47">
        <f>(C$6*0.25)*'Summary impacts'!$C$11</f>
        <v>1272135.875</v>
      </c>
      <c r="D22" s="47">
        <f>(D$6*0.25)*'Summary impacts'!$C$11</f>
        <v>1395358.7749999999</v>
      </c>
      <c r="E22" s="47">
        <f>(E$6*0.25)*'Summary impacts'!$C$11</f>
        <v>1481986.4749999999</v>
      </c>
      <c r="F22" s="47">
        <f>(F$6*0.25)*'Summary impacts'!$C$11</f>
        <v>1574713.375</v>
      </c>
      <c r="G22" s="47">
        <f>(G$6*0.25)*'Summary impacts'!$C$11</f>
        <v>1674397.1749999998</v>
      </c>
      <c r="H22" s="47">
        <f>(H$6*0.25)*'Summary impacts'!$C$11</f>
        <v>1781442.9000000001</v>
      </c>
      <c r="I22" s="47">
        <f>(I$6*0.25)*'Summary impacts'!$C$11</f>
        <v>1896184.1</v>
      </c>
      <c r="J22" s="47">
        <f>(J$6*0.25)*'Summary impacts'!$C$11</f>
        <v>2019049.625</v>
      </c>
      <c r="K22" s="47">
        <f>(K$6*0.25)*'Summary impacts'!$C$11</f>
        <v>2150396.85</v>
      </c>
      <c r="L22" s="47">
        <f>(L$6*0.25)*'Summary impacts'!$C$11</f>
        <v>2290654.625</v>
      </c>
      <c r="M22" s="47">
        <f>(M$6*0.25)*'Summary impacts'!$C$11</f>
        <v>2440251.7999999998</v>
      </c>
      <c r="N22" s="47">
        <f>(N$6*0.25)*'Summary impacts'!$C$11</f>
        <v>2599593.4</v>
      </c>
      <c r="O22" s="47">
        <f>(O$6*0.25)*'Summary impacts'!$C$11</f>
        <v>2769132.1</v>
      </c>
      <c r="P22" s="47">
        <f>(P$6*0.25)*'Summary impacts'!$C$11</f>
        <v>2949320.5750000002</v>
      </c>
      <c r="Q22" s="47">
        <f>(Q$6*0.25)*'Summary impacts'!$C$11</f>
        <v>3140587.6750000003</v>
      </c>
      <c r="R22" s="47">
        <f>(R$6*0.25)*'Summary impacts'!$C$11</f>
        <v>3343409.9</v>
      </c>
      <c r="S22" s="47">
        <f>(S$6*0.25)*'Summary impacts'!$C$11</f>
        <v>3558239.9249999998</v>
      </c>
      <c r="T22" s="47">
        <f>(T$6*0.25)*'Summary impacts'!$C$11</f>
        <v>3785506.6</v>
      </c>
      <c r="U22" s="48">
        <f t="shared" si="4"/>
        <v>4.6707350039037511E-2</v>
      </c>
      <c r="W22" s="76"/>
      <c r="X22" s="76"/>
      <c r="Y22" s="76"/>
      <c r="Z22" s="76"/>
      <c r="AA22" s="76"/>
      <c r="AB22" s="76"/>
      <c r="AC22" s="76"/>
      <c r="AD22" s="76"/>
      <c r="AE22" s="76"/>
      <c r="AF22" s="76"/>
      <c r="AG22" s="76"/>
      <c r="AH22" s="76"/>
      <c r="AI22" s="76"/>
      <c r="AJ22" s="76"/>
      <c r="AK22" s="76"/>
      <c r="AL22" s="76"/>
      <c r="AM22" s="76"/>
      <c r="AN22" s="76"/>
      <c r="AO22" s="76"/>
      <c r="AP22" s="77"/>
    </row>
    <row r="23" spans="1:42" ht="16" x14ac:dyDescent="0.8">
      <c r="A23" s="46" t="s">
        <v>37</v>
      </c>
      <c r="B23" s="47">
        <f>(B$7*0.76)*'Summary impacts'!$C$12</f>
        <v>4363962.4079999998</v>
      </c>
      <c r="C23" s="47">
        <f>(C$7*0.76)*'Summary impacts'!$C$12</f>
        <v>5424589.2240000004</v>
      </c>
      <c r="D23" s="47">
        <f>(D$7*0.76)*'Summary impacts'!$C$12</f>
        <v>5888356.2720000008</v>
      </c>
      <c r="E23" s="47">
        <f>(E$7*0.76)*'Summary impacts'!$C$12</f>
        <v>6112685.0160000008</v>
      </c>
      <c r="F23" s="47">
        <f>(F$7*0.76)*'Summary impacts'!$C$12</f>
        <v>6347172.5279999999</v>
      </c>
      <c r="G23" s="47">
        <f>(G$7*0.76)*'Summary impacts'!$C$12</f>
        <v>6592783.2480000006</v>
      </c>
      <c r="H23" s="47">
        <f>(H$7*0.76)*'Summary impacts'!$C$12</f>
        <v>6850288.7280000001</v>
      </c>
      <c r="I23" s="47">
        <f>(I$7*0.76)*'Summary impacts'!$C$12</f>
        <v>7120267.6320000002</v>
      </c>
      <c r="J23" s="47">
        <f>(J$7*0.76)*'Summary impacts'!$C$12</f>
        <v>7403555.8080000002</v>
      </c>
      <c r="K23" s="47">
        <f>(K$7*0.76)*'Summary impacts'!$C$12</f>
        <v>7700924.8080000002</v>
      </c>
      <c r="L23" s="47">
        <f>(L$7*0.76)*'Summary impacts'!$C$12</f>
        <v>8013146.1839999994</v>
      </c>
      <c r="M23" s="47">
        <f>(M$7*0.76)*'Summary impacts'!$C$12</f>
        <v>8341120.0800000001</v>
      </c>
      <c r="N23" s="47">
        <f>(N$7*0.76)*'Summary impacts'!$C$12</f>
        <v>8685682.3440000005</v>
      </c>
      <c r="O23" s="47">
        <f>(O$7*0.76)*'Summary impacts'!$C$12</f>
        <v>9047733.1199999992</v>
      </c>
      <c r="P23" s="47">
        <f>(P$7*0.76)*'Summary impacts'!$C$12</f>
        <v>9428365.4400000013</v>
      </c>
      <c r="Q23" s="47">
        <f>(Q$7*0.76)*'Summary impacts'!$C$12</f>
        <v>9828608.040000001</v>
      </c>
      <c r="R23" s="47">
        <f>(R$7*0.76)*'Summary impacts'!$C$12</f>
        <v>10249489.655999999</v>
      </c>
      <c r="S23" s="47">
        <f>(S$7*0.76)*'Summary impacts'!$C$12</f>
        <v>10692296.208000001</v>
      </c>
      <c r="T23" s="47">
        <f>(T$7*0.76)*'Summary impacts'!$C$12</f>
        <v>11158120.728</v>
      </c>
      <c r="U23" s="48">
        <f t="shared" si="4"/>
        <v>0.13767410962129509</v>
      </c>
      <c r="W23" s="76"/>
      <c r="X23" s="76"/>
      <c r="Y23" s="76"/>
      <c r="Z23" s="76"/>
      <c r="AA23" s="76"/>
      <c r="AB23" s="76"/>
      <c r="AC23" s="76"/>
      <c r="AD23" s="76"/>
      <c r="AE23" s="76"/>
      <c r="AF23" s="76"/>
      <c r="AG23" s="76"/>
      <c r="AH23" s="76"/>
      <c r="AI23" s="76"/>
      <c r="AJ23" s="76"/>
      <c r="AK23" s="76"/>
      <c r="AL23" s="76"/>
      <c r="AM23" s="76"/>
      <c r="AN23" s="76"/>
      <c r="AO23" s="76"/>
      <c r="AP23" s="77"/>
    </row>
    <row r="24" spans="1:42" ht="16" x14ac:dyDescent="0.8">
      <c r="A24" s="46" t="s">
        <v>38</v>
      </c>
      <c r="B24" s="47">
        <f>(B$7*0.24)*'Summary impacts'!$C$13</f>
        <v>1295016.8399999999</v>
      </c>
      <c r="C24" s="47">
        <f>(C$7*0.24)*'Summary impacts'!$C$13</f>
        <v>1609760.52</v>
      </c>
      <c r="D24" s="47">
        <f>(D$7*0.24)*'Summary impacts'!$C$13</f>
        <v>1747384.5599999998</v>
      </c>
      <c r="E24" s="47">
        <f>(E$7*0.24)*'Summary impacts'!$C$13</f>
        <v>1813954.68</v>
      </c>
      <c r="F24" s="47">
        <f>(F$7*0.24)*'Summary impacts'!$C$13</f>
        <v>1883539.44</v>
      </c>
      <c r="G24" s="47">
        <f>(G$7*0.24)*'Summary impacts'!$C$13</f>
        <v>1956425.04</v>
      </c>
      <c r="H24" s="47">
        <f>(H$7*0.24)*'Summary impacts'!$C$13</f>
        <v>2032840.4400000002</v>
      </c>
      <c r="I24" s="47">
        <f>(I$7*0.24)*'Summary impacts'!$C$13</f>
        <v>2112957.36</v>
      </c>
      <c r="J24" s="47">
        <f>(J$7*0.24)*'Summary impacts'!$C$13</f>
        <v>2197023.84</v>
      </c>
      <c r="K24" s="47">
        <f>(K$7*0.24)*'Summary impacts'!$C$13</f>
        <v>2285268.84</v>
      </c>
      <c r="L24" s="47">
        <f>(L$7*0.24)*'Summary impacts'!$C$13</f>
        <v>2377921.3199999998</v>
      </c>
      <c r="M24" s="47">
        <f>(M$7*0.24)*'Summary impacts'!$C$13</f>
        <v>2475248.4</v>
      </c>
      <c r="N24" s="47">
        <f>(N$7*0.24)*'Summary impacts'!$C$13</f>
        <v>2577498.12</v>
      </c>
      <c r="O24" s="47">
        <f>(O$7*0.24)*'Summary impacts'!$C$13</f>
        <v>2684937.6</v>
      </c>
      <c r="P24" s="47">
        <f>(P$7*0.24)*'Summary impacts'!$C$13</f>
        <v>2797891.2</v>
      </c>
      <c r="Q24" s="47">
        <f>(Q$7*0.24)*'Summary impacts'!$C$13</f>
        <v>2916664.2</v>
      </c>
      <c r="R24" s="47">
        <f>(R$7*0.24)*'Summary impacts'!$C$13</f>
        <v>3041561.88</v>
      </c>
      <c r="S24" s="47">
        <f>(S$7*0.24)*'Summary impacts'!$C$13</f>
        <v>3172965.8400000003</v>
      </c>
      <c r="T24" s="47">
        <f>(T$7*0.24)*'Summary impacts'!$C$13</f>
        <v>3311200.44</v>
      </c>
      <c r="U24" s="48">
        <f t="shared" si="4"/>
        <v>4.0855138913374243E-2</v>
      </c>
      <c r="W24" s="76"/>
      <c r="X24" s="76"/>
      <c r="Y24" s="76"/>
      <c r="Z24" s="76"/>
      <c r="AA24" s="76"/>
      <c r="AB24" s="76"/>
      <c r="AC24" s="76"/>
      <c r="AD24" s="76"/>
      <c r="AE24" s="76"/>
      <c r="AF24" s="76"/>
      <c r="AG24" s="76"/>
      <c r="AH24" s="76"/>
      <c r="AI24" s="76"/>
      <c r="AJ24" s="76"/>
      <c r="AK24" s="76"/>
      <c r="AL24" s="76"/>
      <c r="AM24" s="76"/>
      <c r="AN24" s="76"/>
      <c r="AO24" s="76"/>
      <c r="AP24" s="77"/>
    </row>
    <row r="25" spans="1:42" ht="16" x14ac:dyDescent="0.8">
      <c r="A25" s="46" t="s">
        <v>39</v>
      </c>
      <c r="B25" s="47">
        <f>(B$8)*'Summary impacts'!$C$14</f>
        <v>170885</v>
      </c>
      <c r="C25" s="47">
        <f>(C$8)*'Summary impacts'!$C$14</f>
        <v>237523</v>
      </c>
      <c r="D25" s="47">
        <f>(D$8)*'Summary impacts'!$C$14</f>
        <v>273273</v>
      </c>
      <c r="E25" s="47">
        <f>(E$8)*'Summary impacts'!$C$14</f>
        <v>297869</v>
      </c>
      <c r="F25" s="47">
        <f>(F$8)*'Summary impacts'!$C$14</f>
        <v>328614</v>
      </c>
      <c r="G25" s="47">
        <f>(G$8)*'Summary impacts'!$C$14</f>
        <v>363077</v>
      </c>
      <c r="H25" s="47">
        <f>(H$8)*'Summary impacts'!$C$14</f>
        <v>401830</v>
      </c>
      <c r="I25" s="47">
        <f>(I$8)*'Summary impacts'!$C$14</f>
        <v>444873</v>
      </c>
      <c r="J25" s="47">
        <f>(J$8)*'Summary impacts'!$C$14</f>
        <v>492778</v>
      </c>
      <c r="K25" s="47">
        <f>(K$8)*'Summary impacts'!$C$14</f>
        <v>545831</v>
      </c>
      <c r="L25" s="47">
        <f>(L$8)*'Summary impacts'!$C$14</f>
        <v>604175</v>
      </c>
      <c r="M25" s="47">
        <f>(M$8)*'Summary impacts'!$C$14</f>
        <v>668239</v>
      </c>
      <c r="N25" s="47">
        <f>(N$8)*'Summary impacts'!$C$14</f>
        <v>738309</v>
      </c>
      <c r="O25" s="47">
        <f>(O$8)*'Summary impacts'!$C$14</f>
        <v>814671</v>
      </c>
      <c r="P25" s="47">
        <f>(P$8)*'Summary impacts'!$C$14</f>
        <v>897611</v>
      </c>
      <c r="Q25" s="47">
        <f>(Q$8)*'Summary impacts'!$C$14</f>
        <v>987415</v>
      </c>
      <c r="R25" s="47">
        <f>(R$8)*'Summary impacts'!$C$14</f>
        <v>1084369</v>
      </c>
      <c r="S25" s="47">
        <f>(S$8)*'Summary impacts'!$C$14</f>
        <v>1188759</v>
      </c>
      <c r="T25" s="47">
        <f>(T$8)*'Summary impacts'!$C$14</f>
        <v>1300871</v>
      </c>
      <c r="U25" s="48">
        <f t="shared" si="4"/>
        <v>1.6050754515295987E-2</v>
      </c>
      <c r="W25" s="76"/>
      <c r="X25" s="76"/>
      <c r="Y25" s="76"/>
      <c r="Z25" s="76"/>
      <c r="AA25" s="76"/>
      <c r="AB25" s="76"/>
      <c r="AC25" s="76"/>
      <c r="AD25" s="76"/>
      <c r="AE25" s="76"/>
      <c r="AF25" s="76"/>
      <c r="AG25" s="76"/>
      <c r="AH25" s="76"/>
      <c r="AI25" s="76"/>
      <c r="AJ25" s="76"/>
      <c r="AK25" s="76"/>
      <c r="AL25" s="76"/>
      <c r="AM25" s="76"/>
      <c r="AN25" s="76"/>
      <c r="AO25" s="76"/>
      <c r="AP25" s="77"/>
    </row>
    <row r="26" spans="1:42" ht="16" x14ac:dyDescent="0.8">
      <c r="A26" s="46" t="s">
        <v>40</v>
      </c>
      <c r="B26" s="47">
        <f>(B$9)*AVERAGE('Summary impacts'!$C$4:$C$14)</f>
        <v>2319859.4545454546</v>
      </c>
      <c r="C26" s="47">
        <f>(C$9)*AVERAGE('Summary impacts'!$C$4:$C$14)</f>
        <v>2886025.4090909092</v>
      </c>
      <c r="D26" s="47">
        <f>(D$9)*AVERAGE('Summary impacts'!$C$4:$C$14)</f>
        <v>3134159.3636363638</v>
      </c>
      <c r="E26" s="47">
        <f>(E$9)*AVERAGE('Summary impacts'!$C$4:$C$14)</f>
        <v>3248657.4545454551</v>
      </c>
      <c r="F26" s="47">
        <f>(F$9)*AVERAGE('Summary impacts'!$C$4:$C$14)</f>
        <v>3368576.5454545454</v>
      </c>
      <c r="G26" s="47">
        <f>(G$9)*AVERAGE('Summary impacts'!$C$4:$C$14)</f>
        <v>3494163.0454545454</v>
      </c>
      <c r="H26" s="47">
        <f>(H$9)*AVERAGE('Summary impacts'!$C$4:$C$14)</f>
        <v>3625581.2272727271</v>
      </c>
      <c r="I26" s="47">
        <f>(I$9)*AVERAGE('Summary impacts'!$C$4:$C$14)</f>
        <v>3763241.7727272729</v>
      </c>
      <c r="J26" s="47">
        <f>(J$9)*AVERAGE('Summary impacts'!$C$4:$C$14)</f>
        <v>3907719.6363636362</v>
      </c>
      <c r="K26" s="47">
        <f>(K$9)*AVERAGE('Summary impacts'!$C$4:$C$14)</f>
        <v>4059343.3636363642</v>
      </c>
      <c r="L26" s="47">
        <f>(L$9)*AVERAGE('Summary impacts'!$C$4:$C$14)</f>
        <v>4218687.9090909092</v>
      </c>
      <c r="M26" s="47">
        <f>(M$9)*AVERAGE('Summary impacts'!$C$4:$C$14)</f>
        <v>4386246.0909090908</v>
      </c>
      <c r="N26" s="47">
        <f>(N$9)*AVERAGE('Summary impacts'!$C$4:$C$14)</f>
        <v>4562592.8636363642</v>
      </c>
      <c r="O26" s="47">
        <f>(O$9)*AVERAGE('Summary impacts'!$C$4:$C$14)</f>
        <v>4748303.1818181826</v>
      </c>
      <c r="P26" s="47">
        <f>(P$9)*AVERAGE('Summary impacts'!$C$4:$C$14)</f>
        <v>4944198.4090909101</v>
      </c>
      <c r="Q26" s="47">
        <f>(Q$9)*AVERAGE('Summary impacts'!$C$4:$C$14)</f>
        <v>5150853.5</v>
      </c>
      <c r="R26" s="47">
        <f>(R$9)*AVERAGE('Summary impacts'!$C$4:$C$14)</f>
        <v>5369089.8181818193</v>
      </c>
      <c r="S26" s="47">
        <f>(S$9)*AVERAGE('Summary impacts'!$C$4:$C$14)</f>
        <v>5599975.1363636367</v>
      </c>
      <c r="T26" s="47">
        <f>(T$9)*AVERAGE('Summary impacts'!$C$4:$C$14)</f>
        <v>5844330.8181818184</v>
      </c>
      <c r="U26" s="48">
        <f t="shared" si="4"/>
        <v>7.2110085680144542E-2</v>
      </c>
      <c r="W26" s="76"/>
      <c r="X26" s="76"/>
      <c r="Y26" s="76"/>
      <c r="Z26" s="76"/>
      <c r="AA26" s="76"/>
      <c r="AB26" s="76"/>
      <c r="AC26" s="76"/>
      <c r="AD26" s="76"/>
      <c r="AE26" s="76"/>
      <c r="AF26" s="76"/>
      <c r="AG26" s="76"/>
      <c r="AH26" s="76"/>
      <c r="AI26" s="76"/>
      <c r="AJ26" s="76"/>
      <c r="AK26" s="76"/>
      <c r="AL26" s="76"/>
      <c r="AM26" s="76"/>
      <c r="AN26" s="76"/>
      <c r="AO26" s="76"/>
      <c r="AP26" s="77"/>
    </row>
    <row r="27" spans="1:42" ht="16" x14ac:dyDescent="0.8">
      <c r="A27" s="39" t="s">
        <v>60</v>
      </c>
      <c r="B27" s="39">
        <f>SUM(B15:B26)</f>
        <v>24162224.589045454</v>
      </c>
      <c r="C27" s="39">
        <f t="shared" ref="C27:T27" si="5">SUM(C15:C26)</f>
        <v>30687458.262590908</v>
      </c>
      <c r="D27" s="39">
        <f t="shared" si="5"/>
        <v>33683105.149136357</v>
      </c>
      <c r="E27" s="39">
        <f t="shared" si="5"/>
        <v>35499783.984045453</v>
      </c>
      <c r="F27" s="39">
        <f t="shared" si="5"/>
        <v>37431533.684454545</v>
      </c>
      <c r="G27" s="39">
        <f t="shared" si="5"/>
        <v>39487860.279954553</v>
      </c>
      <c r="H27" s="39">
        <f t="shared" si="5"/>
        <v>41675731.18377272</v>
      </c>
      <c r="I27" s="39">
        <f t="shared" si="5"/>
        <v>44001754.945227273</v>
      </c>
      <c r="J27" s="39">
        <f t="shared" si="5"/>
        <v>46474277.709363632</v>
      </c>
      <c r="K27" s="39">
        <f t="shared" si="5"/>
        <v>49100540.68513637</v>
      </c>
      <c r="L27" s="39">
        <f t="shared" si="5"/>
        <v>51888575.082590908</v>
      </c>
      <c r="M27" s="39">
        <f t="shared" si="5"/>
        <v>54846952.498909093</v>
      </c>
      <c r="N27" s="39">
        <f t="shared" si="5"/>
        <v>57983692.929136366</v>
      </c>
      <c r="O27" s="39">
        <f t="shared" si="5"/>
        <v>61307374.926318176</v>
      </c>
      <c r="P27" s="39">
        <f t="shared" si="5"/>
        <v>64827364.921590909</v>
      </c>
      <c r="Q27" s="39">
        <f t="shared" si="5"/>
        <v>68552301.839499995</v>
      </c>
      <c r="R27" s="39">
        <f t="shared" si="5"/>
        <v>72491093.644181818</v>
      </c>
      <c r="S27" s="39">
        <f t="shared" si="5"/>
        <v>76653335.234363645</v>
      </c>
      <c r="T27" s="39">
        <f t="shared" si="5"/>
        <v>81047342.588181809</v>
      </c>
      <c r="U27" s="41">
        <f t="shared" ref="U27" si="6">T27/B27</f>
        <v>3.3542996957708371</v>
      </c>
      <c r="W27" s="69"/>
      <c r="X27" s="69"/>
      <c r="Y27" s="69"/>
      <c r="Z27" s="69"/>
      <c r="AA27" s="69"/>
      <c r="AB27" s="69"/>
      <c r="AC27" s="69"/>
      <c r="AD27" s="69"/>
      <c r="AE27" s="69"/>
      <c r="AF27" s="69"/>
      <c r="AG27" s="69"/>
      <c r="AH27" s="69"/>
      <c r="AI27" s="69"/>
      <c r="AJ27" s="69"/>
      <c r="AK27" s="69"/>
      <c r="AL27" s="69"/>
      <c r="AM27" s="69"/>
      <c r="AN27" s="69"/>
      <c r="AO27" s="69"/>
      <c r="AP27" s="78"/>
    </row>
    <row r="28" spans="1:42" ht="16" x14ac:dyDescent="0.8">
      <c r="A28" s="49" t="s">
        <v>66</v>
      </c>
      <c r="B28" s="26"/>
      <c r="C28" s="44"/>
      <c r="D28" s="44"/>
      <c r="E28" s="44"/>
      <c r="F28" s="44"/>
      <c r="G28" s="44"/>
      <c r="H28" s="44"/>
      <c r="I28" s="44"/>
      <c r="J28" s="44"/>
      <c r="K28" s="44"/>
      <c r="L28" s="44"/>
      <c r="M28" s="44"/>
      <c r="N28" s="44"/>
      <c r="O28" s="44"/>
      <c r="P28" s="44"/>
      <c r="Q28" s="44"/>
      <c r="R28" s="44"/>
      <c r="S28" s="44"/>
      <c r="T28" s="44"/>
      <c r="U28" s="44"/>
      <c r="W28" s="6"/>
      <c r="X28" s="6"/>
      <c r="Y28" s="6"/>
      <c r="Z28" s="6"/>
      <c r="AA28" s="6"/>
      <c r="AB28" s="6"/>
      <c r="AC28" s="6"/>
      <c r="AD28" s="6"/>
      <c r="AE28" s="6"/>
      <c r="AF28" s="6"/>
      <c r="AG28" s="6"/>
      <c r="AH28" s="6"/>
      <c r="AI28" s="6"/>
      <c r="AJ28" s="6"/>
      <c r="AK28" s="6"/>
      <c r="AL28" s="6"/>
      <c r="AM28" s="6"/>
      <c r="AN28" s="6"/>
      <c r="AO28" s="6"/>
      <c r="AP28" s="75"/>
    </row>
    <row r="29" spans="1:42" ht="16" x14ac:dyDescent="0.8">
      <c r="A29" s="46" t="s">
        <v>84</v>
      </c>
      <c r="B29" s="47">
        <f>(B$3*0.5*'Summary impacts'!$Q$19+(B$3*0.5)*'Summary impacts'!$Q$18)*'Summary impacts'!$D$4</f>
        <v>30070.448895000001</v>
      </c>
      <c r="C29" s="47">
        <f>(C$3*0.5*'Summary impacts'!$Q$19+(C$3*0.5)*'Summary impacts'!$Q$18)*'Summary impacts'!$D$4</f>
        <v>38444.118825000005</v>
      </c>
      <c r="D29" s="47">
        <f>(D$3*0.5*'Summary impacts'!$Q$19+(D$3*0.5)*'Summary impacts'!$Q$18)*'Summary impacts'!$D$4</f>
        <v>42488.685494999998</v>
      </c>
      <c r="E29" s="47">
        <f>(E$3*0.5*'Summary impacts'!$Q$19+(E$3*0.5)*'Summary impacts'!$Q$18)*'Summary impacts'!$D$4</f>
        <v>45839.766225000007</v>
      </c>
      <c r="F29" s="47">
        <f>(F$3*0.5*'Summary impacts'!$Q$19+(F$3*0.5)*'Summary impacts'!$Q$18)*'Summary impacts'!$D$4</f>
        <v>49360.76253</v>
      </c>
      <c r="G29" s="47">
        <f>(G$3*0.5*'Summary impacts'!$Q$19+(G$3*0.5)*'Summary impacts'!$Q$18)*'Summary impacts'!$D$4</f>
        <v>53127.128445000002</v>
      </c>
      <c r="H29" s="47">
        <f>(H$3*0.5*'Summary impacts'!$Q$19+(H$3*0.5)*'Summary impacts'!$Q$18)*'Summary impacts'!$D$4</f>
        <v>57148.655715000001</v>
      </c>
      <c r="I29" s="47">
        <f>(I$3*0.5*'Summary impacts'!$Q$19+(I$3*0.5)*'Summary impacts'!$Q$18)*'Summary impacts'!$D$4</f>
        <v>61435.136084999998</v>
      </c>
      <c r="J29" s="47">
        <f>(J$3*0.5*'Summary impacts'!$Q$19+(J$3*0.5)*'Summary impacts'!$Q$18)*'Summary impacts'!$D$4</f>
        <v>65998.665240000002</v>
      </c>
      <c r="K29" s="47">
        <f>(K$3*0.5*'Summary impacts'!$Q$19+(K$3*0.5)*'Summary impacts'!$Q$18)*'Summary impacts'!$D$4</f>
        <v>70849.034925</v>
      </c>
      <c r="L29" s="47">
        <f>(L$3*0.5*'Summary impacts'!$Q$19+(L$3*0.5)*'Summary impacts'!$Q$18)*'Summary impacts'!$D$4</f>
        <v>75998.340824999992</v>
      </c>
      <c r="M29" s="47">
        <f>(M$3*0.5*'Summary impacts'!$Q$19+(M$3*0.5)*'Summary impacts'!$Q$18)*'Summary impacts'!$D$4</f>
        <v>81458.102639999997</v>
      </c>
      <c r="N29" s="47">
        <f>(N$3*0.5*'Summary impacts'!$Q$19+(N$3*0.5)*'Summary impacts'!$Q$18)*'Summary impacts'!$D$4</f>
        <v>87240.416054999994</v>
      </c>
      <c r="O29" s="47">
        <f>(O$3*0.5*'Summary impacts'!$Q$19+(O$3*0.5)*'Summary impacts'!$Q$18)*'Summary impacts'!$D$4</f>
        <v>93357.376755000005</v>
      </c>
      <c r="P29" s="47">
        <f>(P$3*0.5*'Summary impacts'!$Q$19+(P$3*0.5)*'Summary impacts'!$Q$18)*'Summary impacts'!$D$4</f>
        <v>99821.080425000007</v>
      </c>
      <c r="Q29" s="47">
        <f>(Q$3*0.5*'Summary impacts'!$Q$19+(Q$3*0.5)*'Summary impacts'!$Q$18)*'Summary impacts'!$D$4</f>
        <v>106644.19873500001</v>
      </c>
      <c r="R29" s="47">
        <f>(R$3*0.5*'Summary impacts'!$Q$19+(R$3*0.5)*'Summary impacts'!$Q$18)*'Summary impacts'!$D$4</f>
        <v>113838.82737</v>
      </c>
      <c r="S29" s="47">
        <f>(S$3*0.5*'Summary impacts'!$Q$19+(S$3*0.5)*'Summary impacts'!$Q$18)*'Summary impacts'!$D$4</f>
        <v>121416.48603</v>
      </c>
      <c r="T29" s="47">
        <f>(T$3*0.5*'Summary impacts'!$Q$19+(T$3*0.5)*'Summary impacts'!$Q$18)*'Summary impacts'!$D$4</f>
        <v>129388.11843</v>
      </c>
      <c r="U29" s="48">
        <f>T29/B29</f>
        <v>4.3028329534353631</v>
      </c>
      <c r="W29" s="76"/>
      <c r="X29" s="76"/>
      <c r="Y29" s="76"/>
      <c r="Z29" s="76"/>
      <c r="AA29" s="76"/>
      <c r="AB29" s="76"/>
      <c r="AC29" s="76"/>
      <c r="AD29" s="76"/>
      <c r="AE29" s="76"/>
      <c r="AF29" s="76"/>
      <c r="AG29" s="76"/>
      <c r="AH29" s="76"/>
      <c r="AI29" s="76"/>
      <c r="AJ29" s="76"/>
      <c r="AK29" s="76"/>
      <c r="AL29" s="76"/>
      <c r="AM29" s="76"/>
      <c r="AN29" s="76"/>
      <c r="AO29" s="76"/>
      <c r="AP29" s="77"/>
    </row>
    <row r="30" spans="1:42" ht="16" x14ac:dyDescent="0.8">
      <c r="A30" s="46" t="s">
        <v>32</v>
      </c>
      <c r="B30" s="47">
        <f>(B$2-(B$3*0.5)*'Summary impacts'!$Q$18)*'Summary impacts'!$D$5</f>
        <v>16932.087444999997</v>
      </c>
      <c r="C30" s="47">
        <f>(C$2-(C$3*0.5)*'Summary impacts'!$Q$18)*'Summary impacts'!$D$5</f>
        <v>23981.928075</v>
      </c>
      <c r="D30" s="47">
        <f>(D$2-(D$3*0.5)*'Summary impacts'!$Q$18)*'Summary impacts'!$D$5</f>
        <v>27380.118044999996</v>
      </c>
      <c r="E30" s="47">
        <f>(E$2-(E$3*0.5)*'Summary impacts'!$Q$18)*'Summary impacts'!$D$5</f>
        <v>28951.096474999995</v>
      </c>
      <c r="F30" s="47">
        <f>(F$2-(F$3*0.5)*'Summary impacts'!$Q$18)*'Summary impacts'!$D$5</f>
        <v>30740.282229999997</v>
      </c>
      <c r="G30" s="47">
        <f>(G$2-(G$3*0.5)*'Summary impacts'!$Q$18)*'Summary impacts'!$D$5</f>
        <v>32674.836494999996</v>
      </c>
      <c r="H30" s="47">
        <f>(H$2-(H$3*0.5)*'Summary impacts'!$Q$18)*'Summary impacts'!$D$5</f>
        <v>34767.896065000001</v>
      </c>
      <c r="I30" s="47">
        <f>(I$2-(I$3*0.5)*'Summary impacts'!$Q$18)*'Summary impacts'!$D$5</f>
        <v>37034.207735000004</v>
      </c>
      <c r="J30" s="47">
        <f>(J$2-(J$3*0.5)*'Summary impacts'!$Q$18)*'Summary impacts'!$D$5</f>
        <v>39488.862840000002</v>
      </c>
      <c r="K30" s="47">
        <f>(K$2-(K$3*0.5)*'Summary impacts'!$Q$18)*'Summary impacts'!$D$5</f>
        <v>42148.218174999995</v>
      </c>
      <c r="L30" s="47">
        <f>(L$2-(L$3*0.5)*'Summary impacts'!$Q$18)*'Summary impacts'!$D$5</f>
        <v>45028.170074999987</v>
      </c>
      <c r="M30" s="47">
        <f>(M$2-(M$3*0.5)*'Summary impacts'!$Q$18)*'Summary impacts'!$D$5</f>
        <v>48145.736240000006</v>
      </c>
      <c r="N30" s="47">
        <f>(N$2-(N$3*0.5)*'Summary impacts'!$Q$18)*'Summary impacts'!$D$5</f>
        <v>51516.008004999981</v>
      </c>
      <c r="O30" s="47">
        <f>(O$2-(O$3*0.5)*'Summary impacts'!$Q$18)*'Summary impacts'!$D$5</f>
        <v>55155.686704999993</v>
      </c>
      <c r="P30" s="47">
        <f>(P$2-(P$3*0.5)*'Summary impacts'!$Q$18)*'Summary impacts'!$D$5</f>
        <v>59083.083675000016</v>
      </c>
      <c r="Q30" s="47">
        <f>(Q$2-(Q$3*0.5)*'Summary impacts'!$Q$18)*'Summary impacts'!$D$5</f>
        <v>63313.778884999985</v>
      </c>
      <c r="R30" s="47">
        <f>(R$2-(R$3*0.5)*'Summary impacts'!$Q$18)*'Summary impacts'!$D$5</f>
        <v>67862.058669999999</v>
      </c>
      <c r="S30" s="47">
        <f>(S$2-(S$3*0.5)*'Summary impacts'!$Q$18)*'Summary impacts'!$D$5</f>
        <v>72744.940730000002</v>
      </c>
      <c r="T30" s="47">
        <f>(T$2-(T$3*0.5)*'Summary impacts'!$Q$18)*'Summary impacts'!$D$5</f>
        <v>77974.929129999975</v>
      </c>
      <c r="U30" s="48">
        <f t="shared" ref="U30" si="7">T30/B30</f>
        <v>4.6051574788568539</v>
      </c>
      <c r="W30" s="76"/>
      <c r="X30" s="76"/>
      <c r="Y30" s="76"/>
      <c r="Z30" s="76"/>
      <c r="AA30" s="76"/>
      <c r="AB30" s="76"/>
      <c r="AC30" s="76"/>
      <c r="AD30" s="76"/>
      <c r="AE30" s="76"/>
      <c r="AF30" s="76"/>
      <c r="AG30" s="76"/>
      <c r="AH30" s="76"/>
      <c r="AI30" s="76"/>
      <c r="AJ30" s="76"/>
      <c r="AK30" s="76"/>
      <c r="AL30" s="76"/>
      <c r="AM30" s="76"/>
      <c r="AN30" s="76"/>
      <c r="AO30" s="76"/>
      <c r="AP30" s="77"/>
    </row>
    <row r="31" spans="1:42" ht="16" x14ac:dyDescent="0.8">
      <c r="A31" s="46" t="s">
        <v>78</v>
      </c>
      <c r="B31" s="47">
        <f>(B$3*0.5*'Summary impacts'!$Q$19)*'Summary impacts'!$D$6</f>
        <v>18220.243000000002</v>
      </c>
      <c r="C31" s="47">
        <f>(C$3*0.5*'Summary impacts'!$Q$19)*'Summary impacts'!$D$6</f>
        <v>23294.005000000001</v>
      </c>
      <c r="D31" s="47">
        <f>(D$3*0.5*'Summary impacts'!$Q$19)*'Summary impacts'!$D$6</f>
        <v>25744.682999999997</v>
      </c>
      <c r="E31" s="47">
        <f>(E$3*0.5*'Summary impacts'!$Q$19)*'Summary impacts'!$D$6</f>
        <v>27775.165000000001</v>
      </c>
      <c r="F31" s="47">
        <f>(F$3*0.5*'Summary impacts'!$Q$19)*'Summary impacts'!$D$6</f>
        <v>29908.601999999999</v>
      </c>
      <c r="G31" s="47">
        <f>(G$3*0.5*'Summary impacts'!$Q$19)*'Summary impacts'!$D$6</f>
        <v>32190.713</v>
      </c>
      <c r="H31" s="47">
        <f>(H$3*0.5*'Summary impacts'!$Q$19)*'Summary impacts'!$D$6</f>
        <v>34627.430999999997</v>
      </c>
      <c r="I31" s="47">
        <f>(I$3*0.5*'Summary impacts'!$Q$19)*'Summary impacts'!$D$6</f>
        <v>37224.688999999998</v>
      </c>
      <c r="J31" s="47">
        <f>(J$3*0.5*'Summary impacts'!$Q$19)*'Summary impacts'!$D$6</f>
        <v>39989.815999999999</v>
      </c>
      <c r="K31" s="47">
        <f>(K$3*0.5*'Summary impacts'!$Q$19)*'Summary impacts'!$D$6</f>
        <v>42928.744999999995</v>
      </c>
      <c r="L31" s="47">
        <f>(L$3*0.5*'Summary impacts'!$Q$19)*'Summary impacts'!$D$6</f>
        <v>46048.805</v>
      </c>
      <c r="M31" s="47">
        <f>(M$3*0.5*'Summary impacts'!$Q$19)*'Summary impacts'!$D$6</f>
        <v>49356.975999999995</v>
      </c>
      <c r="N31" s="47">
        <f>(N$3*0.5*'Summary impacts'!$Q$19)*'Summary impacts'!$D$6</f>
        <v>52860.587</v>
      </c>
      <c r="O31" s="47">
        <f>(O$3*0.5*'Summary impacts'!$Q$19)*'Summary impacts'!$D$6</f>
        <v>56566.966999999997</v>
      </c>
      <c r="P31" s="47">
        <f>(P$3*0.5*'Summary impacts'!$Q$19)*'Summary impacts'!$D$6</f>
        <v>60483.444999999992</v>
      </c>
      <c r="Q31" s="47">
        <f>(Q$3*0.5*'Summary impacts'!$Q$19)*'Summary impacts'!$D$6</f>
        <v>64617.699000000001</v>
      </c>
      <c r="R31" s="47">
        <f>(R$3*0.5*'Summary impacts'!$Q$19)*'Summary impacts'!$D$6</f>
        <v>68977.058000000005</v>
      </c>
      <c r="S31" s="47">
        <f>(S$3*0.5*'Summary impacts'!$Q$19)*'Summary impacts'!$D$6</f>
        <v>73568.501999999993</v>
      </c>
      <c r="T31" s="47">
        <f>(T$3*0.5*'Summary impacts'!$Q$19)*'Summary impacts'!$D$6</f>
        <v>78398.661999999997</v>
      </c>
      <c r="U31" s="48">
        <f>T31/B31</f>
        <v>4.3028329534353622</v>
      </c>
      <c r="W31" s="76"/>
      <c r="X31" s="76"/>
      <c r="Y31" s="76"/>
      <c r="Z31" s="76"/>
      <c r="AA31" s="76"/>
      <c r="AB31" s="76"/>
      <c r="AC31" s="76"/>
      <c r="AD31" s="76"/>
      <c r="AE31" s="76"/>
      <c r="AF31" s="76"/>
      <c r="AG31" s="76"/>
      <c r="AH31" s="76"/>
      <c r="AI31" s="76"/>
      <c r="AJ31" s="76"/>
      <c r="AK31" s="76"/>
      <c r="AL31" s="76"/>
      <c r="AM31" s="76"/>
      <c r="AN31" s="76"/>
      <c r="AO31" s="76"/>
      <c r="AP31" s="77"/>
    </row>
    <row r="32" spans="1:42" ht="16" x14ac:dyDescent="0.8">
      <c r="A32" s="46" t="s">
        <v>14</v>
      </c>
      <c r="B32" s="47">
        <f>(B$4)*'Summary impacts'!$D$7</f>
        <v>25634.882000000001</v>
      </c>
      <c r="C32" s="47">
        <f>(C$4)*'Summary impacts'!$D$7</f>
        <v>31772.566000000003</v>
      </c>
      <c r="D32" s="47">
        <f>(D$4)*'Summary impacts'!$D$7</f>
        <v>34424.830999999998</v>
      </c>
      <c r="E32" s="47">
        <f>(E$4)*'Summary impacts'!$D$7</f>
        <v>35640.282999999996</v>
      </c>
      <c r="F32" s="47">
        <f>(F$4)*'Summary impacts'!$D$7</f>
        <v>36899.891000000003</v>
      </c>
      <c r="G32" s="47">
        <f>(G$4)*'Summary impacts'!$D$7</f>
        <v>38205.978999999999</v>
      </c>
      <c r="H32" s="47">
        <f>(H$4)*'Summary impacts'!$D$7</f>
        <v>39560.29</v>
      </c>
      <c r="I32" s="47">
        <f>(I$4)*'Summary impacts'!$D$7</f>
        <v>40965.148000000001</v>
      </c>
      <c r="J32" s="47">
        <f>(J$4)*'Summary impacts'!$D$7</f>
        <v>42422.296000000002</v>
      </c>
      <c r="K32" s="47">
        <f>(K$4)*'Summary impacts'!$D$7</f>
        <v>43934.057999999997</v>
      </c>
      <c r="L32" s="47">
        <f>(L$4)*'Summary impacts'!$D$7</f>
        <v>45502.758000000002</v>
      </c>
      <c r="M32" s="47">
        <f>(M$4)*'Summary impacts'!$D$7</f>
        <v>47131.301000000007</v>
      </c>
      <c r="N32" s="47">
        <f>(N$4)*'Summary impacts'!$D$7</f>
        <v>48822.010999999999</v>
      </c>
      <c r="O32" s="47">
        <f>(O$4)*'Summary impacts'!$D$7</f>
        <v>50577.212</v>
      </c>
      <c r="P32" s="47">
        <f>(P$4)*'Summary impacts'!$D$7</f>
        <v>52399.809000000001</v>
      </c>
      <c r="Q32" s="47">
        <f>(Q$4)*'Summary impacts'!$D$7</f>
        <v>54292.707000000002</v>
      </c>
      <c r="R32" s="47">
        <f>(R$4)*'Summary impacts'!$D$7</f>
        <v>56259.392000000007</v>
      </c>
      <c r="S32" s="47">
        <f>(S$4)*'Summary impacts'!$D$7</f>
        <v>58302.188000000002</v>
      </c>
      <c r="T32" s="47">
        <f>(T$4)*'Summary impacts'!$D$7</f>
        <v>60424.580999999998</v>
      </c>
      <c r="U32" s="48">
        <f t="shared" ref="U32:U41" si="8">T32/B32</f>
        <v>2.3571234304881918</v>
      </c>
      <c r="W32" s="76"/>
      <c r="X32" s="76"/>
      <c r="Y32" s="76"/>
      <c r="Z32" s="76"/>
      <c r="AA32" s="76"/>
      <c r="AB32" s="76"/>
      <c r="AC32" s="76"/>
      <c r="AD32" s="76"/>
      <c r="AE32" s="76"/>
      <c r="AF32" s="76"/>
      <c r="AG32" s="76"/>
      <c r="AH32" s="76"/>
      <c r="AI32" s="76"/>
      <c r="AJ32" s="76"/>
      <c r="AK32" s="76"/>
      <c r="AL32" s="76"/>
      <c r="AM32" s="76"/>
      <c r="AN32" s="76"/>
      <c r="AO32" s="76"/>
      <c r="AP32" s="77"/>
    </row>
    <row r="33" spans="1:42" ht="16" x14ac:dyDescent="0.8">
      <c r="A33" s="46" t="s">
        <v>34</v>
      </c>
      <c r="B33" s="47">
        <f>(B$5*0.89)*'Summary impacts'!$D$8</f>
        <v>16295.50929</v>
      </c>
      <c r="C33" s="47">
        <f>(C$5*0.89)*'Summary impacts'!$D$8</f>
        <v>20195.024710000002</v>
      </c>
      <c r="D33" s="47">
        <f>(D$5*0.89)*'Summary impacts'!$D$8</f>
        <v>21880.249500000002</v>
      </c>
      <c r="E33" s="47">
        <f>(E$5*0.89)*'Summary impacts'!$D$8</f>
        <v>22654.618030000001</v>
      </c>
      <c r="F33" s="47">
        <f>(F$5*0.89)*'Summary impacts'!$D$8</f>
        <v>23457.128360000002</v>
      </c>
      <c r="G33" s="47">
        <f>(G$5*0.89)*'Summary impacts'!$D$8</f>
        <v>24290.125640000002</v>
      </c>
      <c r="H33" s="47">
        <f>(H$5*0.89)*'Summary impacts'!$D$8</f>
        <v>25153.60987</v>
      </c>
      <c r="I33" s="47">
        <f>(I$5*0.89)*'Summary impacts'!$D$8</f>
        <v>26049.926200000002</v>
      </c>
      <c r="J33" s="47">
        <f>(J$5*0.89)*'Summary impacts'!$D$8</f>
        <v>26980.012690000003</v>
      </c>
      <c r="K33" s="47">
        <f>(K$5*0.89)*'Summary impacts'!$D$8</f>
        <v>27945.276430000002</v>
      </c>
      <c r="L33" s="47">
        <f>(L$5*0.89)*'Summary impacts'!$D$8</f>
        <v>28947.124510000001</v>
      </c>
      <c r="M33" s="47">
        <f>(M$5*0.89)*'Summary impacts'!$D$8</f>
        <v>29987.90208</v>
      </c>
      <c r="N33" s="47">
        <f>(N$5*0.89)*'Summary impacts'!$D$8</f>
        <v>31068.547199999997</v>
      </c>
      <c r="O33" s="47">
        <f>(O$5*0.89)*'Summary impacts'!$D$8</f>
        <v>32190.935990000002</v>
      </c>
      <c r="P33" s="47">
        <f>(P$5*0.89)*'Summary impacts'!$D$8</f>
        <v>33357.413600000007</v>
      </c>
      <c r="Q33" s="47">
        <f>(Q$5*0.89)*'Summary impacts'!$D$8</f>
        <v>34569.387119999999</v>
      </c>
      <c r="R33" s="47">
        <f>(R$5*0.89)*'Summary impacts'!$D$8</f>
        <v>35828.732669999998</v>
      </c>
      <c r="S33" s="47">
        <f>(S$5*0.89)*'Summary impacts'!$D$8</f>
        <v>37138.264429999996</v>
      </c>
      <c r="T33" s="47">
        <f>(T$5*0.89)*'Summary impacts'!$D$8</f>
        <v>38499.389490000009</v>
      </c>
      <c r="U33" s="48">
        <f t="shared" si="8"/>
        <v>2.3625766341421297</v>
      </c>
      <c r="W33" s="76"/>
      <c r="X33" s="76"/>
      <c r="Y33" s="76"/>
      <c r="Z33" s="76"/>
      <c r="AA33" s="76"/>
      <c r="AB33" s="76"/>
      <c r="AC33" s="76"/>
      <c r="AD33" s="76"/>
      <c r="AE33" s="76"/>
      <c r="AF33" s="76"/>
      <c r="AG33" s="76"/>
      <c r="AH33" s="76"/>
      <c r="AI33" s="76"/>
      <c r="AJ33" s="76"/>
      <c r="AK33" s="76"/>
      <c r="AL33" s="76"/>
      <c r="AM33" s="76"/>
      <c r="AN33" s="76"/>
      <c r="AO33" s="76"/>
      <c r="AP33" s="77"/>
    </row>
    <row r="34" spans="1:42" ht="16" x14ac:dyDescent="0.8">
      <c r="A34" s="46" t="s">
        <v>35</v>
      </c>
      <c r="B34" s="47">
        <f>(B$5*0.11)*'Summary impacts'!$D$9</f>
        <v>2182.2078300000003</v>
      </c>
      <c r="C34" s="47">
        <f>(C$5*0.11)*'Summary impacts'!$D$9</f>
        <v>2704.4101699999997</v>
      </c>
      <c r="D34" s="47">
        <f>(D$5*0.11)*'Summary impacts'!$D$9</f>
        <v>2930.0864999999999</v>
      </c>
      <c r="E34" s="47">
        <f>(E$5*0.11)*'Summary impacts'!$D$9</f>
        <v>3033.7858099999999</v>
      </c>
      <c r="F34" s="47">
        <f>(F$5*0.11)*'Summary impacts'!$D$9</f>
        <v>3141.2537200000002</v>
      </c>
      <c r="G34" s="47">
        <f>(G$5*0.11)*'Summary impacts'!$D$9</f>
        <v>3252.8042799999998</v>
      </c>
      <c r="H34" s="47">
        <f>(H$5*0.11)*'Summary impacts'!$D$9</f>
        <v>3368.4374899999998</v>
      </c>
      <c r="I34" s="47">
        <f>(I$5*0.11)*'Summary impacts'!$D$9</f>
        <v>3488.4674</v>
      </c>
      <c r="J34" s="47">
        <f>(J$5*0.11)*'Summary impacts'!$D$9</f>
        <v>3613.0196300000002</v>
      </c>
      <c r="K34" s="47">
        <f>(K$5*0.11)*'Summary impacts'!$D$9</f>
        <v>3742.2826099999997</v>
      </c>
      <c r="L34" s="47">
        <f>(L$5*0.11)*'Summary impacts'!$D$9</f>
        <v>3876.4447700000001</v>
      </c>
      <c r="M34" s="47">
        <f>(M$5*0.11)*'Summary impacts'!$D$9</f>
        <v>4015.8201600000002</v>
      </c>
      <c r="N34" s="47">
        <f>(N$5*0.11)*'Summary impacts'!$D$9</f>
        <v>4160.5344000000005</v>
      </c>
      <c r="O34" s="47">
        <f>(O$5*0.11)*'Summary impacts'!$D$9</f>
        <v>4310.8387300000004</v>
      </c>
      <c r="P34" s="47">
        <f>(P$5*0.11)*'Summary impacts'!$D$9</f>
        <v>4467.0472</v>
      </c>
      <c r="Q34" s="47">
        <f>(Q$5*0.11)*'Summary impacts'!$D$9</f>
        <v>4629.3482400000003</v>
      </c>
      <c r="R34" s="47">
        <f>(R$5*0.11)*'Summary impacts'!$D$9</f>
        <v>4797.9930899999999</v>
      </c>
      <c r="S34" s="47">
        <f>(S$5*0.11)*'Summary impacts'!$D$9</f>
        <v>4973.3586099999993</v>
      </c>
      <c r="T34" s="47">
        <f>(T$5*0.11)*'Summary impacts'!$D$9</f>
        <v>5155.6332300000004</v>
      </c>
      <c r="U34" s="48">
        <f t="shared" si="8"/>
        <v>2.3625766341421293</v>
      </c>
      <c r="W34" s="76"/>
      <c r="X34" s="76"/>
      <c r="Y34" s="76"/>
      <c r="Z34" s="76"/>
      <c r="AA34" s="76"/>
      <c r="AB34" s="76"/>
      <c r="AC34" s="76"/>
      <c r="AD34" s="76"/>
      <c r="AE34" s="76"/>
      <c r="AF34" s="76"/>
      <c r="AG34" s="76"/>
      <c r="AH34" s="76"/>
      <c r="AI34" s="76"/>
      <c r="AJ34" s="76"/>
      <c r="AK34" s="76"/>
      <c r="AL34" s="76"/>
      <c r="AM34" s="76"/>
      <c r="AN34" s="76"/>
      <c r="AO34" s="76"/>
      <c r="AP34" s="77"/>
    </row>
    <row r="35" spans="1:42" ht="16" x14ac:dyDescent="0.8">
      <c r="A35" s="46" t="s">
        <v>77</v>
      </c>
      <c r="B35" s="47">
        <f>(B$6*0.75)*'Summary impacts'!$D$10</f>
        <v>31983.922500000001</v>
      </c>
      <c r="C35" s="47">
        <f>(C$6*0.75)*'Summary impacts'!$D$10</f>
        <v>40446.712500000001</v>
      </c>
      <c r="D35" s="47">
        <f>(D$6*0.75)*'Summary impacts'!$D$10</f>
        <v>44364.502499999995</v>
      </c>
      <c r="E35" s="47">
        <f>(E$6*0.75)*'Summary impacts'!$D$10</f>
        <v>47118.772499999999</v>
      </c>
      <c r="F35" s="47">
        <f>(F$6*0.75)*'Summary impacts'!$D$10</f>
        <v>50066.962500000001</v>
      </c>
      <c r="G35" s="47">
        <f>(G$6*0.75)*'Summary impacts'!$D$10</f>
        <v>53236.342499999999</v>
      </c>
      <c r="H35" s="47">
        <f>(H$6*0.75)*'Summary impacts'!$D$10</f>
        <v>56639.789999999994</v>
      </c>
      <c r="I35" s="47">
        <f>(I$6*0.75)*'Summary impacts'!$D$10</f>
        <v>60287.909999999996</v>
      </c>
      <c r="J35" s="47">
        <f>(J$6*0.75)*'Summary impacts'!$D$10</f>
        <v>64194.337500000009</v>
      </c>
      <c r="K35" s="47">
        <f>(K$6*0.75)*'Summary impacts'!$D$10</f>
        <v>68370.435000000012</v>
      </c>
      <c r="L35" s="47">
        <f>(L$6*0.75)*'Summary impacts'!$D$10</f>
        <v>72829.837500000009</v>
      </c>
      <c r="M35" s="47">
        <f>(M$6*0.75)*'Summary impacts'!$D$10</f>
        <v>77586.180000000008</v>
      </c>
      <c r="N35" s="47">
        <f>(N$6*0.75)*'Summary impacts'!$D$10</f>
        <v>82652.34</v>
      </c>
      <c r="O35" s="47">
        <f>(O$6*0.75)*'Summary impacts'!$D$10</f>
        <v>88042.71</v>
      </c>
      <c r="P35" s="47">
        <f>(P$6*0.75)*'Summary impacts'!$D$10</f>
        <v>93771.68250000001</v>
      </c>
      <c r="Q35" s="47">
        <f>(Q$6*0.75)*'Summary impacts'!$D$10</f>
        <v>99852.892500000002</v>
      </c>
      <c r="R35" s="47">
        <f>(R$6*0.75)*'Summary impacts'!$D$10</f>
        <v>106301.49</v>
      </c>
      <c r="S35" s="47">
        <f>(S$6*0.75)*'Summary impacts'!$D$10</f>
        <v>113131.86750000001</v>
      </c>
      <c r="T35" s="47">
        <f>(T$6*0.75)*'Summary impacts'!$D$10</f>
        <v>120357.66</v>
      </c>
      <c r="U35" s="48">
        <f t="shared" si="8"/>
        <v>3.7630675224403762</v>
      </c>
      <c r="W35" s="76"/>
      <c r="X35" s="76"/>
      <c r="Y35" s="76"/>
      <c r="Z35" s="76"/>
      <c r="AA35" s="76"/>
      <c r="AB35" s="76"/>
      <c r="AC35" s="76"/>
      <c r="AD35" s="76"/>
      <c r="AE35" s="76"/>
      <c r="AF35" s="76"/>
      <c r="AG35" s="76"/>
      <c r="AH35" s="76"/>
      <c r="AI35" s="76"/>
      <c r="AJ35" s="76"/>
      <c r="AK35" s="76"/>
      <c r="AL35" s="76"/>
      <c r="AM35" s="76"/>
      <c r="AN35" s="76"/>
      <c r="AO35" s="76"/>
      <c r="AP35" s="77"/>
    </row>
    <row r="36" spans="1:42" ht="16" x14ac:dyDescent="0.8">
      <c r="A36" s="46" t="s">
        <v>79</v>
      </c>
      <c r="B36" s="47">
        <f>(B$6*0.25)*'Summary impacts'!$D$11</f>
        <v>10977.98</v>
      </c>
      <c r="C36" s="47">
        <f>(C$6*0.25)*'Summary impacts'!$D$11</f>
        <v>13882.7</v>
      </c>
      <c r="D36" s="47">
        <f>(D$6*0.25)*'Summary impacts'!$D$11</f>
        <v>15227.419999999998</v>
      </c>
      <c r="E36" s="47">
        <f>(E$6*0.25)*'Summary impacts'!$D$11</f>
        <v>16172.779999999999</v>
      </c>
      <c r="F36" s="47">
        <f>(F$6*0.25)*'Summary impacts'!$D$11</f>
        <v>17184.7</v>
      </c>
      <c r="G36" s="47">
        <f>(G$6*0.25)*'Summary impacts'!$D$11</f>
        <v>18272.54</v>
      </c>
      <c r="H36" s="47">
        <f>(H$6*0.25)*'Summary impacts'!$D$11</f>
        <v>19440.72</v>
      </c>
      <c r="I36" s="47">
        <f>(I$6*0.25)*'Summary impacts'!$D$11</f>
        <v>20692.88</v>
      </c>
      <c r="J36" s="47">
        <f>(J$6*0.25)*'Summary impacts'!$D$11</f>
        <v>22033.7</v>
      </c>
      <c r="K36" s="47">
        <f>(K$6*0.25)*'Summary impacts'!$D$11</f>
        <v>23467.08</v>
      </c>
      <c r="L36" s="47">
        <f>(L$6*0.25)*'Summary impacts'!$D$11</f>
        <v>24997.7</v>
      </c>
      <c r="M36" s="47">
        <f>(M$6*0.25)*'Summary impacts'!$D$11</f>
        <v>26630.240000000002</v>
      </c>
      <c r="N36" s="47">
        <f>(N$6*0.25)*'Summary impacts'!$D$11</f>
        <v>28369.119999999995</v>
      </c>
      <c r="O36" s="47">
        <f>(O$6*0.25)*'Summary impacts'!$D$11</f>
        <v>30219.279999999999</v>
      </c>
      <c r="P36" s="47">
        <f>(P$6*0.25)*'Summary impacts'!$D$11</f>
        <v>32185.660000000003</v>
      </c>
      <c r="Q36" s="47">
        <f>(Q$6*0.25)*'Summary impacts'!$D$11</f>
        <v>34272.94</v>
      </c>
      <c r="R36" s="47">
        <f>(R$6*0.25)*'Summary impacts'!$D$11</f>
        <v>36486.32</v>
      </c>
      <c r="S36" s="47">
        <f>(S$6*0.25)*'Summary impacts'!$D$11</f>
        <v>38830.74</v>
      </c>
      <c r="T36" s="47">
        <f>(T$6*0.25)*'Summary impacts'!$D$11</f>
        <v>41310.880000000005</v>
      </c>
      <c r="U36" s="48">
        <f t="shared" si="8"/>
        <v>3.7630675224403767</v>
      </c>
      <c r="W36" s="76"/>
      <c r="X36" s="76"/>
      <c r="Y36" s="76"/>
      <c r="Z36" s="76"/>
      <c r="AA36" s="76"/>
      <c r="AB36" s="76"/>
      <c r="AC36" s="76"/>
      <c r="AD36" s="76"/>
      <c r="AE36" s="76"/>
      <c r="AF36" s="76"/>
      <c r="AG36" s="76"/>
      <c r="AH36" s="76"/>
      <c r="AI36" s="76"/>
      <c r="AJ36" s="76"/>
      <c r="AK36" s="76"/>
      <c r="AL36" s="76"/>
      <c r="AM36" s="76"/>
      <c r="AN36" s="76"/>
      <c r="AO36" s="76"/>
      <c r="AP36" s="77"/>
    </row>
    <row r="37" spans="1:42" ht="16" x14ac:dyDescent="0.8">
      <c r="A37" s="46" t="s">
        <v>37</v>
      </c>
      <c r="B37" s="47">
        <f>(B$7*0.76)*'Summary impacts'!$D$12</f>
        <v>47353.634639999997</v>
      </c>
      <c r="C37" s="47">
        <f>(C$7*0.76)*'Summary impacts'!$D$12</f>
        <v>58862.563920000008</v>
      </c>
      <c r="D37" s="47">
        <f>(D$7*0.76)*'Summary impacts'!$D$12</f>
        <v>63894.929760000006</v>
      </c>
      <c r="E37" s="47">
        <f>(E$7*0.76)*'Summary impacts'!$D$12</f>
        <v>66329.135280000002</v>
      </c>
      <c r="F37" s="47">
        <f>(F$7*0.76)*'Summary impacts'!$D$12</f>
        <v>68873.574240000002</v>
      </c>
      <c r="G37" s="47">
        <f>(G$7*0.76)*'Summary impacts'!$D$12</f>
        <v>71538.711840000004</v>
      </c>
      <c r="H37" s="47">
        <f>(H$7*0.76)*'Summary impacts'!$D$12</f>
        <v>74332.920240000007</v>
      </c>
      <c r="I37" s="47">
        <f>(I$7*0.76)*'Summary impacts'!$D$12</f>
        <v>77262.478560000003</v>
      </c>
      <c r="J37" s="47">
        <f>(J$7*0.76)*'Summary impacts'!$D$12</f>
        <v>80336.456640000004</v>
      </c>
      <c r="K37" s="47">
        <f>(K$7*0.76)*'Summary impacts'!$D$12</f>
        <v>83563.226639999993</v>
      </c>
      <c r="L37" s="47">
        <f>(L$7*0.76)*'Summary impacts'!$D$12</f>
        <v>86951.16072</v>
      </c>
      <c r="M37" s="47">
        <f>(M$7*0.76)*'Summary impacts'!$D$12</f>
        <v>90510.026400000002</v>
      </c>
      <c r="N37" s="47">
        <f>(N$7*0.76)*'Summary impacts'!$D$12</f>
        <v>94248.893519999998</v>
      </c>
      <c r="O37" s="47">
        <f>(O$7*0.76)*'Summary impacts'!$D$12</f>
        <v>98177.529599999994</v>
      </c>
      <c r="P37" s="47">
        <f>(P$7*0.76)*'Summary impacts'!$D$12</f>
        <v>102307.79520000001</v>
      </c>
      <c r="Q37" s="47">
        <f>(Q$7*0.76)*'Summary impacts'!$D$12</f>
        <v>106650.85320000001</v>
      </c>
      <c r="R37" s="47">
        <f>(R$7*0.76)*'Summary impacts'!$D$12</f>
        <v>111217.86648</v>
      </c>
      <c r="S37" s="47">
        <f>(S$7*0.76)*'Summary impacts'!$D$12</f>
        <v>116022.78864</v>
      </c>
      <c r="T37" s="47">
        <f>(T$7*0.76)*'Summary impacts'!$D$12</f>
        <v>121077.48023999999</v>
      </c>
      <c r="U37" s="48">
        <f t="shared" si="8"/>
        <v>2.5568782873896838</v>
      </c>
      <c r="W37" s="76"/>
      <c r="X37" s="76"/>
      <c r="Y37" s="76"/>
      <c r="Z37" s="76"/>
      <c r="AA37" s="76"/>
      <c r="AB37" s="76"/>
      <c r="AC37" s="76"/>
      <c r="AD37" s="76"/>
      <c r="AE37" s="76"/>
      <c r="AF37" s="76"/>
      <c r="AG37" s="76"/>
      <c r="AH37" s="76"/>
      <c r="AI37" s="76"/>
      <c r="AJ37" s="76"/>
      <c r="AK37" s="76"/>
      <c r="AL37" s="76"/>
      <c r="AM37" s="76"/>
      <c r="AN37" s="76"/>
      <c r="AO37" s="76"/>
      <c r="AP37" s="77"/>
    </row>
    <row r="38" spans="1:42" ht="16" x14ac:dyDescent="0.8">
      <c r="A38" s="46" t="s">
        <v>38</v>
      </c>
      <c r="B38" s="47">
        <f>(B$7*0.24)*'Summary impacts'!$D$13</f>
        <v>14220.750959999999</v>
      </c>
      <c r="C38" s="47">
        <f>(C$7*0.24)*'Summary impacts'!$D$13</f>
        <v>17676.992880000002</v>
      </c>
      <c r="D38" s="47">
        <f>(D$7*0.24)*'Summary impacts'!$D$13</f>
        <v>19188.260639999997</v>
      </c>
      <c r="E38" s="47">
        <f>(E$7*0.24)*'Summary impacts'!$D$13</f>
        <v>19919.27592</v>
      </c>
      <c r="F38" s="47">
        <f>(F$7*0.24)*'Summary impacts'!$D$13</f>
        <v>20683.395359999999</v>
      </c>
      <c r="G38" s="47">
        <f>(G$7*0.24)*'Summary impacts'!$D$13</f>
        <v>21483.761760000001</v>
      </c>
      <c r="H38" s="47">
        <f>(H$7*0.24)*'Summary impacts'!$D$13</f>
        <v>22322.889360000001</v>
      </c>
      <c r="I38" s="47">
        <f>(I$7*0.24)*'Summary impacts'!$D$13</f>
        <v>23202.663839999997</v>
      </c>
      <c r="J38" s="47">
        <f>(J$7*0.24)*'Summary impacts'!$D$13</f>
        <v>24125.808959999995</v>
      </c>
      <c r="K38" s="47">
        <f>(K$7*0.24)*'Summary impacts'!$D$13</f>
        <v>25094.838959999997</v>
      </c>
      <c r="L38" s="47">
        <f>(L$7*0.24)*'Summary impacts'!$D$13</f>
        <v>26112.268079999998</v>
      </c>
      <c r="M38" s="47">
        <f>(M$7*0.24)*'Summary impacts'!$D$13</f>
        <v>27181.029599999998</v>
      </c>
      <c r="N38" s="47">
        <f>(N$7*0.24)*'Summary impacts'!$D$13</f>
        <v>28303.847279999998</v>
      </c>
      <c r="O38" s="47">
        <f>(O$7*0.24)*'Summary impacts'!$D$13</f>
        <v>29483.654399999999</v>
      </c>
      <c r="P38" s="47">
        <f>(P$7*0.24)*'Summary impacts'!$D$13</f>
        <v>30724.0128</v>
      </c>
      <c r="Q38" s="47">
        <f>(Q$7*0.24)*'Summary impacts'!$D$13</f>
        <v>32028.274800000003</v>
      </c>
      <c r="R38" s="47">
        <f>(R$7*0.24)*'Summary impacts'!$D$13</f>
        <v>33399.792719999998</v>
      </c>
      <c r="S38" s="47">
        <f>(S$7*0.24)*'Summary impacts'!$D$13</f>
        <v>34842.756959999999</v>
      </c>
      <c r="T38" s="47">
        <f>(T$7*0.24)*'Summary impacts'!$D$13</f>
        <v>36360.729359999998</v>
      </c>
      <c r="U38" s="48">
        <f t="shared" si="8"/>
        <v>2.5568782873896838</v>
      </c>
      <c r="W38" s="76"/>
      <c r="X38" s="76"/>
      <c r="Y38" s="76"/>
      <c r="Z38" s="76"/>
      <c r="AA38" s="76"/>
      <c r="AB38" s="76"/>
      <c r="AC38" s="76"/>
      <c r="AD38" s="76"/>
      <c r="AE38" s="76"/>
      <c r="AF38" s="76"/>
      <c r="AG38" s="76"/>
      <c r="AH38" s="76"/>
      <c r="AI38" s="76"/>
      <c r="AJ38" s="76"/>
      <c r="AK38" s="76"/>
      <c r="AL38" s="76"/>
      <c r="AM38" s="76"/>
      <c r="AN38" s="76"/>
      <c r="AO38" s="76"/>
      <c r="AP38" s="77"/>
    </row>
    <row r="39" spans="1:42" ht="16" x14ac:dyDescent="0.8">
      <c r="A39" s="46" t="s">
        <v>39</v>
      </c>
      <c r="B39" s="47">
        <f>(B$8)*'Summary impacts'!$D$14</f>
        <v>795.86999999999989</v>
      </c>
      <c r="C39" s="47">
        <f>(C$8)*'Summary impacts'!$D$14</f>
        <v>1106.2259999999999</v>
      </c>
      <c r="D39" s="47">
        <f>(D$8)*'Summary impacts'!$D$14</f>
        <v>1272.7259999999999</v>
      </c>
      <c r="E39" s="47">
        <f>(E$8)*'Summary impacts'!$D$14</f>
        <v>1387.2779999999998</v>
      </c>
      <c r="F39" s="47">
        <f>(F$8)*'Summary impacts'!$D$14</f>
        <v>1530.4679999999998</v>
      </c>
      <c r="G39" s="47">
        <f>(G$8)*'Summary impacts'!$D$14</f>
        <v>1690.9739999999999</v>
      </c>
      <c r="H39" s="47">
        <f>(H$8)*'Summary impacts'!$D$14</f>
        <v>1871.46</v>
      </c>
      <c r="I39" s="47">
        <f>(I$8)*'Summary impacts'!$D$14</f>
        <v>2071.9259999999999</v>
      </c>
      <c r="J39" s="47">
        <f>(J$8)*'Summary impacts'!$D$14</f>
        <v>2295.0360000000001</v>
      </c>
      <c r="K39" s="47">
        <f>(K$8)*'Summary impacts'!$D$14</f>
        <v>2542.1219999999998</v>
      </c>
      <c r="L39" s="47">
        <f>(L$8)*'Summary impacts'!$D$14</f>
        <v>2813.85</v>
      </c>
      <c r="M39" s="47">
        <f>(M$8)*'Summary impacts'!$D$14</f>
        <v>3112.2179999999994</v>
      </c>
      <c r="N39" s="47">
        <f>(N$8)*'Summary impacts'!$D$14</f>
        <v>3438.558</v>
      </c>
      <c r="O39" s="47">
        <f>(O$8)*'Summary impacts'!$D$14</f>
        <v>3794.2019999999998</v>
      </c>
      <c r="P39" s="47">
        <f>(P$8)*'Summary impacts'!$D$14</f>
        <v>4180.482</v>
      </c>
      <c r="Q39" s="47">
        <f>(Q$8)*'Summary impacts'!$D$14</f>
        <v>4598.7299999999996</v>
      </c>
      <c r="R39" s="47">
        <f>(R$8)*'Summary impacts'!$D$14</f>
        <v>5050.2779999999993</v>
      </c>
      <c r="S39" s="47">
        <f>(S$8)*'Summary impacts'!$D$14</f>
        <v>5536.4579999999996</v>
      </c>
      <c r="T39" s="47">
        <f>(T$8)*'Summary impacts'!$D$14</f>
        <v>6058.601999999999</v>
      </c>
      <c r="U39" s="48">
        <f t="shared" si="8"/>
        <v>7.6125523012552296</v>
      </c>
      <c r="W39" s="76"/>
      <c r="X39" s="76"/>
      <c r="Y39" s="76"/>
      <c r="Z39" s="76"/>
      <c r="AA39" s="76"/>
      <c r="AB39" s="76"/>
      <c r="AC39" s="76"/>
      <c r="AD39" s="76"/>
      <c r="AE39" s="76"/>
      <c r="AF39" s="76"/>
      <c r="AG39" s="76"/>
      <c r="AH39" s="76"/>
      <c r="AI39" s="76"/>
      <c r="AJ39" s="76"/>
      <c r="AK39" s="76"/>
      <c r="AL39" s="76"/>
      <c r="AM39" s="76"/>
      <c r="AN39" s="76"/>
      <c r="AO39" s="76"/>
      <c r="AP39" s="77"/>
    </row>
    <row r="40" spans="1:42" ht="16" x14ac:dyDescent="0.8">
      <c r="A40" s="46" t="s">
        <v>40</v>
      </c>
      <c r="B40" s="47">
        <f>(B$9)*AVERAGE('Summary impacts'!$D$4:$D$14)</f>
        <v>21398.681454545454</v>
      </c>
      <c r="C40" s="47">
        <f>(C$9)*AVERAGE('Summary impacts'!$D$4:$D$14)</f>
        <v>26621.068909090911</v>
      </c>
      <c r="D40" s="47">
        <f>(D$9)*AVERAGE('Summary impacts'!$D$4:$D$14)</f>
        <v>28909.888363636364</v>
      </c>
      <c r="E40" s="47">
        <f>(E$9)*AVERAGE('Summary impacts'!$D$4:$D$14)</f>
        <v>29966.033454545457</v>
      </c>
      <c r="F40" s="47">
        <f>(F$9)*AVERAGE('Summary impacts'!$D$4:$D$14)</f>
        <v>31072.182545454547</v>
      </c>
      <c r="G40" s="47">
        <f>(G$9)*AVERAGE('Summary impacts'!$D$4:$D$14)</f>
        <v>32230.608545454543</v>
      </c>
      <c r="H40" s="47">
        <f>(H$9)*AVERAGE('Summary impacts'!$D$4:$D$14)</f>
        <v>33442.826727272724</v>
      </c>
      <c r="I40" s="47">
        <f>(I$9)*AVERAGE('Summary impacts'!$D$4:$D$14)</f>
        <v>34712.625272727273</v>
      </c>
      <c r="J40" s="47">
        <f>(J$9)*AVERAGE('Summary impacts'!$D$4:$D$14)</f>
        <v>36045.307636363636</v>
      </c>
      <c r="K40" s="47">
        <f>(K$9)*AVERAGE('Summary impacts'!$D$4:$D$14)</f>
        <v>37443.904363636364</v>
      </c>
      <c r="L40" s="47">
        <f>(L$9)*AVERAGE('Summary impacts'!$D$4:$D$14)</f>
        <v>38913.718909090909</v>
      </c>
      <c r="M40" s="47">
        <f>(M$9)*AVERAGE('Summary impacts'!$D$4:$D$14)</f>
        <v>40459.297090909087</v>
      </c>
      <c r="N40" s="47">
        <f>(N$9)*AVERAGE('Summary impacts'!$D$4:$D$14)</f>
        <v>42085.942363636364</v>
      </c>
      <c r="O40" s="47">
        <f>(O$9)*AVERAGE('Summary impacts'!$D$4:$D$14)</f>
        <v>43798.958181818183</v>
      </c>
      <c r="P40" s="47">
        <f>(P$9)*AVERAGE('Summary impacts'!$D$4:$D$14)</f>
        <v>45605.920909090913</v>
      </c>
      <c r="Q40" s="47">
        <f>(Q$9)*AVERAGE('Summary impacts'!$D$4:$D$14)</f>
        <v>47512.134000000005</v>
      </c>
      <c r="R40" s="47">
        <f>(R$9)*AVERAGE('Summary impacts'!$D$4:$D$14)</f>
        <v>49525.173818181822</v>
      </c>
      <c r="S40" s="47">
        <f>(S$9)*AVERAGE('Summary impacts'!$D$4:$D$14)</f>
        <v>51654.889636363638</v>
      </c>
      <c r="T40" s="47">
        <f>(T$9)*AVERAGE('Summary impacts'!$D$4:$D$14)</f>
        <v>53908.857818181816</v>
      </c>
      <c r="U40" s="48">
        <f t="shared" si="8"/>
        <v>2.5192607279422177</v>
      </c>
      <c r="W40" s="76"/>
      <c r="X40" s="76"/>
      <c r="Y40" s="76"/>
      <c r="Z40" s="76"/>
      <c r="AA40" s="76"/>
      <c r="AB40" s="76"/>
      <c r="AC40" s="76"/>
      <c r="AD40" s="76"/>
      <c r="AE40" s="76"/>
      <c r="AF40" s="76"/>
      <c r="AG40" s="76"/>
      <c r="AH40" s="76"/>
      <c r="AI40" s="76"/>
      <c r="AJ40" s="76"/>
      <c r="AK40" s="76"/>
      <c r="AL40" s="76"/>
      <c r="AM40" s="76"/>
      <c r="AN40" s="76"/>
      <c r="AO40" s="76"/>
      <c r="AP40" s="77"/>
    </row>
    <row r="41" spans="1:42" s="50" customFormat="1" ht="16" x14ac:dyDescent="0.8">
      <c r="A41" s="24" t="s">
        <v>60</v>
      </c>
      <c r="B41" s="24">
        <f>SUM(B29:B40)</f>
        <v>236066.21801454551</v>
      </c>
      <c r="C41" s="24">
        <f t="shared" ref="C41:T41" si="9">SUM(C29:C40)</f>
        <v>298988.31698909093</v>
      </c>
      <c r="D41" s="24">
        <f t="shared" si="9"/>
        <v>327706.38080363645</v>
      </c>
      <c r="E41" s="24">
        <f t="shared" si="9"/>
        <v>344787.98969454545</v>
      </c>
      <c r="F41" s="24">
        <f t="shared" si="9"/>
        <v>362919.20248545456</v>
      </c>
      <c r="G41" s="24">
        <f t="shared" si="9"/>
        <v>382194.52550545463</v>
      </c>
      <c r="H41" s="24">
        <f t="shared" si="9"/>
        <v>402676.92646727274</v>
      </c>
      <c r="I41" s="24">
        <f t="shared" si="9"/>
        <v>424428.05809272727</v>
      </c>
      <c r="J41" s="24">
        <f t="shared" si="9"/>
        <v>447523.31913636369</v>
      </c>
      <c r="K41" s="24">
        <f t="shared" si="9"/>
        <v>472029.22210363636</v>
      </c>
      <c r="L41" s="24">
        <f t="shared" si="9"/>
        <v>498020.17838909087</v>
      </c>
      <c r="M41" s="24">
        <f t="shared" si="9"/>
        <v>525574.82921090908</v>
      </c>
      <c r="N41" s="24">
        <f t="shared" si="9"/>
        <v>554766.80482363631</v>
      </c>
      <c r="O41" s="24">
        <f t="shared" si="9"/>
        <v>585675.35136181826</v>
      </c>
      <c r="P41" s="24">
        <f t="shared" si="9"/>
        <v>618387.43230909097</v>
      </c>
      <c r="Q41" s="24">
        <f t="shared" si="9"/>
        <v>652982.94348000002</v>
      </c>
      <c r="R41" s="24">
        <f t="shared" si="9"/>
        <v>689544.98281818198</v>
      </c>
      <c r="S41" s="24">
        <f t="shared" si="9"/>
        <v>728163.24053636356</v>
      </c>
      <c r="T41" s="24">
        <f t="shared" si="9"/>
        <v>768915.5226981818</v>
      </c>
      <c r="U41" s="41">
        <f t="shared" si="8"/>
        <v>3.2572027000102324</v>
      </c>
      <c r="W41" s="74"/>
      <c r="X41" s="74"/>
      <c r="Y41" s="74"/>
      <c r="Z41" s="74"/>
      <c r="AA41" s="74"/>
      <c r="AB41" s="74"/>
      <c r="AC41" s="74"/>
      <c r="AD41" s="74"/>
      <c r="AE41" s="74"/>
      <c r="AF41" s="74"/>
      <c r="AG41" s="74"/>
      <c r="AH41" s="74"/>
      <c r="AI41" s="74"/>
      <c r="AJ41" s="74"/>
      <c r="AK41" s="74"/>
      <c r="AL41" s="74"/>
      <c r="AM41" s="74"/>
      <c r="AN41" s="74"/>
      <c r="AO41" s="74"/>
      <c r="AP41" s="78"/>
    </row>
    <row r="42" spans="1:42" ht="16" x14ac:dyDescent="0.8">
      <c r="A42" s="51" t="s">
        <v>67</v>
      </c>
      <c r="B42" s="44"/>
      <c r="C42" s="44"/>
      <c r="D42" s="44"/>
      <c r="E42" s="44"/>
      <c r="F42" s="44"/>
      <c r="G42" s="44"/>
      <c r="H42" s="44"/>
      <c r="I42" s="44"/>
      <c r="J42" s="44"/>
      <c r="K42" s="44"/>
      <c r="L42" s="44"/>
      <c r="M42" s="44"/>
      <c r="N42" s="44"/>
      <c r="O42" s="44"/>
      <c r="P42" s="44"/>
      <c r="Q42" s="44"/>
      <c r="R42" s="44"/>
      <c r="S42" s="44"/>
      <c r="T42" s="44"/>
      <c r="U42" s="44"/>
      <c r="W42" s="6"/>
      <c r="X42" s="6"/>
      <c r="Y42" s="6"/>
      <c r="Z42" s="6"/>
      <c r="AA42" s="6"/>
      <c r="AB42" s="6"/>
      <c r="AC42" s="6"/>
      <c r="AD42" s="6"/>
      <c r="AE42" s="6"/>
      <c r="AF42" s="6"/>
      <c r="AG42" s="6"/>
      <c r="AH42" s="6"/>
      <c r="AI42" s="6"/>
      <c r="AJ42" s="6"/>
      <c r="AK42" s="6"/>
      <c r="AL42" s="6"/>
      <c r="AM42" s="6"/>
      <c r="AN42" s="6"/>
      <c r="AO42" s="6"/>
      <c r="AP42" s="75"/>
    </row>
    <row r="43" spans="1:42" ht="16" x14ac:dyDescent="0.8">
      <c r="A43" s="46" t="s">
        <v>84</v>
      </c>
      <c r="B43" s="47">
        <f>(B$3*0.5*'Summary impacts'!$Q$19+(B$3*0.5)*'Summary impacts'!$Q$18)*'Summary impacts'!$E$4</f>
        <v>42331.732708000003</v>
      </c>
      <c r="C43" s="47">
        <f>(C$3*0.5*'Summary impacts'!$Q$19+(C$3*0.5)*'Summary impacts'!$Q$18)*'Summary impacts'!$E$4</f>
        <v>54119.782780000001</v>
      </c>
      <c r="D43" s="47">
        <f>(D$3*0.5*'Summary impacts'!$Q$19+(D$3*0.5)*'Summary impacts'!$Q$18)*'Summary impacts'!$E$4</f>
        <v>59813.529347999989</v>
      </c>
      <c r="E43" s="47">
        <f>(E$3*0.5*'Summary impacts'!$Q$19+(E$3*0.5)*'Summary impacts'!$Q$18)*'Summary impacts'!$E$4</f>
        <v>64531.019740000003</v>
      </c>
      <c r="F43" s="47">
        <f>(F$3*0.5*'Summary impacts'!$Q$19+(F$3*0.5)*'Summary impacts'!$Q$18)*'Summary impacts'!$E$4</f>
        <v>69487.709111999997</v>
      </c>
      <c r="G43" s="47">
        <f>(G$3*0.5*'Summary impacts'!$Q$19+(G$3*0.5)*'Summary impacts'!$Q$18)*'Summary impacts'!$E$4</f>
        <v>74789.818027999994</v>
      </c>
      <c r="H43" s="47">
        <f>(H$3*0.5*'Summary impacts'!$Q$19+(H$3*0.5)*'Summary impacts'!$Q$18)*'Summary impacts'!$E$4</f>
        <v>80451.130835999997</v>
      </c>
      <c r="I43" s="47">
        <f>(I$3*0.5*'Summary impacts'!$Q$19+(I$3*0.5)*'Summary impacts'!$Q$18)*'Summary impacts'!$E$4</f>
        <v>86485.431883999991</v>
      </c>
      <c r="J43" s="47">
        <f>(J$3*0.5*'Summary impacts'!$Q$19+(J$3*0.5)*'Summary impacts'!$Q$18)*'Summary impacts'!$E$4</f>
        <v>92909.74889599999</v>
      </c>
      <c r="K43" s="47">
        <f>(K$3*0.5*'Summary impacts'!$Q$19+(K$3*0.5)*'Summary impacts'!$Q$18)*'Summary impacts'!$E$4</f>
        <v>99737.866219999996</v>
      </c>
      <c r="L43" s="47">
        <f>(L$3*0.5*'Summary impacts'!$Q$19+(L$3*0.5)*'Summary impacts'!$Q$18)*'Summary impacts'!$E$4</f>
        <v>106986.81157999999</v>
      </c>
      <c r="M43" s="47">
        <f>(M$3*0.5*'Summary impacts'!$Q$19+(M$3*0.5)*'Summary impacts'!$Q$18)*'Summary impacts'!$E$4</f>
        <v>114672.80185600001</v>
      </c>
      <c r="N43" s="47">
        <f>(N$3*0.5*'Summary impacts'!$Q$19+(N$3*0.5)*'Summary impacts'!$Q$18)*'Summary impacts'!$E$4</f>
        <v>122812.86477199999</v>
      </c>
      <c r="O43" s="47">
        <f>(O$3*0.5*'Summary impacts'!$Q$19+(O$3*0.5)*'Summary impacts'!$Q$18)*'Summary impacts'!$E$4</f>
        <v>131424.02805200001</v>
      </c>
      <c r="P43" s="47">
        <f>(P$3*0.5*'Summary impacts'!$Q$19+(P$3*0.5)*'Summary impacts'!$Q$18)*'Summary impacts'!$E$4</f>
        <v>140523.31941999999</v>
      </c>
      <c r="Q43" s="47">
        <f>(Q$3*0.5*'Summary impacts'!$Q$19+(Q$3*0.5)*'Summary impacts'!$Q$18)*'Summary impacts'!$E$4</f>
        <v>150128.57744400002</v>
      </c>
      <c r="R43" s="47">
        <f>(R$3*0.5*'Summary impacts'!$Q$19+(R$3*0.5)*'Summary impacts'!$Q$18)*'Summary impacts'!$E$4</f>
        <v>160256.82984799999</v>
      </c>
      <c r="S43" s="47">
        <f>(S$3*0.5*'Summary impacts'!$Q$19+(S$3*0.5)*'Summary impacts'!$Q$18)*'Summary impacts'!$E$4</f>
        <v>170924.293512</v>
      </c>
      <c r="T43" s="47">
        <f>(T$3*0.5*'Summary impacts'!$Q$19+(T$3*0.5)*'Summary impacts'!$Q$18)*'Summary impacts'!$E$4</f>
        <v>182146.374472</v>
      </c>
      <c r="U43" s="48">
        <f>T43/B43</f>
        <v>4.3028329534353631</v>
      </c>
      <c r="W43" s="76"/>
      <c r="X43" s="76"/>
      <c r="Y43" s="76"/>
      <c r="Z43" s="76"/>
      <c r="AA43" s="76"/>
      <c r="AB43" s="76"/>
      <c r="AC43" s="76"/>
      <c r="AD43" s="76"/>
      <c r="AE43" s="76"/>
      <c r="AF43" s="76"/>
      <c r="AG43" s="76"/>
      <c r="AH43" s="76"/>
      <c r="AI43" s="76"/>
      <c r="AJ43" s="76"/>
      <c r="AK43" s="76"/>
      <c r="AL43" s="76"/>
      <c r="AM43" s="76"/>
      <c r="AN43" s="76"/>
      <c r="AO43" s="76"/>
      <c r="AP43" s="77"/>
    </row>
    <row r="44" spans="1:42" ht="16" x14ac:dyDescent="0.8">
      <c r="A44" s="46" t="s">
        <v>32</v>
      </c>
      <c r="B44" s="47">
        <f>(B$2-(B$3*0.5)*'Summary impacts'!$Q$18)*'Summary impacts'!$E$5</f>
        <v>25030.042309999997</v>
      </c>
      <c r="C44" s="47">
        <f>(C$2-(C$3*0.5)*'Summary impacts'!$Q$18)*'Summary impacts'!$E$5</f>
        <v>35451.545850000002</v>
      </c>
      <c r="D44" s="47">
        <f>(D$2-(D$3*0.5)*'Summary impacts'!$Q$18)*'Summary impacts'!$E$5</f>
        <v>40474.957109999996</v>
      </c>
      <c r="E44" s="47">
        <f>(E$2-(E$3*0.5)*'Summary impacts'!$Q$18)*'Summary impacts'!$E$5</f>
        <v>42797.273049999989</v>
      </c>
      <c r="F44" s="47">
        <f>(F$2-(F$3*0.5)*'Summary impacts'!$Q$18)*'Summary impacts'!$E$5</f>
        <v>45442.156339999994</v>
      </c>
      <c r="G44" s="47">
        <f>(G$2-(G$3*0.5)*'Summary impacts'!$Q$18)*'Summary impacts'!$E$5</f>
        <v>48301.932209999992</v>
      </c>
      <c r="H44" s="47">
        <f>(H$2-(H$3*0.5)*'Summary impacts'!$Q$18)*'Summary impacts'!$E$5</f>
        <v>51396.020270000001</v>
      </c>
      <c r="I44" s="47">
        <f>(I$2-(I$3*0.5)*'Summary impacts'!$Q$18)*'Summary impacts'!$E$5</f>
        <v>54746.220130000002</v>
      </c>
      <c r="J44" s="47">
        <f>(J$2-(J$3*0.5)*'Summary impacts'!$Q$18)*'Summary impacts'!$E$5</f>
        <v>58374.840720000007</v>
      </c>
      <c r="K44" s="47">
        <f>(K$2-(K$3*0.5)*'Summary impacts'!$Q$18)*'Summary impacts'!$E$5</f>
        <v>62306.061649999996</v>
      </c>
      <c r="L44" s="47">
        <f>(L$2-(L$3*0.5)*'Summary impacts'!$Q$18)*'Summary impacts'!$E$5</f>
        <v>66563.381849999976</v>
      </c>
      <c r="M44" s="47">
        <f>(M$2-(M$3*0.5)*'Summary impacts'!$Q$18)*'Summary impacts'!$E$5</f>
        <v>71171.957920000015</v>
      </c>
      <c r="N44" s="47">
        <f>(N$2-(N$3*0.5)*'Summary impacts'!$Q$18)*'Summary impacts'!$E$5</f>
        <v>76154.098789999975</v>
      </c>
      <c r="O44" s="47">
        <f>(O$2-(O$3*0.5)*'Summary impacts'!$Q$18)*'Summary impacts'!$E$5</f>
        <v>81534.493389999989</v>
      </c>
      <c r="P44" s="47">
        <f>(P$2-(P$3*0.5)*'Summary impacts'!$Q$18)*'Summary impacts'!$E$5</f>
        <v>87340.210650000023</v>
      </c>
      <c r="Q44" s="47">
        <f>(Q$2-(Q$3*0.5)*'Summary impacts'!$Q$18)*'Summary impacts'!$E$5</f>
        <v>93594.281829999978</v>
      </c>
      <c r="R44" s="47">
        <f>(R$2-(R$3*0.5)*'Summary impacts'!$Q$18)*'Summary impacts'!$E$5</f>
        <v>100317.82586</v>
      </c>
      <c r="S44" s="47">
        <f>(S$2-(S$3*0.5)*'Summary impacts'!$Q$18)*'Summary impacts'!$E$5</f>
        <v>107535.99934000001</v>
      </c>
      <c r="T44" s="47">
        <f>(T$2-(T$3*0.5)*'Summary impacts'!$Q$18)*'Summary impacts'!$E$5</f>
        <v>115267.28653999997</v>
      </c>
      <c r="U44" s="48">
        <f t="shared" ref="U44" si="10">T44/B44</f>
        <v>4.6051574788568539</v>
      </c>
      <c r="W44" s="76"/>
      <c r="X44" s="76"/>
      <c r="Y44" s="76"/>
      <c r="Z44" s="76"/>
      <c r="AA44" s="76"/>
      <c r="AB44" s="76"/>
      <c r="AC44" s="76"/>
      <c r="AD44" s="76"/>
      <c r="AE44" s="76"/>
      <c r="AF44" s="76"/>
      <c r="AG44" s="76"/>
      <c r="AH44" s="76"/>
      <c r="AI44" s="76"/>
      <c r="AJ44" s="76"/>
      <c r="AK44" s="76"/>
      <c r="AL44" s="76"/>
      <c r="AM44" s="76"/>
      <c r="AN44" s="76"/>
      <c r="AO44" s="76"/>
      <c r="AP44" s="77"/>
    </row>
    <row r="45" spans="1:42" ht="16" x14ac:dyDescent="0.8">
      <c r="A45" s="46" t="s">
        <v>78</v>
      </c>
      <c r="B45" s="47">
        <f>(B$3*0.5*'Summary impacts'!$Q$19)*'Summary impacts'!$E$6</f>
        <v>26886.605000000003</v>
      </c>
      <c r="C45" s="47">
        <f>(C$3*0.5*'Summary impacts'!$Q$19)*'Summary impacts'!$E$6</f>
        <v>34373.675000000003</v>
      </c>
      <c r="D45" s="47">
        <f>(D$3*0.5*'Summary impacts'!$Q$19)*'Summary impacts'!$E$6</f>
        <v>37990.004999999997</v>
      </c>
      <c r="E45" s="47">
        <f>(E$3*0.5*'Summary impacts'!$Q$19)*'Summary impacts'!$E$6</f>
        <v>40986.275000000001</v>
      </c>
      <c r="F45" s="47">
        <f>(F$3*0.5*'Summary impacts'!$Q$19)*'Summary impacts'!$E$6</f>
        <v>44134.47</v>
      </c>
      <c r="G45" s="47">
        <f>(G$3*0.5*'Summary impacts'!$Q$19)*'Summary impacts'!$E$6</f>
        <v>47502.055</v>
      </c>
      <c r="H45" s="47">
        <f>(H$3*0.5*'Summary impacts'!$Q$19)*'Summary impacts'!$E$6</f>
        <v>51097.785000000003</v>
      </c>
      <c r="I45" s="47">
        <f>(I$3*0.5*'Summary impacts'!$Q$19)*'Summary impacts'!$E$6</f>
        <v>54930.414999999994</v>
      </c>
      <c r="J45" s="47">
        <f>(J$3*0.5*'Summary impacts'!$Q$19)*'Summary impacts'!$E$6</f>
        <v>59010.759999999995</v>
      </c>
      <c r="K45" s="47">
        <f>(K$3*0.5*'Summary impacts'!$Q$19)*'Summary impacts'!$E$6</f>
        <v>63347.574999999997</v>
      </c>
      <c r="L45" s="47">
        <f>(L$3*0.5*'Summary impacts'!$Q$19)*'Summary impacts'!$E$6</f>
        <v>67951.675000000003</v>
      </c>
      <c r="M45" s="47">
        <f>(M$3*0.5*'Summary impacts'!$Q$19)*'Summary impacts'!$E$6</f>
        <v>72833.36</v>
      </c>
      <c r="N45" s="47">
        <f>(N$3*0.5*'Summary impacts'!$Q$19)*'Summary impacts'!$E$6</f>
        <v>78003.445000000007</v>
      </c>
      <c r="O45" s="47">
        <f>(O$3*0.5*'Summary impacts'!$Q$19)*'Summary impacts'!$E$6</f>
        <v>83472.744999999995</v>
      </c>
      <c r="P45" s="47">
        <f>(P$3*0.5*'Summary impacts'!$Q$19)*'Summary impacts'!$E$6</f>
        <v>89252.074999999997</v>
      </c>
      <c r="Q45" s="47">
        <f>(Q$3*0.5*'Summary impacts'!$Q$19)*'Summary impacts'!$E$6</f>
        <v>95352.764999999999</v>
      </c>
      <c r="R45" s="47">
        <f>(R$3*0.5*'Summary impacts'!$Q$19)*'Summary impacts'!$E$6</f>
        <v>101785.63</v>
      </c>
      <c r="S45" s="47">
        <f>(S$3*0.5*'Summary impacts'!$Q$19)*'Summary impacts'!$E$6</f>
        <v>108560.97</v>
      </c>
      <c r="T45" s="47">
        <f>(T$3*0.5*'Summary impacts'!$Q$19)*'Summary impacts'!$E$6</f>
        <v>115688.57</v>
      </c>
      <c r="U45" s="48">
        <f>T45/B45</f>
        <v>4.3028329534353631</v>
      </c>
      <c r="W45" s="76"/>
      <c r="X45" s="76"/>
      <c r="Y45" s="76"/>
      <c r="Z45" s="76"/>
      <c r="AA45" s="76"/>
      <c r="AB45" s="76"/>
      <c r="AC45" s="76"/>
      <c r="AD45" s="76"/>
      <c r="AE45" s="76"/>
      <c r="AF45" s="76"/>
      <c r="AG45" s="76"/>
      <c r="AH45" s="76"/>
      <c r="AI45" s="76"/>
      <c r="AJ45" s="76"/>
      <c r="AK45" s="76"/>
      <c r="AL45" s="76"/>
      <c r="AM45" s="76"/>
      <c r="AN45" s="76"/>
      <c r="AO45" s="76"/>
      <c r="AP45" s="77"/>
    </row>
    <row r="46" spans="1:42" ht="16" x14ac:dyDescent="0.8">
      <c r="A46" s="46" t="s">
        <v>14</v>
      </c>
      <c r="B46" s="47">
        <f>(B$4)*'Summary impacts'!$E$7</f>
        <v>22502.22</v>
      </c>
      <c r="C46" s="47">
        <f>(C$4)*'Summary impacts'!$E$7</f>
        <v>27889.86</v>
      </c>
      <c r="D46" s="47">
        <f>(D$4)*'Summary impacts'!$E$7</f>
        <v>30218.01</v>
      </c>
      <c r="E46" s="47">
        <f>(E$4)*'Summary impacts'!$E$7</f>
        <v>31284.929999999997</v>
      </c>
      <c r="F46" s="47">
        <f>(F$4)*'Summary impacts'!$E$7</f>
        <v>32390.61</v>
      </c>
      <c r="G46" s="47">
        <f>(G$4)*'Summary impacts'!$E$7</f>
        <v>33537.090000000004</v>
      </c>
      <c r="H46" s="47">
        <f>(H$4)*'Summary impacts'!$E$7</f>
        <v>34725.9</v>
      </c>
      <c r="I46" s="47">
        <f>(I$4)*'Summary impacts'!$E$7</f>
        <v>35959.08</v>
      </c>
      <c r="J46" s="47">
        <f>(J$4)*'Summary impacts'!$E$7</f>
        <v>37238.159999999996</v>
      </c>
      <c r="K46" s="47">
        <f>(K$4)*'Summary impacts'!$E$7</f>
        <v>38565.18</v>
      </c>
      <c r="L46" s="47">
        <f>(L$4)*'Summary impacts'!$E$7</f>
        <v>39942.18</v>
      </c>
      <c r="M46" s="47">
        <f>(M$4)*'Summary impacts'!$E$7</f>
        <v>41371.71</v>
      </c>
      <c r="N46" s="47">
        <f>(N$4)*'Summary impacts'!$E$7</f>
        <v>42855.81</v>
      </c>
      <c r="O46" s="47">
        <f>(O$4)*'Summary impacts'!$E$7</f>
        <v>44396.52</v>
      </c>
      <c r="P46" s="47">
        <f>(P$4)*'Summary impacts'!$E$7</f>
        <v>45996.39</v>
      </c>
      <c r="Q46" s="47">
        <f>(Q$4)*'Summary impacts'!$E$7</f>
        <v>47657.97</v>
      </c>
      <c r="R46" s="47">
        <f>(R$4)*'Summary impacts'!$E$7</f>
        <v>49384.32</v>
      </c>
      <c r="S46" s="47">
        <f>(S$4)*'Summary impacts'!$E$7</f>
        <v>51177.48</v>
      </c>
      <c r="T46" s="47">
        <f>(T$4)*'Summary impacts'!$E$7</f>
        <v>53040.51</v>
      </c>
      <c r="U46" s="48">
        <f t="shared" ref="U46:U55" si="11">T46/B46</f>
        <v>2.3571234304881918</v>
      </c>
      <c r="W46" s="76"/>
      <c r="X46" s="76"/>
      <c r="Y46" s="76"/>
      <c r="Z46" s="76"/>
      <c r="AA46" s="76"/>
      <c r="AB46" s="76"/>
      <c r="AC46" s="76"/>
      <c r="AD46" s="76"/>
      <c r="AE46" s="76"/>
      <c r="AF46" s="76"/>
      <c r="AG46" s="76"/>
      <c r="AH46" s="76"/>
      <c r="AI46" s="76"/>
      <c r="AJ46" s="76"/>
      <c r="AK46" s="76"/>
      <c r="AL46" s="76"/>
      <c r="AM46" s="76"/>
      <c r="AN46" s="76"/>
      <c r="AO46" s="76"/>
      <c r="AP46" s="77"/>
    </row>
    <row r="47" spans="1:42" ht="16" x14ac:dyDescent="0.8">
      <c r="A47" s="46" t="s">
        <v>34</v>
      </c>
      <c r="B47" s="47">
        <f>(B$5*0.89)*'Summary impacts'!$E$8</f>
        <v>15738.92643</v>
      </c>
      <c r="C47" s="47">
        <f>(C$5*0.89)*'Summary impacts'!$E$8</f>
        <v>19505.251569999997</v>
      </c>
      <c r="D47" s="47">
        <f>(D$5*0.89)*'Summary impacts'!$E$8</f>
        <v>21132.916499999999</v>
      </c>
      <c r="E47" s="47">
        <f>(E$5*0.89)*'Summary impacts'!$E$8</f>
        <v>21880.836009999999</v>
      </c>
      <c r="F47" s="47">
        <f>(F$5*0.89)*'Summary impacts'!$E$8</f>
        <v>22655.936120000002</v>
      </c>
      <c r="G47" s="47">
        <f>(G$5*0.89)*'Summary impacts'!$E$8</f>
        <v>23460.481879999999</v>
      </c>
      <c r="H47" s="47">
        <f>(H$5*0.89)*'Summary impacts'!$E$8</f>
        <v>24294.473289999998</v>
      </c>
      <c r="I47" s="47">
        <f>(I$5*0.89)*'Summary impacts'!$E$8</f>
        <v>25160.1754</v>
      </c>
      <c r="J47" s="47">
        <f>(J$5*0.89)*'Summary impacts'!$E$8</f>
        <v>26058.49423</v>
      </c>
      <c r="K47" s="47">
        <f>(K$5*0.89)*'Summary impacts'!$E$8</f>
        <v>26990.788809999998</v>
      </c>
      <c r="L47" s="47">
        <f>(L$5*0.89)*'Summary impacts'!$E$8</f>
        <v>27958.418169999997</v>
      </c>
      <c r="M47" s="47">
        <f>(M$5*0.89)*'Summary impacts'!$E$8</f>
        <v>28963.647359999999</v>
      </c>
      <c r="N47" s="47">
        <f>(N$5*0.89)*'Summary impacts'!$E$8</f>
        <v>30007.382399999995</v>
      </c>
      <c r="O47" s="47">
        <f>(O$5*0.89)*'Summary impacts'!$E$8</f>
        <v>31091.43533</v>
      </c>
      <c r="P47" s="47">
        <f>(P$5*0.89)*'Summary impacts'!$E$8</f>
        <v>32218.071200000002</v>
      </c>
      <c r="Q47" s="47">
        <f>(Q$5*0.89)*'Summary impacts'!$E$8</f>
        <v>33388.649039999997</v>
      </c>
      <c r="R47" s="47">
        <f>(R$5*0.89)*'Summary impacts'!$E$8</f>
        <v>34604.980889999999</v>
      </c>
      <c r="S47" s="47">
        <f>(S$5*0.89)*'Summary impacts'!$E$8</f>
        <v>35869.784809999997</v>
      </c>
      <c r="T47" s="47">
        <f>(T$5*0.89)*'Summary impacts'!$E$8</f>
        <v>37184.419829999999</v>
      </c>
      <c r="U47" s="48">
        <f t="shared" si="11"/>
        <v>2.3625766341421293</v>
      </c>
      <c r="W47" s="76"/>
      <c r="X47" s="76"/>
      <c r="Y47" s="76"/>
      <c r="Z47" s="76"/>
      <c r="AA47" s="76"/>
      <c r="AB47" s="76"/>
      <c r="AC47" s="76"/>
      <c r="AD47" s="76"/>
      <c r="AE47" s="76"/>
      <c r="AF47" s="76"/>
      <c r="AG47" s="76"/>
      <c r="AH47" s="76"/>
      <c r="AI47" s="76"/>
      <c r="AJ47" s="76"/>
      <c r="AK47" s="76"/>
      <c r="AL47" s="76"/>
      <c r="AM47" s="76"/>
      <c r="AN47" s="76"/>
      <c r="AO47" s="76"/>
      <c r="AP47" s="77"/>
    </row>
    <row r="48" spans="1:42" ht="16" x14ac:dyDescent="0.8">
      <c r="A48" s="46" t="s">
        <v>35</v>
      </c>
      <c r="B48" s="47">
        <f>(B$5*0.11)*'Summary impacts'!$E$9</f>
        <v>2239.5337800000002</v>
      </c>
      <c r="C48" s="47">
        <f>(C$5*0.11)*'Summary impacts'!$E$9</f>
        <v>2775.4542200000001</v>
      </c>
      <c r="D48" s="47">
        <f>(D$5*0.11)*'Summary impacts'!$E$9</f>
        <v>3007.0589999999997</v>
      </c>
      <c r="E48" s="47">
        <f>(E$5*0.11)*'Summary impacts'!$E$9</f>
        <v>3113.4824599999997</v>
      </c>
      <c r="F48" s="47">
        <f>(F$5*0.11)*'Summary impacts'!$E$9</f>
        <v>3223.7735199999997</v>
      </c>
      <c r="G48" s="47">
        <f>(G$5*0.11)*'Summary impacts'!$E$9</f>
        <v>3338.2544800000001</v>
      </c>
      <c r="H48" s="47">
        <f>(H$5*0.11)*'Summary impacts'!$E$9</f>
        <v>3456.9253399999998</v>
      </c>
      <c r="I48" s="47">
        <f>(I$5*0.11)*'Summary impacts'!$E$9</f>
        <v>3580.1084000000001</v>
      </c>
      <c r="J48" s="47">
        <f>(J$5*0.11)*'Summary impacts'!$E$9</f>
        <v>3707.9325800000001</v>
      </c>
      <c r="K48" s="47">
        <f>(K$5*0.11)*'Summary impacts'!$E$9</f>
        <v>3840.5912599999997</v>
      </c>
      <c r="L48" s="47">
        <f>(L$5*0.11)*'Summary impacts'!$E$9</f>
        <v>3978.2778200000002</v>
      </c>
      <c r="M48" s="47">
        <f>(M$5*0.11)*'Summary impacts'!$E$9</f>
        <v>4121.3145599999998</v>
      </c>
      <c r="N48" s="47">
        <f>(N$5*0.11)*'Summary impacts'!$E$9</f>
        <v>4269.8304000000007</v>
      </c>
      <c r="O48" s="47">
        <f>(O$5*0.11)*'Summary impacts'!$E$9</f>
        <v>4424.0831800000005</v>
      </c>
      <c r="P48" s="47">
        <f>(P$5*0.11)*'Summary impacts'!$E$9</f>
        <v>4584.3951999999999</v>
      </c>
      <c r="Q48" s="47">
        <f>(Q$5*0.11)*'Summary impacts'!$E$9</f>
        <v>4750.9598399999995</v>
      </c>
      <c r="R48" s="47">
        <f>(R$5*0.11)*'Summary impacts'!$E$9</f>
        <v>4924.0349400000005</v>
      </c>
      <c r="S48" s="47">
        <f>(S$5*0.11)*'Summary impacts'!$E$9</f>
        <v>5104.0072599999994</v>
      </c>
      <c r="T48" s="47">
        <f>(T$5*0.11)*'Summary impacts'!$E$9</f>
        <v>5291.0701800000006</v>
      </c>
      <c r="U48" s="48">
        <f t="shared" si="11"/>
        <v>2.3625766341421293</v>
      </c>
      <c r="W48" s="76"/>
      <c r="X48" s="76"/>
      <c r="Y48" s="76"/>
      <c r="Z48" s="76"/>
      <c r="AA48" s="76"/>
      <c r="AB48" s="76"/>
      <c r="AC48" s="76"/>
      <c r="AD48" s="76"/>
      <c r="AE48" s="76"/>
      <c r="AF48" s="76"/>
      <c r="AG48" s="76"/>
      <c r="AH48" s="76"/>
      <c r="AI48" s="76"/>
      <c r="AJ48" s="76"/>
      <c r="AK48" s="76"/>
      <c r="AL48" s="76"/>
      <c r="AM48" s="76"/>
      <c r="AN48" s="76"/>
      <c r="AO48" s="76"/>
      <c r="AP48" s="77"/>
    </row>
    <row r="49" spans="1:42" ht="16" x14ac:dyDescent="0.8">
      <c r="A49" s="46" t="s">
        <v>77</v>
      </c>
      <c r="B49" s="47">
        <f>(B$6*0.75)*'Summary impacts'!$E$10</f>
        <v>26093.814000000002</v>
      </c>
      <c r="C49" s="47">
        <f>(C$6*0.75)*'Summary impacts'!$E$10</f>
        <v>32998.110000000008</v>
      </c>
      <c r="D49" s="47">
        <f>(D$6*0.75)*'Summary impacts'!$E$10</f>
        <v>36194.405999999995</v>
      </c>
      <c r="E49" s="47">
        <f>(E$6*0.75)*'Summary impacts'!$E$10</f>
        <v>38441.453999999998</v>
      </c>
      <c r="F49" s="47">
        <f>(F$6*0.75)*'Summary impacts'!$E$10</f>
        <v>40846.710000000006</v>
      </c>
      <c r="G49" s="47">
        <f>(G$6*0.75)*'Summary impacts'!$E$10</f>
        <v>43432.421999999999</v>
      </c>
      <c r="H49" s="47">
        <f>(H$6*0.75)*'Summary impacts'!$E$10</f>
        <v>46209.095999999998</v>
      </c>
      <c r="I49" s="47">
        <f>(I$6*0.75)*'Summary impacts'!$E$10</f>
        <v>49185.383999999998</v>
      </c>
      <c r="J49" s="47">
        <f>(J$6*0.75)*'Summary impacts'!$E$10</f>
        <v>52372.410000000011</v>
      </c>
      <c r="K49" s="47">
        <f>(K$6*0.75)*'Summary impacts'!$E$10</f>
        <v>55779.44400000001</v>
      </c>
      <c r="L49" s="47">
        <f>(L$6*0.75)*'Summary impacts'!$E$10</f>
        <v>59417.610000000015</v>
      </c>
      <c r="M49" s="47">
        <f>(M$6*0.75)*'Summary impacts'!$E$10</f>
        <v>63298.032000000007</v>
      </c>
      <c r="N49" s="47">
        <f>(N$6*0.75)*'Summary impacts'!$E$10</f>
        <v>67431.216</v>
      </c>
      <c r="O49" s="47">
        <f>(O$6*0.75)*'Summary impacts'!$E$10</f>
        <v>71828.90400000001</v>
      </c>
      <c r="P49" s="47">
        <f>(P$6*0.75)*'Summary impacts'!$E$10</f>
        <v>76502.838000000018</v>
      </c>
      <c r="Q49" s="47">
        <f>(Q$6*0.75)*'Summary impacts'!$E$10</f>
        <v>81464.142000000007</v>
      </c>
      <c r="R49" s="47">
        <f>(R$6*0.75)*'Summary impacts'!$E$10</f>
        <v>86725.176000000007</v>
      </c>
      <c r="S49" s="47">
        <f>(S$6*0.75)*'Summary impacts'!$E$10</f>
        <v>92297.682000000015</v>
      </c>
      <c r="T49" s="47">
        <f>(T$6*0.75)*'Summary impacts'!$E$10</f>
        <v>98192.784000000014</v>
      </c>
      <c r="U49" s="48">
        <f t="shared" si="11"/>
        <v>3.7630675224403762</v>
      </c>
      <c r="W49" s="76"/>
      <c r="X49" s="76"/>
      <c r="Y49" s="76"/>
      <c r="Z49" s="76"/>
      <c r="AA49" s="76"/>
      <c r="AB49" s="76"/>
      <c r="AC49" s="76"/>
      <c r="AD49" s="76"/>
      <c r="AE49" s="76"/>
      <c r="AF49" s="76"/>
      <c r="AG49" s="76"/>
      <c r="AH49" s="76"/>
      <c r="AI49" s="76"/>
      <c r="AJ49" s="76"/>
      <c r="AK49" s="76"/>
      <c r="AL49" s="76"/>
      <c r="AM49" s="76"/>
      <c r="AN49" s="76"/>
      <c r="AO49" s="76"/>
      <c r="AP49" s="77"/>
    </row>
    <row r="50" spans="1:42" ht="16" x14ac:dyDescent="0.8">
      <c r="A50" s="46" t="s">
        <v>79</v>
      </c>
      <c r="B50" s="47">
        <f>(B$6*0.25)*'Summary impacts'!$E$11</f>
        <v>11189.095000000001</v>
      </c>
      <c r="C50" s="47">
        <f>(C$6*0.25)*'Summary impacts'!$E$11</f>
        <v>14149.675000000001</v>
      </c>
      <c r="D50" s="47">
        <f>(D$6*0.25)*'Summary impacts'!$E$11</f>
        <v>15520.254999999999</v>
      </c>
      <c r="E50" s="47">
        <f>(E$6*0.25)*'Summary impacts'!$E$11</f>
        <v>16483.794999999998</v>
      </c>
      <c r="F50" s="47">
        <f>(F$6*0.25)*'Summary impacts'!$E$11</f>
        <v>17515.175000000003</v>
      </c>
      <c r="G50" s="47">
        <f>(G$6*0.25)*'Summary impacts'!$E$11</f>
        <v>18623.934999999998</v>
      </c>
      <c r="H50" s="47">
        <f>(H$6*0.25)*'Summary impacts'!$E$11</f>
        <v>19814.580000000002</v>
      </c>
      <c r="I50" s="47">
        <f>(I$6*0.25)*'Summary impacts'!$E$11</f>
        <v>21090.82</v>
      </c>
      <c r="J50" s="47">
        <f>(J$6*0.25)*'Summary impacts'!$E$11</f>
        <v>22457.425000000003</v>
      </c>
      <c r="K50" s="47">
        <f>(K$6*0.25)*'Summary impacts'!$E$11</f>
        <v>23918.370000000003</v>
      </c>
      <c r="L50" s="47">
        <f>(L$6*0.25)*'Summary impacts'!$E$11</f>
        <v>25478.425000000003</v>
      </c>
      <c r="M50" s="47">
        <f>(M$6*0.25)*'Summary impacts'!$E$11</f>
        <v>27142.36</v>
      </c>
      <c r="N50" s="47">
        <f>(N$6*0.25)*'Summary impacts'!$E$11</f>
        <v>28914.679999999997</v>
      </c>
      <c r="O50" s="47">
        <f>(O$6*0.25)*'Summary impacts'!$E$11</f>
        <v>30800.42</v>
      </c>
      <c r="P50" s="47">
        <f>(P$6*0.25)*'Summary impacts'!$E$11</f>
        <v>32804.615000000005</v>
      </c>
      <c r="Q50" s="47">
        <f>(Q$6*0.25)*'Summary impacts'!$E$11</f>
        <v>34932.035000000003</v>
      </c>
      <c r="R50" s="47">
        <f>(R$6*0.25)*'Summary impacts'!$E$11</f>
        <v>37187.979999999996</v>
      </c>
      <c r="S50" s="47">
        <f>(S$6*0.25)*'Summary impacts'!$E$11</f>
        <v>39577.485000000001</v>
      </c>
      <c r="T50" s="47">
        <f>(T$6*0.25)*'Summary impacts'!$E$11</f>
        <v>42105.32</v>
      </c>
      <c r="U50" s="48">
        <f t="shared" si="11"/>
        <v>3.7630675224403758</v>
      </c>
      <c r="W50" s="76"/>
      <c r="X50" s="76"/>
      <c r="Y50" s="76"/>
      <c r="Z50" s="76"/>
      <c r="AA50" s="76"/>
      <c r="AB50" s="76"/>
      <c r="AC50" s="76"/>
      <c r="AD50" s="76"/>
      <c r="AE50" s="76"/>
      <c r="AF50" s="76"/>
      <c r="AG50" s="76"/>
      <c r="AH50" s="76"/>
      <c r="AI50" s="76"/>
      <c r="AJ50" s="76"/>
      <c r="AK50" s="76"/>
      <c r="AL50" s="76"/>
      <c r="AM50" s="76"/>
      <c r="AN50" s="76"/>
      <c r="AO50" s="76"/>
      <c r="AP50" s="77"/>
    </row>
    <row r="51" spans="1:42" ht="16" x14ac:dyDescent="0.8">
      <c r="A51" s="46" t="s">
        <v>37</v>
      </c>
      <c r="B51" s="47">
        <f>(B$7*0.76)*'Summary impacts'!$E$12</f>
        <v>42969.038839999994</v>
      </c>
      <c r="C51" s="47">
        <f>(C$7*0.76)*'Summary impacts'!$E$12</f>
        <v>53412.326520000002</v>
      </c>
      <c r="D51" s="47">
        <f>(D$7*0.76)*'Summary impacts'!$E$12</f>
        <v>57978.732560000004</v>
      </c>
      <c r="E51" s="47">
        <f>(E$7*0.76)*'Summary impacts'!$E$12</f>
        <v>60187.54868</v>
      </c>
      <c r="F51" s="47">
        <f>(F$7*0.76)*'Summary impacts'!$E$12</f>
        <v>62496.391439999999</v>
      </c>
      <c r="G51" s="47">
        <f>(G$7*0.76)*'Summary impacts'!$E$12</f>
        <v>64914.757040000004</v>
      </c>
      <c r="H51" s="47">
        <f>(H$7*0.76)*'Summary impacts'!$E$12</f>
        <v>67450.242440000002</v>
      </c>
      <c r="I51" s="47">
        <f>(I$7*0.76)*'Summary impacts'!$E$12</f>
        <v>70108.545360000004</v>
      </c>
      <c r="J51" s="47">
        <f>(J$7*0.76)*'Summary impacts'!$E$12</f>
        <v>72897.895839999997</v>
      </c>
      <c r="K51" s="47">
        <f>(K$7*0.76)*'Summary impacts'!$E$12</f>
        <v>75825.890839999993</v>
      </c>
      <c r="L51" s="47">
        <f>(L$7*0.76)*'Summary impacts'!$E$12</f>
        <v>78900.12732</v>
      </c>
      <c r="M51" s="47">
        <f>(M$7*0.76)*'Summary impacts'!$E$12</f>
        <v>82129.468399999998</v>
      </c>
      <c r="N51" s="47">
        <f>(N$7*0.76)*'Summary impacts'!$E$12</f>
        <v>85522.144119999997</v>
      </c>
      <c r="O51" s="47">
        <f>(O$7*0.76)*'Summary impacts'!$E$12</f>
        <v>89087.017599999992</v>
      </c>
      <c r="P51" s="47">
        <f>(P$7*0.76)*'Summary impacts'!$E$12</f>
        <v>92834.851200000005</v>
      </c>
      <c r="Q51" s="47">
        <f>(Q$7*0.76)*'Summary impacts'!$E$12</f>
        <v>96775.7742</v>
      </c>
      <c r="R51" s="47">
        <f>(R$7*0.76)*'Summary impacts'!$E$12</f>
        <v>100919.91588</v>
      </c>
      <c r="S51" s="47">
        <f>(S$7*0.76)*'Summary impacts'!$E$12</f>
        <v>105279.93784</v>
      </c>
      <c r="T51" s="47">
        <f>(T$7*0.76)*'Summary impacts'!$E$12</f>
        <v>109866.60243999999</v>
      </c>
      <c r="U51" s="48">
        <f t="shared" si="11"/>
        <v>2.5568782873896838</v>
      </c>
      <c r="W51" s="76"/>
      <c r="X51" s="76"/>
      <c r="Y51" s="76"/>
      <c r="Z51" s="76"/>
      <c r="AA51" s="76"/>
      <c r="AB51" s="76"/>
      <c r="AC51" s="76"/>
      <c r="AD51" s="76"/>
      <c r="AE51" s="76"/>
      <c r="AF51" s="76"/>
      <c r="AG51" s="76"/>
      <c r="AH51" s="76"/>
      <c r="AI51" s="76"/>
      <c r="AJ51" s="76"/>
      <c r="AK51" s="76"/>
      <c r="AL51" s="76"/>
      <c r="AM51" s="76"/>
      <c r="AN51" s="76"/>
      <c r="AO51" s="76"/>
      <c r="AP51" s="77"/>
    </row>
    <row r="52" spans="1:42" ht="16" x14ac:dyDescent="0.8">
      <c r="A52" s="46" t="s">
        <v>38</v>
      </c>
      <c r="B52" s="47">
        <f>(B$7*0.24)*'Summary impacts'!$E$13</f>
        <v>14562.83088</v>
      </c>
      <c r="C52" s="47">
        <f>(C$7*0.24)*'Summary impacts'!$E$13</f>
        <v>18102.212640000002</v>
      </c>
      <c r="D52" s="47">
        <f>(D$7*0.24)*'Summary impacts'!$E$13</f>
        <v>19649.833920000001</v>
      </c>
      <c r="E52" s="47">
        <f>(E$7*0.24)*'Summary impacts'!$E$13</f>
        <v>20398.43376</v>
      </c>
      <c r="F52" s="47">
        <f>(F$7*0.24)*'Summary impacts'!$E$13</f>
        <v>21180.934079999999</v>
      </c>
      <c r="G52" s="47">
        <f>(G$7*0.24)*'Summary impacts'!$E$13</f>
        <v>22000.553280000004</v>
      </c>
      <c r="H52" s="47">
        <f>(H$7*0.24)*'Summary impacts'!$E$13</f>
        <v>22859.866080000003</v>
      </c>
      <c r="I52" s="47">
        <f>(I$7*0.24)*'Summary impacts'!$E$13</f>
        <v>23760.803520000001</v>
      </c>
      <c r="J52" s="47">
        <f>(J$7*0.24)*'Summary impacts'!$E$13</f>
        <v>24706.154879999998</v>
      </c>
      <c r="K52" s="47">
        <f>(K$7*0.24)*'Summary impacts'!$E$13</f>
        <v>25698.494880000002</v>
      </c>
      <c r="L52" s="47">
        <f>(L$7*0.24)*'Summary impacts'!$E$13</f>
        <v>26740.398240000002</v>
      </c>
      <c r="M52" s="47">
        <f>(M$7*0.24)*'Summary impacts'!$E$13</f>
        <v>27834.8688</v>
      </c>
      <c r="N52" s="47">
        <f>(N$7*0.24)*'Summary impacts'!$E$13</f>
        <v>28984.69584</v>
      </c>
      <c r="O52" s="47">
        <f>(O$7*0.24)*'Summary impacts'!$E$13</f>
        <v>30192.883200000004</v>
      </c>
      <c r="P52" s="47">
        <f>(P$7*0.24)*'Summary impacts'!$E$13</f>
        <v>31463.078400000006</v>
      </c>
      <c r="Q52" s="47">
        <f>(Q$7*0.24)*'Summary impacts'!$E$13</f>
        <v>32798.714400000004</v>
      </c>
      <c r="R52" s="47">
        <f>(R$7*0.24)*'Summary impacts'!$E$13</f>
        <v>34203.224159999998</v>
      </c>
      <c r="S52" s="47">
        <f>(S$7*0.24)*'Summary impacts'!$E$13</f>
        <v>35680.898880000001</v>
      </c>
      <c r="T52" s="47">
        <f>(T$7*0.24)*'Summary impacts'!$E$13</f>
        <v>37235.386080000004</v>
      </c>
      <c r="U52" s="48">
        <f t="shared" si="11"/>
        <v>2.5568782873896838</v>
      </c>
      <c r="W52" s="76"/>
      <c r="X52" s="76"/>
      <c r="Y52" s="76"/>
      <c r="Z52" s="76"/>
      <c r="AA52" s="76"/>
      <c r="AB52" s="76"/>
      <c r="AC52" s="76"/>
      <c r="AD52" s="76"/>
      <c r="AE52" s="76"/>
      <c r="AF52" s="76"/>
      <c r="AG52" s="76"/>
      <c r="AH52" s="76"/>
      <c r="AI52" s="76"/>
      <c r="AJ52" s="76"/>
      <c r="AK52" s="76"/>
      <c r="AL52" s="76"/>
      <c r="AM52" s="76"/>
      <c r="AN52" s="76"/>
      <c r="AO52" s="76"/>
      <c r="AP52" s="77"/>
    </row>
    <row r="53" spans="1:42" ht="16" x14ac:dyDescent="0.8">
      <c r="A53" s="46" t="s">
        <v>39</v>
      </c>
      <c r="B53" s="47">
        <f>(B$8)*'Summary impacts'!$E$14</f>
        <v>4074.95</v>
      </c>
      <c r="C53" s="47">
        <f>(C$8)*'Summary impacts'!$E$14</f>
        <v>5664.01</v>
      </c>
      <c r="D53" s="47">
        <f>(D$8)*'Summary impacts'!$E$14</f>
        <v>6516.51</v>
      </c>
      <c r="E53" s="47">
        <f>(E$8)*'Summary impacts'!$E$14</f>
        <v>7103.03</v>
      </c>
      <c r="F53" s="47">
        <f>(F$8)*'Summary impacts'!$E$14</f>
        <v>7836.18</v>
      </c>
      <c r="G53" s="47">
        <f>(G$8)*'Summary impacts'!$E$14</f>
        <v>8657.99</v>
      </c>
      <c r="H53" s="47">
        <f>(H$8)*'Summary impacts'!$E$14</f>
        <v>9582.1</v>
      </c>
      <c r="I53" s="47">
        <f>(I$8)*'Summary impacts'!$E$14</f>
        <v>10608.51</v>
      </c>
      <c r="J53" s="47">
        <f>(J$8)*'Summary impacts'!$E$14</f>
        <v>11750.86</v>
      </c>
      <c r="K53" s="47">
        <f>(K$8)*'Summary impacts'!$E$14</f>
        <v>13015.970000000001</v>
      </c>
      <c r="L53" s="47">
        <f>(L$8)*'Summary impacts'!$E$14</f>
        <v>14407.25</v>
      </c>
      <c r="M53" s="47">
        <f>(M$8)*'Summary impacts'!$E$14</f>
        <v>15934.929999999998</v>
      </c>
      <c r="N53" s="47">
        <f>(N$8)*'Summary impacts'!$E$14</f>
        <v>17605.830000000002</v>
      </c>
      <c r="O53" s="47">
        <f>(O$8)*'Summary impacts'!$E$14</f>
        <v>19426.77</v>
      </c>
      <c r="P53" s="47">
        <f>(P$8)*'Summary impacts'!$E$14</f>
        <v>21404.57</v>
      </c>
      <c r="Q53" s="47">
        <f>(Q$8)*'Summary impacts'!$E$14</f>
        <v>23546.05</v>
      </c>
      <c r="R53" s="47">
        <f>(R$8)*'Summary impacts'!$E$14</f>
        <v>25858.03</v>
      </c>
      <c r="S53" s="47">
        <f>(S$8)*'Summary impacts'!$E$14</f>
        <v>28347.329999999998</v>
      </c>
      <c r="T53" s="47">
        <f>(T$8)*'Summary impacts'!$E$14</f>
        <v>31020.77</v>
      </c>
      <c r="U53" s="48">
        <f t="shared" si="11"/>
        <v>7.6125523012552305</v>
      </c>
      <c r="W53" s="76"/>
      <c r="X53" s="76"/>
      <c r="Y53" s="76"/>
      <c r="Z53" s="76"/>
      <c r="AA53" s="76"/>
      <c r="AB53" s="76"/>
      <c r="AC53" s="76"/>
      <c r="AD53" s="76"/>
      <c r="AE53" s="76"/>
      <c r="AF53" s="76"/>
      <c r="AG53" s="76"/>
      <c r="AH53" s="76"/>
      <c r="AI53" s="76"/>
      <c r="AJ53" s="76"/>
      <c r="AK53" s="76"/>
      <c r="AL53" s="76"/>
      <c r="AM53" s="76"/>
      <c r="AN53" s="76"/>
      <c r="AO53" s="76"/>
      <c r="AP53" s="77"/>
    </row>
    <row r="54" spans="1:42" ht="16" x14ac:dyDescent="0.8">
      <c r="A54" s="46" t="s">
        <v>40</v>
      </c>
      <c r="B54" s="47">
        <f>(B$9)*AVERAGE('Summary impacts'!$E$4:$E$14)</f>
        <v>30179.997818181819</v>
      </c>
      <c r="C54" s="47">
        <f>(C$9)*AVERAGE('Summary impacts'!$E$4:$E$14)</f>
        <v>37545.481636363642</v>
      </c>
      <c r="D54" s="47">
        <f>(D$9)*AVERAGE('Summary impacts'!$E$4:$E$14)</f>
        <v>40773.557454545451</v>
      </c>
      <c r="E54" s="47">
        <f>(E$9)*AVERAGE('Summary impacts'!$E$4:$E$14)</f>
        <v>42263.109818181823</v>
      </c>
      <c r="F54" s="47">
        <f>(F$9)*AVERAGE('Summary impacts'!$E$4:$E$14)</f>
        <v>43823.186181818186</v>
      </c>
      <c r="G54" s="47">
        <f>(G$9)*AVERAGE('Summary impacts'!$E$4:$E$14)</f>
        <v>45456.992181818183</v>
      </c>
      <c r="H54" s="47">
        <f>(H$9)*AVERAGE('Summary impacts'!$E$4:$E$14)</f>
        <v>47166.664909090905</v>
      </c>
      <c r="I54" s="47">
        <f>(I$9)*AVERAGE('Summary impacts'!$E$4:$E$14)</f>
        <v>48957.547090909095</v>
      </c>
      <c r="J54" s="47">
        <f>(J$9)*AVERAGE('Summary impacts'!$E$4:$E$14)</f>
        <v>50837.118545454548</v>
      </c>
      <c r="K54" s="47">
        <f>(K$9)*AVERAGE('Summary impacts'!$E$4:$E$14)</f>
        <v>52809.653454545456</v>
      </c>
      <c r="L54" s="47">
        <f>(L$9)*AVERAGE('Summary impacts'!$E$4:$E$14)</f>
        <v>54882.631636363636</v>
      </c>
      <c r="M54" s="47">
        <f>(M$9)*AVERAGE('Summary impacts'!$E$4:$E$14)</f>
        <v>57062.464363636362</v>
      </c>
      <c r="N54" s="47">
        <f>(N$9)*AVERAGE('Summary impacts'!$E$4:$E$14)</f>
        <v>59356.631454545459</v>
      </c>
      <c r="O54" s="47">
        <f>(O$9)*AVERAGE('Summary impacts'!$E$4:$E$14)</f>
        <v>61772.612727272732</v>
      </c>
      <c r="P54" s="47">
        <f>(P$9)*AVERAGE('Summary impacts'!$E$4:$E$14)</f>
        <v>64321.093636363643</v>
      </c>
      <c r="Q54" s="47">
        <f>(Q$9)*AVERAGE('Summary impacts'!$E$4:$E$14)</f>
        <v>67009.554000000004</v>
      </c>
      <c r="R54" s="47">
        <f>(R$9)*AVERAGE('Summary impacts'!$E$4:$E$14)</f>
        <v>69848.679272727284</v>
      </c>
      <c r="S54" s="47">
        <f>(S$9)*AVERAGE('Summary impacts'!$E$4:$E$14)</f>
        <v>72852.360545454547</v>
      </c>
      <c r="T54" s="47">
        <f>(T$9)*AVERAGE('Summary impacts'!$E$4:$E$14)</f>
        <v>76031.283272727276</v>
      </c>
      <c r="U54" s="48">
        <f t="shared" si="11"/>
        <v>2.5192607279422177</v>
      </c>
      <c r="W54" s="76"/>
      <c r="X54" s="76"/>
      <c r="Y54" s="76"/>
      <c r="Z54" s="76"/>
      <c r="AA54" s="76"/>
      <c r="AB54" s="76"/>
      <c r="AC54" s="76"/>
      <c r="AD54" s="76"/>
      <c r="AE54" s="76"/>
      <c r="AF54" s="76"/>
      <c r="AG54" s="76"/>
      <c r="AH54" s="76"/>
      <c r="AI54" s="76"/>
      <c r="AJ54" s="76"/>
      <c r="AK54" s="76"/>
      <c r="AL54" s="76"/>
      <c r="AM54" s="76"/>
      <c r="AN54" s="76"/>
      <c r="AO54" s="76"/>
      <c r="AP54" s="77"/>
    </row>
    <row r="55" spans="1:42" ht="16" x14ac:dyDescent="0.8">
      <c r="A55" s="39" t="s">
        <v>60</v>
      </c>
      <c r="B55" s="39">
        <f>SUM(B43:B54)</f>
        <v>263798.78676618182</v>
      </c>
      <c r="C55" s="39">
        <f t="shared" ref="C55:T55" si="12">SUM(C43:C54)</f>
        <v>335987.38521636365</v>
      </c>
      <c r="D55" s="39">
        <f t="shared" si="12"/>
        <v>369269.77189254545</v>
      </c>
      <c r="E55" s="39">
        <f t="shared" si="12"/>
        <v>389471.18751818186</v>
      </c>
      <c r="F55" s="39">
        <f t="shared" si="12"/>
        <v>411033.23179381812</v>
      </c>
      <c r="G55" s="39">
        <f t="shared" si="12"/>
        <v>434016.28109981812</v>
      </c>
      <c r="H55" s="39">
        <f t="shared" si="12"/>
        <v>458504.78416509088</v>
      </c>
      <c r="I55" s="39">
        <f t="shared" si="12"/>
        <v>484573.0407849091</v>
      </c>
      <c r="J55" s="39">
        <f t="shared" si="12"/>
        <v>512321.80069145455</v>
      </c>
      <c r="K55" s="39">
        <f t="shared" si="12"/>
        <v>541835.8861145454</v>
      </c>
      <c r="L55" s="39">
        <f t="shared" si="12"/>
        <v>573207.1866163637</v>
      </c>
      <c r="M55" s="39">
        <f t="shared" si="12"/>
        <v>606536.91525963647</v>
      </c>
      <c r="N55" s="39">
        <f t="shared" si="12"/>
        <v>641918.6287765454</v>
      </c>
      <c r="O55" s="39">
        <f t="shared" si="12"/>
        <v>679451.91247927281</v>
      </c>
      <c r="P55" s="39">
        <f t="shared" si="12"/>
        <v>719245.50770636369</v>
      </c>
      <c r="Q55" s="39">
        <f t="shared" si="12"/>
        <v>761399.4727540001</v>
      </c>
      <c r="R55" s="39">
        <f t="shared" si="12"/>
        <v>806016.62685072725</v>
      </c>
      <c r="S55" s="39">
        <f t="shared" si="12"/>
        <v>853208.22918745445</v>
      </c>
      <c r="T55" s="39">
        <f t="shared" si="12"/>
        <v>903070.37681472721</v>
      </c>
      <c r="U55" s="41">
        <f t="shared" si="11"/>
        <v>3.4233302885322368</v>
      </c>
      <c r="W55" s="69"/>
      <c r="X55" s="69"/>
      <c r="Y55" s="69"/>
      <c r="Z55" s="69"/>
      <c r="AA55" s="69"/>
      <c r="AB55" s="69"/>
      <c r="AC55" s="69"/>
      <c r="AD55" s="69"/>
      <c r="AE55" s="69"/>
      <c r="AF55" s="69"/>
      <c r="AG55" s="69"/>
      <c r="AH55" s="69"/>
      <c r="AI55" s="69"/>
      <c r="AJ55" s="69"/>
      <c r="AK55" s="69"/>
      <c r="AL55" s="69"/>
      <c r="AM55" s="69"/>
      <c r="AN55" s="69"/>
      <c r="AO55" s="69"/>
      <c r="AP55" s="78"/>
    </row>
    <row r="56" spans="1:42" ht="16" x14ac:dyDescent="0.8">
      <c r="A56" s="52" t="s">
        <v>85</v>
      </c>
      <c r="B56" s="44"/>
      <c r="C56" s="44"/>
      <c r="D56" s="44"/>
      <c r="E56" s="44"/>
      <c r="F56" s="44"/>
      <c r="G56" s="44"/>
      <c r="H56" s="44"/>
      <c r="I56" s="44"/>
      <c r="J56" s="44"/>
      <c r="K56" s="44"/>
      <c r="L56" s="44"/>
      <c r="M56" s="44"/>
      <c r="N56" s="44"/>
      <c r="O56" s="44"/>
      <c r="P56" s="44"/>
      <c r="Q56" s="44"/>
      <c r="R56" s="44"/>
      <c r="S56" s="44"/>
      <c r="T56" s="44"/>
      <c r="U56" s="44"/>
      <c r="W56" s="6"/>
      <c r="X56" s="6"/>
      <c r="Y56" s="6"/>
      <c r="Z56" s="6"/>
      <c r="AA56" s="6"/>
      <c r="AB56" s="6"/>
      <c r="AC56" s="6"/>
      <c r="AD56" s="6"/>
      <c r="AE56" s="6"/>
      <c r="AF56" s="6"/>
      <c r="AG56" s="6"/>
      <c r="AH56" s="6"/>
      <c r="AI56" s="6"/>
      <c r="AJ56" s="6"/>
      <c r="AK56" s="6"/>
      <c r="AL56" s="6"/>
      <c r="AM56" s="6"/>
      <c r="AN56" s="6"/>
      <c r="AO56" s="6"/>
      <c r="AP56" s="75"/>
    </row>
    <row r="57" spans="1:42" ht="16" x14ac:dyDescent="0.8">
      <c r="A57" s="46" t="s">
        <v>84</v>
      </c>
      <c r="B57" s="47">
        <f>(B$3*0.5*'Summary impacts'!$Q$19+(B$3*0.5)*'Summary impacts'!$Q$18)*'Summary impacts'!$F$4</f>
        <v>9930241.2630000003</v>
      </c>
      <c r="C57" s="47">
        <f>(C$3*0.5*'Summary impacts'!$Q$19+(C$3*0.5)*'Summary impacts'!$Q$18)*'Summary impacts'!$F$4</f>
        <v>12695499.705000002</v>
      </c>
      <c r="D57" s="47">
        <f>(D$3*0.5*'Summary impacts'!$Q$19+(D$3*0.5)*'Summary impacts'!$Q$18)*'Summary impacts'!$F$4</f>
        <v>14031147.302999999</v>
      </c>
      <c r="E57" s="47">
        <f>(E$3*0.5*'Summary impacts'!$Q$19+(E$3*0.5)*'Summary impacts'!$Q$18)*'Summary impacts'!$F$4</f>
        <v>15137783.265000001</v>
      </c>
      <c r="F57" s="47">
        <f>(F$3*0.5*'Summary impacts'!$Q$19+(F$3*0.5)*'Summary impacts'!$Q$18)*'Summary impacts'!$F$4</f>
        <v>16300530.881999999</v>
      </c>
      <c r="G57" s="47">
        <f>(G$3*0.5*'Summary impacts'!$Q$19+(G$3*0.5)*'Summary impacts'!$Q$18)*'Summary impacts'!$F$4</f>
        <v>17544307.533</v>
      </c>
      <c r="H57" s="47">
        <f>(H$3*0.5*'Summary impacts'!$Q$19+(H$3*0.5)*'Summary impacts'!$Q$18)*'Summary impacts'!$F$4</f>
        <v>18872346.771000002</v>
      </c>
      <c r="I57" s="47">
        <f>(I$3*0.5*'Summary impacts'!$Q$19+(I$3*0.5)*'Summary impacts'!$Q$18)*'Summary impacts'!$F$4</f>
        <v>20287882.149</v>
      </c>
      <c r="J57" s="47">
        <f>(J$3*0.5*'Summary impacts'!$Q$19+(J$3*0.5)*'Summary impacts'!$Q$18)*'Summary impacts'!$F$4</f>
        <v>21794908.055999998</v>
      </c>
      <c r="K57" s="47">
        <f>(K$3*0.5*'Summary impacts'!$Q$19+(K$3*0.5)*'Summary impacts'!$Q$18)*'Summary impacts'!$F$4</f>
        <v>23396658.044999998</v>
      </c>
      <c r="L57" s="47">
        <f>(L$3*0.5*'Summary impacts'!$Q$19+(L$3*0.5)*'Summary impacts'!$Q$18)*'Summary impacts'!$F$4</f>
        <v>25097126.504999999</v>
      </c>
      <c r="M57" s="47">
        <f>(M$3*0.5*'Summary impacts'!$Q$19+(M$3*0.5)*'Summary impacts'!$Q$18)*'Summary impacts'!$F$4</f>
        <v>26900117.616</v>
      </c>
      <c r="N57" s="47">
        <f>(N$3*0.5*'Summary impacts'!$Q$19+(N$3*0.5)*'Summary impacts'!$Q$18)*'Summary impacts'!$F$4</f>
        <v>28809625.766999997</v>
      </c>
      <c r="O57" s="47">
        <f>(O$3*0.5*'Summary impacts'!$Q$19+(O$3*0.5)*'Summary impacts'!$Q$18)*'Summary impacts'!$F$4</f>
        <v>30829645.346999999</v>
      </c>
      <c r="P57" s="47">
        <f>(P$3*0.5*'Summary impacts'!$Q$19+(P$3*0.5)*'Summary impacts'!$Q$18)*'Summary impacts'!$F$4</f>
        <v>32964170.745000001</v>
      </c>
      <c r="Q57" s="47">
        <f>(Q$3*0.5*'Summary impacts'!$Q$19+(Q$3*0.5)*'Summary impacts'!$Q$18)*'Summary impacts'!$F$4</f>
        <v>35217386.559</v>
      </c>
      <c r="R57" s="47">
        <f>(R$3*0.5*'Summary impacts'!$Q$19+(R$3*0.5)*'Summary impacts'!$Q$18)*'Summary impacts'!$F$4</f>
        <v>37593287.178000003</v>
      </c>
      <c r="S57" s="47">
        <f>(S$3*0.5*'Summary impacts'!$Q$19+(S$3*0.5)*'Summary impacts'!$Q$18)*'Summary impacts'!$F$4</f>
        <v>40095676.781999998</v>
      </c>
      <c r="T57" s="47">
        <f>(T$3*0.5*'Summary impacts'!$Q$19+(T$3*0.5)*'Summary impacts'!$Q$18)*'Summary impacts'!$F$4</f>
        <v>42728169.342</v>
      </c>
      <c r="U57" s="48">
        <f t="shared" ref="U57:U68" si="13">T57/$T$69</f>
        <v>0.40229482850608211</v>
      </c>
      <c r="W57" s="76"/>
      <c r="X57" s="76"/>
      <c r="Y57" s="76"/>
      <c r="Z57" s="76"/>
      <c r="AA57" s="76"/>
      <c r="AB57" s="76"/>
      <c r="AC57" s="76"/>
      <c r="AD57" s="76"/>
      <c r="AE57" s="76"/>
      <c r="AF57" s="76"/>
      <c r="AG57" s="76"/>
      <c r="AH57" s="76"/>
      <c r="AI57" s="76"/>
      <c r="AJ57" s="76"/>
      <c r="AK57" s="76"/>
      <c r="AL57" s="76"/>
      <c r="AM57" s="76"/>
      <c r="AN57" s="76"/>
      <c r="AO57" s="76"/>
      <c r="AP57" s="77"/>
    </row>
    <row r="58" spans="1:42" ht="16" x14ac:dyDescent="0.8">
      <c r="A58" s="46" t="s">
        <v>32</v>
      </c>
      <c r="B58" s="47">
        <f>(B$2-(B$3*0.5)*'Summary impacts'!$Q$18)*'Summary impacts'!$F$5</f>
        <v>1499699.1736999997</v>
      </c>
      <c r="C58" s="47">
        <f>(C$2-(C$3*0.5)*'Summary impacts'!$Q$18)*'Summary impacts'!$F$5</f>
        <v>2124113.6294999998</v>
      </c>
      <c r="D58" s="47">
        <f>(D$2-(D$3*0.5)*'Summary impacts'!$Q$18)*'Summary impacts'!$F$5</f>
        <v>2425096.1697</v>
      </c>
      <c r="E58" s="47">
        <f>(E$2-(E$3*0.5)*'Summary impacts'!$Q$18)*'Summary impacts'!$F$5</f>
        <v>2564239.9734999994</v>
      </c>
      <c r="F58" s="47">
        <f>(F$2-(F$3*0.5)*'Summary impacts'!$Q$18)*'Summary impacts'!$F$5</f>
        <v>2722710.7117999997</v>
      </c>
      <c r="G58" s="47">
        <f>(G$2-(G$3*0.5)*'Summary impacts'!$Q$18)*'Summary impacts'!$F$5</f>
        <v>2894056.9466999997</v>
      </c>
      <c r="H58" s="47">
        <f>(H$2-(H$3*0.5)*'Summary impacts'!$Q$18)*'Summary impacts'!$F$5</f>
        <v>3079442.2228999999</v>
      </c>
      <c r="I58" s="47">
        <f>(I$2-(I$3*0.5)*'Summary impacts'!$Q$18)*'Summary impacts'!$F$5</f>
        <v>3280172.6851000004</v>
      </c>
      <c r="J58" s="47">
        <f>(J$2-(J$3*0.5)*'Summary impacts'!$Q$18)*'Summary impacts'!$F$5</f>
        <v>3497584.9944000002</v>
      </c>
      <c r="K58" s="47">
        <f>(K$2-(K$3*0.5)*'Summary impacts'!$Q$18)*'Summary impacts'!$F$5</f>
        <v>3733127.8954999996</v>
      </c>
      <c r="L58" s="47">
        <f>(L$2-(L$3*0.5)*'Summary impacts'!$Q$18)*'Summary impacts'!$F$5</f>
        <v>3988209.3494999991</v>
      </c>
      <c r="M58" s="47">
        <f>(M$2-(M$3*0.5)*'Summary impacts'!$Q$18)*'Summary impacts'!$F$5</f>
        <v>4264336.6384000005</v>
      </c>
      <c r="N58" s="47">
        <f>(N$2-(N$3*0.5)*'Summary impacts'!$Q$18)*'Summary impacts'!$F$5</f>
        <v>4562846.423299999</v>
      </c>
      <c r="O58" s="47">
        <f>(O$2-(O$3*0.5)*'Summary impacts'!$Q$18)*'Summary impacts'!$F$5</f>
        <v>4885217.9652999993</v>
      </c>
      <c r="P58" s="47">
        <f>(P$2-(P$3*0.5)*'Summary impacts'!$Q$18)*'Summary impacts'!$F$5</f>
        <v>5233073.125500001</v>
      </c>
      <c r="Q58" s="47">
        <f>(Q$2-(Q$3*0.5)*'Summary impacts'!$Q$18)*'Summary impacts'!$F$5</f>
        <v>5607791.8440999985</v>
      </c>
      <c r="R58" s="47">
        <f>(R$2-(R$3*0.5)*'Summary impacts'!$Q$18)*'Summary impacts'!$F$5</f>
        <v>6010639.4821999995</v>
      </c>
      <c r="S58" s="47">
        <f>(S$2-(S$3*0.5)*'Summary impacts'!$Q$18)*'Summary impacts'!$F$5</f>
        <v>6443123.321800001</v>
      </c>
      <c r="T58" s="47">
        <f>(T$2-(T$3*0.5)*'Summary impacts'!$Q$18)*'Summary impacts'!$F$5</f>
        <v>6906350.8657999979</v>
      </c>
      <c r="U58" s="48">
        <f t="shared" si="13"/>
        <v>6.5024766563747949E-2</v>
      </c>
      <c r="W58" s="76"/>
      <c r="X58" s="76"/>
      <c r="Y58" s="76"/>
      <c r="Z58" s="76"/>
      <c r="AA58" s="76"/>
      <c r="AB58" s="76"/>
      <c r="AC58" s="76"/>
      <c r="AD58" s="76"/>
      <c r="AE58" s="76"/>
      <c r="AF58" s="76"/>
      <c r="AG58" s="76"/>
      <c r="AH58" s="76"/>
      <c r="AI58" s="76"/>
      <c r="AJ58" s="76"/>
      <c r="AK58" s="76"/>
      <c r="AL58" s="76"/>
      <c r="AM58" s="76"/>
      <c r="AN58" s="76"/>
      <c r="AO58" s="76"/>
      <c r="AP58" s="77"/>
    </row>
    <row r="59" spans="1:42" ht="16" customHeight="1" x14ac:dyDescent="0.8">
      <c r="A59" s="46" t="s">
        <v>78</v>
      </c>
      <c r="B59" s="47">
        <f>(B$3*0.5*'Summary impacts'!$Q$19)*'Summary impacts'!$F$6</f>
        <v>3732800.5000000005</v>
      </c>
      <c r="C59" s="47">
        <f>(C$3*0.5*'Summary impacts'!$Q$19)*'Summary impacts'!$F$6</f>
        <v>4772267.5</v>
      </c>
      <c r="D59" s="47">
        <f>(D$3*0.5*'Summary impacts'!$Q$19)*'Summary impacts'!$F$6</f>
        <v>5274340.5</v>
      </c>
      <c r="E59" s="47">
        <f>(E$3*0.5*'Summary impacts'!$Q$19)*'Summary impacts'!$F$6</f>
        <v>5690327.5</v>
      </c>
      <c r="F59" s="47">
        <f>(F$3*0.5*'Summary impacts'!$Q$19)*'Summary impacts'!$F$6</f>
        <v>6127407</v>
      </c>
      <c r="G59" s="47">
        <f>(G$3*0.5*'Summary impacts'!$Q$19)*'Summary impacts'!$F$6</f>
        <v>6594945.5</v>
      </c>
      <c r="H59" s="47">
        <f>(H$3*0.5*'Summary impacts'!$Q$19)*'Summary impacts'!$F$6</f>
        <v>7094158.5</v>
      </c>
      <c r="I59" s="47">
        <f>(I$3*0.5*'Summary impacts'!$Q$19)*'Summary impacts'!$F$6</f>
        <v>7626261.4999999991</v>
      </c>
      <c r="J59" s="47">
        <f>(J$3*0.5*'Summary impacts'!$Q$19)*'Summary impacts'!$F$6</f>
        <v>8192755.9999999991</v>
      </c>
      <c r="K59" s="47">
        <f>(K$3*0.5*'Summary impacts'!$Q$19)*'Summary impacts'!$F$6</f>
        <v>8794857.5</v>
      </c>
      <c r="L59" s="47">
        <f>(L$3*0.5*'Summary impacts'!$Q$19)*'Summary impacts'!$F$6</f>
        <v>9434067.5</v>
      </c>
      <c r="M59" s="47">
        <f>(M$3*0.5*'Summary impacts'!$Q$19)*'Summary impacts'!$F$6</f>
        <v>10111816</v>
      </c>
      <c r="N59" s="47">
        <f>(N$3*0.5*'Summary impacts'!$Q$19)*'Summary impacts'!$F$6</f>
        <v>10829604.5</v>
      </c>
      <c r="O59" s="47">
        <f>(O$3*0.5*'Summary impacts'!$Q$19)*'Summary impacts'!$F$6</f>
        <v>11588934.5</v>
      </c>
      <c r="P59" s="47">
        <f>(P$3*0.5*'Summary impacts'!$Q$19)*'Summary impacts'!$F$6</f>
        <v>12391307.5</v>
      </c>
      <c r="Q59" s="47">
        <f>(Q$3*0.5*'Summary impacts'!$Q$19)*'Summary impacts'!$F$6</f>
        <v>13238296.5</v>
      </c>
      <c r="R59" s="47">
        <f>(R$3*0.5*'Summary impacts'!$Q$19)*'Summary impacts'!$F$6</f>
        <v>14131403</v>
      </c>
      <c r="S59" s="47">
        <f>(S$3*0.5*'Summary impacts'!$Q$19)*'Summary impacts'!$F$6</f>
        <v>15072057</v>
      </c>
      <c r="T59" s="47">
        <f>(T$3*0.5*'Summary impacts'!$Q$19)*'Summary impacts'!$F$6</f>
        <v>16061617</v>
      </c>
      <c r="U59" s="48">
        <f t="shared" si="13"/>
        <v>0.15122355008535279</v>
      </c>
      <c r="W59" s="76"/>
      <c r="X59" s="76"/>
      <c r="Y59" s="76"/>
      <c r="Z59" s="76"/>
      <c r="AA59" s="76"/>
      <c r="AB59" s="76"/>
      <c r="AC59" s="76"/>
      <c r="AD59" s="76"/>
      <c r="AE59" s="76"/>
      <c r="AF59" s="76"/>
      <c r="AG59" s="76"/>
      <c r="AH59" s="76"/>
      <c r="AI59" s="76"/>
      <c r="AJ59" s="76"/>
      <c r="AK59" s="76"/>
      <c r="AL59" s="76"/>
      <c r="AM59" s="76"/>
      <c r="AN59" s="76"/>
      <c r="AO59" s="76"/>
      <c r="AP59" s="77"/>
    </row>
    <row r="60" spans="1:42" ht="16" x14ac:dyDescent="0.8">
      <c r="A60" s="46" t="s">
        <v>14</v>
      </c>
      <c r="B60" s="47">
        <f>(B$4)*'Summary impacts'!$F$7</f>
        <v>2064909.6</v>
      </c>
      <c r="C60" s="47">
        <f>(C$4)*'Summary impacts'!$F$7</f>
        <v>2559304.8000000003</v>
      </c>
      <c r="D60" s="47">
        <f>(D$4)*'Summary impacts'!$F$7</f>
        <v>2772946.8</v>
      </c>
      <c r="E60" s="47">
        <f>(E$4)*'Summary impacts'!$F$7</f>
        <v>2870852.4</v>
      </c>
      <c r="F60" s="47">
        <f>(F$4)*'Summary impacts'!$F$7</f>
        <v>2972314.8000000003</v>
      </c>
      <c r="G60" s="47">
        <f>(G$4)*'Summary impacts'!$F$7</f>
        <v>3077521.2</v>
      </c>
      <c r="H60" s="47">
        <f>(H$4)*'Summary impacts'!$F$7</f>
        <v>3186612</v>
      </c>
      <c r="I60" s="47">
        <f>(I$4)*'Summary impacts'!$F$7</f>
        <v>3299774.4000000004</v>
      </c>
      <c r="J60" s="47">
        <f>(J$4)*'Summary impacts'!$F$7</f>
        <v>3417148.8</v>
      </c>
      <c r="K60" s="47">
        <f>(K$4)*'Summary impacts'!$F$7</f>
        <v>3538922.4</v>
      </c>
      <c r="L60" s="47">
        <f>(L$4)*'Summary impacts'!$F$7</f>
        <v>3665282.4</v>
      </c>
      <c r="M60" s="47">
        <f>(M$4)*'Summary impacts'!$F$7</f>
        <v>3796462.8000000003</v>
      </c>
      <c r="N60" s="47">
        <f>(N$4)*'Summary impacts'!$F$7</f>
        <v>3932650.8</v>
      </c>
      <c r="O60" s="47">
        <f>(O$4)*'Summary impacts'!$F$7</f>
        <v>4074033.6</v>
      </c>
      <c r="P60" s="47">
        <f>(P$4)*'Summary impacts'!$F$7</f>
        <v>4220845.2</v>
      </c>
      <c r="Q60" s="47">
        <f>(Q$4)*'Summary impacts'!$F$7</f>
        <v>4373319.6000000006</v>
      </c>
      <c r="R60" s="47">
        <f>(R$4)*'Summary impacts'!$F$7</f>
        <v>4531737.6000000006</v>
      </c>
      <c r="S60" s="47">
        <f>(S$4)*'Summary impacts'!$F$7</f>
        <v>4696286.4000000004</v>
      </c>
      <c r="T60" s="47">
        <f>(T$4)*'Summary impacts'!$F$7</f>
        <v>4867246.8</v>
      </c>
      <c r="U60" s="48">
        <f t="shared" si="13"/>
        <v>4.582616683224193E-2</v>
      </c>
      <c r="W60" s="76"/>
      <c r="X60" s="76"/>
      <c r="Y60" s="76"/>
      <c r="Z60" s="76"/>
      <c r="AA60" s="76"/>
      <c r="AB60" s="76"/>
      <c r="AC60" s="76"/>
      <c r="AD60" s="76"/>
      <c r="AE60" s="76"/>
      <c r="AF60" s="76"/>
      <c r="AG60" s="76"/>
      <c r="AH60" s="76"/>
      <c r="AI60" s="76"/>
      <c r="AJ60" s="76"/>
      <c r="AK60" s="76"/>
      <c r="AL60" s="76"/>
      <c r="AM60" s="76"/>
      <c r="AN60" s="76"/>
      <c r="AO60" s="76"/>
      <c r="AP60" s="77"/>
    </row>
    <row r="61" spans="1:42" ht="16" x14ac:dyDescent="0.8">
      <c r="A61" s="46" t="s">
        <v>34</v>
      </c>
      <c r="B61" s="47">
        <f>(B$5*0.89)*'Summary impacts'!$F$8</f>
        <v>1524418.611</v>
      </c>
      <c r="C61" s="47">
        <f>(C$5*0.89)*'Summary impacts'!$F$8</f>
        <v>1889211.9889999998</v>
      </c>
      <c r="D61" s="47">
        <f>(D$5*0.89)*'Summary impacts'!$F$8</f>
        <v>2046862.05</v>
      </c>
      <c r="E61" s="47">
        <f>(E$5*0.89)*'Summary impacts'!$F$8</f>
        <v>2119302.977</v>
      </c>
      <c r="F61" s="47">
        <f>(F$5*0.89)*'Summary impacts'!$F$8</f>
        <v>2194376.5240000002</v>
      </c>
      <c r="G61" s="47">
        <f>(G$5*0.89)*'Summary impacts'!$F$8</f>
        <v>2272302.0759999999</v>
      </c>
      <c r="H61" s="47">
        <f>(H$5*0.89)*'Summary impacts'!$F$8</f>
        <v>2353079.6329999999</v>
      </c>
      <c r="I61" s="47">
        <f>(I$5*0.89)*'Summary impacts'!$F$8</f>
        <v>2436928.58</v>
      </c>
      <c r="J61" s="47">
        <f>(J$5*0.89)*'Summary impacts'!$F$8</f>
        <v>2523936.6710000001</v>
      </c>
      <c r="K61" s="47">
        <f>(K$5*0.89)*'Summary impacts'!$F$8</f>
        <v>2614235.537</v>
      </c>
      <c r="L61" s="47">
        <f>(L$5*0.89)*'Summary impacts'!$F$8</f>
        <v>2707956.8089999999</v>
      </c>
      <c r="M61" s="47">
        <f>(M$5*0.89)*'Summary impacts'!$F$8</f>
        <v>2805319.872</v>
      </c>
      <c r="N61" s="47">
        <f>(N$5*0.89)*'Summary impacts'!$F$8</f>
        <v>2906412.4799999995</v>
      </c>
      <c r="O61" s="47">
        <f>(O$5*0.89)*'Summary impacts'!$F$8</f>
        <v>3011410.1410000003</v>
      </c>
      <c r="P61" s="47">
        <f>(P$5*0.89)*'Summary impacts'!$F$8</f>
        <v>3120532.24</v>
      </c>
      <c r="Q61" s="47">
        <f>(Q$5*0.89)*'Summary impacts'!$F$8</f>
        <v>3233910.4079999998</v>
      </c>
      <c r="R61" s="47">
        <f>(R$5*0.89)*'Summary impacts'!$F$8</f>
        <v>3351720.1529999999</v>
      </c>
      <c r="S61" s="47">
        <f>(S$5*0.89)*'Summary impacts'!$F$8</f>
        <v>3474224.7369999997</v>
      </c>
      <c r="T61" s="47">
        <f>(T$5*0.89)*'Summary impacts'!$F$8</f>
        <v>3601555.7910000002</v>
      </c>
      <c r="U61" s="48">
        <f t="shared" si="13"/>
        <v>3.3909416003723721E-2</v>
      </c>
      <c r="W61" s="76"/>
      <c r="X61" s="76"/>
      <c r="Y61" s="76"/>
      <c r="Z61" s="76"/>
      <c r="AA61" s="76"/>
      <c r="AB61" s="76"/>
      <c r="AC61" s="76"/>
      <c r="AD61" s="76"/>
      <c r="AE61" s="76"/>
      <c r="AF61" s="76"/>
      <c r="AG61" s="76"/>
      <c r="AH61" s="76"/>
      <c r="AI61" s="76"/>
      <c r="AJ61" s="76"/>
      <c r="AK61" s="76"/>
      <c r="AL61" s="76"/>
      <c r="AM61" s="76"/>
      <c r="AN61" s="76"/>
      <c r="AO61" s="76"/>
      <c r="AP61" s="77"/>
    </row>
    <row r="62" spans="1:42" ht="16" x14ac:dyDescent="0.8">
      <c r="A62" s="46" t="s">
        <v>35</v>
      </c>
      <c r="B62" s="47">
        <f>(B$5*0.11)*'Summary impacts'!$F$9</f>
        <v>193761.71100000001</v>
      </c>
      <c r="C62" s="47">
        <f>(C$5*0.11)*'Summary impacts'!$F$9</f>
        <v>240128.889</v>
      </c>
      <c r="D62" s="47">
        <f>(D$5*0.11)*'Summary impacts'!$F$9</f>
        <v>260167.05</v>
      </c>
      <c r="E62" s="47">
        <f>(E$5*0.11)*'Summary impacts'!$F$9</f>
        <v>269374.67699999997</v>
      </c>
      <c r="F62" s="47">
        <f>(F$5*0.11)*'Summary impacts'!$F$9</f>
        <v>278916.924</v>
      </c>
      <c r="G62" s="47">
        <f>(G$5*0.11)*'Summary impacts'!$F$9</f>
        <v>288821.67599999998</v>
      </c>
      <c r="H62" s="47">
        <f>(H$5*0.11)*'Summary impacts'!$F$9</f>
        <v>299088.93299999996</v>
      </c>
      <c r="I62" s="47">
        <f>(I$5*0.11)*'Summary impacts'!$F$9</f>
        <v>309746.58</v>
      </c>
      <c r="J62" s="47">
        <f>(J$5*0.11)*'Summary impacts'!$F$9</f>
        <v>320805.77100000001</v>
      </c>
      <c r="K62" s="47">
        <f>(K$5*0.11)*'Summary impacts'!$F$9</f>
        <v>332283.23699999996</v>
      </c>
      <c r="L62" s="47">
        <f>(L$5*0.11)*'Summary impacts'!$F$9</f>
        <v>344195.70899999997</v>
      </c>
      <c r="M62" s="47">
        <f>(M$5*0.11)*'Summary impacts'!$F$9</f>
        <v>356571.07199999999</v>
      </c>
      <c r="N62" s="47">
        <f>(N$5*0.11)*'Summary impacts'!$F$9</f>
        <v>369420.48000000004</v>
      </c>
      <c r="O62" s="47">
        <f>(O$5*0.11)*'Summary impacts'!$F$9</f>
        <v>382766.24100000004</v>
      </c>
      <c r="P62" s="47">
        <f>(P$5*0.11)*'Summary impacts'!$F$9</f>
        <v>396636.24</v>
      </c>
      <c r="Q62" s="47">
        <f>(Q$5*0.11)*'Summary impacts'!$F$9</f>
        <v>411047.20799999998</v>
      </c>
      <c r="R62" s="47">
        <f>(R$5*0.11)*'Summary impacts'!$F$9</f>
        <v>426021.45300000004</v>
      </c>
      <c r="S62" s="47">
        <f>(S$5*0.11)*'Summary impacts'!$F$9</f>
        <v>441592.43699999998</v>
      </c>
      <c r="T62" s="47">
        <f>(T$5*0.11)*'Summary impacts'!$F$9</f>
        <v>457776.89100000006</v>
      </c>
      <c r="U62" s="48">
        <f t="shared" si="13"/>
        <v>4.3100670750681946E-3</v>
      </c>
      <c r="W62" s="76"/>
      <c r="X62" s="76"/>
      <c r="Y62" s="76"/>
      <c r="Z62" s="76"/>
      <c r="AA62" s="76"/>
      <c r="AB62" s="76"/>
      <c r="AC62" s="76"/>
      <c r="AD62" s="76"/>
      <c r="AE62" s="76"/>
      <c r="AF62" s="76"/>
      <c r="AG62" s="76"/>
      <c r="AH62" s="76"/>
      <c r="AI62" s="76"/>
      <c r="AJ62" s="76"/>
      <c r="AK62" s="76"/>
      <c r="AL62" s="76"/>
      <c r="AM62" s="76"/>
      <c r="AN62" s="76"/>
      <c r="AO62" s="76"/>
      <c r="AP62" s="77"/>
    </row>
    <row r="63" spans="1:42" ht="16" x14ac:dyDescent="0.8">
      <c r="A63" s="46" t="s">
        <v>77</v>
      </c>
      <c r="B63" s="47">
        <f>(B$6*0.75)*'Summary impacts'!$F$10</f>
        <v>2599881.2250000001</v>
      </c>
      <c r="C63" s="47">
        <f>(C$6*0.75)*'Summary impacts'!$F$10</f>
        <v>3287797.1250000005</v>
      </c>
      <c r="D63" s="47">
        <f>(D$6*0.75)*'Summary impacts'!$F$10</f>
        <v>3606263.0249999994</v>
      </c>
      <c r="E63" s="47">
        <f>(E$6*0.75)*'Summary impacts'!$F$10</f>
        <v>3830149.7249999996</v>
      </c>
      <c r="F63" s="47">
        <f>(F$6*0.75)*'Summary impacts'!$F$10</f>
        <v>4069799.6250000005</v>
      </c>
      <c r="G63" s="47">
        <f>(G$6*0.75)*'Summary impacts'!$F$10</f>
        <v>4327429.4249999998</v>
      </c>
      <c r="H63" s="47">
        <f>(H$6*0.75)*'Summary impacts'!$F$10</f>
        <v>4604085.8999999994</v>
      </c>
      <c r="I63" s="47">
        <f>(I$6*0.75)*'Summary impacts'!$F$10</f>
        <v>4900631.0999999996</v>
      </c>
      <c r="J63" s="47">
        <f>(J$6*0.75)*'Summary impacts'!$F$10</f>
        <v>5218173.3750000009</v>
      </c>
      <c r="K63" s="47">
        <f>(K$6*0.75)*'Summary impacts'!$F$10</f>
        <v>5557636.3500000006</v>
      </c>
      <c r="L63" s="47">
        <f>(L$6*0.75)*'Summary impacts'!$F$10</f>
        <v>5920128.3750000009</v>
      </c>
      <c r="M63" s="47">
        <f>(M$6*0.75)*'Summary impacts'!$F$10</f>
        <v>6306757.8000000007</v>
      </c>
      <c r="N63" s="47">
        <f>(N$6*0.75)*'Summary impacts'!$F$10</f>
        <v>6718571.3999999994</v>
      </c>
      <c r="O63" s="47">
        <f>(O$6*0.75)*'Summary impacts'!$F$10</f>
        <v>7156739.1000000006</v>
      </c>
      <c r="P63" s="47">
        <f>(P$6*0.75)*'Summary impacts'!$F$10</f>
        <v>7622430.8250000011</v>
      </c>
      <c r="Q63" s="47">
        <f>(Q$6*0.75)*'Summary impacts'!$F$10</f>
        <v>8116754.9250000007</v>
      </c>
      <c r="R63" s="47">
        <f>(R$6*0.75)*'Summary impacts'!$F$10</f>
        <v>8640942.9000000004</v>
      </c>
      <c r="S63" s="47">
        <f>(S$6*0.75)*'Summary impacts'!$F$10</f>
        <v>9196164.6750000007</v>
      </c>
      <c r="T63" s="47">
        <f>(T$6*0.75)*'Summary impacts'!$F$10</f>
        <v>9783528.6000000015</v>
      </c>
      <c r="U63" s="48">
        <f t="shared" si="13"/>
        <v>9.2114008648916335E-2</v>
      </c>
      <c r="W63" s="76"/>
      <c r="X63" s="76"/>
      <c r="Y63" s="76"/>
      <c r="Z63" s="76"/>
      <c r="AA63" s="76"/>
      <c r="AB63" s="76"/>
      <c r="AC63" s="76"/>
      <c r="AD63" s="76"/>
      <c r="AE63" s="76"/>
      <c r="AF63" s="76"/>
      <c r="AG63" s="76"/>
      <c r="AH63" s="76"/>
      <c r="AI63" s="76"/>
      <c r="AJ63" s="76"/>
      <c r="AK63" s="76"/>
      <c r="AL63" s="76"/>
      <c r="AM63" s="76"/>
      <c r="AN63" s="76"/>
      <c r="AO63" s="76"/>
      <c r="AP63" s="77"/>
    </row>
    <row r="64" spans="1:42" ht="16" x14ac:dyDescent="0.8">
      <c r="A64" s="46" t="s">
        <v>79</v>
      </c>
      <c r="B64" s="47">
        <f>(B$6*0.25)*'Summary impacts'!$F$10</f>
        <v>866627.07500000007</v>
      </c>
      <c r="C64" s="47">
        <f>(C$6*0.25)*'Summary impacts'!$F$10</f>
        <v>1095932.375</v>
      </c>
      <c r="D64" s="47">
        <f>(D$6*0.25)*'Summary impacts'!$F$10</f>
        <v>1202087.6749999998</v>
      </c>
      <c r="E64" s="47">
        <f>(E$6*0.25)*'Summary impacts'!$F$10</f>
        <v>1276716.575</v>
      </c>
      <c r="F64" s="47">
        <f>(F$6*0.25)*'Summary impacts'!$F$10</f>
        <v>1356599.875</v>
      </c>
      <c r="G64" s="47">
        <f>(G$6*0.25)*'Summary impacts'!$F$10</f>
        <v>1442476.4749999999</v>
      </c>
      <c r="H64" s="47">
        <f>(H$6*0.25)*'Summary impacts'!$F$10</f>
        <v>1534695.3</v>
      </c>
      <c r="I64" s="47">
        <f>(I$6*0.25)*'Summary impacts'!$F$10</f>
        <v>1633543.7</v>
      </c>
      <c r="J64" s="47">
        <f>(J$6*0.25)*'Summary impacts'!$F$10</f>
        <v>1739391.125</v>
      </c>
      <c r="K64" s="47">
        <f>(K$6*0.25)*'Summary impacts'!$F$10</f>
        <v>1852545.4500000002</v>
      </c>
      <c r="L64" s="47">
        <f>(L$6*0.25)*'Summary impacts'!$F$10</f>
        <v>1973376.125</v>
      </c>
      <c r="M64" s="47">
        <f>(M$6*0.25)*'Summary impacts'!$F$10</f>
        <v>2102252.6</v>
      </c>
      <c r="N64" s="47">
        <f>(N$6*0.25)*'Summary impacts'!$F$10</f>
        <v>2239523.7999999998</v>
      </c>
      <c r="O64" s="47">
        <f>(O$6*0.25)*'Summary impacts'!$F$10</f>
        <v>2385579.6999999997</v>
      </c>
      <c r="P64" s="47">
        <f>(P$6*0.25)*'Summary impacts'!$F$10</f>
        <v>2540810.2750000004</v>
      </c>
      <c r="Q64" s="47">
        <f>(Q$6*0.25)*'Summary impacts'!$F$10</f>
        <v>2705584.9750000001</v>
      </c>
      <c r="R64" s="47">
        <f>(R$6*0.25)*'Summary impacts'!$F$10</f>
        <v>2880314.3</v>
      </c>
      <c r="S64" s="47">
        <f>(S$6*0.25)*'Summary impacts'!$F$10</f>
        <v>3065388.2250000001</v>
      </c>
      <c r="T64" s="47">
        <f>(T$6*0.25)*'Summary impacts'!$F$10</f>
        <v>3261176.2</v>
      </c>
      <c r="U64" s="48">
        <f t="shared" si="13"/>
        <v>3.0704669549638776E-2</v>
      </c>
      <c r="W64" s="76"/>
      <c r="X64" s="76"/>
      <c r="Y64" s="76"/>
      <c r="Z64" s="76"/>
      <c r="AA64" s="76"/>
      <c r="AB64" s="76"/>
      <c r="AC64" s="76"/>
      <c r="AD64" s="76"/>
      <c r="AE64" s="76"/>
      <c r="AF64" s="76"/>
      <c r="AG64" s="76"/>
      <c r="AH64" s="76"/>
      <c r="AI64" s="76"/>
      <c r="AJ64" s="76"/>
      <c r="AK64" s="76"/>
      <c r="AL64" s="76"/>
      <c r="AM64" s="76"/>
      <c r="AN64" s="76"/>
      <c r="AO64" s="76"/>
      <c r="AP64" s="77"/>
    </row>
    <row r="65" spans="1:42" ht="16" x14ac:dyDescent="0.8">
      <c r="A65" s="46" t="s">
        <v>37</v>
      </c>
      <c r="B65" s="47">
        <f>(B$7*0.76)*'Summary impacts'!$F$12</f>
        <v>3832652.5639999998</v>
      </c>
      <c r="C65" s="47">
        <f>(C$7*0.76)*'Summary impacts'!$F$12</f>
        <v>4764148.6920000007</v>
      </c>
      <c r="D65" s="47">
        <f>(D$7*0.76)*'Summary impacts'!$F$12</f>
        <v>5171452.3760000011</v>
      </c>
      <c r="E65" s="47">
        <f>(E$7*0.76)*'Summary impacts'!$F$12</f>
        <v>5368469.2280000001</v>
      </c>
      <c r="F65" s="47">
        <f>(F$7*0.76)*'Summary impacts'!$F$12</f>
        <v>5574408.0240000002</v>
      </c>
      <c r="G65" s="47">
        <f>(G$7*0.76)*'Summary impacts'!$F$12</f>
        <v>5790115.784</v>
      </c>
      <c r="H65" s="47">
        <f>(H$7*0.76)*'Summary impacts'!$F$12</f>
        <v>6016270.1239999998</v>
      </c>
      <c r="I65" s="47">
        <f>(I$7*0.76)*'Summary impacts'!$F$12</f>
        <v>6253379.256000001</v>
      </c>
      <c r="J65" s="47">
        <f>(J$7*0.76)*'Summary impacts'!$F$12</f>
        <v>6502177.2640000004</v>
      </c>
      <c r="K65" s="47">
        <f>(K$7*0.76)*'Summary impacts'!$F$12</f>
        <v>6763341.7640000004</v>
      </c>
      <c r="L65" s="47">
        <f>(L$7*0.76)*'Summary impacts'!$F$12</f>
        <v>7037550.3719999995</v>
      </c>
      <c r="M65" s="47">
        <f>(M$7*0.76)*'Summary impacts'!$F$12</f>
        <v>7325593.6399999997</v>
      </c>
      <c r="N65" s="47">
        <f>(N$7*0.76)*'Summary impacts'!$F$12</f>
        <v>7628205.6520000007</v>
      </c>
      <c r="O65" s="47">
        <f>(O$7*0.76)*'Summary impacts'!$F$12</f>
        <v>7946176.96</v>
      </c>
      <c r="P65" s="47">
        <f>(P$7*0.76)*'Summary impacts'!$F$12</f>
        <v>8280467.5200000014</v>
      </c>
      <c r="Q65" s="47">
        <f>(Q$7*0.76)*'Summary impacts'!$F$12</f>
        <v>8631980.8200000003</v>
      </c>
      <c r="R65" s="47">
        <f>(R$7*0.76)*'Summary impacts'!$F$12</f>
        <v>9001620.3479999993</v>
      </c>
      <c r="S65" s="47">
        <f>(S$7*0.76)*'Summary impacts'!$F$12</f>
        <v>9390515.4639999997</v>
      </c>
      <c r="T65" s="47">
        <f>(T$7*0.76)*'Summary impacts'!$F$12</f>
        <v>9799626.1239999998</v>
      </c>
      <c r="U65" s="48">
        <f t="shared" si="13"/>
        <v>9.2265570271065842E-2</v>
      </c>
      <c r="W65" s="76"/>
      <c r="X65" s="76"/>
      <c r="Y65" s="76"/>
      <c r="Z65" s="76"/>
      <c r="AA65" s="76"/>
      <c r="AB65" s="76"/>
      <c r="AC65" s="76"/>
      <c r="AD65" s="76"/>
      <c r="AE65" s="76"/>
      <c r="AF65" s="76"/>
      <c r="AG65" s="76"/>
      <c r="AH65" s="76"/>
      <c r="AI65" s="76"/>
      <c r="AJ65" s="76"/>
      <c r="AK65" s="76"/>
      <c r="AL65" s="76"/>
      <c r="AM65" s="76"/>
      <c r="AN65" s="76"/>
      <c r="AO65" s="76"/>
      <c r="AP65" s="77"/>
    </row>
    <row r="66" spans="1:42" ht="16" x14ac:dyDescent="0.8">
      <c r="A66" s="46" t="s">
        <v>38</v>
      </c>
      <c r="B66" s="47">
        <f>(B$7*0.24)*'Summary impacts'!$F$13</f>
        <v>1156555.92</v>
      </c>
      <c r="C66" s="47">
        <f>(C$7*0.24)*'Summary impacts'!$F$13</f>
        <v>1437647.76</v>
      </c>
      <c r="D66" s="47">
        <f>(D$7*0.24)*'Summary impacts'!$F$13</f>
        <v>1560557.28</v>
      </c>
      <c r="E66" s="47">
        <f>(E$7*0.24)*'Summary impacts'!$F$13</f>
        <v>1620009.84</v>
      </c>
      <c r="F66" s="47">
        <f>(F$7*0.24)*'Summary impacts'!$F$13</f>
        <v>1682154.72</v>
      </c>
      <c r="G66" s="47">
        <f>(G$7*0.24)*'Summary impacts'!$F$13</f>
        <v>1747247.52</v>
      </c>
      <c r="H66" s="47">
        <f>(H$7*0.24)*'Summary impacts'!$F$13</f>
        <v>1815492.72</v>
      </c>
      <c r="I66" s="47">
        <f>(I$7*0.24)*'Summary impacts'!$F$13</f>
        <v>1887043.68</v>
      </c>
      <c r="J66" s="47">
        <f>(J$7*0.24)*'Summary impacts'!$F$13</f>
        <v>1962121.9199999997</v>
      </c>
      <c r="K66" s="47">
        <f>(K$7*0.24)*'Summary impacts'!$F$13</f>
        <v>2040931.92</v>
      </c>
      <c r="L66" s="47">
        <f>(L$7*0.24)*'Summary impacts'!$F$13</f>
        <v>2123678.16</v>
      </c>
      <c r="M66" s="47">
        <f>(M$7*0.24)*'Summary impacts'!$F$13</f>
        <v>2210599.1999999997</v>
      </c>
      <c r="N66" s="47">
        <f>(N$7*0.24)*'Summary impacts'!$F$13</f>
        <v>2301916.56</v>
      </c>
      <c r="O66" s="47">
        <f>(O$7*0.24)*'Summary impacts'!$F$13</f>
        <v>2397868.8000000003</v>
      </c>
      <c r="P66" s="47">
        <f>(P$7*0.24)*'Summary impacts'!$F$13</f>
        <v>2498745.6</v>
      </c>
      <c r="Q66" s="47">
        <f>(Q$7*0.24)*'Summary impacts'!$F$13</f>
        <v>2604819.6</v>
      </c>
      <c r="R66" s="47">
        <f>(R$7*0.24)*'Summary impacts'!$F$13</f>
        <v>2716363.44</v>
      </c>
      <c r="S66" s="47">
        <f>(S$7*0.24)*'Summary impacts'!$F$13</f>
        <v>2833717.92</v>
      </c>
      <c r="T66" s="47">
        <f>(T$7*0.24)*'Summary impacts'!$F$13</f>
        <v>2957172.7199999997</v>
      </c>
      <c r="U66" s="48">
        <f t="shared" si="13"/>
        <v>2.7842411939841355E-2</v>
      </c>
      <c r="W66" s="76"/>
      <c r="X66" s="76"/>
      <c r="Y66" s="76"/>
      <c r="Z66" s="76"/>
      <c r="AA66" s="76"/>
      <c r="AB66" s="76"/>
      <c r="AC66" s="76"/>
      <c r="AD66" s="76"/>
      <c r="AE66" s="76"/>
      <c r="AF66" s="76"/>
      <c r="AG66" s="76"/>
      <c r="AH66" s="76"/>
      <c r="AI66" s="76"/>
      <c r="AJ66" s="76"/>
      <c r="AK66" s="76"/>
      <c r="AL66" s="76"/>
      <c r="AM66" s="76"/>
      <c r="AN66" s="76"/>
      <c r="AO66" s="76"/>
      <c r="AP66" s="77"/>
    </row>
    <row r="67" spans="1:42" ht="16" x14ac:dyDescent="0.8">
      <c r="A67" s="46" t="s">
        <v>39</v>
      </c>
      <c r="B67" s="47">
        <f>(B$8)*'Summary impacts'!$F$14</f>
        <v>5222.1499999999996</v>
      </c>
      <c r="C67" s="47">
        <f>(C$8)*'Summary impacts'!$F$14</f>
        <v>7258.57</v>
      </c>
      <c r="D67" s="47">
        <f>(D$8)*'Summary impacts'!$F$14</f>
        <v>8351.07</v>
      </c>
      <c r="E67" s="47">
        <f>(E$8)*'Summary impacts'!$F$14</f>
        <v>9102.7099999999991</v>
      </c>
      <c r="F67" s="47">
        <f>(F$8)*'Summary impacts'!$F$14</f>
        <v>10042.26</v>
      </c>
      <c r="G67" s="47">
        <f>(G$8)*'Summary impacts'!$F$14</f>
        <v>11095.43</v>
      </c>
      <c r="H67" s="47">
        <f>(H$8)*'Summary impacts'!$F$14</f>
        <v>12279.7</v>
      </c>
      <c r="I67" s="47">
        <f>(I$8)*'Summary impacts'!$F$14</f>
        <v>13595.07</v>
      </c>
      <c r="J67" s="47">
        <f>(J$8)*'Summary impacts'!$F$14</f>
        <v>15059.02</v>
      </c>
      <c r="K67" s="47">
        <f>(K$8)*'Summary impacts'!$F$14</f>
        <v>16680.29</v>
      </c>
      <c r="L67" s="47">
        <f>(L$8)*'Summary impacts'!$F$14</f>
        <v>18463.25</v>
      </c>
      <c r="M67" s="47">
        <f>(M$8)*'Summary impacts'!$F$14</f>
        <v>20421.009999999998</v>
      </c>
      <c r="N67" s="47">
        <f>(N$8)*'Summary impacts'!$F$14</f>
        <v>22562.31</v>
      </c>
      <c r="O67" s="47">
        <f>(O$8)*'Summary impacts'!$F$14</f>
        <v>24895.89</v>
      </c>
      <c r="P67" s="47">
        <f>(P$8)*'Summary impacts'!$F$14</f>
        <v>27430.49</v>
      </c>
      <c r="Q67" s="47">
        <f>(Q$8)*'Summary impacts'!$F$14</f>
        <v>30174.85</v>
      </c>
      <c r="R67" s="47">
        <f>(R$8)*'Summary impacts'!$F$14</f>
        <v>33137.71</v>
      </c>
      <c r="S67" s="47">
        <f>(S$8)*'Summary impacts'!$F$14</f>
        <v>36327.81</v>
      </c>
      <c r="T67" s="47">
        <f>(T$8)*'Summary impacts'!$F$14</f>
        <v>39753.89</v>
      </c>
      <c r="U67" s="48">
        <f t="shared" si="13"/>
        <v>3.7429135407117511E-4</v>
      </c>
      <c r="W67" s="76"/>
      <c r="X67" s="76"/>
      <c r="Y67" s="76"/>
      <c r="Z67" s="76"/>
      <c r="AA67" s="76"/>
      <c r="AB67" s="76"/>
      <c r="AC67" s="76"/>
      <c r="AD67" s="76"/>
      <c r="AE67" s="76"/>
      <c r="AF67" s="76"/>
      <c r="AG67" s="76"/>
      <c r="AH67" s="76"/>
      <c r="AI67" s="76"/>
      <c r="AJ67" s="76"/>
      <c r="AK67" s="76"/>
      <c r="AL67" s="76"/>
      <c r="AM67" s="76"/>
      <c r="AN67" s="76"/>
      <c r="AO67" s="76"/>
      <c r="AP67" s="77"/>
    </row>
    <row r="68" spans="1:42" ht="16" x14ac:dyDescent="0.8">
      <c r="A68" s="46" t="s">
        <v>40</v>
      </c>
      <c r="B68" s="47">
        <f>(B$9)*AVERAGE('Summary impacts'!$F$4:$F$14)</f>
        <v>2281267.88</v>
      </c>
      <c r="C68" s="47">
        <f>(C$9)*AVERAGE('Summary impacts'!$F$4:$F$14)</f>
        <v>2838015.49</v>
      </c>
      <c r="D68" s="47">
        <f>(D$9)*AVERAGE('Summary impacts'!$F$4:$F$14)</f>
        <v>3082021.6599999997</v>
      </c>
      <c r="E68" s="47">
        <f>(E$9)*AVERAGE('Summary impacts'!$F$4:$F$14)</f>
        <v>3194615.0400000005</v>
      </c>
      <c r="F68" s="47">
        <f>(F$9)*AVERAGE('Summary impacts'!$F$4:$F$14)</f>
        <v>3312539.24</v>
      </c>
      <c r="G68" s="47">
        <f>(G$9)*AVERAGE('Summary impacts'!$F$4:$F$14)</f>
        <v>3436036.57</v>
      </c>
      <c r="H68" s="47">
        <f>(H$9)*AVERAGE('Summary impacts'!$F$4:$F$14)</f>
        <v>3565268.57</v>
      </c>
      <c r="I68" s="47">
        <f>(I$9)*AVERAGE('Summary impacts'!$F$4:$F$14)</f>
        <v>3700639.0900000003</v>
      </c>
      <c r="J68" s="47">
        <f>(J$9)*AVERAGE('Summary impacts'!$F$4:$F$14)</f>
        <v>3842713.52</v>
      </c>
      <c r="K68" s="47">
        <f>(K$9)*AVERAGE('Summary impacts'!$F$4:$F$14)</f>
        <v>3991814.9400000004</v>
      </c>
      <c r="L68" s="47">
        <f>(L$9)*AVERAGE('Summary impacts'!$F$4:$F$14)</f>
        <v>4148508.74</v>
      </c>
      <c r="M68" s="47">
        <f>(M$9)*AVERAGE('Summary impacts'!$F$4:$F$14)</f>
        <v>4313279.54</v>
      </c>
      <c r="N68" s="47">
        <f>(N$9)*AVERAGE('Summary impacts'!$F$4:$F$14)</f>
        <v>4486692.7300000004</v>
      </c>
      <c r="O68" s="47">
        <f>(O$9)*AVERAGE('Summary impacts'!$F$4:$F$14)</f>
        <v>4669313.7</v>
      </c>
      <c r="P68" s="47">
        <f>(P$9)*AVERAGE('Summary impacts'!$F$4:$F$14)</f>
        <v>4861950.1500000004</v>
      </c>
      <c r="Q68" s="47">
        <f>(Q$9)*AVERAGE('Summary impacts'!$F$4:$F$14)</f>
        <v>5065167.47</v>
      </c>
      <c r="R68" s="47">
        <f>(R$9)*AVERAGE('Summary impacts'!$F$4:$F$14)</f>
        <v>5279773.3600000003</v>
      </c>
      <c r="S68" s="47">
        <f>(S$9)*AVERAGE('Summary impacts'!$F$4:$F$14)</f>
        <v>5506817.8300000001</v>
      </c>
      <c r="T68" s="47">
        <f>(T$9)*AVERAGE('Summary impacts'!$F$4:$F$14)</f>
        <v>5747108.5800000001</v>
      </c>
      <c r="U68" s="48">
        <f t="shared" si="13"/>
        <v>5.4110253170249971E-2</v>
      </c>
      <c r="W68" s="76"/>
      <c r="X68" s="76"/>
      <c r="Y68" s="76"/>
      <c r="Z68" s="76"/>
      <c r="AA68" s="76"/>
      <c r="AB68" s="76"/>
      <c r="AC68" s="76"/>
      <c r="AD68" s="76"/>
      <c r="AE68" s="76"/>
      <c r="AF68" s="76"/>
      <c r="AG68" s="76"/>
      <c r="AH68" s="76"/>
      <c r="AI68" s="76"/>
      <c r="AJ68" s="76"/>
      <c r="AK68" s="76"/>
      <c r="AL68" s="76"/>
      <c r="AM68" s="76"/>
      <c r="AN68" s="76"/>
      <c r="AO68" s="76"/>
      <c r="AP68" s="77"/>
    </row>
    <row r="69" spans="1:42" ht="16" x14ac:dyDescent="0.8">
      <c r="A69" s="39" t="s">
        <v>60</v>
      </c>
      <c r="B69" s="39">
        <f>SUM(B57:B68)</f>
        <v>29688037.672699999</v>
      </c>
      <c r="C69" s="39">
        <f t="shared" ref="C69:T69" si="14">SUM(C57:C68)</f>
        <v>37711326.524500005</v>
      </c>
      <c r="D69" s="39">
        <f t="shared" si="14"/>
        <v>41441292.958700001</v>
      </c>
      <c r="E69" s="39">
        <f t="shared" si="14"/>
        <v>43950943.910500005</v>
      </c>
      <c r="F69" s="39">
        <f t="shared" si="14"/>
        <v>46601800.585800007</v>
      </c>
      <c r="G69" s="39">
        <f t="shared" si="14"/>
        <v>49426356.135700002</v>
      </c>
      <c r="H69" s="39">
        <f t="shared" si="14"/>
        <v>52432820.373899996</v>
      </c>
      <c r="I69" s="39">
        <f t="shared" si="14"/>
        <v>55629597.790100008</v>
      </c>
      <c r="J69" s="39">
        <f t="shared" si="14"/>
        <v>59026776.516399994</v>
      </c>
      <c r="K69" s="39">
        <f t="shared" si="14"/>
        <v>62633035.328500003</v>
      </c>
      <c r="L69" s="39">
        <f t="shared" si="14"/>
        <v>66458543.294500001</v>
      </c>
      <c r="M69" s="39">
        <f t="shared" si="14"/>
        <v>70513527.788400009</v>
      </c>
      <c r="N69" s="39">
        <f t="shared" si="14"/>
        <v>74808032.902299985</v>
      </c>
      <c r="O69" s="39">
        <f t="shared" si="14"/>
        <v>79352581.944299996</v>
      </c>
      <c r="P69" s="39">
        <f t="shared" si="14"/>
        <v>84158399.910500005</v>
      </c>
      <c r="Q69" s="39">
        <f t="shared" si="14"/>
        <v>89236234.75909999</v>
      </c>
      <c r="R69" s="39">
        <f t="shared" si="14"/>
        <v>94596960.924199998</v>
      </c>
      <c r="S69" s="39">
        <f t="shared" si="14"/>
        <v>100251892.60179999</v>
      </c>
      <c r="T69" s="39">
        <f t="shared" si="14"/>
        <v>106211082.80379999</v>
      </c>
      <c r="U69" s="41">
        <f t="shared" ref="U69" si="15">T69/B69</f>
        <v>3.5775716797027544</v>
      </c>
      <c r="W69" s="69"/>
      <c r="X69" s="69"/>
      <c r="Y69" s="69"/>
      <c r="Z69" s="69"/>
      <c r="AA69" s="69"/>
      <c r="AB69" s="69"/>
      <c r="AC69" s="69"/>
      <c r="AD69" s="69"/>
      <c r="AE69" s="69"/>
      <c r="AF69" s="69"/>
      <c r="AG69" s="69"/>
      <c r="AH69" s="69"/>
      <c r="AI69" s="69"/>
      <c r="AJ69" s="69"/>
      <c r="AK69" s="69"/>
      <c r="AL69" s="69"/>
      <c r="AM69" s="69"/>
      <c r="AN69" s="69"/>
      <c r="AO69" s="69"/>
      <c r="AP69" s="78"/>
    </row>
    <row r="70" spans="1:42" ht="17" x14ac:dyDescent="0.8">
      <c r="A70" s="53" t="s">
        <v>86</v>
      </c>
      <c r="B70" s="44"/>
      <c r="C70" s="44"/>
      <c r="D70" s="44"/>
      <c r="E70" s="44"/>
      <c r="F70" s="44"/>
      <c r="G70" s="44"/>
      <c r="H70" s="44"/>
      <c r="I70" s="44"/>
      <c r="J70" s="44"/>
      <c r="K70" s="44"/>
      <c r="L70" s="44"/>
      <c r="M70" s="44"/>
      <c r="N70" s="44"/>
      <c r="O70" s="44"/>
      <c r="P70" s="44"/>
      <c r="Q70" s="44"/>
      <c r="R70" s="44"/>
      <c r="S70" s="44"/>
      <c r="T70" s="44"/>
      <c r="U70" s="44"/>
      <c r="W70" s="6"/>
      <c r="X70" s="6"/>
      <c r="Y70" s="6"/>
      <c r="Z70" s="6"/>
      <c r="AA70" s="6"/>
      <c r="AB70" s="6"/>
      <c r="AC70" s="6"/>
      <c r="AD70" s="6"/>
      <c r="AE70" s="6"/>
      <c r="AF70" s="6"/>
      <c r="AG70" s="6"/>
      <c r="AH70" s="6"/>
      <c r="AI70" s="6"/>
      <c r="AJ70" s="6"/>
      <c r="AK70" s="6"/>
      <c r="AL70" s="6"/>
      <c r="AM70" s="6"/>
      <c r="AN70" s="6"/>
      <c r="AO70" s="6"/>
      <c r="AP70" s="75"/>
    </row>
    <row r="71" spans="1:42" ht="16" x14ac:dyDescent="0.8">
      <c r="A71" s="46" t="s">
        <v>84</v>
      </c>
      <c r="B71" s="47">
        <f>(B$3*0.5*'Summary impacts'!$Q$19+(B$3*0.5)*'Summary impacts'!$Q$18)*'Summary impacts'!$G$4</f>
        <v>22331387.629000001</v>
      </c>
      <c r="C71" s="47">
        <f>(C$3*0.5*'Summary impacts'!$Q$19+(C$3*0.5)*'Summary impacts'!$Q$18)*'Summary impacts'!$G$4</f>
        <v>28549973.515000004</v>
      </c>
      <c r="D71" s="47">
        <f>(D$3*0.5*'Summary impacts'!$Q$19+(D$3*0.5)*'Summary impacts'!$Q$18)*'Summary impacts'!$G$4</f>
        <v>31553612.948999997</v>
      </c>
      <c r="E71" s="47">
        <f>(E$3*0.5*'Summary impacts'!$Q$19+(E$3*0.5)*'Summary impacts'!$Q$18)*'Summary impacts'!$G$4</f>
        <v>34042244.995000005</v>
      </c>
      <c r="F71" s="47">
        <f>(F$3*0.5*'Summary impacts'!$Q$19+(F$3*0.5)*'Summary impacts'!$Q$18)*'Summary impacts'!$G$4</f>
        <v>36657062.406000003</v>
      </c>
      <c r="G71" s="47">
        <f>(G$3*0.5*'Summary impacts'!$Q$19+(G$3*0.5)*'Summary impacts'!$Q$18)*'Summary impacts'!$G$4</f>
        <v>39454100.039000005</v>
      </c>
      <c r="H71" s="47">
        <f>(H$3*0.5*'Summary impacts'!$Q$19+(H$3*0.5)*'Summary impacts'!$Q$18)*'Summary impacts'!$G$4</f>
        <v>42440629.593000002</v>
      </c>
      <c r="I71" s="47">
        <f>(I$3*0.5*'Summary impacts'!$Q$19+(I$3*0.5)*'Summary impacts'!$Q$18)*'Summary impacts'!$G$4</f>
        <v>45623922.766999997</v>
      </c>
      <c r="J71" s="47">
        <f>(J$3*0.5*'Summary impacts'!$Q$19+(J$3*0.5)*'Summary impacts'!$Q$18)*'Summary impacts'!$G$4</f>
        <v>49012962.247999996</v>
      </c>
      <c r="K71" s="47">
        <f>(K$3*0.5*'Summary impacts'!$Q$19+(K$3*0.5)*'Summary impacts'!$Q$18)*'Summary impacts'!$G$4</f>
        <v>52615019.734999999</v>
      </c>
      <c r="L71" s="47">
        <f>(L$3*0.5*'Summary impacts'!$Q$19+(L$3*0.5)*'Summary impacts'!$Q$18)*'Summary impacts'!$G$4</f>
        <v>56439077.914999999</v>
      </c>
      <c r="M71" s="47">
        <f>(M$3*0.5*'Summary impacts'!$Q$19+(M$3*0.5)*'Summary impacts'!$Q$18)*'Summary impacts'!$G$4</f>
        <v>60493691.728</v>
      </c>
      <c r="N71" s="47">
        <f>(N$3*0.5*'Summary impacts'!$Q$19+(N$3*0.5)*'Summary impacts'!$Q$18)*'Summary impacts'!$G$4</f>
        <v>64787843.861000001</v>
      </c>
      <c r="O71" s="47">
        <f>(O$3*0.5*'Summary impacts'!$Q$19+(O$3*0.5)*'Summary impacts'!$Q$18)*'Summary impacts'!$G$4</f>
        <v>69330517.001000002</v>
      </c>
      <c r="P71" s="47">
        <f>(P$3*0.5*'Summary impacts'!$Q$19+(P$3*0.5)*'Summary impacts'!$Q$18)*'Summary impacts'!$G$4</f>
        <v>74130693.834999993</v>
      </c>
      <c r="Q71" s="47">
        <f>(Q$3*0.5*'Summary impacts'!$Q$19+(Q$3*0.5)*'Summary impacts'!$Q$18)*'Summary impacts'!$G$4</f>
        <v>79197784.797000006</v>
      </c>
      <c r="R71" s="47">
        <f>(R$3*0.5*'Summary impacts'!$Q$19+(R$3*0.5)*'Summary impacts'!$Q$18)*'Summary impacts'!$G$4</f>
        <v>84540772.574000001</v>
      </c>
      <c r="S71" s="47">
        <f>(S$3*0.5*'Summary impacts'!$Q$19+(S$3*0.5)*'Summary impacts'!$Q$18)*'Summary impacts'!$G$4</f>
        <v>90168212.106000006</v>
      </c>
      <c r="T71" s="47">
        <f>(T$3*0.5*'Summary impacts'!$Q$19+(T$3*0.5)*'Summary impacts'!$Q$18)*'Summary impacts'!$G$4</f>
        <v>96088230.58600001</v>
      </c>
      <c r="U71" s="48">
        <f t="shared" ref="U71:U82" si="16">T71/$T$83</f>
        <v>0.8341259446302266</v>
      </c>
      <c r="W71" s="76"/>
      <c r="X71" s="76"/>
      <c r="Y71" s="76"/>
      <c r="Z71" s="76"/>
      <c r="AA71" s="76"/>
      <c r="AB71" s="76"/>
      <c r="AC71" s="76"/>
      <c r="AD71" s="76"/>
      <c r="AE71" s="76"/>
      <c r="AF71" s="76"/>
      <c r="AG71" s="76"/>
      <c r="AH71" s="76"/>
      <c r="AI71" s="76"/>
      <c r="AJ71" s="76"/>
      <c r="AK71" s="76"/>
      <c r="AL71" s="76"/>
      <c r="AM71" s="76"/>
      <c r="AN71" s="76"/>
      <c r="AO71" s="76"/>
      <c r="AP71" s="77"/>
    </row>
    <row r="72" spans="1:42" ht="16" x14ac:dyDescent="0.8">
      <c r="A72" s="46" t="s">
        <v>32</v>
      </c>
      <c r="B72" s="47">
        <f>(B$2-(B$3*0.5)*'Summary impacts'!$Q$18)*'Summary impacts'!$G$5</f>
        <v>2040263.9529999997</v>
      </c>
      <c r="C72" s="47">
        <f>(C$2-(C$3*0.5)*'Summary impacts'!$Q$18)*'Summary impacts'!$G$5</f>
        <v>2889747.855</v>
      </c>
      <c r="D72" s="47">
        <f>(D$2-(D$3*0.5)*'Summary impacts'!$Q$18)*'Summary impacts'!$G$5</f>
        <v>3299219.1929999995</v>
      </c>
      <c r="E72" s="47">
        <f>(E$2-(E$3*0.5)*'Summary impacts'!$Q$18)*'Summary impacts'!$G$5</f>
        <v>3488517.2149999994</v>
      </c>
      <c r="F72" s="47">
        <f>(F$2-(F$3*0.5)*'Summary impacts'!$Q$18)*'Summary impacts'!$G$5</f>
        <v>3704108.5419999999</v>
      </c>
      <c r="G72" s="47">
        <f>(G$2-(G$3*0.5)*'Summary impacts'!$Q$18)*'Summary impacts'!$G$5</f>
        <v>3937216.3229999994</v>
      </c>
      <c r="H72" s="47">
        <f>(H$2-(H$3*0.5)*'Summary impacts'!$Q$18)*'Summary impacts'!$G$5</f>
        <v>4189423.5010000002</v>
      </c>
      <c r="I72" s="47">
        <f>(I$2-(I$3*0.5)*'Summary impacts'!$Q$18)*'Summary impacts'!$G$5</f>
        <v>4462507.0190000003</v>
      </c>
      <c r="J72" s="47">
        <f>(J$2-(J$3*0.5)*'Summary impacts'!$Q$18)*'Summary impacts'!$G$5</f>
        <v>4758285.3360000001</v>
      </c>
      <c r="K72" s="47">
        <f>(K$2-(K$3*0.5)*'Summary impacts'!$Q$18)*'Summary impacts'!$G$5</f>
        <v>5078729.3949999996</v>
      </c>
      <c r="L72" s="47">
        <f>(L$2-(L$3*0.5)*'Summary impacts'!$Q$18)*'Summary impacts'!$G$5</f>
        <v>5425754.6549999984</v>
      </c>
      <c r="M72" s="47">
        <f>(M$2-(M$3*0.5)*'Summary impacts'!$Q$18)*'Summary impacts'!$G$5</f>
        <v>5801411.6960000005</v>
      </c>
      <c r="N72" s="47">
        <f>(N$2-(N$3*0.5)*'Summary impacts'!$Q$18)*'Summary impacts'!$G$5</f>
        <v>6207518.9769999981</v>
      </c>
      <c r="O72" s="47">
        <f>(O$2-(O$3*0.5)*'Summary impacts'!$Q$18)*'Summary impacts'!$G$5</f>
        <v>6646088.9569999995</v>
      </c>
      <c r="P72" s="47">
        <f>(P$2-(P$3*0.5)*'Summary impacts'!$Q$18)*'Summary impacts'!$G$5</f>
        <v>7119328.0950000016</v>
      </c>
      <c r="Q72" s="47">
        <f>(Q$2-(Q$3*0.5)*'Summary impacts'!$Q$18)*'Summary impacts'!$G$5</f>
        <v>7629113.7289999975</v>
      </c>
      <c r="R72" s="47">
        <f>(R$2-(R$3*0.5)*'Summary impacts'!$Q$18)*'Summary impacts'!$G$5</f>
        <v>8177167.318</v>
      </c>
      <c r="S72" s="47">
        <f>(S$2-(S$3*0.5)*'Summary impacts'!$Q$18)*'Summary impacts'!$G$5</f>
        <v>8765539.4420000017</v>
      </c>
      <c r="T72" s="47">
        <f>(T$2-(T$3*0.5)*'Summary impacts'!$Q$18)*'Summary impacts'!$G$5</f>
        <v>9395736.8019999973</v>
      </c>
      <c r="U72" s="48">
        <f t="shared" si="16"/>
        <v>8.1562828118172379E-2</v>
      </c>
      <c r="W72" s="76"/>
      <c r="X72" s="76"/>
      <c r="Y72" s="76"/>
      <c r="Z72" s="76"/>
      <c r="AA72" s="76"/>
      <c r="AB72" s="76"/>
      <c r="AC72" s="76"/>
      <c r="AD72" s="76"/>
      <c r="AE72" s="76"/>
      <c r="AF72" s="76"/>
      <c r="AG72" s="76"/>
      <c r="AH72" s="76"/>
      <c r="AI72" s="76"/>
      <c r="AJ72" s="76"/>
      <c r="AK72" s="76"/>
      <c r="AL72" s="76"/>
      <c r="AM72" s="76"/>
      <c r="AN72" s="76"/>
      <c r="AO72" s="76"/>
      <c r="AP72" s="77"/>
    </row>
    <row r="73" spans="1:42" ht="16" x14ac:dyDescent="0.8">
      <c r="A73" s="46" t="s">
        <v>78</v>
      </c>
      <c r="B73" s="47">
        <f>(B$3*0.5*'Summary impacts'!$Q$19)*'Summary impacts'!$G$6</f>
        <v>944946.70000000007</v>
      </c>
      <c r="C73" s="47">
        <f>(C$3*0.5*'Summary impacts'!$Q$19)*'Summary impacts'!$G$6</f>
        <v>1208084.5</v>
      </c>
      <c r="D73" s="47">
        <f>(D$3*0.5*'Summary impacts'!$Q$19)*'Summary impacts'!$G$6</f>
        <v>1335182.7</v>
      </c>
      <c r="E73" s="47">
        <f>(E$3*0.5*'Summary impacts'!$Q$19)*'Summary impacts'!$G$6</f>
        <v>1440488.5</v>
      </c>
      <c r="F73" s="47">
        <f>(F$3*0.5*'Summary impacts'!$Q$19)*'Summary impacts'!$G$6</f>
        <v>1551133.8</v>
      </c>
      <c r="G73" s="47">
        <f>(G$3*0.5*'Summary impacts'!$Q$19)*'Summary impacts'!$G$6</f>
        <v>1669489.7</v>
      </c>
      <c r="H73" s="47">
        <f>(H$3*0.5*'Summary impacts'!$Q$19)*'Summary impacts'!$G$6</f>
        <v>1795863.9000000001</v>
      </c>
      <c r="I73" s="47">
        <f>(I$3*0.5*'Summary impacts'!$Q$19)*'Summary impacts'!$G$6</f>
        <v>1930564.0999999999</v>
      </c>
      <c r="J73" s="47">
        <f>(J$3*0.5*'Summary impacts'!$Q$19)*'Summary impacts'!$G$6</f>
        <v>2073970.4</v>
      </c>
      <c r="K73" s="47">
        <f>(K$3*0.5*'Summary impacts'!$Q$19)*'Summary impacts'!$G$6</f>
        <v>2226390.5</v>
      </c>
      <c r="L73" s="47">
        <f>(L$3*0.5*'Summary impacts'!$Q$19)*'Summary impacts'!$G$6</f>
        <v>2388204.5</v>
      </c>
      <c r="M73" s="47">
        <f>(M$3*0.5*'Summary impacts'!$Q$19)*'Summary impacts'!$G$6</f>
        <v>2559774.4</v>
      </c>
      <c r="N73" s="47">
        <f>(N$3*0.5*'Summary impacts'!$Q$19)*'Summary impacts'!$G$6</f>
        <v>2741480.3000000003</v>
      </c>
      <c r="O73" s="47">
        <f>(O$3*0.5*'Summary impacts'!$Q$19)*'Summary impacts'!$G$6</f>
        <v>2933702.3</v>
      </c>
      <c r="P73" s="47">
        <f>(P$3*0.5*'Summary impacts'!$Q$19)*'Summary impacts'!$G$6</f>
        <v>3136820.5</v>
      </c>
      <c r="Q73" s="47">
        <f>(Q$3*0.5*'Summary impacts'!$Q$19)*'Summary impacts'!$G$6</f>
        <v>3351233.1</v>
      </c>
      <c r="R73" s="47">
        <f>(R$3*0.5*'Summary impacts'!$Q$19)*'Summary impacts'!$G$6</f>
        <v>3577320.2</v>
      </c>
      <c r="S73" s="47">
        <f>(S$3*0.5*'Summary impacts'!$Q$19)*'Summary impacts'!$G$6</f>
        <v>3815443.8</v>
      </c>
      <c r="T73" s="47">
        <f>(T$3*0.5*'Summary impacts'!$Q$19)*'Summary impacts'!$G$6</f>
        <v>4065947.8000000003</v>
      </c>
      <c r="U73" s="48">
        <f t="shared" si="16"/>
        <v>3.5295816447122014E-2</v>
      </c>
      <c r="W73" s="76"/>
      <c r="X73" s="76"/>
      <c r="Y73" s="76"/>
      <c r="Z73" s="76"/>
      <c r="AA73" s="76"/>
      <c r="AB73" s="76"/>
      <c r="AC73" s="76"/>
      <c r="AD73" s="76"/>
      <c r="AE73" s="76"/>
      <c r="AF73" s="76"/>
      <c r="AG73" s="76"/>
      <c r="AH73" s="76"/>
      <c r="AI73" s="76"/>
      <c r="AJ73" s="76"/>
      <c r="AK73" s="76"/>
      <c r="AL73" s="76"/>
      <c r="AM73" s="76"/>
      <c r="AN73" s="76"/>
      <c r="AO73" s="76"/>
      <c r="AP73" s="77"/>
    </row>
    <row r="74" spans="1:42" ht="16" x14ac:dyDescent="0.8">
      <c r="A74" s="46" t="s">
        <v>14</v>
      </c>
      <c r="B74" s="47">
        <f>(B$4)*'Summary impacts'!$G$7</f>
        <v>106334.02</v>
      </c>
      <c r="C74" s="47">
        <f>(C$4)*'Summary impacts'!$G$7</f>
        <v>131793.26</v>
      </c>
      <c r="D74" s="47">
        <f>(D$4)*'Summary impacts'!$G$7</f>
        <v>142794.91</v>
      </c>
      <c r="E74" s="47">
        <f>(E$4)*'Summary impacts'!$G$7</f>
        <v>147836.62999999998</v>
      </c>
      <c r="F74" s="47">
        <f>(F$4)*'Summary impacts'!$G$7</f>
        <v>153061.51</v>
      </c>
      <c r="G74" s="47">
        <f>(G$4)*'Summary impacts'!$G$7</f>
        <v>158479.19</v>
      </c>
      <c r="H74" s="47">
        <f>(H$4)*'Summary impacts'!$G$7</f>
        <v>164096.9</v>
      </c>
      <c r="I74" s="47">
        <f>(I$4)*'Summary impacts'!$G$7</f>
        <v>169924.28</v>
      </c>
      <c r="J74" s="47">
        <f>(J$4)*'Summary impacts'!$G$7</f>
        <v>175968.56</v>
      </c>
      <c r="K74" s="47">
        <f>(K$4)*'Summary impacts'!$G$7</f>
        <v>182239.37999999998</v>
      </c>
      <c r="L74" s="47">
        <f>(L$4)*'Summary impacts'!$G$7</f>
        <v>188746.37999999998</v>
      </c>
      <c r="M74" s="47">
        <f>(M$4)*'Summary impacts'!$G$7</f>
        <v>195501.61000000002</v>
      </c>
      <c r="N74" s="47">
        <f>(N$4)*'Summary impacts'!$G$7</f>
        <v>202514.71</v>
      </c>
      <c r="O74" s="47">
        <f>(O$4)*'Summary impacts'!$G$7</f>
        <v>209795.32</v>
      </c>
      <c r="P74" s="47">
        <f>(P$4)*'Summary impacts'!$G$7</f>
        <v>217355.49</v>
      </c>
      <c r="Q74" s="47">
        <f>(Q$4)*'Summary impacts'!$G$7</f>
        <v>225207.27000000002</v>
      </c>
      <c r="R74" s="47">
        <f>(R$4)*'Summary impacts'!$G$7</f>
        <v>233365.12000000002</v>
      </c>
      <c r="S74" s="47">
        <f>(S$4)*'Summary impacts'!$G$7</f>
        <v>241838.68</v>
      </c>
      <c r="T74" s="47">
        <f>(T$4)*'Summary impacts'!$G$7</f>
        <v>250642.41</v>
      </c>
      <c r="U74" s="48">
        <f>T74/$T$83</f>
        <v>2.1757850647330739E-3</v>
      </c>
      <c r="W74" s="76"/>
      <c r="X74" s="76"/>
      <c r="Y74" s="76"/>
      <c r="Z74" s="76"/>
      <c r="AA74" s="76"/>
      <c r="AB74" s="76"/>
      <c r="AC74" s="76"/>
      <c r="AD74" s="76"/>
      <c r="AE74" s="76"/>
      <c r="AF74" s="76"/>
      <c r="AG74" s="76"/>
      <c r="AH74" s="76"/>
      <c r="AI74" s="76"/>
      <c r="AJ74" s="76"/>
      <c r="AK74" s="76"/>
      <c r="AL74" s="76"/>
      <c r="AM74" s="76"/>
      <c r="AN74" s="76"/>
      <c r="AO74" s="76"/>
      <c r="AP74" s="77"/>
    </row>
    <row r="75" spans="1:42" ht="16" x14ac:dyDescent="0.8">
      <c r="A75" s="46" t="s">
        <v>34</v>
      </c>
      <c r="B75" s="47">
        <f>(B$5*0.89)*'Summary impacts'!$G$8</f>
        <v>132033.8229</v>
      </c>
      <c r="C75" s="47">
        <f>(C$5*0.89)*'Summary impacts'!$G$8</f>
        <v>163629.5171</v>
      </c>
      <c r="D75" s="47">
        <f>(D$5*0.89)*'Summary impacts'!$G$8</f>
        <v>177283.995</v>
      </c>
      <c r="E75" s="47">
        <f>(E$5*0.89)*'Summary impacts'!$G$8</f>
        <v>183558.29029999999</v>
      </c>
      <c r="F75" s="47">
        <f>(F$5*0.89)*'Summary impacts'!$G$8</f>
        <v>190060.6036</v>
      </c>
      <c r="G75" s="47">
        <f>(G$5*0.89)*'Summary impacts'!$G$8</f>
        <v>196809.93640000001</v>
      </c>
      <c r="H75" s="47">
        <f>(H$5*0.89)*'Summary impacts'!$G$8</f>
        <v>203806.28869999998</v>
      </c>
      <c r="I75" s="47">
        <f>(I$5*0.89)*'Summary impacts'!$G$8</f>
        <v>211068.66199999998</v>
      </c>
      <c r="J75" s="47">
        <f>(J$5*0.89)*'Summary impacts'!$G$8</f>
        <v>218604.6569</v>
      </c>
      <c r="K75" s="47">
        <f>(K$5*0.89)*'Summary impacts'!$G$8</f>
        <v>226425.67429999998</v>
      </c>
      <c r="L75" s="47">
        <f>(L$5*0.89)*'Summary impacts'!$G$8</f>
        <v>234543.1151</v>
      </c>
      <c r="M75" s="47">
        <f>(M$5*0.89)*'Summary impacts'!$G$8</f>
        <v>242975.98079999999</v>
      </c>
      <c r="N75" s="47">
        <f>(N$5*0.89)*'Summary impacts'!$G$8</f>
        <v>251731.87199999997</v>
      </c>
      <c r="O75" s="47">
        <f>(O$5*0.89)*'Summary impacts'!$G$8</f>
        <v>260825.98990000002</v>
      </c>
      <c r="P75" s="47">
        <f>(P$5*0.89)*'Summary impacts'!$G$8</f>
        <v>270277.33600000001</v>
      </c>
      <c r="Q75" s="47">
        <f>(Q$5*0.89)*'Summary impacts'!$G$8</f>
        <v>280097.3112</v>
      </c>
      <c r="R75" s="47">
        <f>(R$5*0.89)*'Summary impacts'!$G$8</f>
        <v>290301.11669999996</v>
      </c>
      <c r="S75" s="47">
        <f>(S$5*0.89)*'Summary impacts'!$G$8</f>
        <v>300911.55429999996</v>
      </c>
      <c r="T75" s="47">
        <f>(T$5*0.89)*'Summary impacts'!$G$8</f>
        <v>311940.02490000002</v>
      </c>
      <c r="U75" s="48">
        <f t="shared" si="16"/>
        <v>2.7078994623052151E-3</v>
      </c>
      <c r="W75" s="76"/>
      <c r="X75" s="76"/>
      <c r="Y75" s="76"/>
      <c r="Z75" s="76"/>
      <c r="AA75" s="76"/>
      <c r="AB75" s="76"/>
      <c r="AC75" s="76"/>
      <c r="AD75" s="76"/>
      <c r="AE75" s="76"/>
      <c r="AF75" s="76"/>
      <c r="AG75" s="76"/>
      <c r="AH75" s="76"/>
      <c r="AI75" s="76"/>
      <c r="AJ75" s="76"/>
      <c r="AK75" s="76"/>
      <c r="AL75" s="76"/>
      <c r="AM75" s="76"/>
      <c r="AN75" s="76"/>
      <c r="AO75" s="76"/>
      <c r="AP75" s="77"/>
    </row>
    <row r="76" spans="1:42" ht="16" x14ac:dyDescent="0.8">
      <c r="A76" s="46" t="s">
        <v>35</v>
      </c>
      <c r="B76" s="47">
        <f>(B$5*0.11)*'Summary impacts'!$G$9</f>
        <v>5044.6836000000003</v>
      </c>
      <c r="C76" s="47">
        <f>(C$5*0.11)*'Summary impacts'!$G$9</f>
        <v>6251.8763999999992</v>
      </c>
      <c r="D76" s="47">
        <f>(D$5*0.11)*'Summary impacts'!$G$9</f>
        <v>6773.58</v>
      </c>
      <c r="E76" s="47">
        <f>(E$5*0.11)*'Summary impacts'!$G$9</f>
        <v>7013.3051999999998</v>
      </c>
      <c r="F76" s="47">
        <f>(F$5*0.11)*'Summary impacts'!$G$9</f>
        <v>7261.7424000000001</v>
      </c>
      <c r="G76" s="47">
        <f>(G$5*0.11)*'Summary impacts'!$G$9</f>
        <v>7519.6175999999996</v>
      </c>
      <c r="H76" s="47">
        <f>(H$5*0.11)*'Summary impacts'!$G$9</f>
        <v>7786.9307999999992</v>
      </c>
      <c r="I76" s="47">
        <f>(I$5*0.11)*'Summary impacts'!$G$9</f>
        <v>8064.4080000000004</v>
      </c>
      <c r="J76" s="47">
        <f>(J$5*0.11)*'Summary impacts'!$G$9</f>
        <v>8352.3395999999993</v>
      </c>
      <c r="K76" s="47">
        <f>(K$5*0.11)*'Summary impacts'!$G$9</f>
        <v>8651.1611999999986</v>
      </c>
      <c r="L76" s="47">
        <f>(L$5*0.11)*'Summary impacts'!$G$9</f>
        <v>8961.3083999999999</v>
      </c>
      <c r="M76" s="47">
        <f>(M$5*0.11)*'Summary impacts'!$G$9</f>
        <v>9283.5072</v>
      </c>
      <c r="N76" s="47">
        <f>(N$5*0.11)*'Summary impacts'!$G$9</f>
        <v>9618.0480000000007</v>
      </c>
      <c r="O76" s="47">
        <f>(O$5*0.11)*'Summary impacts'!$G$9</f>
        <v>9965.5115999999998</v>
      </c>
      <c r="P76" s="47">
        <f>(P$5*0.11)*'Summary impacts'!$G$9</f>
        <v>10326.624</v>
      </c>
      <c r="Q76" s="47">
        <f>(Q$5*0.11)*'Summary impacts'!$G$9</f>
        <v>10701.8208</v>
      </c>
      <c r="R76" s="47">
        <f>(R$5*0.11)*'Summary impacts'!$G$9</f>
        <v>11091.6828</v>
      </c>
      <c r="S76" s="47">
        <f>(S$5*0.11)*'Summary impacts'!$G$9</f>
        <v>11497.081199999999</v>
      </c>
      <c r="T76" s="47">
        <f>(T$5*0.11)*'Summary impacts'!$G$9</f>
        <v>11918.4516</v>
      </c>
      <c r="U76" s="48">
        <f t="shared" si="16"/>
        <v>1.0346209560474625E-4</v>
      </c>
      <c r="W76" s="76"/>
      <c r="X76" s="76"/>
      <c r="Y76" s="76"/>
      <c r="Z76" s="76"/>
      <c r="AA76" s="76"/>
      <c r="AB76" s="76"/>
      <c r="AC76" s="76"/>
      <c r="AD76" s="76"/>
      <c r="AE76" s="76"/>
      <c r="AF76" s="76"/>
      <c r="AG76" s="76"/>
      <c r="AH76" s="76"/>
      <c r="AI76" s="76"/>
      <c r="AJ76" s="76"/>
      <c r="AK76" s="76"/>
      <c r="AL76" s="76"/>
      <c r="AM76" s="76"/>
      <c r="AN76" s="76"/>
      <c r="AO76" s="76"/>
      <c r="AP76" s="77"/>
    </row>
    <row r="77" spans="1:42" ht="16" x14ac:dyDescent="0.8">
      <c r="A77" s="46" t="s">
        <v>77</v>
      </c>
      <c r="B77" s="47">
        <f>(B$6*0.75)*'Summary impacts'!$G$10</f>
        <v>83918.212500000009</v>
      </c>
      <c r="C77" s="47">
        <f>(C$6*0.75)*'Summary impacts'!$G$10</f>
        <v>106122.56250000001</v>
      </c>
      <c r="D77" s="47">
        <f>(D$6*0.75)*'Summary impacts'!$G$10</f>
        <v>116401.91249999999</v>
      </c>
      <c r="E77" s="47">
        <f>(E$6*0.75)*'Summary impacts'!$G$10</f>
        <v>123628.46249999999</v>
      </c>
      <c r="F77" s="47">
        <f>(F$6*0.75)*'Summary impacts'!$G$10</f>
        <v>131363.8125</v>
      </c>
      <c r="G77" s="47">
        <f>(G$6*0.75)*'Summary impacts'!$G$10</f>
        <v>139679.51249999998</v>
      </c>
      <c r="H77" s="47">
        <f>(H$6*0.75)*'Summary impacts'!$G$10</f>
        <v>148609.34999999998</v>
      </c>
      <c r="I77" s="47">
        <f>(I$6*0.75)*'Summary impacts'!$G$10</f>
        <v>158181.15</v>
      </c>
      <c r="J77" s="47">
        <f>(J$6*0.75)*'Summary impacts'!$G$10</f>
        <v>168430.68750000003</v>
      </c>
      <c r="K77" s="47">
        <f>(K$6*0.75)*'Summary impacts'!$G$10</f>
        <v>179387.77500000002</v>
      </c>
      <c r="L77" s="47">
        <f>(L$6*0.75)*'Summary impacts'!$G$10</f>
        <v>191088.18750000003</v>
      </c>
      <c r="M77" s="47">
        <f>(M$6*0.75)*'Summary impacts'!$G$10</f>
        <v>203567.7</v>
      </c>
      <c r="N77" s="47">
        <f>(N$6*0.75)*'Summary impacts'!$G$10</f>
        <v>216860.09999999998</v>
      </c>
      <c r="O77" s="47">
        <f>(O$6*0.75)*'Summary impacts'!$G$10</f>
        <v>231003.15000000002</v>
      </c>
      <c r="P77" s="47">
        <f>(P$6*0.75)*'Summary impacts'!$G$10</f>
        <v>246034.61250000002</v>
      </c>
      <c r="Q77" s="47">
        <f>(Q$6*0.75)*'Summary impacts'!$G$10</f>
        <v>261990.26250000001</v>
      </c>
      <c r="R77" s="47">
        <f>(R$6*0.75)*'Summary impacts'!$G$10</f>
        <v>278909.84999999998</v>
      </c>
      <c r="S77" s="47">
        <f>(S$6*0.75)*'Summary impacts'!$G$10</f>
        <v>296831.13750000001</v>
      </c>
      <c r="T77" s="47">
        <f>(T$6*0.75)*'Summary impacts'!$G$10</f>
        <v>315789.90000000002</v>
      </c>
      <c r="U77" s="48">
        <f t="shared" si="16"/>
        <v>2.7413195875891513E-3</v>
      </c>
      <c r="W77" s="76"/>
      <c r="X77" s="76"/>
      <c r="Y77" s="76"/>
      <c r="Z77" s="76"/>
      <c r="AA77" s="76"/>
      <c r="AB77" s="76"/>
      <c r="AC77" s="76"/>
      <c r="AD77" s="76"/>
      <c r="AE77" s="76"/>
      <c r="AF77" s="76"/>
      <c r="AG77" s="76"/>
      <c r="AH77" s="76"/>
      <c r="AI77" s="76"/>
      <c r="AJ77" s="76"/>
      <c r="AK77" s="76"/>
      <c r="AL77" s="76"/>
      <c r="AM77" s="76"/>
      <c r="AN77" s="76"/>
      <c r="AO77" s="76"/>
      <c r="AP77" s="77"/>
    </row>
    <row r="78" spans="1:42" ht="16" x14ac:dyDescent="0.8">
      <c r="A78" s="46" t="s">
        <v>79</v>
      </c>
      <c r="B78" s="47">
        <f>(B$6*0.25)*'Summary impacts'!$G$11</f>
        <v>25544.915000000001</v>
      </c>
      <c r="C78" s="47">
        <f>(C$6*0.25)*'Summary impacts'!$G$11</f>
        <v>32303.975000000002</v>
      </c>
      <c r="D78" s="47">
        <f>(D$6*0.25)*'Summary impacts'!$G$11</f>
        <v>35433.034999999996</v>
      </c>
      <c r="E78" s="47">
        <f>(E$6*0.25)*'Summary impacts'!$G$11</f>
        <v>37632.814999999995</v>
      </c>
      <c r="F78" s="47">
        <f>(F$6*0.25)*'Summary impacts'!$G$11</f>
        <v>39987.475000000006</v>
      </c>
      <c r="G78" s="47">
        <f>(G$6*0.25)*'Summary impacts'!$G$11</f>
        <v>42518.794999999998</v>
      </c>
      <c r="H78" s="47">
        <f>(H$6*0.25)*'Summary impacts'!$G$11</f>
        <v>45237.060000000005</v>
      </c>
      <c r="I78" s="47">
        <f>(I$6*0.25)*'Summary impacts'!$G$11</f>
        <v>48150.74</v>
      </c>
      <c r="J78" s="47">
        <f>(J$6*0.25)*'Summary impacts'!$G$11</f>
        <v>51270.725000000006</v>
      </c>
      <c r="K78" s="47">
        <f>(K$6*0.25)*'Summary impacts'!$G$11</f>
        <v>54606.090000000004</v>
      </c>
      <c r="L78" s="47">
        <f>(L$6*0.25)*'Summary impacts'!$G$11</f>
        <v>58167.725000000006</v>
      </c>
      <c r="M78" s="47">
        <f>(M$6*0.25)*'Summary impacts'!$G$11</f>
        <v>61966.520000000004</v>
      </c>
      <c r="N78" s="47">
        <f>(N$6*0.25)*'Summary impacts'!$G$11</f>
        <v>66012.759999999995</v>
      </c>
      <c r="O78" s="47">
        <f>(O$6*0.25)*'Summary impacts'!$G$11</f>
        <v>70317.94</v>
      </c>
      <c r="P78" s="47">
        <f>(P$6*0.25)*'Summary impacts'!$G$11</f>
        <v>74893.555000000008</v>
      </c>
      <c r="Q78" s="47">
        <f>(Q$6*0.25)*'Summary impacts'!$G$11</f>
        <v>79750.49500000001</v>
      </c>
      <c r="R78" s="47">
        <f>(R$6*0.25)*'Summary impacts'!$G$11</f>
        <v>84900.86</v>
      </c>
      <c r="S78" s="47">
        <f>(S$6*0.25)*'Summary impacts'!$G$11</f>
        <v>90356.145000000004</v>
      </c>
      <c r="T78" s="47">
        <f>(T$6*0.25)*'Summary impacts'!$G$11</f>
        <v>96127.24</v>
      </c>
      <c r="U78" s="48">
        <f t="shared" si="16"/>
        <v>8.3446457886361583E-4</v>
      </c>
      <c r="W78" s="76"/>
      <c r="X78" s="76"/>
      <c r="Y78" s="76"/>
      <c r="Z78" s="76"/>
      <c r="AA78" s="76"/>
      <c r="AB78" s="76"/>
      <c r="AC78" s="76"/>
      <c r="AD78" s="76"/>
      <c r="AE78" s="76"/>
      <c r="AF78" s="76"/>
      <c r="AG78" s="76"/>
      <c r="AH78" s="76"/>
      <c r="AI78" s="76"/>
      <c r="AJ78" s="76"/>
      <c r="AK78" s="76"/>
      <c r="AL78" s="76"/>
      <c r="AM78" s="76"/>
      <c r="AN78" s="76"/>
      <c r="AO78" s="76"/>
      <c r="AP78" s="77"/>
    </row>
    <row r="79" spans="1:42" ht="16" x14ac:dyDescent="0.8">
      <c r="A79" s="46" t="s">
        <v>37</v>
      </c>
      <c r="B79" s="47">
        <f>(B$7*0.76)*'Summary impacts'!$G$12</f>
        <v>190343.04119999998</v>
      </c>
      <c r="C79" s="47">
        <f>(C$7*0.76)*'Summary impacts'!$G$12</f>
        <v>236604.42360000004</v>
      </c>
      <c r="D79" s="47">
        <f>(D$7*0.76)*'Summary impacts'!$G$12</f>
        <v>256832.56080000004</v>
      </c>
      <c r="E79" s="47">
        <f>(E$7*0.76)*'Summary impacts'!$G$12</f>
        <v>266617.11240000004</v>
      </c>
      <c r="F79" s="47">
        <f>(F$7*0.76)*'Summary impacts'!$G$12</f>
        <v>276844.75919999997</v>
      </c>
      <c r="G79" s="47">
        <f>(G$7*0.76)*'Summary impacts'!$G$12</f>
        <v>287557.56719999999</v>
      </c>
      <c r="H79" s="47">
        <f>(H$7*0.76)*'Summary impacts'!$G$12</f>
        <v>298789.18920000002</v>
      </c>
      <c r="I79" s="47">
        <f>(I$7*0.76)*'Summary impacts'!$G$12</f>
        <v>310564.86480000004</v>
      </c>
      <c r="J79" s="47">
        <f>(J$7*0.76)*'Summary impacts'!$G$12</f>
        <v>322921.05120000005</v>
      </c>
      <c r="K79" s="47">
        <f>(K$7*0.76)*'Summary impacts'!$G$12</f>
        <v>335891.40120000002</v>
      </c>
      <c r="L79" s="47">
        <f>(L$7*0.76)*'Summary impacts'!$G$12</f>
        <v>349509.56760000001</v>
      </c>
      <c r="M79" s="47">
        <f>(M$7*0.76)*'Summary impacts'!$G$12</f>
        <v>363814.81199999998</v>
      </c>
      <c r="N79" s="47">
        <f>(N$7*0.76)*'Summary impacts'!$G$12</f>
        <v>378843.59160000004</v>
      </c>
      <c r="O79" s="47">
        <f>(O$7*0.76)*'Summary impacts'!$G$12</f>
        <v>394635.16800000001</v>
      </c>
      <c r="P79" s="47">
        <f>(P$7*0.76)*'Summary impacts'!$G$12</f>
        <v>411237.21600000007</v>
      </c>
      <c r="Q79" s="47">
        <f>(Q$7*0.76)*'Summary impacts'!$G$12</f>
        <v>428694.60600000003</v>
      </c>
      <c r="R79" s="47">
        <f>(R$7*0.76)*'Summary impacts'!$G$12</f>
        <v>447052.2084</v>
      </c>
      <c r="S79" s="47">
        <f>(S$7*0.76)*'Summary impacts'!$G$12</f>
        <v>466366.11120000004</v>
      </c>
      <c r="T79" s="47">
        <f>(T$7*0.76)*'Summary impacts'!$G$12</f>
        <v>486683.98920000001</v>
      </c>
      <c r="U79" s="48">
        <f t="shared" si="16"/>
        <v>4.2248227462625843E-3</v>
      </c>
      <c r="W79" s="76"/>
      <c r="X79" s="76"/>
      <c r="Y79" s="76"/>
      <c r="Z79" s="76"/>
      <c r="AA79" s="76"/>
      <c r="AB79" s="76"/>
      <c r="AC79" s="76"/>
      <c r="AD79" s="76"/>
      <c r="AE79" s="76"/>
      <c r="AF79" s="76"/>
      <c r="AG79" s="76"/>
      <c r="AH79" s="76"/>
      <c r="AI79" s="76"/>
      <c r="AJ79" s="76"/>
      <c r="AK79" s="76"/>
      <c r="AL79" s="76"/>
      <c r="AM79" s="76"/>
      <c r="AN79" s="76"/>
      <c r="AO79" s="76"/>
      <c r="AP79" s="77"/>
    </row>
    <row r="80" spans="1:42" ht="16" x14ac:dyDescent="0.8">
      <c r="A80" s="46" t="s">
        <v>38</v>
      </c>
      <c r="B80" s="47">
        <f>(B$7*0.24)*'Summary impacts'!$G$13</f>
        <v>33719.306399999994</v>
      </c>
      <c r="C80" s="47">
        <f>(C$7*0.24)*'Summary impacts'!$G$13</f>
        <v>41914.519200000002</v>
      </c>
      <c r="D80" s="47">
        <f>(D$7*0.24)*'Summary impacts'!$G$13</f>
        <v>45497.937599999997</v>
      </c>
      <c r="E80" s="47">
        <f>(E$7*0.24)*'Summary impacts'!$G$13</f>
        <v>47231.272799999999</v>
      </c>
      <c r="F80" s="47">
        <f>(F$7*0.24)*'Summary impacts'!$G$13</f>
        <v>49043.102399999996</v>
      </c>
      <c r="G80" s="47">
        <f>(G$7*0.24)*'Summary impacts'!$G$13</f>
        <v>50940.878400000001</v>
      </c>
      <c r="H80" s="47">
        <f>(H$7*0.24)*'Summary impacts'!$G$13</f>
        <v>52930.562400000003</v>
      </c>
      <c r="I80" s="47">
        <f>(I$7*0.24)*'Summary impacts'!$G$13</f>
        <v>55016.625599999999</v>
      </c>
      <c r="J80" s="47">
        <f>(J$7*0.24)*'Summary impacts'!$G$13</f>
        <v>57205.526399999995</v>
      </c>
      <c r="K80" s="47">
        <f>(K$7*0.24)*'Summary impacts'!$G$13</f>
        <v>59503.2264</v>
      </c>
      <c r="L80" s="47">
        <f>(L$7*0.24)*'Summary impacts'!$G$13</f>
        <v>61915.6872</v>
      </c>
      <c r="M80" s="47">
        <f>(M$7*0.24)*'Summary impacts'!$G$13</f>
        <v>64449.863999999994</v>
      </c>
      <c r="N80" s="47">
        <f>(N$7*0.24)*'Summary impacts'!$G$13</f>
        <v>67112.215199999991</v>
      </c>
      <c r="O80" s="47">
        <f>(O$7*0.24)*'Summary impacts'!$G$13</f>
        <v>69909.695999999996</v>
      </c>
      <c r="P80" s="47">
        <f>(P$7*0.24)*'Summary impacts'!$G$13</f>
        <v>72850.752000000008</v>
      </c>
      <c r="Q80" s="47">
        <f>(Q$7*0.24)*'Summary impacts'!$G$13</f>
        <v>75943.332000000009</v>
      </c>
      <c r="R80" s="47">
        <f>(R$7*0.24)*'Summary impacts'!$G$13</f>
        <v>79195.3848</v>
      </c>
      <c r="S80" s="47">
        <f>(S$7*0.24)*'Summary impacts'!$G$13</f>
        <v>82616.846400000009</v>
      </c>
      <c r="T80" s="47">
        <f>(T$7*0.24)*'Summary impacts'!$G$13</f>
        <v>86216.162400000001</v>
      </c>
      <c r="U80" s="48">
        <f t="shared" si="16"/>
        <v>7.4842816300928964E-4</v>
      </c>
      <c r="W80" s="76"/>
      <c r="X80" s="76"/>
      <c r="Y80" s="76"/>
      <c r="Z80" s="76"/>
      <c r="AA80" s="76"/>
      <c r="AB80" s="76"/>
      <c r="AC80" s="76"/>
      <c r="AD80" s="76"/>
      <c r="AE80" s="76"/>
      <c r="AF80" s="76"/>
      <c r="AG80" s="76"/>
      <c r="AH80" s="76"/>
      <c r="AI80" s="76"/>
      <c r="AJ80" s="76"/>
      <c r="AK80" s="76"/>
      <c r="AL80" s="76"/>
      <c r="AM80" s="76"/>
      <c r="AN80" s="76"/>
      <c r="AO80" s="76"/>
      <c r="AP80" s="77"/>
    </row>
    <row r="81" spans="1:42" ht="16" x14ac:dyDescent="0.8">
      <c r="A81" s="46" t="s">
        <v>39</v>
      </c>
      <c r="B81" s="47">
        <f>(B$8)*'Summary impacts'!$G$14</f>
        <v>401.52</v>
      </c>
      <c r="C81" s="47">
        <f>(C$8)*'Summary impacts'!$G$14</f>
        <v>558.096</v>
      </c>
      <c r="D81" s="47">
        <f>(D$8)*'Summary impacts'!$G$14</f>
        <v>642.096</v>
      </c>
      <c r="E81" s="47">
        <f>(E$8)*'Summary impacts'!$G$14</f>
        <v>699.88799999999992</v>
      </c>
      <c r="F81" s="47">
        <f>(F$8)*'Summary impacts'!$G$14</f>
        <v>772.12800000000004</v>
      </c>
      <c r="G81" s="47">
        <f>(G$8)*'Summary impacts'!$G$14</f>
        <v>853.10400000000004</v>
      </c>
      <c r="H81" s="47">
        <f>(H$8)*'Summary impacts'!$G$14</f>
        <v>944.16000000000008</v>
      </c>
      <c r="I81" s="47">
        <f>(I$8)*'Summary impacts'!$G$14</f>
        <v>1045.296</v>
      </c>
      <c r="J81" s="47">
        <f>(J$8)*'Summary impacts'!$G$14</f>
        <v>1157.856</v>
      </c>
      <c r="K81" s="47">
        <f>(K$8)*'Summary impacts'!$G$14</f>
        <v>1282.5120000000002</v>
      </c>
      <c r="L81" s="47">
        <f>(L$8)*'Summary impacts'!$G$14</f>
        <v>1419.6000000000001</v>
      </c>
      <c r="M81" s="47">
        <f>(M$8)*'Summary impacts'!$G$14</f>
        <v>1570.1279999999999</v>
      </c>
      <c r="N81" s="47">
        <f>(N$8)*'Summary impacts'!$G$14</f>
        <v>1734.7680000000003</v>
      </c>
      <c r="O81" s="47">
        <f>(O$8)*'Summary impacts'!$G$14</f>
        <v>1914.192</v>
      </c>
      <c r="P81" s="47">
        <f>(P$8)*'Summary impacts'!$G$14</f>
        <v>2109.0720000000001</v>
      </c>
      <c r="Q81" s="47">
        <f>(Q$8)*'Summary impacts'!$G$14</f>
        <v>2320.08</v>
      </c>
      <c r="R81" s="47">
        <f>(R$8)*'Summary impacts'!$G$14</f>
        <v>2547.8879999999999</v>
      </c>
      <c r="S81" s="47">
        <f>(S$8)*'Summary impacts'!$G$14</f>
        <v>2793.1680000000001</v>
      </c>
      <c r="T81" s="47">
        <f>(T$8)*'Summary impacts'!$G$14</f>
        <v>3056.5920000000001</v>
      </c>
      <c r="U81" s="48">
        <f t="shared" si="16"/>
        <v>2.6533766662164619E-5</v>
      </c>
      <c r="W81" s="76"/>
      <c r="X81" s="76"/>
      <c r="Y81" s="76"/>
      <c r="Z81" s="76"/>
      <c r="AA81" s="76"/>
      <c r="AB81" s="76"/>
      <c r="AC81" s="76"/>
      <c r="AD81" s="76"/>
      <c r="AE81" s="76"/>
      <c r="AF81" s="76"/>
      <c r="AG81" s="76"/>
      <c r="AH81" s="76"/>
      <c r="AI81" s="76"/>
      <c r="AJ81" s="76"/>
      <c r="AK81" s="76"/>
      <c r="AL81" s="76"/>
      <c r="AM81" s="76"/>
      <c r="AN81" s="76"/>
      <c r="AO81" s="76"/>
      <c r="AP81" s="77"/>
    </row>
    <row r="82" spans="1:42" ht="16" x14ac:dyDescent="0.8">
      <c r="A82" s="46" t="s">
        <v>40</v>
      </c>
      <c r="B82" s="47">
        <f>(B$9)*AVERAGE('Summary impacts'!$G$4:$G$14)</f>
        <v>1621118.3003636363</v>
      </c>
      <c r="C82" s="47">
        <f>(C$9)*AVERAGE('Summary impacts'!$G$4:$G$14)</f>
        <v>2016755.194727273</v>
      </c>
      <c r="D82" s="47">
        <f>(D$9)*AVERAGE('Summary impacts'!$G$4:$G$14)</f>
        <v>2190151.2570909089</v>
      </c>
      <c r="E82" s="47">
        <f>(E$9)*AVERAGE('Summary impacts'!$G$4:$G$14)</f>
        <v>2270162.5483636367</v>
      </c>
      <c r="F82" s="47">
        <f>(F$9)*AVERAGE('Summary impacts'!$G$4:$G$14)</f>
        <v>2353962.0356363636</v>
      </c>
      <c r="G82" s="47">
        <f>(G$9)*AVERAGE('Summary impacts'!$G$4:$G$14)</f>
        <v>2441721.9096363634</v>
      </c>
      <c r="H82" s="47">
        <f>(H$9)*AVERAGE('Summary impacts'!$G$4:$G$14)</f>
        <v>2533556.9641818181</v>
      </c>
      <c r="I82" s="47">
        <f>(I$9)*AVERAGE('Summary impacts'!$G$4:$G$14)</f>
        <v>2629754.183818182</v>
      </c>
      <c r="J82" s="47">
        <f>(J$9)*AVERAGE('Summary impacts'!$G$4:$G$14)</f>
        <v>2730715.3469090909</v>
      </c>
      <c r="K82" s="47">
        <f>(K$9)*AVERAGE('Summary impacts'!$G$4:$G$14)</f>
        <v>2836670.0410909094</v>
      </c>
      <c r="L82" s="47">
        <f>(L$9)*AVERAGE('Summary impacts'!$G$4:$G$14)</f>
        <v>2948020.0447272728</v>
      </c>
      <c r="M82" s="47">
        <f>(M$9)*AVERAGE('Summary impacts'!$G$4:$G$14)</f>
        <v>3065109.7392727272</v>
      </c>
      <c r="N82" s="47">
        <f>(N$9)*AVERAGE('Summary impacts'!$G$4:$G$14)</f>
        <v>3188340.9030909091</v>
      </c>
      <c r="O82" s="47">
        <f>(O$9)*AVERAGE('Summary impacts'!$G$4:$G$14)</f>
        <v>3318115.3145454549</v>
      </c>
      <c r="P82" s="47">
        <f>(P$9)*AVERAGE('Summary impacts'!$G$4:$G$14)</f>
        <v>3455006.9427272733</v>
      </c>
      <c r="Q82" s="47">
        <f>(Q$9)*AVERAGE('Summary impacts'!$G$4:$G$14)</f>
        <v>3599417.5660000001</v>
      </c>
      <c r="R82" s="47">
        <f>(R$9)*AVERAGE('Summary impacts'!$G$4:$G$14)</f>
        <v>3751921.1534545459</v>
      </c>
      <c r="S82" s="47">
        <f>(S$9)*AVERAGE('Summary impacts'!$G$4:$G$14)</f>
        <v>3913263.864909091</v>
      </c>
      <c r="T82" s="47">
        <f>(T$9)*AVERAGE('Summary impacts'!$G$4:$G$14)</f>
        <v>4084019.6694545452</v>
      </c>
      <c r="U82" s="48">
        <f t="shared" si="16"/>
        <v>3.5452695339449156E-2</v>
      </c>
      <c r="W82" s="76"/>
      <c r="X82" s="76"/>
      <c r="Y82" s="76"/>
      <c r="Z82" s="76"/>
      <c r="AA82" s="76"/>
      <c r="AB82" s="76"/>
      <c r="AC82" s="76"/>
      <c r="AD82" s="76"/>
      <c r="AE82" s="76"/>
      <c r="AF82" s="76"/>
      <c r="AG82" s="76"/>
      <c r="AH82" s="76"/>
      <c r="AI82" s="76"/>
      <c r="AJ82" s="76"/>
      <c r="AK82" s="76"/>
      <c r="AL82" s="76"/>
      <c r="AM82" s="76"/>
      <c r="AN82" s="76"/>
      <c r="AO82" s="76"/>
      <c r="AP82" s="77"/>
    </row>
    <row r="83" spans="1:42" ht="16" x14ac:dyDescent="0.8">
      <c r="A83" s="39" t="s">
        <v>60</v>
      </c>
      <c r="B83" s="39">
        <f>SUM(B71:B82)</f>
        <v>27515056.10396364</v>
      </c>
      <c r="C83" s="39">
        <f t="shared" ref="C83:T83" si="17">SUM(C71:C82)</f>
        <v>35383739.294527285</v>
      </c>
      <c r="D83" s="39">
        <f t="shared" si="17"/>
        <v>39159826.125990905</v>
      </c>
      <c r="E83" s="39">
        <f t="shared" si="17"/>
        <v>42055631.034563631</v>
      </c>
      <c r="F83" s="39">
        <f t="shared" si="17"/>
        <v>45114661.916736364</v>
      </c>
      <c r="G83" s="39">
        <f t="shared" si="17"/>
        <v>48386886.572736368</v>
      </c>
      <c r="H83" s="39">
        <f t="shared" si="17"/>
        <v>51881674.399281815</v>
      </c>
      <c r="I83" s="39">
        <f t="shared" si="17"/>
        <v>55608764.096218184</v>
      </c>
      <c r="J83" s="39">
        <f t="shared" si="17"/>
        <v>59579844.733509094</v>
      </c>
      <c r="K83" s="39">
        <f t="shared" si="17"/>
        <v>63804796.891190916</v>
      </c>
      <c r="L83" s="39">
        <f t="shared" si="17"/>
        <v>68295408.685527265</v>
      </c>
      <c r="M83" s="39">
        <f t="shared" si="17"/>
        <v>73063117.685272738</v>
      </c>
      <c r="N83" s="39">
        <f t="shared" si="17"/>
        <v>78119612.1058909</v>
      </c>
      <c r="O83" s="39">
        <f t="shared" si="17"/>
        <v>83476790.54004544</v>
      </c>
      <c r="P83" s="39">
        <f t="shared" si="17"/>
        <v>89146934.030227259</v>
      </c>
      <c r="Q83" s="39">
        <f t="shared" si="17"/>
        <v>95142254.369500011</v>
      </c>
      <c r="R83" s="39">
        <f t="shared" si="17"/>
        <v>101474545.35615453</v>
      </c>
      <c r="S83" s="39">
        <f t="shared" si="17"/>
        <v>108155669.9365091</v>
      </c>
      <c r="T83" s="39">
        <f t="shared" si="17"/>
        <v>115196309.62755455</v>
      </c>
      <c r="U83" s="41">
        <f t="shared" ref="U83" si="18">T83/B83</f>
        <v>4.1866645371280971</v>
      </c>
      <c r="W83" s="69"/>
      <c r="X83" s="69"/>
      <c r="Y83" s="69"/>
      <c r="Z83" s="69"/>
      <c r="AA83" s="69"/>
      <c r="AB83" s="69"/>
      <c r="AC83" s="69"/>
      <c r="AD83" s="69"/>
      <c r="AE83" s="69"/>
      <c r="AF83" s="69"/>
      <c r="AG83" s="69"/>
      <c r="AH83" s="69"/>
      <c r="AI83" s="69"/>
      <c r="AJ83" s="69"/>
      <c r="AK83" s="69"/>
      <c r="AL83" s="69"/>
      <c r="AM83" s="69"/>
      <c r="AN83" s="69"/>
      <c r="AO83" s="69"/>
      <c r="AP83" s="78"/>
    </row>
    <row r="84" spans="1:42" x14ac:dyDescent="0.75">
      <c r="A84" s="73" t="s">
        <v>87</v>
      </c>
      <c r="W84" s="6"/>
      <c r="X84" s="6"/>
      <c r="Y84" s="6"/>
      <c r="Z84" s="6"/>
      <c r="AA84" s="6"/>
      <c r="AB84" s="6"/>
      <c r="AC84" s="6"/>
      <c r="AD84" s="6"/>
      <c r="AE84" s="6"/>
      <c r="AF84" s="6"/>
      <c r="AG84" s="6"/>
      <c r="AH84" s="6"/>
      <c r="AI84" s="6"/>
      <c r="AJ84" s="6"/>
      <c r="AK84" s="6"/>
      <c r="AL84" s="6"/>
      <c r="AM84" s="6"/>
      <c r="AN84" s="6"/>
      <c r="AO84" s="6"/>
      <c r="AP84" s="6"/>
    </row>
    <row r="85" spans="1:42" ht="16" x14ac:dyDescent="0.8">
      <c r="A85" s="46" t="s">
        <v>84</v>
      </c>
      <c r="B85" s="47">
        <f>(B$3*0.5*'Summary impacts'!$Q$19+(B$3*0.5)*'Summary impacts'!$Q$18)*'Summary impacts'!$H$4</f>
        <v>48485685.040000007</v>
      </c>
      <c r="C85" s="47">
        <f>(C$3*0.5*'Summary impacts'!$Q$19+(C$3*0.5)*'Summary impacts'!$Q$18)*'Summary impacts'!$H$4</f>
        <v>61987416.400000006</v>
      </c>
      <c r="D85" s="47">
        <f>(D$3*0.5*'Summary impacts'!$Q$19+(D$3*0.5)*'Summary impacts'!$Q$18)*'Summary impacts'!$H$4</f>
        <v>68508888.239999995</v>
      </c>
      <c r="E85" s="47">
        <f>(E$3*0.5*'Summary impacts'!$Q$19+(E$3*0.5)*'Summary impacts'!$Q$18)*'Summary impacts'!$H$4</f>
        <v>73912181.200000003</v>
      </c>
      <c r="F85" s="47">
        <f>(F$3*0.5*'Summary impacts'!$Q$19+(F$3*0.5)*'Summary impacts'!$Q$18)*'Summary impacts'!$H$4</f>
        <v>79589446.560000002</v>
      </c>
      <c r="G85" s="47">
        <f>(G$3*0.5*'Summary impacts'!$Q$19+(G$3*0.5)*'Summary impacts'!$Q$18)*'Summary impacts'!$H$4</f>
        <v>85662346.640000001</v>
      </c>
      <c r="H85" s="47">
        <f>(H$3*0.5*'Summary impacts'!$Q$19+(H$3*0.5)*'Summary impacts'!$Q$18)*'Summary impacts'!$H$4</f>
        <v>92146669.679999992</v>
      </c>
      <c r="I85" s="47">
        <f>(I$3*0.5*'Summary impacts'!$Q$19+(I$3*0.5)*'Summary impacts'!$Q$18)*'Summary impacts'!$H$4</f>
        <v>99058203.920000002</v>
      </c>
      <c r="J85" s="47">
        <f>(J$3*0.5*'Summary impacts'!$Q$19+(J$3*0.5)*'Summary impacts'!$Q$18)*'Summary impacts'!$H$4</f>
        <v>106416452.47999999</v>
      </c>
      <c r="K85" s="47">
        <f>(K$3*0.5*'Summary impacts'!$Q$19+(K$3*0.5)*'Summary impacts'!$Q$18)*'Summary impacts'!$H$4</f>
        <v>114237203.59999999</v>
      </c>
      <c r="L85" s="47">
        <f>(L$3*0.5*'Summary impacts'!$Q$19+(L$3*0.5)*'Summary impacts'!$Q$18)*'Summary impacts'!$H$4</f>
        <v>122539960.39999999</v>
      </c>
      <c r="M85" s="47">
        <f>(M$3*0.5*'Summary impacts'!$Q$19+(M$3*0.5)*'Summary impacts'!$Q$18)*'Summary impacts'!$H$4</f>
        <v>131343297.28</v>
      </c>
      <c r="N85" s="47">
        <f>(N$3*0.5*'Summary impacts'!$Q$19+(N$3*0.5)*'Summary impacts'!$Q$18)*'Summary impacts'!$H$4</f>
        <v>140666717.35999998</v>
      </c>
      <c r="O85" s="47">
        <f>(O$3*0.5*'Summary impacts'!$Q$19+(O$3*0.5)*'Summary impacts'!$Q$18)*'Summary impacts'!$H$4</f>
        <v>150529723.75999999</v>
      </c>
      <c r="P85" s="47">
        <f>(P$3*0.5*'Summary impacts'!$Q$19+(P$3*0.5)*'Summary impacts'!$Q$18)*'Summary impacts'!$H$4</f>
        <v>160951819.59999999</v>
      </c>
      <c r="Q85" s="47">
        <f>(Q$3*0.5*'Summary impacts'!$Q$19+(Q$3*0.5)*'Summary impacts'!$Q$18)*'Summary impacts'!$H$4</f>
        <v>171953436.72000003</v>
      </c>
      <c r="R85" s="47">
        <f>(R$3*0.5*'Summary impacts'!$Q$19+(R$3*0.5)*'Summary impacts'!$Q$18)*'Summary impacts'!$H$4</f>
        <v>183554078.24000001</v>
      </c>
      <c r="S85" s="47">
        <f>(S$3*0.5*'Summary impacts'!$Q$19+(S$3*0.5)*'Summary impacts'!$Q$18)*'Summary impacts'!$H$4</f>
        <v>195772318.56</v>
      </c>
      <c r="T85" s="47">
        <f>(T$3*0.5*'Summary impacts'!$Q$19+(T$3*0.5)*'Summary impacts'!$Q$18)*'Summary impacts'!$H$4</f>
        <v>208625803.36000001</v>
      </c>
      <c r="U85" s="48">
        <f>T85/B85</f>
        <v>4.3028329534353631</v>
      </c>
      <c r="W85" s="76"/>
      <c r="X85" s="76"/>
      <c r="Y85" s="76"/>
      <c r="Z85" s="76"/>
      <c r="AA85" s="76"/>
      <c r="AB85" s="76"/>
      <c r="AC85" s="76"/>
      <c r="AD85" s="76"/>
      <c r="AE85" s="76"/>
      <c r="AF85" s="76"/>
      <c r="AG85" s="76"/>
      <c r="AH85" s="76"/>
      <c r="AI85" s="76"/>
      <c r="AJ85" s="76"/>
      <c r="AK85" s="76"/>
      <c r="AL85" s="76"/>
      <c r="AM85" s="76"/>
      <c r="AN85" s="76"/>
      <c r="AO85" s="76"/>
      <c r="AP85" s="77"/>
    </row>
    <row r="86" spans="1:42" ht="16" x14ac:dyDescent="0.8">
      <c r="A86" s="46" t="s">
        <v>32</v>
      </c>
      <c r="B86" s="47">
        <f>(B$2-(B$3*0.5)*'Summary impacts'!$Q$18)*'Summary impacts'!$H$5</f>
        <v>22716340.919999998</v>
      </c>
      <c r="C86" s="47">
        <f>(C$2-(C$3*0.5)*'Summary impacts'!$Q$18)*'Summary impacts'!$H$5</f>
        <v>32174512.199999999</v>
      </c>
      <c r="D86" s="47">
        <f>(D$2-(D$3*0.5)*'Summary impacts'!$Q$18)*'Summary impacts'!$H$5</f>
        <v>36733574.519999996</v>
      </c>
      <c r="E86" s="47">
        <f>(E$2-(E$3*0.5)*'Summary impacts'!$Q$18)*'Summary impacts'!$H$5</f>
        <v>38841222.599999994</v>
      </c>
      <c r="F86" s="47">
        <f>(F$2-(F$3*0.5)*'Summary impacts'!$Q$18)*'Summary impacts'!$H$5</f>
        <v>41241620.879999995</v>
      </c>
      <c r="G86" s="47">
        <f>(G$2-(G$3*0.5)*'Summary impacts'!$Q$18)*'Summary impacts'!$H$5</f>
        <v>43837047.719999999</v>
      </c>
      <c r="H86" s="47">
        <f>(H$2-(H$3*0.5)*'Summary impacts'!$Q$18)*'Summary impacts'!$H$5</f>
        <v>46645127.640000001</v>
      </c>
      <c r="I86" s="47">
        <f>(I$2-(I$3*0.5)*'Summary impacts'!$Q$18)*'Summary impacts'!$H$5</f>
        <v>49685645.160000004</v>
      </c>
      <c r="J86" s="47">
        <f>(J$2-(J$3*0.5)*'Summary impacts'!$Q$18)*'Summary impacts'!$H$5</f>
        <v>52978847.040000007</v>
      </c>
      <c r="K86" s="47">
        <f>(K$2-(K$3*0.5)*'Summary impacts'!$Q$18)*'Summary impacts'!$H$5</f>
        <v>56546677.799999997</v>
      </c>
      <c r="L86" s="47">
        <f>(L$2-(L$3*0.5)*'Summary impacts'!$Q$18)*'Summary impacts'!$H$5</f>
        <v>60410464.199999981</v>
      </c>
      <c r="M86" s="47">
        <f>(M$2-(M$3*0.5)*'Summary impacts'!$Q$18)*'Summary impacts'!$H$5</f>
        <v>64593037.440000005</v>
      </c>
      <c r="N86" s="47">
        <f>(N$2-(N$3*0.5)*'Summary impacts'!$Q$18)*'Summary impacts'!$H$5</f>
        <v>69114644.279999986</v>
      </c>
      <c r="O86" s="47">
        <f>(O$2-(O$3*0.5)*'Summary impacts'!$Q$18)*'Summary impacts'!$H$5</f>
        <v>73997691.479999989</v>
      </c>
      <c r="P86" s="47">
        <f>(P$2-(P$3*0.5)*'Summary impacts'!$Q$18)*'Summary impacts'!$H$5</f>
        <v>79266745.800000012</v>
      </c>
      <c r="Q86" s="47">
        <f>(Q$2-(Q$3*0.5)*'Summary impacts'!$Q$18)*'Summary impacts'!$H$5</f>
        <v>84942709.559999973</v>
      </c>
      <c r="R86" s="47">
        <f>(R$2-(R$3*0.5)*'Summary impacts'!$Q$18)*'Summary impacts'!$H$5</f>
        <v>91044749.519999996</v>
      </c>
      <c r="S86" s="47">
        <f>(S$2-(S$3*0.5)*'Summary impacts'!$Q$18)*'Summary impacts'!$H$5</f>
        <v>97595696.88000001</v>
      </c>
      <c r="T86" s="47">
        <f>(T$2-(T$3*0.5)*'Summary impacts'!$Q$18)*'Summary impacts'!$H$5</f>
        <v>104612327.27999997</v>
      </c>
      <c r="U86" s="48">
        <f t="shared" ref="U86" si="19">T86/B86</f>
        <v>4.6051574788568539</v>
      </c>
      <c r="W86" s="76"/>
      <c r="X86" s="76"/>
      <c r="Y86" s="76"/>
      <c r="Z86" s="76"/>
      <c r="AA86" s="76"/>
      <c r="AB86" s="76"/>
      <c r="AC86" s="76"/>
      <c r="AD86" s="76"/>
      <c r="AE86" s="76"/>
      <c r="AF86" s="76"/>
      <c r="AG86" s="76"/>
      <c r="AH86" s="76"/>
      <c r="AI86" s="76"/>
      <c r="AJ86" s="76"/>
      <c r="AK86" s="76"/>
      <c r="AL86" s="76"/>
      <c r="AM86" s="76"/>
      <c r="AN86" s="76"/>
      <c r="AO86" s="76"/>
      <c r="AP86" s="77"/>
    </row>
    <row r="87" spans="1:42" ht="16" x14ac:dyDescent="0.8">
      <c r="A87" s="46" t="s">
        <v>78</v>
      </c>
      <c r="B87" s="47">
        <f>(B$3*0.5*'Summary impacts'!$Q$19)*'Summary impacts'!$H$6</f>
        <v>15192237.000000002</v>
      </c>
      <c r="C87" s="47">
        <f>(C$3*0.5*'Summary impacts'!$Q$19)*'Summary impacts'!$H$6</f>
        <v>19422795</v>
      </c>
      <c r="D87" s="47">
        <f>(D$3*0.5*'Summary impacts'!$Q$19)*'Summary impacts'!$H$6</f>
        <v>21466197</v>
      </c>
      <c r="E87" s="47">
        <f>(E$3*0.5*'Summary impacts'!$Q$19)*'Summary impacts'!$H$6</f>
        <v>23159235</v>
      </c>
      <c r="F87" s="47">
        <f>(F$3*0.5*'Summary impacts'!$Q$19)*'Summary impacts'!$H$6</f>
        <v>24938118</v>
      </c>
      <c r="G87" s="47">
        <f>(G$3*0.5*'Summary impacts'!$Q$19)*'Summary impacts'!$H$6</f>
        <v>26840967</v>
      </c>
      <c r="H87" s="47">
        <f>(H$3*0.5*'Summary impacts'!$Q$19)*'Summary impacts'!$H$6</f>
        <v>28872729</v>
      </c>
      <c r="I87" s="47">
        <f>(I$3*0.5*'Summary impacts'!$Q$19)*'Summary impacts'!$H$6</f>
        <v>31038350.999999996</v>
      </c>
      <c r="J87" s="47">
        <f>(J$3*0.5*'Summary impacts'!$Q$19)*'Summary impacts'!$H$6</f>
        <v>33343943.999999996</v>
      </c>
      <c r="K87" s="47">
        <f>(K$3*0.5*'Summary impacts'!$Q$19)*'Summary impacts'!$H$6</f>
        <v>35794455</v>
      </c>
      <c r="L87" s="47">
        <f>(L$3*0.5*'Summary impacts'!$Q$19)*'Summary impacts'!$H$6</f>
        <v>38395995</v>
      </c>
      <c r="M87" s="47">
        <f>(M$3*0.5*'Summary impacts'!$Q$19)*'Summary impacts'!$H$6</f>
        <v>41154384</v>
      </c>
      <c r="N87" s="47">
        <f>(N$3*0.5*'Summary impacts'!$Q$19)*'Summary impacts'!$H$6</f>
        <v>44075733</v>
      </c>
      <c r="O87" s="47">
        <f>(O$3*0.5*'Summary impacts'!$Q$19)*'Summary impacts'!$H$6</f>
        <v>47166153</v>
      </c>
      <c r="P87" s="47">
        <f>(P$3*0.5*'Summary impacts'!$Q$19)*'Summary impacts'!$H$6</f>
        <v>50431755</v>
      </c>
      <c r="Q87" s="47">
        <f>(Q$3*0.5*'Summary impacts'!$Q$19)*'Summary impacts'!$H$6</f>
        <v>53878941</v>
      </c>
      <c r="R87" s="47">
        <f>(R$3*0.5*'Summary impacts'!$Q$19)*'Summary impacts'!$H$6</f>
        <v>57513822</v>
      </c>
      <c r="S87" s="47">
        <f>(S$3*0.5*'Summary impacts'!$Q$19)*'Summary impacts'!$H$6</f>
        <v>61342218</v>
      </c>
      <c r="T87" s="47">
        <f>(T$3*0.5*'Summary impacts'!$Q$19)*'Summary impacts'!$H$6</f>
        <v>65369658</v>
      </c>
      <c r="U87" s="48">
        <f>T87/B87</f>
        <v>4.3028329534353622</v>
      </c>
      <c r="W87" s="76"/>
      <c r="X87" s="76"/>
      <c r="Y87" s="76"/>
      <c r="Z87" s="76"/>
      <c r="AA87" s="76"/>
      <c r="AB87" s="76"/>
      <c r="AC87" s="76"/>
      <c r="AD87" s="76"/>
      <c r="AE87" s="76"/>
      <c r="AF87" s="76"/>
      <c r="AG87" s="76"/>
      <c r="AH87" s="76"/>
      <c r="AI87" s="76"/>
      <c r="AJ87" s="76"/>
      <c r="AK87" s="76"/>
      <c r="AL87" s="76"/>
      <c r="AM87" s="76"/>
      <c r="AN87" s="76"/>
      <c r="AO87" s="76"/>
      <c r="AP87" s="77"/>
    </row>
    <row r="88" spans="1:42" ht="16" x14ac:dyDescent="0.8">
      <c r="A88" s="46" t="s">
        <v>14</v>
      </c>
      <c r="B88" s="47">
        <f>(B$4)*'Summary impacts'!$H$7</f>
        <v>23296416</v>
      </c>
      <c r="C88" s="47">
        <f>(C$4)*'Summary impacts'!$H$7</f>
        <v>28874208</v>
      </c>
      <c r="D88" s="47">
        <f>(D$4)*'Summary impacts'!$H$7</f>
        <v>31284528</v>
      </c>
      <c r="E88" s="47">
        <f>(E$4)*'Summary impacts'!$H$7</f>
        <v>32389103.999999996</v>
      </c>
      <c r="F88" s="47">
        <f>(F$4)*'Summary impacts'!$H$7</f>
        <v>33533808</v>
      </c>
      <c r="G88" s="47">
        <f>(G$4)*'Summary impacts'!$H$7</f>
        <v>34720752</v>
      </c>
      <c r="H88" s="47">
        <f>(H$4)*'Summary impacts'!$H$7</f>
        <v>35951520</v>
      </c>
      <c r="I88" s="47">
        <f>(I$4)*'Summary impacts'!$H$7</f>
        <v>37228224</v>
      </c>
      <c r="J88" s="47">
        <f>(J$4)*'Summary impacts'!$H$7</f>
        <v>38552448</v>
      </c>
      <c r="K88" s="47">
        <f>(K$4)*'Summary impacts'!$H$7</f>
        <v>39926304</v>
      </c>
      <c r="L88" s="47">
        <f>(L$4)*'Summary impacts'!$H$7</f>
        <v>41351904</v>
      </c>
      <c r="M88" s="47">
        <f>(M$4)*'Summary impacts'!$H$7</f>
        <v>42831888</v>
      </c>
      <c r="N88" s="47">
        <f>(N$4)*'Summary impacts'!$H$7</f>
        <v>44368368</v>
      </c>
      <c r="O88" s="47">
        <f>(O$4)*'Summary impacts'!$H$7</f>
        <v>45963456</v>
      </c>
      <c r="P88" s="47">
        <f>(P$4)*'Summary impacts'!$H$7</f>
        <v>47619792</v>
      </c>
      <c r="Q88" s="47">
        <f>(Q$4)*'Summary impacts'!$H$7</f>
        <v>49340016</v>
      </c>
      <c r="R88" s="47">
        <f>(R$4)*'Summary impacts'!$H$7</f>
        <v>51127296</v>
      </c>
      <c r="S88" s="47">
        <f>(S$4)*'Summary impacts'!$H$7</f>
        <v>52983744</v>
      </c>
      <c r="T88" s="47">
        <f>(T$4)*'Summary impacts'!$H$7</f>
        <v>54912528</v>
      </c>
      <c r="U88" s="48">
        <f t="shared" ref="U88:U97" si="20">T88/B88</f>
        <v>2.3571234304881918</v>
      </c>
      <c r="W88" s="76"/>
      <c r="X88" s="76"/>
      <c r="Y88" s="76"/>
      <c r="Z88" s="76"/>
      <c r="AA88" s="76"/>
      <c r="AB88" s="76"/>
      <c r="AC88" s="76"/>
      <c r="AD88" s="76"/>
      <c r="AE88" s="76"/>
      <c r="AF88" s="76"/>
      <c r="AG88" s="76"/>
      <c r="AH88" s="76"/>
      <c r="AI88" s="76"/>
      <c r="AJ88" s="76"/>
      <c r="AK88" s="76"/>
      <c r="AL88" s="76"/>
      <c r="AM88" s="76"/>
      <c r="AN88" s="76"/>
      <c r="AO88" s="76"/>
      <c r="AP88" s="77"/>
    </row>
    <row r="89" spans="1:42" ht="16" x14ac:dyDescent="0.8">
      <c r="A89" s="46" t="s">
        <v>34</v>
      </c>
      <c r="B89" s="47">
        <f>(B$5*0.89)*'Summary impacts'!$H$8</f>
        <v>15584320.08</v>
      </c>
      <c r="C89" s="47">
        <f>(C$5*0.89)*'Summary impacts'!$H$8</f>
        <v>19313647.919999998</v>
      </c>
      <c r="D89" s="47">
        <f>(D$5*0.89)*'Summary impacts'!$H$8</f>
        <v>20925324</v>
      </c>
      <c r="E89" s="47">
        <f>(E$5*0.89)*'Summary impacts'!$H$8</f>
        <v>21665896.559999999</v>
      </c>
      <c r="F89" s="47">
        <f>(F$5*0.89)*'Summary impacts'!$H$8</f>
        <v>22433382.720000003</v>
      </c>
      <c r="G89" s="47">
        <f>(G$5*0.89)*'Summary impacts'!$H$8</f>
        <v>23230025.280000001</v>
      </c>
      <c r="H89" s="47">
        <f>(H$5*0.89)*'Summary impacts'!$H$8</f>
        <v>24055824.239999998</v>
      </c>
      <c r="I89" s="47">
        <f>(I$5*0.89)*'Summary impacts'!$H$8</f>
        <v>24913022.399999999</v>
      </c>
      <c r="J89" s="47">
        <f>(J$5*0.89)*'Summary impacts'!$H$8</f>
        <v>25802516.879999999</v>
      </c>
      <c r="K89" s="47">
        <f>(K$5*0.89)*'Summary impacts'!$H$8</f>
        <v>26725653.359999999</v>
      </c>
      <c r="L89" s="47">
        <f>(L$5*0.89)*'Summary impacts'!$H$8</f>
        <v>27683777.52</v>
      </c>
      <c r="M89" s="47">
        <f>(M$5*0.89)*'Summary impacts'!$H$8</f>
        <v>28679132.16</v>
      </c>
      <c r="N89" s="47">
        <f>(N$5*0.89)*'Summary impacts'!$H$8</f>
        <v>29712614.399999999</v>
      </c>
      <c r="O89" s="47">
        <f>(O$5*0.89)*'Summary impacts'!$H$8</f>
        <v>30786018.48</v>
      </c>
      <c r="P89" s="47">
        <f>(P$5*0.89)*'Summary impacts'!$H$8</f>
        <v>31901587.200000003</v>
      </c>
      <c r="Q89" s="47">
        <f>(Q$5*0.89)*'Summary impacts'!$H$8</f>
        <v>33060666.239999998</v>
      </c>
      <c r="R89" s="47">
        <f>(R$5*0.89)*'Summary impacts'!$H$8</f>
        <v>34265049.839999996</v>
      </c>
      <c r="S89" s="47">
        <f>(S$5*0.89)*'Summary impacts'!$H$8</f>
        <v>35517429.359999999</v>
      </c>
      <c r="T89" s="47">
        <f>(T$5*0.89)*'Summary impacts'!$H$8</f>
        <v>36819150.480000004</v>
      </c>
      <c r="U89" s="48">
        <f t="shared" si="20"/>
        <v>2.3625766341421297</v>
      </c>
      <c r="W89" s="76"/>
      <c r="X89" s="76"/>
      <c r="Y89" s="76"/>
      <c r="Z89" s="76"/>
      <c r="AA89" s="76"/>
      <c r="AB89" s="76"/>
      <c r="AC89" s="76"/>
      <c r="AD89" s="76"/>
      <c r="AE89" s="76"/>
      <c r="AF89" s="76"/>
      <c r="AG89" s="76"/>
      <c r="AH89" s="76"/>
      <c r="AI89" s="76"/>
      <c r="AJ89" s="76"/>
      <c r="AK89" s="76"/>
      <c r="AL89" s="76"/>
      <c r="AM89" s="76"/>
      <c r="AN89" s="76"/>
      <c r="AO89" s="76"/>
      <c r="AP89" s="77"/>
    </row>
    <row r="90" spans="1:42" ht="16" x14ac:dyDescent="0.8">
      <c r="A90" s="46" t="s">
        <v>35</v>
      </c>
      <c r="B90" s="47">
        <f>(B$5*0.11)*'Summary impacts'!$H$9</f>
        <v>2109594.96</v>
      </c>
      <c r="C90" s="47">
        <f>(C$5*0.11)*'Summary impacts'!$H$9</f>
        <v>2614421.04</v>
      </c>
      <c r="D90" s="47">
        <f>(D$5*0.11)*'Summary impacts'!$H$9</f>
        <v>2832588</v>
      </c>
      <c r="E90" s="47">
        <f>(E$5*0.11)*'Summary impacts'!$H$9</f>
        <v>2932836.7199999997</v>
      </c>
      <c r="F90" s="47">
        <f>(F$5*0.11)*'Summary impacts'!$H$9</f>
        <v>3036728.6399999997</v>
      </c>
      <c r="G90" s="47">
        <f>(G$5*0.11)*'Summary impacts'!$H$9</f>
        <v>3144567.36</v>
      </c>
      <c r="H90" s="47">
        <f>(H$5*0.11)*'Summary impacts'!$H$9</f>
        <v>3256352.88</v>
      </c>
      <c r="I90" s="47">
        <f>(I$5*0.11)*'Summary impacts'!$H$9</f>
        <v>3372388.8000000003</v>
      </c>
      <c r="J90" s="47">
        <f>(J$5*0.11)*'Summary impacts'!$H$9</f>
        <v>3492796.56</v>
      </c>
      <c r="K90" s="47">
        <f>(K$5*0.11)*'Summary impacts'!$H$9</f>
        <v>3617758.3199999994</v>
      </c>
      <c r="L90" s="47">
        <f>(L$5*0.11)*'Summary impacts'!$H$9</f>
        <v>3747456.24</v>
      </c>
      <c r="M90" s="47">
        <f>(M$5*0.11)*'Summary impacts'!$H$9</f>
        <v>3882193.92</v>
      </c>
      <c r="N90" s="47">
        <f>(N$5*0.11)*'Summary impacts'!$H$9</f>
        <v>4022092.8000000003</v>
      </c>
      <c r="O90" s="47">
        <f>(O$5*0.11)*'Summary impacts'!$H$9</f>
        <v>4167395.7600000002</v>
      </c>
      <c r="P90" s="47">
        <f>(P$5*0.11)*'Summary impacts'!$H$9</f>
        <v>4318406.4000000004</v>
      </c>
      <c r="Q90" s="47">
        <f>(Q$5*0.11)*'Summary impacts'!$H$9</f>
        <v>4475306.88</v>
      </c>
      <c r="R90" s="47">
        <f>(R$5*0.11)*'Summary impacts'!$H$9</f>
        <v>4638340.08</v>
      </c>
      <c r="S90" s="47">
        <f>(S$5*0.11)*'Summary impacts'!$H$9</f>
        <v>4807870.3199999994</v>
      </c>
      <c r="T90" s="47">
        <f>(T$5*0.11)*'Summary impacts'!$H$9</f>
        <v>4984079.7600000007</v>
      </c>
      <c r="U90" s="48">
        <f t="shared" si="20"/>
        <v>2.3625766341421297</v>
      </c>
      <c r="W90" s="76"/>
      <c r="X90" s="76"/>
      <c r="Y90" s="76"/>
      <c r="Z90" s="76"/>
      <c r="AA90" s="76"/>
      <c r="AB90" s="76"/>
      <c r="AC90" s="76"/>
      <c r="AD90" s="76"/>
      <c r="AE90" s="76"/>
      <c r="AF90" s="76"/>
      <c r="AG90" s="76"/>
      <c r="AH90" s="76"/>
      <c r="AI90" s="76"/>
      <c r="AJ90" s="76"/>
      <c r="AK90" s="76"/>
      <c r="AL90" s="76"/>
      <c r="AM90" s="76"/>
      <c r="AN90" s="76"/>
      <c r="AO90" s="76"/>
      <c r="AP90" s="77"/>
    </row>
    <row r="91" spans="1:42" ht="16" x14ac:dyDescent="0.8">
      <c r="A91" s="46" t="s">
        <v>77</v>
      </c>
      <c r="B91" s="47">
        <f>(B$6*0.5)*'Summary impacts'!$H$10</f>
        <v>20562601</v>
      </c>
      <c r="C91" s="47">
        <f>(C$6*0.5)*'Summary impacts'!$H$10</f>
        <v>26003365.000000004</v>
      </c>
      <c r="D91" s="47">
        <f>(D$6*0.5)*'Summary impacts'!$H$10</f>
        <v>28522128.999999996</v>
      </c>
      <c r="E91" s="47">
        <f>(E$6*0.5)*'Summary impacts'!$H$10</f>
        <v>30292861</v>
      </c>
      <c r="F91" s="47">
        <f>(F$6*0.5)*'Summary impacts'!$H$10</f>
        <v>32188265.000000004</v>
      </c>
      <c r="G91" s="47">
        <f>(G$6*0.5)*'Summary impacts'!$H$10</f>
        <v>34225873</v>
      </c>
      <c r="H91" s="47">
        <f>(H$6*0.5)*'Summary impacts'!$H$10</f>
        <v>36413964</v>
      </c>
      <c r="I91" s="47">
        <f>(I$6*0.5)*'Summary impacts'!$H$10</f>
        <v>38759356</v>
      </c>
      <c r="J91" s="47">
        <f>(J$6*0.5)*'Summary impacts'!$H$10</f>
        <v>41270815</v>
      </c>
      <c r="K91" s="47">
        <f>(K$6*0.5)*'Summary impacts'!$H$10</f>
        <v>43955646</v>
      </c>
      <c r="L91" s="47">
        <f>(L$6*0.5)*'Summary impacts'!$H$10</f>
        <v>46822615</v>
      </c>
      <c r="M91" s="47">
        <f>(M$6*0.5)*'Summary impacts'!$H$10</f>
        <v>49880488</v>
      </c>
      <c r="N91" s="47">
        <f>(N$6*0.5)*'Summary impacts'!$H$10</f>
        <v>53137543.999999993</v>
      </c>
      <c r="O91" s="47">
        <f>(O$6*0.5)*'Summary impacts'!$H$10</f>
        <v>56603036</v>
      </c>
      <c r="P91" s="47">
        <f>(P$6*0.5)*'Summary impacts'!$H$10</f>
        <v>60286217.000000007</v>
      </c>
      <c r="Q91" s="47">
        <f>(Q$6*0.5)*'Summary impacts'!$H$10</f>
        <v>64195853</v>
      </c>
      <c r="R91" s="47">
        <f>(R$6*0.5)*'Summary impacts'!$H$10</f>
        <v>68341684</v>
      </c>
      <c r="S91" s="47">
        <f>(S$6*0.5)*'Summary impacts'!$H$10</f>
        <v>72732963</v>
      </c>
      <c r="T91" s="47">
        <f>(T$6*0.5)*'Summary impacts'!$H$10</f>
        <v>77378456</v>
      </c>
      <c r="U91" s="48">
        <f t="shared" si="20"/>
        <v>3.7630675224403762</v>
      </c>
      <c r="W91" s="76"/>
      <c r="X91" s="76"/>
      <c r="Y91" s="76"/>
      <c r="Z91" s="76"/>
      <c r="AA91" s="76"/>
      <c r="AB91" s="76"/>
      <c r="AC91" s="76"/>
      <c r="AD91" s="76"/>
      <c r="AE91" s="76"/>
      <c r="AF91" s="76"/>
      <c r="AG91" s="76"/>
      <c r="AH91" s="76"/>
      <c r="AI91" s="76"/>
      <c r="AJ91" s="76"/>
      <c r="AK91" s="76"/>
      <c r="AL91" s="76"/>
      <c r="AM91" s="76"/>
      <c r="AN91" s="76"/>
      <c r="AO91" s="76"/>
      <c r="AP91" s="77"/>
    </row>
    <row r="92" spans="1:42" ht="16" x14ac:dyDescent="0.8">
      <c r="A92" s="46" t="s">
        <v>79</v>
      </c>
      <c r="B92" s="47">
        <f>(B$6*0.5)*'Summary impacts'!$H$11</f>
        <v>21322615</v>
      </c>
      <c r="C92" s="47">
        <f>(C$6*0.5)*'Summary impacts'!$H$11</f>
        <v>26964475.000000004</v>
      </c>
      <c r="D92" s="47">
        <f>(D$6*0.5)*'Summary impacts'!$H$11</f>
        <v>29576334.999999996</v>
      </c>
      <c r="E92" s="47">
        <f>(E$6*0.5)*'Summary impacts'!$H$11</f>
        <v>31412515</v>
      </c>
      <c r="F92" s="47">
        <f>(F$6*0.5)*'Summary impacts'!$H$11</f>
        <v>33377975.000000004</v>
      </c>
      <c r="G92" s="47">
        <f>(G$6*0.5)*'Summary impacts'!$H$11</f>
        <v>35490895</v>
      </c>
      <c r="H92" s="47">
        <f>(H$6*0.5)*'Summary impacts'!$H$11</f>
        <v>37759860</v>
      </c>
      <c r="I92" s="47">
        <f>(I$6*0.5)*'Summary impacts'!$H$11</f>
        <v>40191940</v>
      </c>
      <c r="J92" s="47">
        <f>(J$6*0.5)*'Summary impacts'!$H$11</f>
        <v>42796225</v>
      </c>
      <c r="K92" s="47">
        <f>(K$6*0.5)*'Summary impacts'!$H$11</f>
        <v>45580290</v>
      </c>
      <c r="L92" s="47">
        <f>(L$6*0.5)*'Summary impacts'!$H$11</f>
        <v>48553225</v>
      </c>
      <c r="M92" s="47">
        <f>(M$6*0.5)*'Summary impacts'!$H$11</f>
        <v>51724120</v>
      </c>
      <c r="N92" s="47">
        <f>(N$6*0.5)*'Summary impacts'!$H$11</f>
        <v>55101559.999999993</v>
      </c>
      <c r="O92" s="47">
        <f>(O$6*0.5)*'Summary impacts'!$H$11</f>
        <v>58695140</v>
      </c>
      <c r="P92" s="47">
        <f>(P$6*0.5)*'Summary impacts'!$H$11</f>
        <v>62514455.000000007</v>
      </c>
      <c r="Q92" s="47">
        <f>(Q$6*0.5)*'Summary impacts'!$H$11</f>
        <v>66568595</v>
      </c>
      <c r="R92" s="47">
        <f>(R$6*0.5)*'Summary impacts'!$H$11</f>
        <v>70867660</v>
      </c>
      <c r="S92" s="47">
        <f>(S$6*0.5)*'Summary impacts'!$H$11</f>
        <v>75421245</v>
      </c>
      <c r="T92" s="47">
        <f>(T$6*0.5)*'Summary impacts'!$H$11</f>
        <v>80238440</v>
      </c>
      <c r="U92" s="48">
        <f t="shared" si="20"/>
        <v>3.7630675224403762</v>
      </c>
      <c r="W92" s="76"/>
      <c r="X92" s="76"/>
      <c r="Y92" s="76"/>
      <c r="Z92" s="76"/>
      <c r="AA92" s="76"/>
      <c r="AB92" s="76"/>
      <c r="AC92" s="76"/>
      <c r="AD92" s="76"/>
      <c r="AE92" s="76"/>
      <c r="AF92" s="76"/>
      <c r="AG92" s="76"/>
      <c r="AH92" s="76"/>
      <c r="AI92" s="76"/>
      <c r="AJ92" s="76"/>
      <c r="AK92" s="76"/>
      <c r="AL92" s="76"/>
      <c r="AM92" s="76"/>
      <c r="AN92" s="76"/>
      <c r="AO92" s="76"/>
      <c r="AP92" s="77"/>
    </row>
    <row r="93" spans="1:42" ht="16" x14ac:dyDescent="0.8">
      <c r="A93" s="46" t="s">
        <v>37</v>
      </c>
      <c r="B93" s="47">
        <f>(B$7*0.76)*'Summary impacts'!$H$12</f>
        <v>45548212.839999996</v>
      </c>
      <c r="C93" s="47">
        <f>(C$7*0.76)*'Summary impacts'!$H$12</f>
        <v>56618348.520000003</v>
      </c>
      <c r="D93" s="47">
        <f>(D$7*0.76)*'Summary impacts'!$H$12</f>
        <v>61458848.56000001</v>
      </c>
      <c r="E93" s="47">
        <f>(E$7*0.76)*'Summary impacts'!$H$12</f>
        <v>63800246.680000007</v>
      </c>
      <c r="F93" s="47">
        <f>(F$7*0.76)*'Summary impacts'!$H$12</f>
        <v>66247675.439999998</v>
      </c>
      <c r="G93" s="47">
        <f>(G$7*0.76)*'Summary impacts'!$H$12</f>
        <v>68811201.040000007</v>
      </c>
      <c r="H93" s="47">
        <f>(H$7*0.76)*'Summary impacts'!$H$12</f>
        <v>71498876.439999998</v>
      </c>
      <c r="I93" s="47">
        <f>(I$7*0.76)*'Summary impacts'!$H$12</f>
        <v>74316741.359999999</v>
      </c>
      <c r="J93" s="47">
        <f>(J$7*0.76)*'Summary impacts'!$H$12</f>
        <v>77273519.840000004</v>
      </c>
      <c r="K93" s="47">
        <f>(K$7*0.76)*'Summary impacts'!$H$12</f>
        <v>80377264.840000004</v>
      </c>
      <c r="L93" s="47">
        <f>(L$7*0.76)*'Summary impacts'!$H$12</f>
        <v>83636029.319999993</v>
      </c>
      <c r="M93" s="47">
        <f>(M$7*0.76)*'Summary impacts'!$H$12</f>
        <v>87059208.399999991</v>
      </c>
      <c r="N93" s="47">
        <f>(N$7*0.76)*'Summary impacts'!$H$12</f>
        <v>90655526.120000005</v>
      </c>
      <c r="O93" s="47">
        <f>(O$7*0.76)*'Summary impacts'!$H$12</f>
        <v>94434377.599999994</v>
      </c>
      <c r="P93" s="47">
        <f>(P$7*0.76)*'Summary impacts'!$H$12</f>
        <v>98407171.200000018</v>
      </c>
      <c r="Q93" s="47">
        <f>(Q$7*0.76)*'Summary impacts'!$H$12</f>
        <v>102584644.2</v>
      </c>
      <c r="R93" s="47">
        <f>(R$7*0.76)*'Summary impacts'!$H$12</f>
        <v>106977533.88</v>
      </c>
      <c r="S93" s="47">
        <f>(S$7*0.76)*'Summary impacts'!$H$12</f>
        <v>111599261.84</v>
      </c>
      <c r="T93" s="47">
        <f>(T$7*0.76)*'Summary impacts'!$H$12</f>
        <v>116461236.44</v>
      </c>
      <c r="U93" s="48">
        <f t="shared" si="20"/>
        <v>2.5568782873896838</v>
      </c>
      <c r="W93" s="76"/>
      <c r="X93" s="76"/>
      <c r="Y93" s="76"/>
      <c r="Z93" s="76"/>
      <c r="AA93" s="76"/>
      <c r="AB93" s="76"/>
      <c r="AC93" s="76"/>
      <c r="AD93" s="76"/>
      <c r="AE93" s="76"/>
      <c r="AF93" s="76"/>
      <c r="AG93" s="76"/>
      <c r="AH93" s="76"/>
      <c r="AI93" s="76"/>
      <c r="AJ93" s="76"/>
      <c r="AK93" s="76"/>
      <c r="AL93" s="76"/>
      <c r="AM93" s="76"/>
      <c r="AN93" s="76"/>
      <c r="AO93" s="76"/>
      <c r="AP93" s="77"/>
    </row>
    <row r="94" spans="1:42" ht="16" x14ac:dyDescent="0.8">
      <c r="A94" s="46" t="s">
        <v>38</v>
      </c>
      <c r="B94" s="47">
        <f>(B$7*0.24)*'Summary impacts'!$H$13</f>
        <v>13520301.6</v>
      </c>
      <c r="C94" s="47">
        <f>(C$7*0.24)*'Summary impacts'!$H$13</f>
        <v>16806304.800000001</v>
      </c>
      <c r="D94" s="47">
        <f>(D$7*0.24)*'Summary impacts'!$H$13</f>
        <v>18243134.399999999</v>
      </c>
      <c r="E94" s="47">
        <f>(E$7*0.24)*'Summary impacts'!$H$13</f>
        <v>18938143.199999999</v>
      </c>
      <c r="F94" s="47">
        <f>(F$7*0.24)*'Summary impacts'!$H$13</f>
        <v>19664625.599999998</v>
      </c>
      <c r="G94" s="47">
        <f>(G$7*0.24)*'Summary impacts'!$H$13</f>
        <v>20425569.600000001</v>
      </c>
      <c r="H94" s="47">
        <f>(H$7*0.24)*'Summary impacts'!$H$13</f>
        <v>21223365.600000001</v>
      </c>
      <c r="I94" s="47">
        <f>(I$7*0.24)*'Summary impacts'!$H$13</f>
        <v>22059806.399999999</v>
      </c>
      <c r="J94" s="47">
        <f>(J$7*0.24)*'Summary impacts'!$H$13</f>
        <v>22937481.599999998</v>
      </c>
      <c r="K94" s="47">
        <f>(K$7*0.24)*'Summary impacts'!$H$13</f>
        <v>23858781.599999998</v>
      </c>
      <c r="L94" s="47">
        <f>(L$7*0.24)*'Summary impacts'!$H$13</f>
        <v>24826096.800000001</v>
      </c>
      <c r="M94" s="47">
        <f>(M$7*0.24)*'Summary impacts'!$H$13</f>
        <v>25842215.999999996</v>
      </c>
      <c r="N94" s="47">
        <f>(N$7*0.24)*'Summary impacts'!$H$13</f>
        <v>26909728.799999997</v>
      </c>
      <c r="O94" s="47">
        <f>(O$7*0.24)*'Summary impacts'!$H$13</f>
        <v>28031424</v>
      </c>
      <c r="P94" s="47">
        <f>(P$7*0.24)*'Summary impacts'!$H$13</f>
        <v>29210688.000000004</v>
      </c>
      <c r="Q94" s="47">
        <f>(Q$7*0.24)*'Summary impacts'!$H$13</f>
        <v>30450708.000000004</v>
      </c>
      <c r="R94" s="47">
        <f>(R$7*0.24)*'Summary impacts'!$H$13</f>
        <v>31754671.199999999</v>
      </c>
      <c r="S94" s="47">
        <f>(S$7*0.24)*'Summary impacts'!$H$13</f>
        <v>33126561.600000001</v>
      </c>
      <c r="T94" s="47">
        <f>(T$7*0.24)*'Summary impacts'!$H$13</f>
        <v>34569765.600000001</v>
      </c>
      <c r="U94" s="48">
        <f t="shared" si="20"/>
        <v>2.5568782873896838</v>
      </c>
      <c r="W94" s="76"/>
      <c r="X94" s="76"/>
      <c r="Y94" s="76"/>
      <c r="Z94" s="76"/>
      <c r="AA94" s="76"/>
      <c r="AB94" s="76"/>
      <c r="AC94" s="76"/>
      <c r="AD94" s="76"/>
      <c r="AE94" s="76"/>
      <c r="AF94" s="76"/>
      <c r="AG94" s="76"/>
      <c r="AH94" s="76"/>
      <c r="AI94" s="76"/>
      <c r="AJ94" s="76"/>
      <c r="AK94" s="76"/>
      <c r="AL94" s="76"/>
      <c r="AM94" s="76"/>
      <c r="AN94" s="76"/>
      <c r="AO94" s="76"/>
      <c r="AP94" s="77"/>
    </row>
    <row r="95" spans="1:42" ht="16" x14ac:dyDescent="0.8">
      <c r="A95" s="46" t="s">
        <v>39</v>
      </c>
      <c r="B95" s="47">
        <f>(B$8)*'Summary impacts'!$H$14</f>
        <v>1912000</v>
      </c>
      <c r="C95" s="47">
        <f>(C$8)*'Summary impacts'!$H$14</f>
        <v>2657600</v>
      </c>
      <c r="D95" s="47">
        <f>(D$8)*'Summary impacts'!$H$14</f>
        <v>3057600</v>
      </c>
      <c r="E95" s="47">
        <f>(E$8)*'Summary impacts'!$H$14</f>
        <v>3332799.9999999995</v>
      </c>
      <c r="F95" s="47">
        <f>(F$8)*'Summary impacts'!$H$14</f>
        <v>3676800</v>
      </c>
      <c r="G95" s="47">
        <f>(G$8)*'Summary impacts'!$H$14</f>
        <v>4062400</v>
      </c>
      <c r="H95" s="47">
        <f>(H$8)*'Summary impacts'!$H$14</f>
        <v>4496000</v>
      </c>
      <c r="I95" s="47">
        <f>(I$8)*'Summary impacts'!$H$14</f>
        <v>4977600</v>
      </c>
      <c r="J95" s="47">
        <f>(J$8)*'Summary impacts'!$H$14</f>
        <v>5513600</v>
      </c>
      <c r="K95" s="47">
        <f>(K$8)*'Summary impacts'!$H$14</f>
        <v>6107200</v>
      </c>
      <c r="L95" s="47">
        <f>(L$8)*'Summary impacts'!$H$14</f>
        <v>6760000</v>
      </c>
      <c r="M95" s="47">
        <f>(M$8)*'Summary impacts'!$H$14</f>
        <v>7476799.9999999991</v>
      </c>
      <c r="N95" s="47">
        <f>(N$8)*'Summary impacts'!$H$14</f>
        <v>8260800</v>
      </c>
      <c r="O95" s="47">
        <f>(O$8)*'Summary impacts'!$H$14</f>
        <v>9115200</v>
      </c>
      <c r="P95" s="47">
        <f>(P$8)*'Summary impacts'!$H$14</f>
        <v>10043200</v>
      </c>
      <c r="Q95" s="47">
        <f>(Q$8)*'Summary impacts'!$H$14</f>
        <v>11048000</v>
      </c>
      <c r="R95" s="47">
        <f>(R$8)*'Summary impacts'!$H$14</f>
        <v>12132800</v>
      </c>
      <c r="S95" s="47">
        <f>(S$8)*'Summary impacts'!$H$14</f>
        <v>13300800</v>
      </c>
      <c r="T95" s="47">
        <f>(T$8)*'Summary impacts'!$H$14</f>
        <v>14555200</v>
      </c>
      <c r="U95" s="48">
        <f t="shared" si="20"/>
        <v>7.6125523012552305</v>
      </c>
      <c r="W95" s="76"/>
      <c r="X95" s="76"/>
      <c r="Y95" s="76"/>
      <c r="Z95" s="76"/>
      <c r="AA95" s="76"/>
      <c r="AB95" s="76"/>
      <c r="AC95" s="76"/>
      <c r="AD95" s="76"/>
      <c r="AE95" s="76"/>
      <c r="AF95" s="76"/>
      <c r="AG95" s="76"/>
      <c r="AH95" s="76"/>
      <c r="AI95" s="76"/>
      <c r="AJ95" s="76"/>
      <c r="AK95" s="76"/>
      <c r="AL95" s="76"/>
      <c r="AM95" s="76"/>
      <c r="AN95" s="76"/>
      <c r="AO95" s="76"/>
      <c r="AP95" s="77"/>
    </row>
    <row r="96" spans="1:42" ht="16" x14ac:dyDescent="0.8">
      <c r="A96" s="46" t="s">
        <v>40</v>
      </c>
      <c r="B96" s="47">
        <f>(B$9)*AVERAGE('Summary impacts'!$H$4:$H$14)</f>
        <v>24605659.272727273</v>
      </c>
      <c r="C96" s="47">
        <f>(C$9)*AVERAGE('Summary impacts'!$H$4:$H$14)</f>
        <v>30610715.545454547</v>
      </c>
      <c r="D96" s="47">
        <f>(D$9)*AVERAGE('Summary impacts'!$H$4:$H$14)</f>
        <v>33242555.81818182</v>
      </c>
      <c r="E96" s="47">
        <f>(E$9)*AVERAGE('Summary impacts'!$H$4:$H$14)</f>
        <v>34456983.272727281</v>
      </c>
      <c r="F96" s="47">
        <f>(F$9)*AVERAGE('Summary impacts'!$H$4:$H$14)</f>
        <v>35728908.727272727</v>
      </c>
      <c r="G96" s="47">
        <f>(G$9)*AVERAGE('Summary impacts'!$H$4:$H$14)</f>
        <v>37060945.727272727</v>
      </c>
      <c r="H96" s="47">
        <f>(H$9)*AVERAGE('Summary impacts'!$H$4:$H$14)</f>
        <v>38454836.636363633</v>
      </c>
      <c r="I96" s="47">
        <f>(I$9)*AVERAGE('Summary impacts'!$H$4:$H$14)</f>
        <v>39914937.363636367</v>
      </c>
      <c r="J96" s="47">
        <f>(J$9)*AVERAGE('Summary impacts'!$H$4:$H$14)</f>
        <v>41447346.181818187</v>
      </c>
      <c r="K96" s="47">
        <f>(K$9)*AVERAGE('Summary impacts'!$H$4:$H$14)</f>
        <v>43055547.81818182</v>
      </c>
      <c r="L96" s="47">
        <f>(L$9)*AVERAGE('Summary impacts'!$H$4:$H$14)</f>
        <v>44745640.545454547</v>
      </c>
      <c r="M96" s="47">
        <f>(M$9)*AVERAGE('Summary impacts'!$H$4:$H$14)</f>
        <v>46522851.454545453</v>
      </c>
      <c r="N96" s="47">
        <f>(N$9)*AVERAGE('Summary impacts'!$H$4:$H$14)</f>
        <v>48393278.81818182</v>
      </c>
      <c r="O96" s="47">
        <f>(O$9)*AVERAGE('Summary impacts'!$H$4:$H$14)</f>
        <v>50363020.909090914</v>
      </c>
      <c r="P96" s="47">
        <f>(P$9)*AVERAGE('Summary impacts'!$H$4:$H$14)</f>
        <v>52440789.545454554</v>
      </c>
      <c r="Q96" s="47">
        <f>(Q$9)*AVERAGE('Summary impacts'!$H$4:$H$14)</f>
        <v>54632683.000000007</v>
      </c>
      <c r="R96" s="47">
        <f>(R$9)*AVERAGE('Summary impacts'!$H$4:$H$14)</f>
        <v>56947413.090909101</v>
      </c>
      <c r="S96" s="47">
        <f>(S$9)*AVERAGE('Summary impacts'!$H$4:$H$14)</f>
        <v>59396305.18181818</v>
      </c>
      <c r="T96" s="47">
        <f>(T$9)*AVERAGE('Summary impacts'!$H$4:$H$14)</f>
        <v>61988071.090909094</v>
      </c>
      <c r="U96" s="48">
        <f t="shared" si="20"/>
        <v>2.5192607279422177</v>
      </c>
      <c r="W96" s="76"/>
      <c r="X96" s="76"/>
      <c r="Y96" s="76"/>
      <c r="Z96" s="76"/>
      <c r="AA96" s="76"/>
      <c r="AB96" s="76"/>
      <c r="AC96" s="76"/>
      <c r="AD96" s="76"/>
      <c r="AE96" s="76"/>
      <c r="AF96" s="76"/>
      <c r="AG96" s="76"/>
      <c r="AH96" s="76"/>
      <c r="AI96" s="76"/>
      <c r="AJ96" s="76"/>
      <c r="AK96" s="76"/>
      <c r="AL96" s="76"/>
      <c r="AM96" s="76"/>
      <c r="AN96" s="76"/>
      <c r="AO96" s="76"/>
      <c r="AP96" s="77"/>
    </row>
    <row r="97" spans="1:42" ht="16" x14ac:dyDescent="0.8">
      <c r="A97" s="39" t="s">
        <v>60</v>
      </c>
      <c r="B97" s="39">
        <f>SUM(B85:B96)</f>
        <v>254855983.71272728</v>
      </c>
      <c r="C97" s="39">
        <f t="shared" ref="C97:T97" si="21">SUM(C85:C96)</f>
        <v>324047809.42545456</v>
      </c>
      <c r="D97" s="39">
        <f t="shared" si="21"/>
        <v>355851702.53818178</v>
      </c>
      <c r="E97" s="39">
        <f t="shared" si="21"/>
        <v>375134025.23272729</v>
      </c>
      <c r="F97" s="39">
        <f t="shared" si="21"/>
        <v>395657354.56727278</v>
      </c>
      <c r="G97" s="39">
        <f t="shared" si="21"/>
        <v>417512590.36727279</v>
      </c>
      <c r="H97" s="39">
        <f t="shared" si="21"/>
        <v>440775126.11636364</v>
      </c>
      <c r="I97" s="39">
        <f t="shared" si="21"/>
        <v>465516216.4036364</v>
      </c>
      <c r="J97" s="39">
        <f t="shared" si="21"/>
        <v>491825992.58181816</v>
      </c>
      <c r="K97" s="39">
        <f t="shared" si="21"/>
        <v>519782782.33818179</v>
      </c>
      <c r="L97" s="39">
        <f t="shared" si="21"/>
        <v>549473164.02545452</v>
      </c>
      <c r="M97" s="39">
        <f t="shared" si="21"/>
        <v>580989616.65454555</v>
      </c>
      <c r="N97" s="39">
        <f t="shared" si="21"/>
        <v>614418607.57818186</v>
      </c>
      <c r="O97" s="39">
        <f t="shared" si="21"/>
        <v>649852636.98909092</v>
      </c>
      <c r="P97" s="39">
        <f t="shared" si="21"/>
        <v>687392626.74545443</v>
      </c>
      <c r="Q97" s="39">
        <f t="shared" si="21"/>
        <v>727131559.60000002</v>
      </c>
      <c r="R97" s="39">
        <f t="shared" si="21"/>
        <v>769165097.85090911</v>
      </c>
      <c r="S97" s="39">
        <f t="shared" si="21"/>
        <v>813596413.74181819</v>
      </c>
      <c r="T97" s="39">
        <f t="shared" si="21"/>
        <v>860514716.01090908</v>
      </c>
      <c r="U97" s="41">
        <f t="shared" si="20"/>
        <v>3.3764744444096633</v>
      </c>
      <c r="W97" s="69"/>
      <c r="X97" s="69"/>
      <c r="Y97" s="69"/>
      <c r="Z97" s="69"/>
      <c r="AA97" s="69"/>
      <c r="AB97" s="69"/>
      <c r="AC97" s="69"/>
      <c r="AD97" s="69"/>
      <c r="AE97" s="69"/>
      <c r="AF97" s="69"/>
      <c r="AG97" s="69"/>
      <c r="AH97" s="69"/>
      <c r="AI97" s="69"/>
      <c r="AJ97" s="69"/>
      <c r="AK97" s="69"/>
      <c r="AL97" s="69"/>
      <c r="AM97" s="69"/>
      <c r="AN97" s="69"/>
      <c r="AO97" s="69"/>
      <c r="AP97" s="78"/>
    </row>
    <row r="98" spans="1:42" x14ac:dyDescent="0.75">
      <c r="A98" s="54" t="s">
        <v>108</v>
      </c>
      <c r="W98" s="6"/>
      <c r="X98" s="6"/>
      <c r="Y98" s="6"/>
      <c r="Z98" s="6"/>
      <c r="AA98" s="6"/>
      <c r="AB98" s="6"/>
      <c r="AC98" s="6"/>
      <c r="AD98" s="6"/>
      <c r="AE98" s="6"/>
      <c r="AF98" s="6"/>
      <c r="AG98" s="6"/>
      <c r="AH98" s="6"/>
      <c r="AI98" s="6"/>
      <c r="AJ98" s="6"/>
      <c r="AK98" s="6"/>
      <c r="AL98" s="6"/>
      <c r="AM98" s="6"/>
      <c r="AN98" s="6"/>
      <c r="AO98" s="6"/>
      <c r="AP98" s="6"/>
    </row>
    <row r="99" spans="1:42" ht="16" x14ac:dyDescent="0.8">
      <c r="A99" s="46" t="s">
        <v>84</v>
      </c>
      <c r="B99" s="47">
        <f>(B$3*0.5*'Summary impacts'!$Q$19+(B$3*0.5)*'Summary impacts'!$Q$18)*'Summary impacts'!$O$4</f>
        <v>199.40620037150057</v>
      </c>
      <c r="C99" s="47">
        <f>(C$3*0.5*'Summary impacts'!$Q$19+(C$3*0.5)*'Summary impacts'!$Q$18)*'Summary impacts'!$O$4</f>
        <v>254.93452686030236</v>
      </c>
      <c r="D99" s="47">
        <f>(D$3*0.5*'Summary impacts'!$Q$19+(D$3*0.5)*'Summary impacts'!$Q$18)*'Summary impacts'!$O$4</f>
        <v>281.75526620576704</v>
      </c>
      <c r="E99" s="47">
        <f>(E$3*0.5*'Summary impacts'!$Q$19+(E$3*0.5)*'Summary impacts'!$Q$18)*'Summary impacts'!$O$4</f>
        <v>303.97729148516237</v>
      </c>
      <c r="F99" s="47">
        <f>(F$3*0.5*'Summary impacts'!$Q$19+(F$3*0.5)*'Summary impacts'!$Q$18)*'Summary impacts'!$O$4</f>
        <v>327.32607810134374</v>
      </c>
      <c r="G99" s="47">
        <f>(G$3*0.5*'Summary impacts'!$Q$19+(G$3*0.5)*'Summary impacts'!$Q$18)*'Summary impacts'!$O$4</f>
        <v>352.30198447844344</v>
      </c>
      <c r="H99" s="47">
        <f>(H$3*0.5*'Summary impacts'!$Q$19+(H$3*0.5)*'Summary impacts'!$Q$18)*'Summary impacts'!$O$4</f>
        <v>378.96994262569984</v>
      </c>
      <c r="I99" s="47">
        <f>(I$3*0.5*'Summary impacts'!$Q$19+(I$3*0.5)*'Summary impacts'!$Q$18)*'Summary impacts'!$O$4</f>
        <v>407.39488455235158</v>
      </c>
      <c r="J99" s="47">
        <f>(J$3*0.5*'Summary impacts'!$Q$19+(J$3*0.5)*'Summary impacts'!$Q$18)*'Summary impacts'!$O$4</f>
        <v>437.65702038745792</v>
      </c>
      <c r="K99" s="47">
        <f>(K$3*0.5*'Summary impacts'!$Q$19+(K$3*0.5)*'Summary impacts'!$Q$18)*'Summary impacts'!$O$4</f>
        <v>469.82128214025749</v>
      </c>
      <c r="L99" s="47">
        <f>(L$3*0.5*'Summary impacts'!$Q$19+(L$3*0.5)*'Summary impacts'!$Q$18)*'Summary impacts'!$O$4</f>
        <v>503.96787993980956</v>
      </c>
      <c r="M99" s="47">
        <f>(M$3*0.5*'Summary impacts'!$Q$19+(M$3*0.5)*'Summary impacts'!$Q$18)*'Summary impacts'!$O$4</f>
        <v>540.17320438521836</v>
      </c>
      <c r="N99" s="47">
        <f>(N$3*0.5*'Summary impacts'!$Q$19+(N$3*0.5)*'Summary impacts'!$Q$18)*'Summary impacts'!$O$4</f>
        <v>578.51746560554307</v>
      </c>
      <c r="O99" s="47">
        <f>(O$3*0.5*'Summary impacts'!$Q$19+(O$3*0.5)*'Summary impacts'!$Q$18)*'Summary impacts'!$O$4</f>
        <v>619.08087372984323</v>
      </c>
      <c r="P99" s="47">
        <f>(P$3*0.5*'Summary impacts'!$Q$19+(P$3*0.5)*'Summary impacts'!$Q$18)*'Summary impacts'!$O$4</f>
        <v>661.94363888717805</v>
      </c>
      <c r="Q99" s="47">
        <f>(Q$3*0.5*'Summary impacts'!$Q$19+(Q$3*0.5)*'Summary impacts'!$Q$18)*'Summary impacts'!$O$4</f>
        <v>707.18979073656214</v>
      </c>
      <c r="R99" s="47">
        <f>(R$3*0.5*'Summary impacts'!$Q$19+(R$3*0.5)*'Summary impacts'!$Q$18)*'Summary impacts'!$O$4</f>
        <v>754.89953940705482</v>
      </c>
      <c r="S99" s="47">
        <f>(S$3*0.5*'Summary impacts'!$Q$19+(S$3*0.5)*'Summary impacts'!$Q$18)*'Summary impacts'!$O$4</f>
        <v>805.1492754977603</v>
      </c>
      <c r="T99" s="47">
        <f>(T$3*0.5*'Summary impacts'!$Q$19+(T$3*0.5)*'Summary impacts'!$Q$18)*'Summary impacts'!$O$4</f>
        <v>858.01157007782751</v>
      </c>
      <c r="U99" s="48">
        <f t="shared" ref="U99:U110" si="22">T99/$T$111</f>
        <v>9.6009440693057099E-2</v>
      </c>
      <c r="W99" s="76"/>
      <c r="X99" s="76"/>
      <c r="Y99" s="76"/>
      <c r="Z99" s="76"/>
      <c r="AA99" s="76"/>
      <c r="AB99" s="76"/>
      <c r="AC99" s="76"/>
      <c r="AD99" s="76"/>
      <c r="AE99" s="76"/>
      <c r="AF99" s="76"/>
      <c r="AG99" s="76"/>
      <c r="AH99" s="76"/>
      <c r="AI99" s="76"/>
      <c r="AJ99" s="76"/>
      <c r="AK99" s="76"/>
      <c r="AL99" s="76"/>
      <c r="AM99" s="76"/>
      <c r="AN99" s="76"/>
      <c r="AO99" s="76"/>
      <c r="AP99" s="77"/>
    </row>
    <row r="100" spans="1:42" ht="16" x14ac:dyDescent="0.8">
      <c r="A100" s="46" t="s">
        <v>32</v>
      </c>
      <c r="B100" s="47">
        <f>(B$2-(B$3*0.5)*'Summary impacts'!$Q$18)*'Summary impacts'!$O$5</f>
        <v>228.74093287499994</v>
      </c>
      <c r="C100" s="47">
        <f>(C$2-(C$3*0.5)*'Summary impacts'!$Q$18)*'Summary impacts'!$O$5</f>
        <v>323.979463125</v>
      </c>
      <c r="D100" s="47">
        <f>(D$2-(D$3*0.5)*'Summary impacts'!$Q$18)*'Summary impacts'!$O$5</f>
        <v>369.88668787499995</v>
      </c>
      <c r="E100" s="47">
        <f>(E$2-(E$3*0.5)*'Summary impacts'!$Q$18)*'Summary impacts'!$O$5</f>
        <v>391.10953312499987</v>
      </c>
      <c r="F100" s="47">
        <f>(F$2-(F$3*0.5)*'Summary impacts'!$Q$18)*'Summary impacts'!$O$5</f>
        <v>415.28021024999993</v>
      </c>
      <c r="G100" s="47">
        <f>(G$2-(G$3*0.5)*'Summary impacts'!$Q$18)*'Summary impacts'!$O$5</f>
        <v>441.41471662499993</v>
      </c>
      <c r="H100" s="47">
        <f>(H$2-(H$3*0.5)*'Summary impacts'!$Q$18)*'Summary impacts'!$O$5</f>
        <v>469.690521375</v>
      </c>
      <c r="I100" s="47">
        <f>(I$2-(I$3*0.5)*'Summary impacts'!$Q$18)*'Summary impacts'!$O$5</f>
        <v>500.306843625</v>
      </c>
      <c r="J100" s="47">
        <f>(J$2-(J$3*0.5)*'Summary impacts'!$Q$18)*'Summary impacts'!$O$5</f>
        <v>533.46755699999994</v>
      </c>
      <c r="K100" s="47">
        <f>(K$2-(K$3*0.5)*'Summary impacts'!$Q$18)*'Summary impacts'!$O$5</f>
        <v>569.3936306249999</v>
      </c>
      <c r="L100" s="47">
        <f>(L$2-(L$3*0.5)*'Summary impacts'!$Q$18)*'Summary impacts'!$O$5</f>
        <v>608.29981312499979</v>
      </c>
      <c r="M100" s="47">
        <f>(M$2-(M$3*0.5)*'Summary impacts'!$Q$18)*'Summary impacts'!$O$5</f>
        <v>650.41600200000005</v>
      </c>
      <c r="N100" s="47">
        <f>(N$2-(N$3*0.5)*'Summary impacts'!$Q$18)*'Summary impacts'!$O$5</f>
        <v>695.94607087499969</v>
      </c>
      <c r="O100" s="47">
        <f>(O$2-(O$3*0.5)*'Summary impacts'!$Q$18)*'Summary impacts'!$O$5</f>
        <v>745.11564337499988</v>
      </c>
      <c r="P100" s="47">
        <f>(P$2-(P$3*0.5)*'Summary impacts'!$Q$18)*'Summary impacts'!$O$5</f>
        <v>798.17209312500006</v>
      </c>
      <c r="Q100" s="47">
        <f>(Q$2-(Q$3*0.5)*'Summary impacts'!$Q$18)*'Summary impacts'!$O$5</f>
        <v>855.32589487499968</v>
      </c>
      <c r="R100" s="47">
        <f>(R$2-(R$3*0.5)*'Summary impacts'!$Q$18)*'Summary impacts'!$O$5</f>
        <v>916.77004724999995</v>
      </c>
      <c r="S100" s="47">
        <f>(S$2-(S$3*0.5)*'Summary impacts'!$Q$18)*'Summary impacts'!$O$5</f>
        <v>982.73444775000007</v>
      </c>
      <c r="T100" s="47">
        <f>(T$2-(T$3*0.5)*'Summary impacts'!$Q$18)*'Summary impacts'!$O$5</f>
        <v>1053.3880177499996</v>
      </c>
      <c r="U100" s="48">
        <f t="shared" si="22"/>
        <v>0.11787159747481249</v>
      </c>
      <c r="W100" s="76"/>
      <c r="X100" s="76"/>
      <c r="Y100" s="76"/>
      <c r="Z100" s="76"/>
      <c r="AA100" s="76"/>
      <c r="AB100" s="76"/>
      <c r="AC100" s="76"/>
      <c r="AD100" s="76"/>
      <c r="AE100" s="76"/>
      <c r="AF100" s="76"/>
      <c r="AG100" s="76"/>
      <c r="AH100" s="76"/>
      <c r="AI100" s="76"/>
      <c r="AJ100" s="76"/>
      <c r="AK100" s="76"/>
      <c r="AL100" s="76"/>
      <c r="AM100" s="76"/>
      <c r="AN100" s="76"/>
      <c r="AO100" s="76"/>
      <c r="AP100" s="77"/>
    </row>
    <row r="101" spans="1:42" ht="16" x14ac:dyDescent="0.8">
      <c r="A101" s="46" t="s">
        <v>78</v>
      </c>
      <c r="B101" s="47">
        <f>(B$3*0.5*'Summary impacts'!$Q$19)*'Summary impacts'!$O$6</f>
        <v>25.020204750000001</v>
      </c>
      <c r="C101" s="47">
        <f>(C$3*0.5*'Summary impacts'!$Q$19)*'Summary impacts'!$O$6</f>
        <v>31.98754125</v>
      </c>
      <c r="D101" s="47">
        <f>(D$3*0.5*'Summary impacts'!$Q$19)*'Summary impacts'!$O$6</f>
        <v>35.352834749999992</v>
      </c>
      <c r="E101" s="47">
        <f>(E$3*0.5*'Summary impacts'!$Q$19)*'Summary impacts'!$O$6</f>
        <v>38.141111249999994</v>
      </c>
      <c r="F101" s="47">
        <f>(F$3*0.5*'Summary impacts'!$Q$19)*'Summary impacts'!$O$6</f>
        <v>41.070766499999998</v>
      </c>
      <c r="G101" s="47">
        <f>(G$3*0.5*'Summary impacts'!$Q$19)*'Summary impacts'!$O$6</f>
        <v>44.204582249999994</v>
      </c>
      <c r="H101" s="47">
        <f>(H$3*0.5*'Summary impacts'!$Q$19)*'Summary impacts'!$O$6</f>
        <v>47.550705749999999</v>
      </c>
      <c r="I101" s="47">
        <f>(I$3*0.5*'Summary impacts'!$Q$19)*'Summary impacts'!$O$6</f>
        <v>51.11728424999999</v>
      </c>
      <c r="J101" s="47">
        <f>(J$3*0.5*'Summary impacts'!$Q$19)*'Summary impacts'!$O$6</f>
        <v>54.914381999999989</v>
      </c>
      <c r="K101" s="47">
        <f>(K$3*0.5*'Summary impacts'!$Q$19)*'Summary impacts'!$O$6</f>
        <v>58.950146249999989</v>
      </c>
      <c r="L101" s="47">
        <f>(L$3*0.5*'Summary impacts'!$Q$19)*'Summary impacts'!$O$6</f>
        <v>63.234641249999996</v>
      </c>
      <c r="M101" s="47">
        <f>(M$3*0.5*'Summary impacts'!$Q$19)*'Summary impacts'!$O$6</f>
        <v>67.777451999999997</v>
      </c>
      <c r="N101" s="47">
        <f>(N$3*0.5*'Summary impacts'!$Q$19)*'Summary impacts'!$O$6</f>
        <v>72.588642750000005</v>
      </c>
      <c r="O101" s="47">
        <f>(O$3*0.5*'Summary impacts'!$Q$19)*'Summary impacts'!$O$6</f>
        <v>77.678277749999992</v>
      </c>
      <c r="P101" s="47">
        <f>(P$3*0.5*'Summary impacts'!$Q$19)*'Summary impacts'!$O$6</f>
        <v>83.056421249999985</v>
      </c>
      <c r="Q101" s="47">
        <f>(Q$3*0.5*'Summary impacts'!$Q$19)*'Summary impacts'!$O$6</f>
        <v>88.733616749999996</v>
      </c>
      <c r="R101" s="47">
        <f>(R$3*0.5*'Summary impacts'!$Q$19)*'Summary impacts'!$O$6</f>
        <v>94.719928499999995</v>
      </c>
      <c r="S101" s="47">
        <f>(S$3*0.5*'Summary impacts'!$Q$19)*'Summary impacts'!$O$6</f>
        <v>101.0249415</v>
      </c>
      <c r="T101" s="47">
        <f>(T$3*0.5*'Summary impacts'!$Q$19)*'Summary impacts'!$O$6</f>
        <v>107.65776149999999</v>
      </c>
      <c r="U101" s="48">
        <f t="shared" si="22"/>
        <v>1.2046645789338218E-2</v>
      </c>
      <c r="W101" s="76"/>
      <c r="X101" s="76"/>
      <c r="Y101" s="76"/>
      <c r="Z101" s="76"/>
      <c r="AA101" s="76"/>
      <c r="AB101" s="76"/>
      <c r="AC101" s="76"/>
      <c r="AD101" s="76"/>
      <c r="AE101" s="76"/>
      <c r="AF101" s="76"/>
      <c r="AG101" s="76"/>
      <c r="AH101" s="76"/>
      <c r="AI101" s="76"/>
      <c r="AJ101" s="76"/>
      <c r="AK101" s="76"/>
      <c r="AL101" s="76"/>
      <c r="AM101" s="76"/>
      <c r="AN101" s="76"/>
      <c r="AO101" s="76"/>
      <c r="AP101" s="77"/>
    </row>
    <row r="102" spans="1:42" ht="16" x14ac:dyDescent="0.8">
      <c r="A102" s="46" t="s">
        <v>14</v>
      </c>
      <c r="B102" s="47">
        <f>(B$4)*'Summary impacts'!$O$7</f>
        <v>180.67959000000002</v>
      </c>
      <c r="C102" s="47">
        <f>(C$4)*'Summary impacts'!$O$7</f>
        <v>223.93917000000002</v>
      </c>
      <c r="D102" s="47">
        <f>(D$4)*'Summary impacts'!$O$7</f>
        <v>242.632845</v>
      </c>
      <c r="E102" s="47">
        <f>(E$4)*'Summary impacts'!$O$7</f>
        <v>251.19958499999998</v>
      </c>
      <c r="F102" s="47">
        <f>(F$4)*'Summary impacts'!$O$7</f>
        <v>260.07754500000004</v>
      </c>
      <c r="G102" s="47">
        <f>(G$4)*'Summary impacts'!$O$7</f>
        <v>269.28310500000003</v>
      </c>
      <c r="H102" s="47">
        <f>(H$4)*'Summary impacts'!$O$7</f>
        <v>278.82855000000001</v>
      </c>
      <c r="I102" s="47">
        <f>(I$4)*'Summary impacts'!$O$7</f>
        <v>288.73026000000004</v>
      </c>
      <c r="J102" s="47">
        <f>(J$4)*'Summary impacts'!$O$7</f>
        <v>299.00051999999999</v>
      </c>
      <c r="K102" s="47">
        <f>(K$4)*'Summary impacts'!$O$7</f>
        <v>309.65571</v>
      </c>
      <c r="L102" s="47">
        <f>(L$4)*'Summary impacts'!$O$7</f>
        <v>320.71221000000003</v>
      </c>
      <c r="M102" s="47">
        <f>(M$4)*'Summary impacts'!$O$7</f>
        <v>332.19049500000006</v>
      </c>
      <c r="N102" s="47">
        <f>(N$4)*'Summary impacts'!$O$7</f>
        <v>344.106945</v>
      </c>
      <c r="O102" s="47">
        <f>(O$4)*'Summary impacts'!$O$7</f>
        <v>356.47794000000005</v>
      </c>
      <c r="P102" s="47">
        <f>(P$4)*'Summary impacts'!$O$7</f>
        <v>369.32395500000001</v>
      </c>
      <c r="Q102" s="47">
        <f>(Q$4)*'Summary impacts'!$O$7</f>
        <v>382.66546500000004</v>
      </c>
      <c r="R102" s="47">
        <f>(R$4)*'Summary impacts'!$O$7</f>
        <v>396.52704000000006</v>
      </c>
      <c r="S102" s="47">
        <f>(S$4)*'Summary impacts'!$O$7</f>
        <v>410.92506000000003</v>
      </c>
      <c r="T102" s="47">
        <f>(T$4)*'Summary impacts'!$O$7</f>
        <v>425.884095</v>
      </c>
      <c r="U102" s="48">
        <f t="shared" si="22"/>
        <v>4.7655410704205182E-2</v>
      </c>
      <c r="W102" s="76"/>
      <c r="X102" s="76"/>
      <c r="Y102" s="76"/>
      <c r="Z102" s="76"/>
      <c r="AA102" s="76"/>
      <c r="AB102" s="76"/>
      <c r="AC102" s="76"/>
      <c r="AD102" s="76"/>
      <c r="AE102" s="76"/>
      <c r="AF102" s="76"/>
      <c r="AG102" s="76"/>
      <c r="AH102" s="76"/>
      <c r="AI102" s="76"/>
      <c r="AJ102" s="76"/>
      <c r="AK102" s="76"/>
      <c r="AL102" s="76"/>
      <c r="AM102" s="76"/>
      <c r="AN102" s="76"/>
      <c r="AO102" s="76"/>
      <c r="AP102" s="77"/>
    </row>
    <row r="103" spans="1:42" ht="16" x14ac:dyDescent="0.8">
      <c r="A103" s="46" t="s">
        <v>34</v>
      </c>
      <c r="B103" s="47">
        <f>(B$5*0.89)*'Summary impacts'!$O$8</f>
        <v>108.22444499999999</v>
      </c>
      <c r="C103" s="47">
        <f>(C$5*0.89)*'Summary impacts'!$O$8</f>
        <v>134.12255499999998</v>
      </c>
      <c r="D103" s="47">
        <f>(D$5*0.89)*'Summary impacts'!$O$8</f>
        <v>145.31475</v>
      </c>
      <c r="E103" s="47">
        <f>(E$5*0.89)*'Summary impacts'!$O$8</f>
        <v>150.45761499999998</v>
      </c>
      <c r="F103" s="47">
        <f>(F$5*0.89)*'Summary impacts'!$O$8</f>
        <v>155.78737999999998</v>
      </c>
      <c r="G103" s="47">
        <f>(G$5*0.89)*'Summary impacts'!$O$8</f>
        <v>161.31961999999999</v>
      </c>
      <c r="H103" s="47">
        <f>(H$5*0.89)*'Summary impacts'!$O$8</f>
        <v>167.05433499999998</v>
      </c>
      <c r="I103" s="47">
        <f>(I$5*0.89)*'Summary impacts'!$O$8</f>
        <v>173.00709999999998</v>
      </c>
      <c r="J103" s="47">
        <f>(J$5*0.89)*'Summary impacts'!$O$8</f>
        <v>179.184145</v>
      </c>
      <c r="K103" s="47">
        <f>(K$5*0.89)*'Summary impacts'!$O$8</f>
        <v>185.59481499999998</v>
      </c>
      <c r="L103" s="47">
        <f>(L$5*0.89)*'Summary impacts'!$O$8</f>
        <v>192.24845499999998</v>
      </c>
      <c r="M103" s="47">
        <f>(M$5*0.89)*'Summary impacts'!$O$8</f>
        <v>199.16063999999997</v>
      </c>
      <c r="N103" s="47">
        <f>(N$5*0.89)*'Summary impacts'!$O$8</f>
        <v>206.33759999999998</v>
      </c>
      <c r="O103" s="47">
        <f>(O$5*0.89)*'Summary impacts'!$O$8</f>
        <v>213.79179500000001</v>
      </c>
      <c r="P103" s="47">
        <f>(P$5*0.89)*'Summary impacts'!$O$8</f>
        <v>221.53880000000001</v>
      </c>
      <c r="Q103" s="47">
        <f>(Q$5*0.89)*'Summary impacts'!$O$8</f>
        <v>229.58795999999998</v>
      </c>
      <c r="R103" s="47">
        <f>(R$5*0.89)*'Summary impacts'!$O$8</f>
        <v>237.95173499999996</v>
      </c>
      <c r="S103" s="47">
        <f>(S$5*0.89)*'Summary impacts'!$O$8</f>
        <v>246.64881499999996</v>
      </c>
      <c r="T103" s="47">
        <f>(T$5*0.89)*'Summary impacts'!$O$8</f>
        <v>255.688545</v>
      </c>
      <c r="U103" s="48">
        <f t="shared" si="22"/>
        <v>2.8610936091275369E-2</v>
      </c>
      <c r="W103" s="76"/>
      <c r="X103" s="76"/>
      <c r="Y103" s="76"/>
      <c r="Z103" s="76"/>
      <c r="AA103" s="76"/>
      <c r="AB103" s="76"/>
      <c r="AC103" s="76"/>
      <c r="AD103" s="76"/>
      <c r="AE103" s="76"/>
      <c r="AF103" s="76"/>
      <c r="AG103" s="76"/>
      <c r="AH103" s="76"/>
      <c r="AI103" s="76"/>
      <c r="AJ103" s="76"/>
      <c r="AK103" s="76"/>
      <c r="AL103" s="76"/>
      <c r="AM103" s="76"/>
      <c r="AN103" s="76"/>
      <c r="AO103" s="76"/>
      <c r="AP103" s="77"/>
    </row>
    <row r="104" spans="1:42" ht="16" x14ac:dyDescent="0.8">
      <c r="A104" s="46" t="s">
        <v>35</v>
      </c>
      <c r="B104" s="47">
        <f>(B$5*0.11)*'Summary impacts'!$O$9</f>
        <v>14.331487500000001</v>
      </c>
      <c r="C104" s="47">
        <f>(C$5*0.11)*'Summary impacts'!$O$9</f>
        <v>17.7610125</v>
      </c>
      <c r="D104" s="47">
        <f>(D$5*0.11)*'Summary impacts'!$O$9</f>
        <v>19.243124999999999</v>
      </c>
      <c r="E104" s="47">
        <f>(E$5*0.11)*'Summary impacts'!$O$9</f>
        <v>19.924162499999998</v>
      </c>
      <c r="F104" s="47">
        <f>(F$5*0.11)*'Summary impacts'!$O$9</f>
        <v>20.629950000000001</v>
      </c>
      <c r="G104" s="47">
        <f>(G$5*0.11)*'Summary impacts'!$O$9</f>
        <v>21.362549999999999</v>
      </c>
      <c r="H104" s="47">
        <f>(H$5*0.11)*'Summary impacts'!$O$9</f>
        <v>22.121962499999999</v>
      </c>
      <c r="I104" s="47">
        <f>(I$5*0.11)*'Summary impacts'!$O$9</f>
        <v>22.910250000000001</v>
      </c>
      <c r="J104" s="47">
        <f>(J$5*0.11)*'Summary impacts'!$O$9</f>
        <v>23.728237499999999</v>
      </c>
      <c r="K104" s="47">
        <f>(K$5*0.11)*'Summary impacts'!$O$9</f>
        <v>24.577162499999996</v>
      </c>
      <c r="L104" s="47">
        <f>(L$5*0.11)*'Summary impacts'!$O$9</f>
        <v>25.4582625</v>
      </c>
      <c r="M104" s="47">
        <f>(M$5*0.11)*'Summary impacts'!$O$9</f>
        <v>26.3736</v>
      </c>
      <c r="N104" s="47">
        <f>(N$5*0.11)*'Summary impacts'!$O$9</f>
        <v>27.324000000000002</v>
      </c>
      <c r="O104" s="47">
        <f>(O$5*0.11)*'Summary impacts'!$O$9</f>
        <v>28.3111125</v>
      </c>
      <c r="P104" s="47">
        <f>(P$5*0.11)*'Summary impacts'!$O$9</f>
        <v>29.337</v>
      </c>
      <c r="Q104" s="47">
        <f>(Q$5*0.11)*'Summary impacts'!$O$9</f>
        <v>30.402899999999999</v>
      </c>
      <c r="R104" s="47">
        <f>(R$5*0.11)*'Summary impacts'!$O$9</f>
        <v>31.510462500000003</v>
      </c>
      <c r="S104" s="47">
        <f>(S$5*0.11)*'Summary impacts'!$O$9</f>
        <v>32.662162499999994</v>
      </c>
      <c r="T104" s="47">
        <f>(T$5*0.11)*'Summary impacts'!$O$9</f>
        <v>33.859237500000006</v>
      </c>
      <c r="U104" s="48">
        <f t="shared" si="22"/>
        <v>3.7887676204337371E-3</v>
      </c>
      <c r="W104" s="76"/>
      <c r="X104" s="76"/>
      <c r="Y104" s="76"/>
      <c r="Z104" s="76"/>
      <c r="AA104" s="76"/>
      <c r="AB104" s="76"/>
      <c r="AC104" s="76"/>
      <c r="AD104" s="76"/>
      <c r="AE104" s="76"/>
      <c r="AF104" s="76"/>
      <c r="AG104" s="76"/>
      <c r="AH104" s="76"/>
      <c r="AI104" s="76"/>
      <c r="AJ104" s="76"/>
      <c r="AK104" s="76"/>
      <c r="AL104" s="76"/>
      <c r="AM104" s="76"/>
      <c r="AN104" s="76"/>
      <c r="AO104" s="76"/>
      <c r="AP104" s="77"/>
    </row>
    <row r="105" spans="1:42" ht="16" x14ac:dyDescent="0.8">
      <c r="A105" s="46" t="s">
        <v>77</v>
      </c>
      <c r="B105" s="47">
        <f>(B$6*0.75)*'Summary impacts'!$O$10</f>
        <v>281.838525</v>
      </c>
      <c r="C105" s="47">
        <f>(C$6*0.75)*'Summary impacts'!$O$10</f>
        <v>356.41162500000002</v>
      </c>
      <c r="D105" s="47">
        <f>(D$6*0.75)*'Summary impacts'!$O$10</f>
        <v>390.93472499999996</v>
      </c>
      <c r="E105" s="47">
        <f>(E$6*0.75)*'Summary impacts'!$O$10</f>
        <v>415.20502499999998</v>
      </c>
      <c r="F105" s="47">
        <f>(F$6*0.75)*'Summary impacts'!$O$10</f>
        <v>441.18412500000005</v>
      </c>
      <c r="G105" s="47">
        <f>(G$6*0.75)*'Summary impacts'!$O$10</f>
        <v>469.112325</v>
      </c>
      <c r="H105" s="47">
        <f>(H$6*0.75)*'Summary impacts'!$O$10</f>
        <v>499.10309999999998</v>
      </c>
      <c r="I105" s="47">
        <f>(I$6*0.75)*'Summary impacts'!$O$10</f>
        <v>531.24990000000003</v>
      </c>
      <c r="J105" s="47">
        <f>(J$6*0.75)*'Summary impacts'!$O$10</f>
        <v>565.67287500000009</v>
      </c>
      <c r="K105" s="47">
        <f>(K$6*0.75)*'Summary impacts'!$O$10</f>
        <v>602.47215000000006</v>
      </c>
      <c r="L105" s="47">
        <f>(L$6*0.75)*'Summary impacts'!$O$10</f>
        <v>641.76787500000012</v>
      </c>
      <c r="M105" s="47">
        <f>(M$6*0.75)*'Summary impacts'!$O$10</f>
        <v>683.68020000000001</v>
      </c>
      <c r="N105" s="47">
        <f>(N$6*0.75)*'Summary impacts'!$O$10</f>
        <v>728.32259999999997</v>
      </c>
      <c r="O105" s="47">
        <f>(O$6*0.75)*'Summary impacts'!$O$10</f>
        <v>775.82190000000003</v>
      </c>
      <c r="P105" s="47">
        <f>(P$6*0.75)*'Summary impacts'!$O$10</f>
        <v>826.30492500000014</v>
      </c>
      <c r="Q105" s="47">
        <f>(Q$6*0.75)*'Summary impacts'!$O$10</f>
        <v>879.89182500000004</v>
      </c>
      <c r="R105" s="47">
        <f>(R$6*0.75)*'Summary impacts'!$O$10</f>
        <v>936.71609999999998</v>
      </c>
      <c r="S105" s="47">
        <f>(S$6*0.75)*'Summary impacts'!$O$10</f>
        <v>996.90457500000002</v>
      </c>
      <c r="T105" s="47">
        <f>(T$6*0.75)*'Summary impacts'!$O$10</f>
        <v>1060.5774000000001</v>
      </c>
      <c r="U105" s="48">
        <f t="shared" si="22"/>
        <v>0.11867607213788556</v>
      </c>
      <c r="W105" s="76"/>
      <c r="X105" s="76"/>
      <c r="Y105" s="76"/>
      <c r="Z105" s="76"/>
      <c r="AA105" s="76"/>
      <c r="AB105" s="76"/>
      <c r="AC105" s="76"/>
      <c r="AD105" s="76"/>
      <c r="AE105" s="76"/>
      <c r="AF105" s="76"/>
      <c r="AG105" s="76"/>
      <c r="AH105" s="76"/>
      <c r="AI105" s="76"/>
      <c r="AJ105" s="76"/>
      <c r="AK105" s="76"/>
      <c r="AL105" s="76"/>
      <c r="AM105" s="76"/>
      <c r="AN105" s="76"/>
      <c r="AO105" s="76"/>
      <c r="AP105" s="77"/>
    </row>
    <row r="106" spans="1:42" ht="16" x14ac:dyDescent="0.8">
      <c r="A106" s="46" t="s">
        <v>79</v>
      </c>
      <c r="B106" s="47">
        <f>(B$6*0.25)*'Summary impacts'!$O$11</f>
        <v>95.529537500000004</v>
      </c>
      <c r="C106" s="47">
        <f>(C$6*0.25)*'Summary impacts'!$O$11</f>
        <v>120.80618750000001</v>
      </c>
      <c r="D106" s="47">
        <f>(D$6*0.25)*'Summary impacts'!$O$11</f>
        <v>132.50783749999999</v>
      </c>
      <c r="E106" s="47">
        <f>(E$6*0.25)*'Summary impacts'!$O$11</f>
        <v>140.73428749999999</v>
      </c>
      <c r="F106" s="47">
        <f>(F$6*0.25)*'Summary impacts'!$O$11</f>
        <v>149.53993750000001</v>
      </c>
      <c r="G106" s="47">
        <f>(G$6*0.25)*'Summary impacts'!$O$11</f>
        <v>159.0062375</v>
      </c>
      <c r="H106" s="47">
        <f>(H$6*0.25)*'Summary impacts'!$O$11</f>
        <v>169.17165</v>
      </c>
      <c r="I106" s="47">
        <f>(I$6*0.25)*'Summary impacts'!$O$11</f>
        <v>180.06784999999999</v>
      </c>
      <c r="J106" s="47">
        <f>(J$6*0.25)*'Summary impacts'!$O$11</f>
        <v>191.73556250000001</v>
      </c>
      <c r="K106" s="47">
        <f>(K$6*0.25)*'Summary impacts'!$O$11</f>
        <v>204.20872500000002</v>
      </c>
      <c r="L106" s="47">
        <f>(L$6*0.25)*'Summary impacts'!$O$11</f>
        <v>217.5280625</v>
      </c>
      <c r="M106" s="47">
        <f>(M$6*0.25)*'Summary impacts'!$O$11</f>
        <v>231.73430000000002</v>
      </c>
      <c r="N106" s="47">
        <f>(N$6*0.25)*'Summary impacts'!$O$11</f>
        <v>246.86589999999998</v>
      </c>
      <c r="O106" s="47">
        <f>(O$6*0.25)*'Summary impacts'!$O$11</f>
        <v>262.96584999999999</v>
      </c>
      <c r="P106" s="47">
        <f>(P$6*0.25)*'Summary impacts'!$O$11</f>
        <v>280.07713750000005</v>
      </c>
      <c r="Q106" s="47">
        <f>(Q$6*0.25)*'Summary impacts'!$O$11</f>
        <v>298.24048750000003</v>
      </c>
      <c r="R106" s="47">
        <f>(R$6*0.25)*'Summary impacts'!$O$11</f>
        <v>317.50115</v>
      </c>
      <c r="S106" s="47">
        <f>(S$6*0.25)*'Summary impacts'!$O$11</f>
        <v>337.90211249999999</v>
      </c>
      <c r="T106" s="47">
        <f>(T$6*0.25)*'Summary impacts'!$O$11</f>
        <v>359.48410000000001</v>
      </c>
      <c r="U106" s="48">
        <f t="shared" si="22"/>
        <v>4.0225410219021131E-2</v>
      </c>
      <c r="W106" s="76"/>
      <c r="X106" s="76"/>
      <c r="Y106" s="76"/>
      <c r="Z106" s="76"/>
      <c r="AA106" s="76"/>
      <c r="AB106" s="76"/>
      <c r="AC106" s="76"/>
      <c r="AD106" s="76"/>
      <c r="AE106" s="76"/>
      <c r="AF106" s="76"/>
      <c r="AG106" s="76"/>
      <c r="AH106" s="76"/>
      <c r="AI106" s="76"/>
      <c r="AJ106" s="76"/>
      <c r="AK106" s="76"/>
      <c r="AL106" s="76"/>
      <c r="AM106" s="76"/>
      <c r="AN106" s="76"/>
      <c r="AO106" s="76"/>
      <c r="AP106" s="77"/>
    </row>
    <row r="107" spans="1:42" ht="16" x14ac:dyDescent="0.8">
      <c r="A107" s="46" t="s">
        <v>37</v>
      </c>
      <c r="B107" s="47">
        <f>(B$7*0.76)*'Summary impacts'!$O$12</f>
        <v>470.95717239999988</v>
      </c>
      <c r="C107" s="47">
        <f>(C$7*0.76)*'Summary impacts'!$O$12</f>
        <v>585.41961719999995</v>
      </c>
      <c r="D107" s="47">
        <f>(D$7*0.76)*'Summary impacts'!$O$12</f>
        <v>635.46918159999996</v>
      </c>
      <c r="E107" s="47">
        <f>(E$7*0.76)*'Summary impacts'!$O$12</f>
        <v>659.67865479999989</v>
      </c>
      <c r="F107" s="47">
        <f>(F$7*0.76)*'Summary impacts'!$O$12</f>
        <v>684.98445839999988</v>
      </c>
      <c r="G107" s="47">
        <f>(G$7*0.76)*'Summary impacts'!$O$12</f>
        <v>711.49067439999988</v>
      </c>
      <c r="H107" s="47">
        <f>(H$7*0.76)*'Summary impacts'!$O$12</f>
        <v>739.28056839999988</v>
      </c>
      <c r="I107" s="47">
        <f>(I$7*0.76)*'Summary impacts'!$O$12</f>
        <v>768.41658959999995</v>
      </c>
      <c r="J107" s="47">
        <f>(J$7*0.76)*'Summary impacts'!$O$12</f>
        <v>798.98894239999993</v>
      </c>
      <c r="K107" s="47">
        <f>(K$7*0.76)*'Summary impacts'!$O$12</f>
        <v>831.08089239999981</v>
      </c>
      <c r="L107" s="47">
        <f>(L$7*0.76)*'Summary impacts'!$O$12</f>
        <v>864.77570519999983</v>
      </c>
      <c r="M107" s="47">
        <f>(M$7*0.76)*'Summary impacts'!$O$12</f>
        <v>900.17052399999977</v>
      </c>
      <c r="N107" s="47">
        <f>(N$7*0.76)*'Summary impacts'!$O$12</f>
        <v>937.3555531999998</v>
      </c>
      <c r="O107" s="47">
        <f>(O$7*0.76)*'Summary impacts'!$O$12</f>
        <v>976.42793599999982</v>
      </c>
      <c r="P107" s="47">
        <f>(P$7*0.76)*'Summary impacts'!$O$12</f>
        <v>1017.505632</v>
      </c>
      <c r="Q107" s="47">
        <f>(Q$7*0.76)*'Summary impacts'!$O$12</f>
        <v>1060.699662</v>
      </c>
      <c r="R107" s="47">
        <f>(R$7*0.76)*'Summary impacts'!$O$12</f>
        <v>1106.1210467999997</v>
      </c>
      <c r="S107" s="47">
        <f>(S$7*0.76)*'Summary impacts'!$O$12</f>
        <v>1153.9085623999997</v>
      </c>
      <c r="T107" s="47">
        <f>(T$7*0.76)*'Summary impacts'!$O$12</f>
        <v>1204.1801683999997</v>
      </c>
      <c r="U107" s="48">
        <f t="shared" si="22"/>
        <v>0.13474487815038255</v>
      </c>
      <c r="W107" s="76"/>
      <c r="X107" s="76"/>
      <c r="Y107" s="76"/>
      <c r="Z107" s="76"/>
      <c r="AA107" s="76"/>
      <c r="AB107" s="76"/>
      <c r="AC107" s="76"/>
      <c r="AD107" s="76"/>
      <c r="AE107" s="76"/>
      <c r="AF107" s="76"/>
      <c r="AG107" s="76"/>
      <c r="AH107" s="76"/>
      <c r="AI107" s="76"/>
      <c r="AJ107" s="76"/>
      <c r="AK107" s="76"/>
      <c r="AL107" s="76"/>
      <c r="AM107" s="76"/>
      <c r="AN107" s="76"/>
      <c r="AO107" s="76"/>
      <c r="AP107" s="77"/>
    </row>
    <row r="108" spans="1:42" ht="16" x14ac:dyDescent="0.8">
      <c r="A108" s="46" t="s">
        <v>38</v>
      </c>
      <c r="B108" s="47">
        <f>(B$7*0.24)*'Summary impacts'!$O$13</f>
        <v>143.34777599999998</v>
      </c>
      <c r="C108" s="47">
        <f>(C$7*0.24)*'Summary impacts'!$O$13</f>
        <v>178.18732799999998</v>
      </c>
      <c r="D108" s="47">
        <f>(D$7*0.24)*'Summary impacts'!$O$13</f>
        <v>193.42118399999995</v>
      </c>
      <c r="E108" s="47">
        <f>(E$7*0.24)*'Summary impacts'!$O$13</f>
        <v>200.78995199999997</v>
      </c>
      <c r="F108" s="47">
        <f>(F$7*0.24)*'Summary impacts'!$O$13</f>
        <v>208.49241599999996</v>
      </c>
      <c r="G108" s="47">
        <f>(G$7*0.24)*'Summary impacts'!$O$13</f>
        <v>216.56025599999998</v>
      </c>
      <c r="H108" s="47">
        <f>(H$7*0.24)*'Summary impacts'!$O$13</f>
        <v>225.01881599999999</v>
      </c>
      <c r="I108" s="47">
        <f>(I$7*0.24)*'Summary impacts'!$O$13</f>
        <v>233.88710399999997</v>
      </c>
      <c r="J108" s="47">
        <f>(J$7*0.24)*'Summary impacts'!$O$13</f>
        <v>243.19257599999995</v>
      </c>
      <c r="K108" s="47">
        <f>(K$7*0.24)*'Summary impacts'!$O$13</f>
        <v>252.96057599999997</v>
      </c>
      <c r="L108" s="47">
        <f>(L$7*0.24)*'Summary impacts'!$O$13</f>
        <v>263.21644799999996</v>
      </c>
      <c r="M108" s="47">
        <f>(M$7*0.24)*'Summary impacts'!$O$13</f>
        <v>273.98975999999993</v>
      </c>
      <c r="N108" s="47">
        <f>(N$7*0.24)*'Summary impacts'!$O$13</f>
        <v>285.30796799999996</v>
      </c>
      <c r="O108" s="47">
        <f>(O$7*0.24)*'Summary impacts'!$O$13</f>
        <v>297.20063999999996</v>
      </c>
      <c r="P108" s="47">
        <f>(P$7*0.24)*'Summary impacts'!$O$13</f>
        <v>309.70368000000002</v>
      </c>
      <c r="Q108" s="47">
        <f>(Q$7*0.24)*'Summary impacts'!$O$13</f>
        <v>322.85088000000002</v>
      </c>
      <c r="R108" s="47">
        <f>(R$7*0.24)*'Summary impacts'!$O$13</f>
        <v>336.67603199999991</v>
      </c>
      <c r="S108" s="47">
        <f>(S$7*0.24)*'Summary impacts'!$O$13</f>
        <v>351.22137599999996</v>
      </c>
      <c r="T108" s="47">
        <f>(T$7*0.24)*'Summary impacts'!$O$13</f>
        <v>366.52281599999992</v>
      </c>
      <c r="U108" s="48">
        <f t="shared" si="22"/>
        <v>4.1013025689399886E-2</v>
      </c>
      <c r="W108" s="76"/>
      <c r="X108" s="76"/>
      <c r="Y108" s="76"/>
      <c r="Z108" s="76"/>
      <c r="AA108" s="76"/>
      <c r="AB108" s="76"/>
      <c r="AC108" s="76"/>
      <c r="AD108" s="76"/>
      <c r="AE108" s="76"/>
      <c r="AF108" s="76"/>
      <c r="AG108" s="76"/>
      <c r="AH108" s="76"/>
      <c r="AI108" s="76"/>
      <c r="AJ108" s="76"/>
      <c r="AK108" s="76"/>
      <c r="AL108" s="76"/>
      <c r="AM108" s="76"/>
      <c r="AN108" s="76"/>
      <c r="AO108" s="76"/>
      <c r="AP108" s="77"/>
    </row>
    <row r="109" spans="1:42" ht="16" x14ac:dyDescent="0.8">
      <c r="A109" s="46" t="s">
        <v>39</v>
      </c>
      <c r="B109" s="47">
        <f>(B$8)*'Summary impacts'!$O$14</f>
        <v>215.1</v>
      </c>
      <c r="C109" s="47">
        <f>(C$8)*'Summary impacts'!$O$14</f>
        <v>298.98</v>
      </c>
      <c r="D109" s="47">
        <f>(D$8)*'Summary impacts'!$O$14</f>
        <v>343.98</v>
      </c>
      <c r="E109" s="47">
        <f>(E$8)*'Summary impacts'!$O$14</f>
        <v>374.93999999999994</v>
      </c>
      <c r="F109" s="47">
        <f>(F$8)*'Summary impacts'!$O$14</f>
        <v>413.64</v>
      </c>
      <c r="G109" s="47">
        <f>(G$8)*'Summary impacts'!$O$14</f>
        <v>457.02</v>
      </c>
      <c r="H109" s="47">
        <f>(H$8)*'Summary impacts'!$O$14</f>
        <v>505.8</v>
      </c>
      <c r="I109" s="47">
        <f>(I$8)*'Summary impacts'!$O$14</f>
        <v>559.98</v>
      </c>
      <c r="J109" s="47">
        <f>(J$8)*'Summary impacts'!$O$14</f>
        <v>620.28</v>
      </c>
      <c r="K109" s="47">
        <f>(K$8)*'Summary impacts'!$O$14</f>
        <v>687.06000000000006</v>
      </c>
      <c r="L109" s="47">
        <f>(L$8)*'Summary impacts'!$O$14</f>
        <v>760.5</v>
      </c>
      <c r="M109" s="47">
        <f>(M$8)*'Summary impacts'!$O$14</f>
        <v>841.14</v>
      </c>
      <c r="N109" s="47">
        <f>(N$8)*'Summary impacts'!$O$14</f>
        <v>929.34</v>
      </c>
      <c r="O109" s="47">
        <f>(O$8)*'Summary impacts'!$O$14</f>
        <v>1025.46</v>
      </c>
      <c r="P109" s="47">
        <f>(P$8)*'Summary impacts'!$O$14</f>
        <v>1129.8600000000001</v>
      </c>
      <c r="Q109" s="47">
        <f>(Q$8)*'Summary impacts'!$O$14</f>
        <v>1242.8999999999999</v>
      </c>
      <c r="R109" s="47">
        <f>(R$8)*'Summary impacts'!$O$14</f>
        <v>1364.94</v>
      </c>
      <c r="S109" s="47">
        <f>(S$8)*'Summary impacts'!$O$14</f>
        <v>1496.34</v>
      </c>
      <c r="T109" s="47">
        <f>(T$8)*'Summary impacts'!$O$14</f>
        <v>1637.46</v>
      </c>
      <c r="U109" s="48">
        <f t="shared" si="22"/>
        <v>0.18322785407543293</v>
      </c>
      <c r="W109" s="76"/>
      <c r="X109" s="76"/>
      <c r="Y109" s="76"/>
      <c r="Z109" s="76"/>
      <c r="AA109" s="76"/>
      <c r="AB109" s="76"/>
      <c r="AC109" s="76"/>
      <c r="AD109" s="76"/>
      <c r="AE109" s="76"/>
      <c r="AF109" s="76"/>
      <c r="AG109" s="76"/>
      <c r="AH109" s="76"/>
      <c r="AI109" s="76"/>
      <c r="AJ109" s="76"/>
      <c r="AK109" s="76"/>
      <c r="AL109" s="76"/>
      <c r="AM109" s="76"/>
      <c r="AN109" s="76"/>
      <c r="AO109" s="76"/>
      <c r="AP109" s="77"/>
    </row>
    <row r="110" spans="1:42" ht="16" x14ac:dyDescent="0.8">
      <c r="A110" s="46" t="s">
        <v>40</v>
      </c>
      <c r="B110" s="47">
        <f>(B$9)*AVERAGE('Summary impacts'!$O$4:$O$14)</f>
        <v>624.79756415930683</v>
      </c>
      <c r="C110" s="47">
        <f>(C$9)*AVERAGE('Summary impacts'!$O$4:$O$14)</f>
        <v>777.28055558226743</v>
      </c>
      <c r="D110" s="47">
        <f>(D$9)*AVERAGE('Summary impacts'!$O$4:$O$14)</f>
        <v>844.10938440698294</v>
      </c>
      <c r="E110" s="47">
        <f>(E$9)*AVERAGE('Summary impacts'!$O$4:$O$14)</f>
        <v>874.9466526564546</v>
      </c>
      <c r="F110" s="47">
        <f>(F$9)*AVERAGE('Summary impacts'!$O$4:$O$14)</f>
        <v>907.24393504112345</v>
      </c>
      <c r="G110" s="47">
        <f>(G$9)*AVERAGE('Summary impacts'!$O$4:$O$14)</f>
        <v>941.06759583986218</v>
      </c>
      <c r="H110" s="47">
        <f>(H$9)*AVERAGE('Summary impacts'!$O$4:$O$14)</f>
        <v>976.46187790525278</v>
      </c>
      <c r="I110" s="47">
        <f>(I$9)*AVERAGE('Summary impacts'!$O$4:$O$14)</f>
        <v>1013.5373883687495</v>
      </c>
      <c r="J110" s="47">
        <f>(J$9)*AVERAGE('Summary impacts'!$O$4:$O$14)</f>
        <v>1052.4489772143882</v>
      </c>
      <c r="K110" s="47">
        <f>(K$9)*AVERAGE('Summary impacts'!$O$4:$O$14)</f>
        <v>1093.2851301473327</v>
      </c>
      <c r="L110" s="47">
        <f>(L$9)*AVERAGE('Summary impacts'!$O$4:$O$14)</f>
        <v>1136.2006971516187</v>
      </c>
      <c r="M110" s="47">
        <f>(M$9)*AVERAGE('Summary impacts'!$O$4:$O$14)</f>
        <v>1181.3284067849916</v>
      </c>
      <c r="N110" s="47">
        <f>(N$9)*AVERAGE('Summary impacts'!$O$4:$O$14)</f>
        <v>1228.8231090314875</v>
      </c>
      <c r="O110" s="47">
        <f>(O$9)*AVERAGE('Summary impacts'!$O$4:$O$14)</f>
        <v>1278.8396538751426</v>
      </c>
      <c r="P110" s="47">
        <f>(P$9)*AVERAGE('Summary impacts'!$O$4:$O$14)</f>
        <v>1331.5992555788655</v>
      </c>
      <c r="Q110" s="47">
        <f>(Q$9)*AVERAGE('Summary impacts'!$O$4:$O$14)</f>
        <v>1387.2567641266919</v>
      </c>
      <c r="R110" s="47">
        <f>(R$9)*AVERAGE('Summary impacts'!$O$4:$O$14)</f>
        <v>1446.0333937815312</v>
      </c>
      <c r="S110" s="47">
        <f>(S$9)*AVERAGE('Summary impacts'!$O$4:$O$14)</f>
        <v>1508.2167230851642</v>
      </c>
      <c r="T110" s="47">
        <f>(T$9)*AVERAGE('Summary impacts'!$O$4:$O$14)</f>
        <v>1574.0279663004997</v>
      </c>
      <c r="U110" s="48">
        <f t="shared" si="22"/>
        <v>0.17612996135475578</v>
      </c>
      <c r="W110" s="76"/>
      <c r="X110" s="76"/>
      <c r="Y110" s="76"/>
      <c r="Z110" s="76"/>
      <c r="AA110" s="76"/>
      <c r="AB110" s="76"/>
      <c r="AC110" s="76"/>
      <c r="AD110" s="76"/>
      <c r="AE110" s="76"/>
      <c r="AF110" s="76"/>
      <c r="AG110" s="76"/>
      <c r="AH110" s="76"/>
      <c r="AI110" s="76"/>
      <c r="AJ110" s="76"/>
      <c r="AK110" s="76"/>
      <c r="AL110" s="76"/>
      <c r="AM110" s="76"/>
      <c r="AN110" s="76"/>
      <c r="AO110" s="76"/>
      <c r="AP110" s="77"/>
    </row>
    <row r="111" spans="1:42" ht="16" x14ac:dyDescent="0.8">
      <c r="A111" s="39" t="s">
        <v>60</v>
      </c>
      <c r="B111" s="39">
        <f>SUM(B99:B110)</f>
        <v>2587.9734355558076</v>
      </c>
      <c r="C111" s="39">
        <f t="shared" ref="C111:T111" si="23">SUM(C99:C110)</f>
        <v>3303.8095820175699</v>
      </c>
      <c r="D111" s="39">
        <f t="shared" si="23"/>
        <v>3634.6078213377491</v>
      </c>
      <c r="E111" s="39">
        <f t="shared" si="23"/>
        <v>3821.1038703166168</v>
      </c>
      <c r="F111" s="39">
        <f t="shared" si="23"/>
        <v>4025.2568017924668</v>
      </c>
      <c r="G111" s="39">
        <f t="shared" si="23"/>
        <v>4244.1436470933049</v>
      </c>
      <c r="H111" s="39">
        <f t="shared" si="23"/>
        <v>4479.0520295559527</v>
      </c>
      <c r="I111" s="39">
        <f t="shared" si="23"/>
        <v>4730.6054543961009</v>
      </c>
      <c r="J111" s="39">
        <f t="shared" si="23"/>
        <v>5000.2707950018457</v>
      </c>
      <c r="K111" s="39">
        <f t="shared" si="23"/>
        <v>5289.0602200625899</v>
      </c>
      <c r="L111" s="39">
        <f t="shared" si="23"/>
        <v>5597.9100496664287</v>
      </c>
      <c r="M111" s="39">
        <f t="shared" si="23"/>
        <v>5928.1345841702105</v>
      </c>
      <c r="N111" s="39">
        <f t="shared" si="23"/>
        <v>6280.8358544620305</v>
      </c>
      <c r="O111" s="39">
        <f t="shared" si="23"/>
        <v>6657.1716222299856</v>
      </c>
      <c r="P111" s="39">
        <f t="shared" si="23"/>
        <v>7058.422538341043</v>
      </c>
      <c r="Q111" s="39">
        <f t="shared" si="23"/>
        <v>7485.7452459882534</v>
      </c>
      <c r="R111" s="39">
        <f t="shared" si="23"/>
        <v>7940.3664752385857</v>
      </c>
      <c r="S111" s="39">
        <f t="shared" si="23"/>
        <v>8423.6380512329251</v>
      </c>
      <c r="T111" s="39">
        <f t="shared" si="23"/>
        <v>8936.7416775283273</v>
      </c>
      <c r="U111" s="41">
        <f>T111/B111</f>
        <v>3.4531813792010668</v>
      </c>
      <c r="W111" s="69"/>
      <c r="X111" s="69"/>
      <c r="Y111" s="69"/>
      <c r="Z111" s="69"/>
      <c r="AA111" s="69"/>
      <c r="AB111" s="69"/>
      <c r="AC111" s="69"/>
      <c r="AD111" s="69"/>
      <c r="AE111" s="69"/>
      <c r="AF111" s="69"/>
      <c r="AG111" s="69"/>
      <c r="AH111" s="69"/>
      <c r="AI111" s="69"/>
      <c r="AJ111" s="69"/>
      <c r="AK111" s="69"/>
      <c r="AL111" s="69"/>
      <c r="AM111" s="69"/>
      <c r="AN111" s="69"/>
      <c r="AO111" s="69"/>
      <c r="AP111" s="78"/>
    </row>
    <row r="112" spans="1:42" x14ac:dyDescent="0.75">
      <c r="W112" s="6"/>
      <c r="X112" s="6"/>
      <c r="Y112" s="6"/>
      <c r="Z112" s="6"/>
      <c r="AA112" s="6"/>
      <c r="AB112" s="6"/>
      <c r="AC112" s="6"/>
      <c r="AD112" s="6"/>
      <c r="AE112" s="6"/>
      <c r="AF112" s="6"/>
      <c r="AG112" s="6"/>
      <c r="AH112" s="6"/>
      <c r="AI112" s="6"/>
      <c r="AJ112" s="6"/>
      <c r="AK112" s="6"/>
      <c r="AL112" s="6"/>
      <c r="AM112" s="6"/>
      <c r="AN112" s="6"/>
      <c r="AO112" s="6"/>
      <c r="AP112" s="6"/>
    </row>
    <row r="113" spans="1:42" x14ac:dyDescent="0.75">
      <c r="A113" s="56" t="s">
        <v>22</v>
      </c>
      <c r="W113" s="6"/>
      <c r="X113" s="6"/>
      <c r="Y113" s="6"/>
      <c r="Z113" s="6"/>
      <c r="AA113" s="6"/>
      <c r="AB113" s="6"/>
      <c r="AC113" s="6"/>
      <c r="AD113" s="6"/>
      <c r="AE113" s="6"/>
      <c r="AF113" s="6"/>
      <c r="AG113" s="6"/>
      <c r="AH113" s="6"/>
      <c r="AI113" s="6"/>
      <c r="AJ113" s="6"/>
      <c r="AK113" s="6"/>
      <c r="AL113" s="6"/>
      <c r="AM113" s="6"/>
      <c r="AN113" s="6"/>
      <c r="AO113" s="6"/>
      <c r="AP113" s="6"/>
    </row>
    <row r="114" spans="1:42" x14ac:dyDescent="0.75">
      <c r="A114" s="55" t="s">
        <v>41</v>
      </c>
      <c r="W114" s="6"/>
      <c r="X114" s="6"/>
      <c r="Y114" s="6"/>
      <c r="Z114" s="6"/>
      <c r="AA114" s="6"/>
      <c r="AB114" s="6"/>
      <c r="AC114" s="6"/>
      <c r="AD114" s="6"/>
      <c r="AE114" s="6"/>
      <c r="AF114" s="6"/>
      <c r="AG114" s="6"/>
      <c r="AH114" s="6"/>
      <c r="AI114" s="6"/>
      <c r="AJ114" s="6"/>
      <c r="AK114" s="6"/>
      <c r="AL114" s="6"/>
      <c r="AM114" s="6"/>
      <c r="AN114" s="6"/>
      <c r="AO114" s="6"/>
      <c r="AP114" s="6"/>
    </row>
    <row r="115" spans="1:42" x14ac:dyDescent="0.75">
      <c r="A115" s="5" t="s">
        <v>49</v>
      </c>
      <c r="W115" s="6"/>
      <c r="X115" s="6"/>
      <c r="Y115" s="6"/>
      <c r="Z115" s="6"/>
      <c r="AA115" s="6"/>
      <c r="AB115" s="6"/>
      <c r="AC115" s="6"/>
      <c r="AD115" s="6"/>
      <c r="AE115" s="6"/>
      <c r="AF115" s="6"/>
      <c r="AG115" s="6"/>
      <c r="AH115" s="6"/>
      <c r="AI115" s="6"/>
      <c r="AJ115" s="6"/>
      <c r="AK115" s="6"/>
      <c r="AL115" s="6"/>
      <c r="AM115" s="6"/>
      <c r="AN115" s="6"/>
      <c r="AO115" s="6"/>
      <c r="AP115" s="6"/>
    </row>
    <row r="116" spans="1:42" x14ac:dyDescent="0.75">
      <c r="W116" s="6"/>
      <c r="X116" s="6"/>
      <c r="Y116" s="6"/>
      <c r="Z116" s="6"/>
      <c r="AA116" s="6"/>
      <c r="AB116" s="6"/>
      <c r="AC116" s="6"/>
      <c r="AD116" s="6"/>
      <c r="AE116" s="6"/>
      <c r="AF116" s="6"/>
      <c r="AG116" s="6"/>
      <c r="AH116" s="6"/>
      <c r="AI116" s="6"/>
      <c r="AJ116" s="6"/>
      <c r="AK116" s="6"/>
      <c r="AL116" s="6"/>
      <c r="AM116" s="6"/>
      <c r="AN116" s="6"/>
      <c r="AO116" s="6"/>
      <c r="AP116" s="6"/>
    </row>
    <row r="117" spans="1:42" x14ac:dyDescent="0.75">
      <c r="W117" s="6"/>
      <c r="X117" s="6"/>
      <c r="Y117" s="6"/>
      <c r="Z117" s="6"/>
      <c r="AA117" s="6"/>
      <c r="AB117" s="6"/>
      <c r="AC117" s="6"/>
      <c r="AD117" s="6"/>
      <c r="AE117" s="6"/>
      <c r="AF117" s="6"/>
      <c r="AG117" s="6"/>
      <c r="AH117" s="6"/>
      <c r="AI117" s="6"/>
      <c r="AJ117" s="6"/>
      <c r="AK117" s="6"/>
      <c r="AL117" s="6"/>
      <c r="AM117" s="6"/>
      <c r="AN117" s="6"/>
      <c r="AO117" s="6"/>
      <c r="AP117" s="6"/>
    </row>
    <row r="118" spans="1:42" x14ac:dyDescent="0.75">
      <c r="W118" s="6"/>
      <c r="X118" s="6"/>
      <c r="Y118" s="6"/>
      <c r="Z118" s="6"/>
      <c r="AA118" s="6"/>
      <c r="AB118" s="6"/>
      <c r="AC118" s="6"/>
      <c r="AD118" s="6"/>
      <c r="AE118" s="6"/>
      <c r="AF118" s="6"/>
      <c r="AG118" s="6"/>
      <c r="AH118" s="6"/>
      <c r="AI118" s="6"/>
      <c r="AJ118" s="6"/>
      <c r="AK118" s="6"/>
      <c r="AL118" s="6"/>
      <c r="AM118" s="6"/>
      <c r="AN118" s="6"/>
      <c r="AO118" s="6"/>
      <c r="AP118" s="6"/>
    </row>
    <row r="119" spans="1:42" x14ac:dyDescent="0.75">
      <c r="W119" s="6"/>
      <c r="X119" s="6"/>
      <c r="Y119" s="6"/>
      <c r="Z119" s="6"/>
      <c r="AA119" s="6"/>
      <c r="AB119" s="6"/>
      <c r="AC119" s="6"/>
      <c r="AD119" s="6"/>
      <c r="AE119" s="6"/>
      <c r="AF119" s="6"/>
      <c r="AG119" s="6"/>
      <c r="AH119" s="6"/>
      <c r="AI119" s="6"/>
      <c r="AJ119" s="6"/>
      <c r="AK119" s="6"/>
      <c r="AL119" s="6"/>
      <c r="AM119" s="6"/>
      <c r="AN119" s="6"/>
      <c r="AO119" s="6"/>
      <c r="AP119" s="6"/>
    </row>
    <row r="120" spans="1:42" x14ac:dyDescent="0.75">
      <c r="W120" s="6"/>
      <c r="X120" s="6"/>
      <c r="Y120" s="6"/>
      <c r="Z120" s="6"/>
      <c r="AA120" s="6"/>
      <c r="AB120" s="6"/>
      <c r="AC120" s="6"/>
      <c r="AD120" s="6"/>
      <c r="AE120" s="6"/>
      <c r="AF120" s="6"/>
      <c r="AG120" s="6"/>
      <c r="AH120" s="6"/>
      <c r="AI120" s="6"/>
      <c r="AJ120" s="6"/>
      <c r="AK120" s="6"/>
      <c r="AL120" s="6"/>
      <c r="AM120" s="6"/>
      <c r="AN120" s="6"/>
      <c r="AO120" s="6"/>
      <c r="AP120" s="6"/>
    </row>
    <row r="121" spans="1:42" x14ac:dyDescent="0.75">
      <c r="W121" s="6"/>
      <c r="X121" s="6"/>
      <c r="Y121" s="6"/>
      <c r="Z121" s="6"/>
      <c r="AA121" s="6"/>
      <c r="AB121" s="6"/>
      <c r="AC121" s="6"/>
      <c r="AD121" s="6"/>
      <c r="AE121" s="6"/>
      <c r="AF121" s="6"/>
      <c r="AG121" s="6"/>
      <c r="AH121" s="6"/>
      <c r="AI121" s="6"/>
      <c r="AJ121" s="6"/>
      <c r="AK121" s="6"/>
      <c r="AL121" s="6"/>
      <c r="AM121" s="6"/>
      <c r="AN121" s="6"/>
      <c r="AO121" s="6"/>
      <c r="AP121" s="6"/>
    </row>
    <row r="122" spans="1:42" x14ac:dyDescent="0.75">
      <c r="W122" s="6"/>
      <c r="X122" s="6"/>
      <c r="Y122" s="6"/>
      <c r="Z122" s="6"/>
      <c r="AA122" s="6"/>
      <c r="AB122" s="6"/>
      <c r="AC122" s="6"/>
      <c r="AD122" s="6"/>
      <c r="AE122" s="6"/>
      <c r="AF122" s="6"/>
      <c r="AG122" s="6"/>
      <c r="AH122" s="6"/>
      <c r="AI122" s="6"/>
      <c r="AJ122" s="6"/>
      <c r="AK122" s="6"/>
      <c r="AL122" s="6"/>
      <c r="AM122" s="6"/>
      <c r="AN122" s="6"/>
      <c r="AO122" s="6"/>
      <c r="AP122" s="6"/>
    </row>
    <row r="123" spans="1:42" x14ac:dyDescent="0.75">
      <c r="W123" s="6"/>
      <c r="X123" s="6"/>
      <c r="Y123" s="6"/>
      <c r="Z123" s="6"/>
      <c r="AA123" s="6"/>
      <c r="AB123" s="6"/>
      <c r="AC123" s="6"/>
      <c r="AD123" s="6"/>
      <c r="AE123" s="6"/>
      <c r="AF123" s="6"/>
      <c r="AG123" s="6"/>
      <c r="AH123" s="6"/>
      <c r="AI123" s="6"/>
      <c r="AJ123" s="6"/>
      <c r="AK123" s="6"/>
      <c r="AL123" s="6"/>
      <c r="AM123" s="6"/>
      <c r="AN123" s="6"/>
      <c r="AO123" s="6"/>
      <c r="AP123" s="6"/>
    </row>
    <row r="124" spans="1:42" x14ac:dyDescent="0.75">
      <c r="W124" s="6"/>
      <c r="X124" s="6"/>
      <c r="Y124" s="6"/>
      <c r="Z124" s="6"/>
      <c r="AA124" s="6"/>
      <c r="AB124" s="6"/>
      <c r="AC124" s="6"/>
      <c r="AD124" s="6"/>
      <c r="AE124" s="6"/>
      <c r="AF124" s="6"/>
      <c r="AG124" s="6"/>
      <c r="AH124" s="6"/>
      <c r="AI124" s="6"/>
      <c r="AJ124" s="6"/>
      <c r="AK124" s="6"/>
      <c r="AL124" s="6"/>
      <c r="AM124" s="6"/>
      <c r="AN124" s="6"/>
      <c r="AO124" s="6"/>
      <c r="AP124" s="6"/>
    </row>
  </sheetData>
  <mergeCells count="1">
    <mergeCell ref="B12:U12"/>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P124"/>
  <sheetViews>
    <sheetView zoomScale="50" zoomScaleNormal="50" workbookViewId="0">
      <pane xSplit="1" ySplit="13" topLeftCell="G106" activePane="bottomRight" state="frozenSplit"/>
      <selection pane="topRight" activeCell="B1" sqref="B1"/>
      <selection pane="bottomLeft" activeCell="A14" sqref="A14"/>
      <selection pane="bottomRight" activeCell="A113" sqref="A113:XFD113"/>
    </sheetView>
  </sheetViews>
  <sheetFormatPr defaultColWidth="11.5" defaultRowHeight="14.75" x14ac:dyDescent="0.75"/>
  <cols>
    <col min="1" max="1" width="26.81640625" style="63" bestFit="1" customWidth="1"/>
    <col min="2" max="16384" width="11.5" style="63"/>
  </cols>
  <sheetData>
    <row r="1" spans="1:42" ht="16.75" thickBot="1" x14ac:dyDescent="0.95">
      <c r="A1" s="23" t="s">
        <v>51</v>
      </c>
      <c r="B1" s="24">
        <v>2012</v>
      </c>
      <c r="C1" s="24">
        <v>2013</v>
      </c>
      <c r="D1" s="24">
        <v>2014</v>
      </c>
      <c r="E1" s="24">
        <v>2015</v>
      </c>
      <c r="F1" s="24">
        <v>2016</v>
      </c>
      <c r="G1" s="24">
        <v>2017</v>
      </c>
      <c r="H1" s="24">
        <v>2018</v>
      </c>
      <c r="I1" s="24">
        <v>2019</v>
      </c>
      <c r="J1" s="24">
        <v>2020</v>
      </c>
      <c r="K1" s="24">
        <v>2021</v>
      </c>
      <c r="L1" s="24">
        <v>2022</v>
      </c>
      <c r="M1" s="24">
        <v>2023</v>
      </c>
      <c r="N1" s="24">
        <v>2024</v>
      </c>
      <c r="O1" s="24">
        <v>2025</v>
      </c>
      <c r="P1" s="24">
        <v>2026</v>
      </c>
      <c r="Q1" s="24">
        <v>2027</v>
      </c>
      <c r="R1" s="24">
        <v>2028</v>
      </c>
      <c r="S1" s="24">
        <v>2029</v>
      </c>
      <c r="T1" s="24">
        <v>2030</v>
      </c>
      <c r="U1" s="25" t="s">
        <v>52</v>
      </c>
      <c r="W1" s="63" t="s">
        <v>53</v>
      </c>
      <c r="X1" s="63" t="s">
        <v>54</v>
      </c>
      <c r="Z1" s="63" t="s">
        <v>110</v>
      </c>
      <c r="AA1" s="63" t="s">
        <v>111</v>
      </c>
    </row>
    <row r="2" spans="1:42" ht="16" x14ac:dyDescent="0.8">
      <c r="A2" s="26" t="s">
        <v>55</v>
      </c>
      <c r="B2" s="27">
        <v>415.51</v>
      </c>
      <c r="C2" s="28">
        <v>560.22</v>
      </c>
      <c r="D2" s="28">
        <v>630.03</v>
      </c>
      <c r="E2" s="28">
        <v>672.41</v>
      </c>
      <c r="F2" s="28">
        <v>764.43</v>
      </c>
      <c r="G2" s="28">
        <v>869.8</v>
      </c>
      <c r="H2" s="28">
        <v>990.36</v>
      </c>
      <c r="I2" s="28">
        <v>1128.1400000000001</v>
      </c>
      <c r="J2" s="28">
        <v>1285.4000000000001</v>
      </c>
      <c r="K2" s="28">
        <v>1464.6799999999998</v>
      </c>
      <c r="L2" s="28">
        <v>1668.85</v>
      </c>
      <c r="M2" s="28">
        <v>1901.09</v>
      </c>
      <c r="N2" s="28">
        <v>2164.9700000000003</v>
      </c>
      <c r="O2" s="28">
        <v>2464.5100000000002</v>
      </c>
      <c r="P2" s="28">
        <v>2804.16</v>
      </c>
      <c r="Q2" s="28">
        <v>3188.9300000000003</v>
      </c>
      <c r="R2" s="28">
        <v>3624.4</v>
      </c>
      <c r="S2" s="28">
        <v>4116.78</v>
      </c>
      <c r="T2" s="28">
        <v>4673.0099999999993</v>
      </c>
      <c r="U2" s="29">
        <f>T2/B2</f>
        <v>11.24644412890183</v>
      </c>
      <c r="W2" s="1" t="s">
        <v>56</v>
      </c>
      <c r="X2" s="30">
        <f>U10</f>
        <v>4.8767290923186346</v>
      </c>
      <c r="Y2" s="31"/>
      <c r="Z2" s="86">
        <f>B2/$B$10</f>
        <v>0.13310887435209093</v>
      </c>
      <c r="AA2" s="86">
        <f>T2/$T$10</f>
        <v>0.30696835729910454</v>
      </c>
    </row>
    <row r="3" spans="1:42" ht="16" x14ac:dyDescent="0.8">
      <c r="A3" s="26" t="s">
        <v>33</v>
      </c>
      <c r="B3" s="32">
        <v>522.07000000000005</v>
      </c>
      <c r="C3" s="33">
        <v>667.45</v>
      </c>
      <c r="D3" s="33">
        <v>737.67</v>
      </c>
      <c r="E3" s="33">
        <v>795.85</v>
      </c>
      <c r="F3" s="33">
        <v>858.97</v>
      </c>
      <c r="G3" s="33">
        <v>926.86</v>
      </c>
      <c r="H3" s="33">
        <v>999.79</v>
      </c>
      <c r="I3" s="33">
        <v>1077.99</v>
      </c>
      <c r="J3" s="33">
        <v>1161.75</v>
      </c>
      <c r="K3" s="33">
        <v>1251.33</v>
      </c>
      <c r="L3" s="33">
        <v>1347.03</v>
      </c>
      <c r="M3" s="33">
        <v>1449.13</v>
      </c>
      <c r="N3" s="33">
        <v>1557.95</v>
      </c>
      <c r="O3" s="33">
        <v>1673.8</v>
      </c>
      <c r="P3" s="33">
        <v>1796.98</v>
      </c>
      <c r="Q3" s="33">
        <v>1927.83</v>
      </c>
      <c r="R3" s="33">
        <v>2066.66</v>
      </c>
      <c r="S3" s="33">
        <v>2213.7800000000002</v>
      </c>
      <c r="T3" s="33">
        <v>2369.48</v>
      </c>
      <c r="U3" s="34">
        <f t="shared" ref="U3:U8" si="0">T3/B3</f>
        <v>4.5386250885896526</v>
      </c>
      <c r="W3" s="1" t="s">
        <v>0</v>
      </c>
      <c r="X3" s="30">
        <f>U27</f>
        <v>5.2882633557983185</v>
      </c>
      <c r="Y3" s="31"/>
      <c r="Z3" s="86">
        <f t="shared" ref="Z3:Z7" si="1">B3/$B$10</f>
        <v>0.16724543340231551</v>
      </c>
      <c r="AA3" s="86">
        <f t="shared" ref="AA3:AA9" si="2">T3/$T$10</f>
        <v>0.15565029461804755</v>
      </c>
    </row>
    <row r="4" spans="1:42" ht="16" x14ac:dyDescent="0.8">
      <c r="A4" s="26" t="s">
        <v>14</v>
      </c>
      <c r="B4" s="32">
        <v>441.22</v>
      </c>
      <c r="C4" s="33">
        <v>546.86</v>
      </c>
      <c r="D4" s="33">
        <v>592.51</v>
      </c>
      <c r="E4" s="33">
        <v>613.42999999999995</v>
      </c>
      <c r="F4" s="33">
        <v>635.12</v>
      </c>
      <c r="G4" s="33">
        <v>657.62</v>
      </c>
      <c r="H4" s="33">
        <v>680.96</v>
      </c>
      <c r="I4" s="33">
        <v>705.18</v>
      </c>
      <c r="J4" s="33">
        <v>730.31</v>
      </c>
      <c r="K4" s="33">
        <v>756.39</v>
      </c>
      <c r="L4" s="33">
        <v>783.48</v>
      </c>
      <c r="M4" s="33">
        <v>811.61</v>
      </c>
      <c r="N4" s="33">
        <v>840.84</v>
      </c>
      <c r="O4" s="33">
        <v>871.2</v>
      </c>
      <c r="P4" s="33">
        <v>902.76</v>
      </c>
      <c r="Q4" s="33">
        <v>935.57</v>
      </c>
      <c r="R4" s="33">
        <v>969.69</v>
      </c>
      <c r="S4" s="33">
        <v>1005.17</v>
      </c>
      <c r="T4" s="33">
        <v>1042.06</v>
      </c>
      <c r="U4" s="34">
        <f t="shared" si="0"/>
        <v>2.3617696387289784</v>
      </c>
      <c r="W4" s="1" t="s">
        <v>3</v>
      </c>
      <c r="X4" s="30">
        <f>U41</f>
        <v>5.080149454709038</v>
      </c>
      <c r="Y4" s="31"/>
      <c r="Z4" s="86">
        <f t="shared" si="1"/>
        <v>0.14134508806437768</v>
      </c>
      <c r="AA4" s="86">
        <f t="shared" si="2"/>
        <v>6.8452549086585504E-2</v>
      </c>
    </row>
    <row r="5" spans="1:42" ht="16" x14ac:dyDescent="0.8">
      <c r="A5" s="26" t="s">
        <v>19</v>
      </c>
      <c r="B5" s="32">
        <v>347.43</v>
      </c>
      <c r="C5" s="33">
        <v>430.57</v>
      </c>
      <c r="D5" s="33">
        <v>466.5</v>
      </c>
      <c r="E5" s="33">
        <v>483.01</v>
      </c>
      <c r="F5" s="33">
        <v>500.14</v>
      </c>
      <c r="G5" s="33">
        <v>517.91999999999996</v>
      </c>
      <c r="H5" s="33">
        <v>536.36</v>
      </c>
      <c r="I5" s="33">
        <v>555.51</v>
      </c>
      <c r="J5" s="33">
        <v>575.39</v>
      </c>
      <c r="K5" s="33">
        <v>596.04</v>
      </c>
      <c r="L5" s="33">
        <v>617.49</v>
      </c>
      <c r="M5" s="33">
        <v>639.78</v>
      </c>
      <c r="N5" s="33">
        <v>662.95</v>
      </c>
      <c r="O5" s="33">
        <v>687.04</v>
      </c>
      <c r="P5" s="33">
        <v>712.09</v>
      </c>
      <c r="Q5" s="33">
        <v>738.16</v>
      </c>
      <c r="R5" s="33">
        <v>765.27</v>
      </c>
      <c r="S5" s="33">
        <v>793.5</v>
      </c>
      <c r="T5" s="33">
        <v>822.87</v>
      </c>
      <c r="U5" s="34">
        <f t="shared" si="0"/>
        <v>2.368448320524998</v>
      </c>
      <c r="W5" s="1" t="s">
        <v>2</v>
      </c>
      <c r="X5" s="30">
        <f>U55</f>
        <v>5.5939403349767387</v>
      </c>
      <c r="Y5" s="31"/>
      <c r="Z5" s="86">
        <f t="shared" si="1"/>
        <v>0.11129940607000302</v>
      </c>
      <c r="AA5" s="86">
        <f t="shared" si="2"/>
        <v>5.4054036300096558E-2</v>
      </c>
    </row>
    <row r="6" spans="1:42" ht="16" x14ac:dyDescent="0.8">
      <c r="A6" s="26" t="s">
        <v>36</v>
      </c>
      <c r="B6" s="32">
        <v>422.23</v>
      </c>
      <c r="C6" s="33">
        <v>533.95000000000005</v>
      </c>
      <c r="D6" s="33">
        <v>585.66999999999996</v>
      </c>
      <c r="E6" s="33">
        <v>622.03</v>
      </c>
      <c r="F6" s="33">
        <v>661.76</v>
      </c>
      <c r="G6" s="33">
        <v>704.67</v>
      </c>
      <c r="H6" s="33">
        <v>750.96</v>
      </c>
      <c r="I6" s="33">
        <v>800.82</v>
      </c>
      <c r="J6" s="33">
        <v>854.46</v>
      </c>
      <c r="K6" s="33">
        <v>912.08</v>
      </c>
      <c r="L6" s="33">
        <v>973.9</v>
      </c>
      <c r="M6" s="33">
        <v>1040.1500000000001</v>
      </c>
      <c r="N6" s="33">
        <v>1111.03</v>
      </c>
      <c r="O6" s="33">
        <v>1186.79</v>
      </c>
      <c r="P6" s="33">
        <v>1267.6600000000001</v>
      </c>
      <c r="Q6" s="33">
        <v>1353.85</v>
      </c>
      <c r="R6" s="33">
        <v>1445.61</v>
      </c>
      <c r="S6" s="33">
        <v>1543.14</v>
      </c>
      <c r="T6" s="33">
        <v>1646.67</v>
      </c>
      <c r="U6" s="34">
        <f t="shared" si="0"/>
        <v>3.8999360538095349</v>
      </c>
      <c r="W6" s="1" t="s">
        <v>57</v>
      </c>
      <c r="X6" s="30">
        <f>U69</f>
        <v>4.8595244537655997</v>
      </c>
      <c r="Y6" s="31"/>
      <c r="Z6" s="86">
        <f t="shared" si="1"/>
        <v>0.13526163032823121</v>
      </c>
      <c r="AA6" s="86">
        <f t="shared" si="2"/>
        <v>0.10816916396791716</v>
      </c>
    </row>
    <row r="7" spans="1:42" ht="16" x14ac:dyDescent="0.8">
      <c r="A7" s="26" t="s">
        <v>4</v>
      </c>
      <c r="B7" s="32">
        <v>678.73</v>
      </c>
      <c r="C7" s="33">
        <v>843.69</v>
      </c>
      <c r="D7" s="33">
        <v>915.82</v>
      </c>
      <c r="E7" s="33">
        <v>950.71</v>
      </c>
      <c r="F7" s="33">
        <v>1035.72</v>
      </c>
      <c r="G7" s="33">
        <v>1128.93</v>
      </c>
      <c r="H7" s="33">
        <v>1231.25</v>
      </c>
      <c r="I7" s="33">
        <v>1343.68</v>
      </c>
      <c r="J7" s="33">
        <v>1467.36</v>
      </c>
      <c r="K7" s="33">
        <v>1603.59</v>
      </c>
      <c r="L7" s="33">
        <v>1753.81</v>
      </c>
      <c r="M7" s="33">
        <v>1919.67</v>
      </c>
      <c r="N7" s="33">
        <v>2103.04</v>
      </c>
      <c r="O7" s="33">
        <v>2306.06</v>
      </c>
      <c r="P7" s="33">
        <v>2531.14</v>
      </c>
      <c r="Q7" s="33">
        <v>2781.06</v>
      </c>
      <c r="R7" s="33">
        <v>3058.99</v>
      </c>
      <c r="S7" s="33">
        <v>3368.53</v>
      </c>
      <c r="T7" s="33">
        <v>3713.86</v>
      </c>
      <c r="U7" s="34">
        <f t="shared" si="0"/>
        <v>5.4717781739425106</v>
      </c>
      <c r="W7" s="1" t="s">
        <v>58</v>
      </c>
      <c r="X7" s="30">
        <f>U83</f>
        <v>5.3872113719002206</v>
      </c>
      <c r="Y7" s="31"/>
      <c r="Z7" s="86">
        <f t="shared" si="1"/>
        <v>0.21743155709608597</v>
      </c>
      <c r="AA7" s="86">
        <f t="shared" si="2"/>
        <v>0.24396213648993961</v>
      </c>
    </row>
    <row r="8" spans="1:42" ht="16" x14ac:dyDescent="0.8">
      <c r="A8" s="26" t="s">
        <v>39</v>
      </c>
      <c r="B8" s="32">
        <v>11.95</v>
      </c>
      <c r="C8" s="33">
        <v>16.61</v>
      </c>
      <c r="D8" s="33">
        <v>19.11</v>
      </c>
      <c r="E8" s="33">
        <v>20.83</v>
      </c>
      <c r="F8" s="33">
        <v>24.49</v>
      </c>
      <c r="G8" s="33">
        <v>28.87</v>
      </c>
      <c r="H8" s="33">
        <v>34.119999999999997</v>
      </c>
      <c r="I8" s="33">
        <v>40.4</v>
      </c>
      <c r="J8" s="33">
        <v>47.88</v>
      </c>
      <c r="K8" s="33">
        <v>56.76</v>
      </c>
      <c r="L8" s="33">
        <v>67.290000000000006</v>
      </c>
      <c r="M8" s="33">
        <v>79.709999999999994</v>
      </c>
      <c r="N8" s="33">
        <v>94.33</v>
      </c>
      <c r="O8" s="33">
        <v>111.45</v>
      </c>
      <c r="P8" s="33">
        <v>131.44</v>
      </c>
      <c r="Q8" s="33">
        <v>154.69999999999999</v>
      </c>
      <c r="R8" s="33">
        <v>181.66</v>
      </c>
      <c r="S8" s="33">
        <v>212.84</v>
      </c>
      <c r="T8" s="33">
        <v>248.79</v>
      </c>
      <c r="U8" s="34">
        <f t="shared" si="0"/>
        <v>20.819246861924686</v>
      </c>
      <c r="W8" s="35" t="s">
        <v>30</v>
      </c>
      <c r="X8" s="30">
        <f>U97</f>
        <v>5.4068012361927416</v>
      </c>
      <c r="Y8" s="31"/>
      <c r="Z8" s="86">
        <f>B8/$B$10</f>
        <v>3.8281895706661368E-3</v>
      </c>
      <c r="AA8" s="86">
        <f t="shared" si="2"/>
        <v>1.6342926210824338E-2</v>
      </c>
    </row>
    <row r="9" spans="1:42" ht="16.75" thickBot="1" x14ac:dyDescent="0.95">
      <c r="A9" s="26" t="s">
        <v>40</v>
      </c>
      <c r="B9" s="36">
        <v>282.44</v>
      </c>
      <c r="C9" s="37">
        <v>351.37</v>
      </c>
      <c r="D9" s="37">
        <v>381.58</v>
      </c>
      <c r="E9" s="37">
        <v>395.52000000000004</v>
      </c>
      <c r="F9" s="37">
        <v>410.08</v>
      </c>
      <c r="G9" s="37">
        <v>425.31</v>
      </c>
      <c r="H9" s="37">
        <v>441.23</v>
      </c>
      <c r="I9" s="37">
        <v>457.9</v>
      </c>
      <c r="J9" s="37">
        <v>475.35</v>
      </c>
      <c r="K9" s="37">
        <v>493.64</v>
      </c>
      <c r="L9" s="37">
        <v>512.83000000000004</v>
      </c>
      <c r="M9" s="37">
        <v>532.96</v>
      </c>
      <c r="N9" s="37">
        <v>554.09999999999991</v>
      </c>
      <c r="O9" s="37">
        <v>576.32999999999993</v>
      </c>
      <c r="P9" s="37">
        <v>599.69000000000005</v>
      </c>
      <c r="Q9" s="37">
        <v>624.29999999999995</v>
      </c>
      <c r="R9" s="37">
        <v>650.22</v>
      </c>
      <c r="S9" s="37">
        <v>677.53</v>
      </c>
      <c r="T9" s="37">
        <v>706.36</v>
      </c>
      <c r="U9" s="38">
        <f>T9/B9</f>
        <v>2.5009205494972386</v>
      </c>
      <c r="W9" s="35" t="s">
        <v>59</v>
      </c>
      <c r="X9" s="30">
        <f>U111</f>
        <v>6.4446686648567795</v>
      </c>
      <c r="Y9" s="31"/>
      <c r="Z9" s="86">
        <f>B9/$B$10</f>
        <v>9.0479821116229597E-2</v>
      </c>
      <c r="AA9" s="86">
        <f t="shared" si="2"/>
        <v>4.6400536027484542E-2</v>
      </c>
    </row>
    <row r="10" spans="1:42" ht="16" x14ac:dyDescent="0.8">
      <c r="A10" s="39" t="s">
        <v>60</v>
      </c>
      <c r="B10" s="40">
        <f>SUM(B2:B9)</f>
        <v>3121.58</v>
      </c>
      <c r="C10" s="40">
        <f t="shared" ref="C10:T10" si="3">SUM(C2:C9)</f>
        <v>3950.7200000000003</v>
      </c>
      <c r="D10" s="40">
        <f t="shared" si="3"/>
        <v>4328.8900000000003</v>
      </c>
      <c r="E10" s="40">
        <f t="shared" si="3"/>
        <v>4553.79</v>
      </c>
      <c r="F10" s="40">
        <f t="shared" si="3"/>
        <v>4890.71</v>
      </c>
      <c r="G10" s="40">
        <f t="shared" si="3"/>
        <v>5259.9800000000005</v>
      </c>
      <c r="H10" s="40">
        <f t="shared" si="3"/>
        <v>5665.0300000000007</v>
      </c>
      <c r="I10" s="40">
        <f t="shared" si="3"/>
        <v>6109.619999999999</v>
      </c>
      <c r="J10" s="40">
        <f t="shared" si="3"/>
        <v>6597.9</v>
      </c>
      <c r="K10" s="40">
        <f t="shared" si="3"/>
        <v>7134.51</v>
      </c>
      <c r="L10" s="40">
        <f t="shared" si="3"/>
        <v>7724.6799999999994</v>
      </c>
      <c r="M10" s="40">
        <f t="shared" si="3"/>
        <v>8374.1</v>
      </c>
      <c r="N10" s="40">
        <f t="shared" si="3"/>
        <v>9089.2099999999991</v>
      </c>
      <c r="O10" s="40">
        <f t="shared" si="3"/>
        <v>9877.18</v>
      </c>
      <c r="P10" s="40">
        <f t="shared" si="3"/>
        <v>10745.92</v>
      </c>
      <c r="Q10" s="40">
        <f t="shared" si="3"/>
        <v>11704.4</v>
      </c>
      <c r="R10" s="40">
        <f t="shared" si="3"/>
        <v>12762.5</v>
      </c>
      <c r="S10" s="40">
        <f t="shared" si="3"/>
        <v>13931.27</v>
      </c>
      <c r="T10" s="40">
        <f t="shared" si="3"/>
        <v>15223.100000000002</v>
      </c>
      <c r="U10" s="41">
        <f>T10/B10</f>
        <v>4.8767290923186346</v>
      </c>
      <c r="W10" s="1"/>
      <c r="X10" s="30"/>
      <c r="Y10" s="31"/>
      <c r="Z10" s="31">
        <f>SUM(Z2:Z9)</f>
        <v>1</v>
      </c>
      <c r="AA10" s="31">
        <f>SUM(AA2:AA9)</f>
        <v>0.99999999999999978</v>
      </c>
    </row>
    <row r="11" spans="1:42" ht="16" x14ac:dyDescent="0.8">
      <c r="A11" s="39"/>
      <c r="B11" s="40"/>
      <c r="C11" s="40"/>
      <c r="D11" s="40"/>
      <c r="E11" s="40"/>
      <c r="F11" s="40"/>
      <c r="G11" s="40"/>
      <c r="H11" s="40"/>
      <c r="I11" s="40"/>
      <c r="J11" s="40"/>
      <c r="K11" s="40"/>
      <c r="L11" s="40"/>
      <c r="M11" s="40"/>
      <c r="N11" s="40"/>
      <c r="O11" s="40"/>
      <c r="P11" s="40"/>
      <c r="Q11" s="40"/>
      <c r="R11" s="40"/>
      <c r="S11" s="40"/>
      <c r="T11" s="40"/>
      <c r="U11" s="41"/>
      <c r="W11" s="1"/>
      <c r="X11" s="30"/>
      <c r="Y11" s="42"/>
    </row>
    <row r="12" spans="1:42" ht="18.5" x14ac:dyDescent="0.9">
      <c r="A12" s="43" t="s">
        <v>61</v>
      </c>
      <c r="B12" s="111" t="s">
        <v>62</v>
      </c>
      <c r="C12" s="111"/>
      <c r="D12" s="111"/>
      <c r="E12" s="111"/>
      <c r="F12" s="111"/>
      <c r="G12" s="111"/>
      <c r="H12" s="111"/>
      <c r="I12" s="111"/>
      <c r="J12" s="111"/>
      <c r="K12" s="111"/>
      <c r="L12" s="111"/>
      <c r="M12" s="111"/>
      <c r="N12" s="111"/>
      <c r="O12" s="111"/>
      <c r="P12" s="111"/>
      <c r="Q12" s="111"/>
      <c r="R12" s="111"/>
      <c r="S12" s="111"/>
      <c r="T12" s="111"/>
      <c r="U12" s="111"/>
      <c r="W12" s="70"/>
      <c r="X12" s="70"/>
      <c r="Y12" s="70"/>
      <c r="Z12" s="70"/>
      <c r="AA12" s="70"/>
      <c r="AB12" s="70"/>
      <c r="AC12" s="70"/>
      <c r="AD12" s="70"/>
      <c r="AE12" s="70"/>
      <c r="AF12" s="70"/>
      <c r="AG12" s="70"/>
      <c r="AH12" s="70"/>
      <c r="AI12" s="70"/>
      <c r="AJ12" s="70"/>
      <c r="AK12" s="70"/>
      <c r="AL12" s="70"/>
      <c r="AM12" s="70"/>
      <c r="AN12" s="70"/>
      <c r="AO12" s="70"/>
      <c r="AP12" s="70"/>
    </row>
    <row r="13" spans="1:42" ht="16" x14ac:dyDescent="0.8">
      <c r="A13" s="39" t="s">
        <v>63</v>
      </c>
      <c r="B13" s="24">
        <v>2012</v>
      </c>
      <c r="C13" s="24">
        <v>2013</v>
      </c>
      <c r="D13" s="24">
        <v>2014</v>
      </c>
      <c r="E13" s="24">
        <v>2015</v>
      </c>
      <c r="F13" s="24">
        <v>2016</v>
      </c>
      <c r="G13" s="24">
        <v>2017</v>
      </c>
      <c r="H13" s="24">
        <v>2018</v>
      </c>
      <c r="I13" s="24">
        <v>2019</v>
      </c>
      <c r="J13" s="24">
        <v>2020</v>
      </c>
      <c r="K13" s="24">
        <v>2021</v>
      </c>
      <c r="L13" s="24">
        <v>2022</v>
      </c>
      <c r="M13" s="24">
        <v>2023</v>
      </c>
      <c r="N13" s="24">
        <v>2024</v>
      </c>
      <c r="O13" s="24">
        <v>2025</v>
      </c>
      <c r="P13" s="24">
        <v>2026</v>
      </c>
      <c r="Q13" s="24">
        <v>2027</v>
      </c>
      <c r="R13" s="24">
        <v>2028</v>
      </c>
      <c r="S13" s="24">
        <v>2029</v>
      </c>
      <c r="T13" s="24">
        <v>2030</v>
      </c>
      <c r="U13" s="44" t="s">
        <v>64</v>
      </c>
      <c r="W13" s="74"/>
      <c r="X13" s="74"/>
      <c r="Y13" s="74"/>
      <c r="Z13" s="74"/>
      <c r="AA13" s="74"/>
      <c r="AB13" s="74"/>
      <c r="AC13" s="74"/>
      <c r="AD13" s="74"/>
      <c r="AE13" s="74"/>
      <c r="AF13" s="74"/>
      <c r="AG13" s="74"/>
      <c r="AH13" s="74"/>
      <c r="AI13" s="74"/>
      <c r="AJ13" s="74"/>
      <c r="AK13" s="74"/>
      <c r="AL13" s="74"/>
      <c r="AM13" s="74"/>
      <c r="AN13" s="74"/>
      <c r="AO13" s="74"/>
      <c r="AP13" s="75"/>
    </row>
    <row r="14" spans="1:42" ht="16" x14ac:dyDescent="0.8">
      <c r="A14" s="45" t="s">
        <v>65</v>
      </c>
      <c r="B14" s="24"/>
      <c r="C14" s="24"/>
      <c r="D14" s="24"/>
      <c r="E14" s="24"/>
      <c r="F14" s="24"/>
      <c r="G14" s="24"/>
      <c r="H14" s="24"/>
      <c r="I14" s="24"/>
      <c r="J14" s="24"/>
      <c r="K14" s="24"/>
      <c r="L14" s="24"/>
      <c r="M14" s="24"/>
      <c r="N14" s="24"/>
      <c r="O14" s="24"/>
      <c r="P14" s="24"/>
      <c r="Q14" s="24"/>
      <c r="R14" s="24"/>
      <c r="S14" s="24"/>
      <c r="T14" s="24"/>
      <c r="U14" s="44"/>
      <c r="W14" s="74"/>
      <c r="X14" s="74"/>
      <c r="Y14" s="74"/>
      <c r="Z14" s="74"/>
      <c r="AA14" s="74"/>
      <c r="AB14" s="74"/>
      <c r="AC14" s="74"/>
      <c r="AD14" s="74"/>
      <c r="AE14" s="74"/>
      <c r="AF14" s="74"/>
      <c r="AG14" s="74"/>
      <c r="AH14" s="74"/>
      <c r="AI14" s="74"/>
      <c r="AJ14" s="74"/>
      <c r="AK14" s="74"/>
      <c r="AL14" s="74"/>
      <c r="AM14" s="74"/>
      <c r="AN14" s="74"/>
      <c r="AO14" s="74"/>
      <c r="AP14" s="6"/>
    </row>
    <row r="15" spans="1:42" ht="16" x14ac:dyDescent="0.8">
      <c r="A15" s="46" t="s">
        <v>84</v>
      </c>
      <c r="B15" s="47">
        <f>(B$3*0.5*'Summary impacts'!$Q$19+(B$3*0.5)*'Summary impacts'!$Q$18)*'Summary impacts'!$C$4</f>
        <v>4307766.6324000005</v>
      </c>
      <c r="C15" s="47">
        <f>(C$3*0.5*'Summary impacts'!$Q$19+(C$3*0.5)*'Summary impacts'!$Q$18)*'Summary impacts'!$C$4</f>
        <v>5507343.5340000009</v>
      </c>
      <c r="D15" s="47">
        <f>(D$3*0.5*'Summary impacts'!$Q$19+(D$3*0.5)*'Summary impacts'!$Q$18)*'Summary impacts'!$C$4</f>
        <v>6086751.2243999997</v>
      </c>
      <c r="E15" s="47">
        <f>(E$3*0.5*'Summary impacts'!$Q$19+(E$3*0.5)*'Summary impacts'!$Q$18)*'Summary impacts'!$C$4</f>
        <v>6566813.0220000008</v>
      </c>
      <c r="F15" s="47">
        <f>(F$3*0.5*'Summary impacts'!$Q$19+(F$3*0.5)*'Summary impacts'!$Q$18)*'Summary impacts'!$C$4</f>
        <v>7087636.340400001</v>
      </c>
      <c r="G15" s="47">
        <f>(G$3*0.5*'Summary impacts'!$Q$19+(G$3*0.5)*'Summary impacts'!$Q$18)*'Summary impacts'!$C$4</f>
        <v>7647818.4551999997</v>
      </c>
      <c r="H15" s="47">
        <f>(H$3*0.5*'Summary impacts'!$Q$19+(H$3*0.5)*'Summary impacts'!$Q$18)*'Summary impacts'!$C$4</f>
        <v>8249587.2227999996</v>
      </c>
      <c r="I15" s="47">
        <f>(I$3*0.5*'Summary impacts'!$Q$19+(I$3*0.5)*'Summary impacts'!$Q$18)*'Summary impacts'!$C$4</f>
        <v>8894840.446800001</v>
      </c>
      <c r="J15" s="47">
        <f>(J$3*0.5*'Summary impacts'!$Q$19+(J$3*0.5)*'Summary impacts'!$Q$18)*'Summary impacts'!$C$4</f>
        <v>9585971.0100000016</v>
      </c>
      <c r="K15" s="47">
        <f>(K$3*0.5*'Summary impacts'!$Q$19+(K$3*0.5)*'Summary impacts'!$Q$18)*'Summary impacts'!$C$4</f>
        <v>10325124.2556</v>
      </c>
      <c r="L15" s="47">
        <f>(L$3*0.5*'Summary impacts'!$Q$19+(L$3*0.5)*'Summary impacts'!$Q$18)*'Summary impacts'!$C$4</f>
        <v>11114775.579600001</v>
      </c>
      <c r="M15" s="47">
        <f>(M$3*0.5*'Summary impacts'!$Q$19+(M$3*0.5)*'Summary impacts'!$Q$18)*'Summary impacts'!$C$4</f>
        <v>11957235.351600001</v>
      </c>
      <c r="N15" s="47">
        <f>(N$3*0.5*'Summary impacts'!$Q$19+(N$3*0.5)*'Summary impacts'!$Q$18)*'Summary impacts'!$C$4</f>
        <v>12855143.994000001</v>
      </c>
      <c r="O15" s="47">
        <f>(O$3*0.5*'Summary impacts'!$Q$19+(O$3*0.5)*'Summary impacts'!$Q$18)*'Summary impacts'!$C$4</f>
        <v>13811059.415999999</v>
      </c>
      <c r="P15" s="47">
        <f>(P$3*0.5*'Summary impacts'!$Q$19+(P$3*0.5)*'Summary impacts'!$Q$18)*'Summary impacts'!$C$4</f>
        <v>14827457.013600001</v>
      </c>
      <c r="Q15" s="47">
        <f>(Q$3*0.5*'Summary impacts'!$Q$19+(Q$3*0.5)*'Summary impacts'!$Q$18)*'Summary impacts'!$C$4</f>
        <v>15907142.235599998</v>
      </c>
      <c r="R15" s="47">
        <f>(R$3*0.5*'Summary impacts'!$Q$19+(R$3*0.5)*'Summary impacts'!$Q$18)*'Summary impacts'!$C$4</f>
        <v>17052672.9912</v>
      </c>
      <c r="S15" s="47">
        <f>(S$3*0.5*'Summary impacts'!$Q$19+(S$3*0.5)*'Summary impacts'!$Q$18)*'Summary impacts'!$C$4</f>
        <v>18266607.189600002</v>
      </c>
      <c r="T15" s="47">
        <f>(T$3*0.5*'Summary impacts'!$Q$19+(T$3*0.5)*'Summary impacts'!$Q$18)*'Summary impacts'!$C$4</f>
        <v>19551337.713599999</v>
      </c>
      <c r="U15" s="48">
        <f t="shared" ref="U15:U26" si="4">T15/$T$27</f>
        <v>0.15301235018356893</v>
      </c>
      <c r="W15" s="76"/>
      <c r="X15" s="76"/>
      <c r="Y15" s="76"/>
      <c r="Z15" s="76"/>
      <c r="AA15" s="76"/>
      <c r="AB15" s="76"/>
      <c r="AC15" s="76"/>
      <c r="AD15" s="76"/>
      <c r="AE15" s="76"/>
      <c r="AF15" s="76"/>
      <c r="AG15" s="76"/>
      <c r="AH15" s="76"/>
      <c r="AI15" s="76"/>
      <c r="AJ15" s="76"/>
      <c r="AK15" s="76"/>
      <c r="AL15" s="76"/>
      <c r="AM15" s="76"/>
      <c r="AN15" s="76"/>
      <c r="AO15" s="76"/>
      <c r="AP15" s="77"/>
    </row>
    <row r="16" spans="1:42" ht="16" x14ac:dyDescent="0.8">
      <c r="A16" s="46" t="s">
        <v>32</v>
      </c>
      <c r="B16" s="47">
        <f>(B$2-(B$3*0.5)*'Summary impacts'!$Q$18)*'Summary impacts'!$C$5</f>
        <v>1975059.6410999997</v>
      </c>
      <c r="C16" s="47">
        <f>(C$2-(C$3*0.5)*'Summary impacts'!$Q$18)*'Summary impacts'!$C$5</f>
        <v>2797395.0885000001</v>
      </c>
      <c r="D16" s="47">
        <f>(D$2-(D$3*0.5)*'Summary impacts'!$Q$18)*'Summary impacts'!$C$5</f>
        <v>3193780.2290999996</v>
      </c>
      <c r="E16" s="47">
        <f>(E$2-(E$3*0.5)*'Summary impacts'!$Q$18)*'Summary impacts'!$C$5</f>
        <v>3377028.5204999992</v>
      </c>
      <c r="F16" s="47">
        <f>(F$2-(F$3*0.5)*'Summary impacts'!$Q$18)*'Summary impacts'!$C$5</f>
        <v>4008166.4780999995</v>
      </c>
      <c r="G16" s="47">
        <f>(G$2-(G$3*0.5)*'Summary impacts'!$Q$18)*'Summary impacts'!$C$5</f>
        <v>4747058.3477999996</v>
      </c>
      <c r="H16" s="47">
        <f>(H$2-(H$3*0.5)*'Summary impacts'!$Q$18)*'Summary impacts'!$C$5</f>
        <v>5609985.3567000004</v>
      </c>
      <c r="I16" s="47">
        <f>(I$2-(I$3*0.5)*'Summary impacts'!$Q$18)*'Summary impacts'!$C$5</f>
        <v>6615160.4427000005</v>
      </c>
      <c r="J16" s="47">
        <f>(J$2-(J$3*0.5)*'Summary impacts'!$Q$18)*'Summary impacts'!$C$5</f>
        <v>7782734.8275000006</v>
      </c>
      <c r="K16" s="47">
        <f>(K$2-(K$3*0.5)*'Summary impacts'!$Q$18)*'Summary impacts'!$C$5</f>
        <v>9135599.6408999991</v>
      </c>
      <c r="L16" s="47">
        <f>(L$2-(L$3*0.5)*'Summary impacts'!$Q$18)*'Summary impacts'!$C$5</f>
        <v>10699597.101899998</v>
      </c>
      <c r="M16" s="47">
        <f>(M$2-(M$3*0.5)*'Summary impacts'!$Q$18)*'Summary impacts'!$C$5</f>
        <v>12503554.134899998</v>
      </c>
      <c r="N16" s="47">
        <f>(N$2-(N$3*0.5)*'Summary impacts'!$Q$18)*'Summary impacts'!$C$5</f>
        <v>14579812.153500002</v>
      </c>
      <c r="O16" s="47">
        <f>(O$2-(O$3*0.5)*'Summary impacts'!$Q$18)*'Summary impacts'!$C$5</f>
        <v>16964974.974000003</v>
      </c>
      <c r="P16" s="47">
        <f>(P$2-(P$3*0.5)*'Summary impacts'!$Q$18)*'Summary impacts'!$C$5</f>
        <v>19699721.0154</v>
      </c>
      <c r="Q16" s="47">
        <f>(Q$2-(Q$3*0.5)*'Summary impacts'!$Q$18)*'Summary impacts'!$C$5</f>
        <v>22829839.485900003</v>
      </c>
      <c r="R16" s="47">
        <f>(R$2-(R$3*0.5)*'Summary impacts'!$Q$18)*'Summary impacts'!$C$5</f>
        <v>26406582.601799998</v>
      </c>
      <c r="S16" s="47">
        <f>(S$2-(S$3*0.5)*'Summary impacts'!$Q$18)*'Summary impacts'!$C$5</f>
        <v>30487118.279399995</v>
      </c>
      <c r="T16" s="47">
        <f>(T$2-(T$3*0.5)*'Summary impacts'!$Q$18)*'Summary impacts'!$C$5</f>
        <v>35135542.940399989</v>
      </c>
      <c r="U16" s="48">
        <f t="shared" si="4"/>
        <v>0.27497719486204864</v>
      </c>
      <c r="W16" s="76"/>
      <c r="X16" s="76"/>
      <c r="Y16" s="76"/>
      <c r="Z16" s="76"/>
      <c r="AA16" s="76"/>
      <c r="AB16" s="76"/>
      <c r="AC16" s="76"/>
      <c r="AD16" s="76"/>
      <c r="AE16" s="76"/>
      <c r="AF16" s="76"/>
      <c r="AG16" s="76"/>
      <c r="AH16" s="76"/>
      <c r="AI16" s="76"/>
      <c r="AJ16" s="76"/>
      <c r="AK16" s="76"/>
      <c r="AL16" s="76"/>
      <c r="AM16" s="76"/>
      <c r="AN16" s="76"/>
      <c r="AO16" s="76"/>
      <c r="AP16" s="77"/>
    </row>
    <row r="17" spans="1:42" ht="16" x14ac:dyDescent="0.8">
      <c r="A17" s="46" t="s">
        <v>78</v>
      </c>
      <c r="B17" s="47">
        <f>(B$3*0.5*'Summary impacts'!$Q$19)*'Summary impacts'!$C$6</f>
        <v>1722831.0000000002</v>
      </c>
      <c r="C17" s="47">
        <f>(C$3*0.5*'Summary impacts'!$Q$19)*'Summary impacts'!$C$6</f>
        <v>2202585</v>
      </c>
      <c r="D17" s="47">
        <f>(D$3*0.5*'Summary impacts'!$Q$19)*'Summary impacts'!$C$6</f>
        <v>2434311</v>
      </c>
      <c r="E17" s="47">
        <f>(E$3*0.5*'Summary impacts'!$Q$19)*'Summary impacts'!$C$6</f>
        <v>2626305</v>
      </c>
      <c r="F17" s="47">
        <f>(F$3*0.5*'Summary impacts'!$Q$19)*'Summary impacts'!$C$6</f>
        <v>2834601</v>
      </c>
      <c r="G17" s="47">
        <f>(G$3*0.5*'Summary impacts'!$Q$19)*'Summary impacts'!$C$6</f>
        <v>3058638</v>
      </c>
      <c r="H17" s="47">
        <f>(H$3*0.5*'Summary impacts'!$Q$19)*'Summary impacts'!$C$6</f>
        <v>3299307</v>
      </c>
      <c r="I17" s="47">
        <f>(I$3*0.5*'Summary impacts'!$Q$19)*'Summary impacts'!$C$6</f>
        <v>3557367</v>
      </c>
      <c r="J17" s="47">
        <f>(J$3*0.5*'Summary impacts'!$Q$19)*'Summary impacts'!$C$6</f>
        <v>3833775</v>
      </c>
      <c r="K17" s="47">
        <f>(K$3*0.5*'Summary impacts'!$Q$19)*'Summary impacts'!$C$6</f>
        <v>4129388.9999999995</v>
      </c>
      <c r="L17" s="47">
        <f>(L$3*0.5*'Summary impacts'!$Q$19)*'Summary impacts'!$C$6</f>
        <v>4445199</v>
      </c>
      <c r="M17" s="47">
        <f>(M$3*0.5*'Summary impacts'!$Q$19)*'Summary impacts'!$C$6</f>
        <v>4782129</v>
      </c>
      <c r="N17" s="47">
        <f>(N$3*0.5*'Summary impacts'!$Q$19)*'Summary impacts'!$C$6</f>
        <v>5141235</v>
      </c>
      <c r="O17" s="47">
        <f>(O$3*0.5*'Summary impacts'!$Q$19)*'Summary impacts'!$C$6</f>
        <v>5523540</v>
      </c>
      <c r="P17" s="47">
        <f>(P$3*0.5*'Summary impacts'!$Q$19)*'Summary impacts'!$C$6</f>
        <v>5930034</v>
      </c>
      <c r="Q17" s="47">
        <f>(Q$3*0.5*'Summary impacts'!$Q$19)*'Summary impacts'!$C$6</f>
        <v>6361839</v>
      </c>
      <c r="R17" s="47">
        <f>(R$3*0.5*'Summary impacts'!$Q$19)*'Summary impacts'!$C$6</f>
        <v>6819977.9999999991</v>
      </c>
      <c r="S17" s="47">
        <f>(S$3*0.5*'Summary impacts'!$Q$19)*'Summary impacts'!$C$6</f>
        <v>7305474.0000000009</v>
      </c>
      <c r="T17" s="47">
        <f>(T$3*0.5*'Summary impacts'!$Q$19)*'Summary impacts'!$C$6</f>
        <v>7819284</v>
      </c>
      <c r="U17" s="48">
        <f t="shared" si="4"/>
        <v>6.1195148849611643E-2</v>
      </c>
      <c r="W17" s="76"/>
      <c r="X17" s="76"/>
      <c r="Y17" s="76"/>
      <c r="Z17" s="76"/>
      <c r="AA17" s="76"/>
      <c r="AB17" s="76"/>
      <c r="AC17" s="76"/>
      <c r="AD17" s="76"/>
      <c r="AE17" s="76"/>
      <c r="AF17" s="76"/>
      <c r="AG17" s="76"/>
      <c r="AH17" s="76"/>
      <c r="AI17" s="76"/>
      <c r="AJ17" s="76"/>
      <c r="AK17" s="76"/>
      <c r="AL17" s="76"/>
      <c r="AM17" s="76"/>
      <c r="AN17" s="76"/>
      <c r="AO17" s="76"/>
      <c r="AP17" s="77"/>
    </row>
    <row r="18" spans="1:42" ht="16" x14ac:dyDescent="0.8">
      <c r="A18" s="46" t="s">
        <v>14</v>
      </c>
      <c r="B18" s="47">
        <f>(B$4)*'Summary impacts'!$C$7</f>
        <v>2320817.2000000002</v>
      </c>
      <c r="C18" s="47">
        <f>(C$4)*'Summary impacts'!$C$7</f>
        <v>2876483.6</v>
      </c>
      <c r="D18" s="47">
        <f>(D$4)*'Summary impacts'!$C$7</f>
        <v>3116602.6</v>
      </c>
      <c r="E18" s="47">
        <f>(E$4)*'Summary impacts'!$C$7</f>
        <v>3226641.8</v>
      </c>
      <c r="F18" s="47">
        <f>(F$4)*'Summary impacts'!$C$7</f>
        <v>3340731.2</v>
      </c>
      <c r="G18" s="47">
        <f>(G$4)*'Summary impacts'!$C$7</f>
        <v>3459081.2</v>
      </c>
      <c r="H18" s="47">
        <f>(H$4)*'Summary impacts'!$C$7</f>
        <v>3581849.6000000001</v>
      </c>
      <c r="I18" s="47">
        <f>(I$4)*'Summary impacts'!$C$7</f>
        <v>3709246.8</v>
      </c>
      <c r="J18" s="47">
        <f>(J$4)*'Summary impacts'!$C$7</f>
        <v>3841430.5999999996</v>
      </c>
      <c r="K18" s="47">
        <f>(K$4)*'Summary impacts'!$C$7</f>
        <v>3978611.4</v>
      </c>
      <c r="L18" s="47">
        <f>(L$4)*'Summary impacts'!$C$7</f>
        <v>4121104.8000000003</v>
      </c>
      <c r="M18" s="47">
        <f>(M$4)*'Summary impacts'!$C$7</f>
        <v>4269068.5999999996</v>
      </c>
      <c r="N18" s="47">
        <f>(N$4)*'Summary impacts'!$C$7</f>
        <v>4422818.4000000004</v>
      </c>
      <c r="O18" s="47">
        <f>(O$4)*'Summary impacts'!$C$7</f>
        <v>4582512</v>
      </c>
      <c r="P18" s="47">
        <f>(P$4)*'Summary impacts'!$C$7</f>
        <v>4748517.5999999996</v>
      </c>
      <c r="Q18" s="47">
        <f>(Q$4)*'Summary impacts'!$C$7</f>
        <v>4921098.2</v>
      </c>
      <c r="R18" s="47">
        <f>(R$4)*'Summary impacts'!$C$7</f>
        <v>5100569.4000000004</v>
      </c>
      <c r="S18" s="47">
        <f>(S$4)*'Summary impacts'!$C$7</f>
        <v>5287194.2</v>
      </c>
      <c r="T18" s="47">
        <f>(T$4)*'Summary impacts'!$C$7</f>
        <v>5481235.5999999996</v>
      </c>
      <c r="U18" s="48">
        <f t="shared" si="4"/>
        <v>4.2897153808685085E-2</v>
      </c>
      <c r="W18" s="76"/>
      <c r="X18" s="76"/>
      <c r="Y18" s="76"/>
      <c r="Z18" s="76"/>
      <c r="AA18" s="76"/>
      <c r="AB18" s="76"/>
      <c r="AC18" s="76"/>
      <c r="AD18" s="76"/>
      <c r="AE18" s="76"/>
      <c r="AF18" s="76"/>
      <c r="AG18" s="76"/>
      <c r="AH18" s="76"/>
      <c r="AI18" s="76"/>
      <c r="AJ18" s="76"/>
      <c r="AK18" s="76"/>
      <c r="AL18" s="76"/>
      <c r="AM18" s="76"/>
      <c r="AN18" s="76"/>
      <c r="AO18" s="76"/>
      <c r="AP18" s="77"/>
    </row>
    <row r="19" spans="1:42" ht="16" x14ac:dyDescent="0.8">
      <c r="A19" s="46" t="s">
        <v>34</v>
      </c>
      <c r="B19" s="47">
        <f>(B$5*0.89)*'Summary impacts'!$C$8</f>
        <v>1564616.2619999999</v>
      </c>
      <c r="C19" s="47">
        <f>(C$5*0.89)*'Summary impacts'!$C$8</f>
        <v>1939028.9379999998</v>
      </c>
      <c r="D19" s="47">
        <f>(D$5*0.89)*'Summary impacts'!$C$8</f>
        <v>2100836.1</v>
      </c>
      <c r="E19" s="47">
        <f>(E$5*0.89)*'Summary impacts'!$C$8</f>
        <v>2175187.2339999997</v>
      </c>
      <c r="F19" s="47">
        <f>(F$5*0.89)*'Summary impacts'!$C$8</f>
        <v>2252330.4759999998</v>
      </c>
      <c r="G19" s="47">
        <f>(G$5*0.89)*'Summary impacts'!$C$8</f>
        <v>2332400.9279999998</v>
      </c>
      <c r="H19" s="47">
        <f>(H$5*0.89)*'Summary impacts'!$C$8</f>
        <v>2415443.6240000003</v>
      </c>
      <c r="I19" s="47">
        <f>(I$5*0.89)*'Summary impacts'!$C$8</f>
        <v>2501683.7340000002</v>
      </c>
      <c r="J19" s="47">
        <f>(J$5*0.89)*'Summary impacts'!$C$8</f>
        <v>2591211.3259999999</v>
      </c>
      <c r="K19" s="47">
        <f>(K$5*0.89)*'Summary impacts'!$C$8</f>
        <v>2684206.5359999998</v>
      </c>
      <c r="L19" s="47">
        <f>(L$5*0.89)*'Summary impacts'!$C$8</f>
        <v>2780804.466</v>
      </c>
      <c r="M19" s="47">
        <f>(M$5*0.89)*'Summary impacts'!$C$8</f>
        <v>2881185.2519999999</v>
      </c>
      <c r="N19" s="47">
        <f>(N$5*0.89)*'Summary impacts'!$C$8</f>
        <v>2985529.0300000003</v>
      </c>
      <c r="O19" s="47">
        <f>(O$5*0.89)*'Summary impacts'!$C$8</f>
        <v>3094015.9359999998</v>
      </c>
      <c r="P19" s="47">
        <f>(P$5*0.89)*'Summary impacts'!$C$8</f>
        <v>3206826.1060000006</v>
      </c>
      <c r="Q19" s="47">
        <f>(Q$5*0.89)*'Summary impacts'!$C$8</f>
        <v>3324229.7439999999</v>
      </c>
      <c r="R19" s="47">
        <f>(R$5*0.89)*'Summary impacts'!$C$8</f>
        <v>3446316.9179999996</v>
      </c>
      <c r="S19" s="47">
        <f>(S$5*0.89)*'Summary impacts'!$C$8</f>
        <v>3573447.9000000004</v>
      </c>
      <c r="T19" s="47">
        <f>(T$5*0.89)*'Summary impacts'!$C$8</f>
        <v>3705712.7579999999</v>
      </c>
      <c r="U19" s="48">
        <f t="shared" si="4"/>
        <v>2.9001586823002579E-2</v>
      </c>
      <c r="W19" s="76"/>
      <c r="X19" s="76"/>
      <c r="Y19" s="76"/>
      <c r="Z19" s="76"/>
      <c r="AA19" s="76"/>
      <c r="AB19" s="76"/>
      <c r="AC19" s="76"/>
      <c r="AD19" s="76"/>
      <c r="AE19" s="76"/>
      <c r="AF19" s="76"/>
      <c r="AG19" s="76"/>
      <c r="AH19" s="76"/>
      <c r="AI19" s="76"/>
      <c r="AJ19" s="76"/>
      <c r="AK19" s="76"/>
      <c r="AL19" s="76"/>
      <c r="AM19" s="76"/>
      <c r="AN19" s="76"/>
      <c r="AO19" s="76"/>
      <c r="AP19" s="77"/>
    </row>
    <row r="20" spans="1:42" ht="16" x14ac:dyDescent="0.8">
      <c r="A20" s="46" t="s">
        <v>35</v>
      </c>
      <c r="B20" s="47">
        <f>(B$5*0.11)*'Summary impacts'!$C$9</f>
        <v>205226.90100000001</v>
      </c>
      <c r="C20" s="47">
        <f>(C$5*0.11)*'Summary impacts'!$C$9</f>
        <v>254337.69899999999</v>
      </c>
      <c r="D20" s="47">
        <f>(D$5*0.11)*'Summary impacts'!$C$9</f>
        <v>275561.55</v>
      </c>
      <c r="E20" s="47">
        <f>(E$5*0.11)*'Summary impacts'!$C$9</f>
        <v>285314.00699999998</v>
      </c>
      <c r="F20" s="47">
        <f>(F$5*0.11)*'Summary impacts'!$C$9</f>
        <v>295432.69799999997</v>
      </c>
      <c r="G20" s="47">
        <f>(G$5*0.11)*'Summary impacts'!$C$9</f>
        <v>305935.34399999998</v>
      </c>
      <c r="H20" s="47">
        <f>(H$5*0.11)*'Summary impacts'!$C$9</f>
        <v>316827.85200000001</v>
      </c>
      <c r="I20" s="47">
        <f>(I$5*0.11)*'Summary impacts'!$C$9</f>
        <v>328139.75699999998</v>
      </c>
      <c r="J20" s="47">
        <f>(J$5*0.11)*'Summary impacts'!$C$9</f>
        <v>339882.87299999996</v>
      </c>
      <c r="K20" s="47">
        <f>(K$5*0.11)*'Summary impacts'!$C$9</f>
        <v>352080.82799999998</v>
      </c>
      <c r="L20" s="47">
        <f>(L$5*0.11)*'Summary impacts'!$C$9</f>
        <v>364751.34299999999</v>
      </c>
      <c r="M20" s="47">
        <f>(M$5*0.11)*'Summary impacts'!$C$9</f>
        <v>377918.04599999997</v>
      </c>
      <c r="N20" s="47">
        <f>(N$5*0.11)*'Summary impacts'!$C$9</f>
        <v>391604.56500000006</v>
      </c>
      <c r="O20" s="47">
        <f>(O$5*0.11)*'Summary impacts'!$C$9</f>
        <v>405834.52799999999</v>
      </c>
      <c r="P20" s="47">
        <f>(P$5*0.11)*'Summary impacts'!$C$9</f>
        <v>420631.56300000002</v>
      </c>
      <c r="Q20" s="47">
        <f>(Q$5*0.11)*'Summary impacts'!$C$9</f>
        <v>436031.11199999996</v>
      </c>
      <c r="R20" s="47">
        <f>(R$5*0.11)*'Summary impacts'!$C$9</f>
        <v>452044.989</v>
      </c>
      <c r="S20" s="47">
        <f>(S$5*0.11)*'Summary impacts'!$C$9</f>
        <v>468720.44999999995</v>
      </c>
      <c r="T20" s="47">
        <f>(T$5*0.11)*'Summary impacts'!$C$9</f>
        <v>486069.30899999995</v>
      </c>
      <c r="U20" s="48">
        <f t="shared" si="4"/>
        <v>3.8040674460069327E-3</v>
      </c>
      <c r="W20" s="76"/>
      <c r="X20" s="76"/>
      <c r="Y20" s="76"/>
      <c r="Z20" s="76"/>
      <c r="AA20" s="76"/>
      <c r="AB20" s="76"/>
      <c r="AC20" s="76"/>
      <c r="AD20" s="76"/>
      <c r="AE20" s="76"/>
      <c r="AF20" s="76"/>
      <c r="AG20" s="76"/>
      <c r="AH20" s="76"/>
      <c r="AI20" s="76"/>
      <c r="AJ20" s="76"/>
      <c r="AK20" s="76"/>
      <c r="AL20" s="76"/>
      <c r="AM20" s="76"/>
      <c r="AN20" s="76"/>
      <c r="AO20" s="76"/>
      <c r="AP20" s="77"/>
    </row>
    <row r="21" spans="1:42" ht="16" x14ac:dyDescent="0.8">
      <c r="A21" s="46" t="s">
        <v>77</v>
      </c>
      <c r="B21" s="47">
        <f>(B$6*0.75)*'Summary impacts'!$C$10</f>
        <v>2910220.2749999999</v>
      </c>
      <c r="C21" s="47">
        <f>(C$6*0.75)*'Summary impacts'!$C$10</f>
        <v>3680250.3750000005</v>
      </c>
      <c r="D21" s="47">
        <f>(D$6*0.75)*'Summary impacts'!$C$10</f>
        <v>4036730.4749999996</v>
      </c>
      <c r="E21" s="47">
        <f>(E$6*0.75)*'Summary impacts'!$C$10</f>
        <v>4287341.7749999994</v>
      </c>
      <c r="F21" s="47">
        <f>(F$6*0.75)*'Summary impacts'!$C$10</f>
        <v>4561180.8</v>
      </c>
      <c r="G21" s="47">
        <f>(G$6*0.75)*'Summary impacts'!$C$10</f>
        <v>4856937.9749999996</v>
      </c>
      <c r="H21" s="47">
        <f>(H$6*0.75)*'Summary impacts'!$C$10</f>
        <v>5175991.8</v>
      </c>
      <c r="I21" s="47">
        <f>(I$6*0.75)*'Summary impacts'!$C$10</f>
        <v>5519651.8499999996</v>
      </c>
      <c r="J21" s="47">
        <f>(J$6*0.75)*'Summary impacts'!$C$10</f>
        <v>5889365.5499999998</v>
      </c>
      <c r="K21" s="47">
        <f>(K$6*0.75)*'Summary impacts'!$C$10</f>
        <v>6286511.4000000004</v>
      </c>
      <c r="L21" s="47">
        <f>(L$6*0.75)*'Summary impacts'!$C$10</f>
        <v>6712605.75</v>
      </c>
      <c r="M21" s="47">
        <f>(M$6*0.75)*'Summary impacts'!$C$10</f>
        <v>7169233.8750000009</v>
      </c>
      <c r="N21" s="47">
        <f>(N$6*0.75)*'Summary impacts'!$C$10</f>
        <v>7657774.2750000004</v>
      </c>
      <c r="O21" s="47">
        <f>(O$6*0.75)*'Summary impacts'!$C$10</f>
        <v>8179950.0750000002</v>
      </c>
      <c r="P21" s="47">
        <f>(P$6*0.75)*'Summary impacts'!$C$10</f>
        <v>8737346.5500000007</v>
      </c>
      <c r="Q21" s="47">
        <f>(Q$6*0.75)*'Summary impacts'!$C$10</f>
        <v>9331411.125</v>
      </c>
      <c r="R21" s="47">
        <f>(R$6*0.75)*'Summary impacts'!$C$10</f>
        <v>9963866.9250000007</v>
      </c>
      <c r="S21" s="47">
        <f>(S$6*0.75)*'Summary impacts'!$C$10</f>
        <v>10636092.449999999</v>
      </c>
      <c r="T21" s="47">
        <f>(T$6*0.75)*'Summary impacts'!$C$10</f>
        <v>11349672.975</v>
      </c>
      <c r="U21" s="48">
        <f t="shared" si="4"/>
        <v>8.8824619632633828E-2</v>
      </c>
      <c r="W21" s="76"/>
      <c r="X21" s="76"/>
      <c r="Y21" s="76"/>
      <c r="Z21" s="76"/>
      <c r="AA21" s="76"/>
      <c r="AB21" s="76"/>
      <c r="AC21" s="76"/>
      <c r="AD21" s="76"/>
      <c r="AE21" s="76"/>
      <c r="AF21" s="76"/>
      <c r="AG21" s="76"/>
      <c r="AH21" s="76"/>
      <c r="AI21" s="76"/>
      <c r="AJ21" s="76"/>
      <c r="AK21" s="76"/>
      <c r="AL21" s="76"/>
      <c r="AM21" s="76"/>
      <c r="AN21" s="76"/>
      <c r="AO21" s="76"/>
      <c r="AP21" s="77"/>
    </row>
    <row r="22" spans="1:42" ht="16" x14ac:dyDescent="0.8">
      <c r="A22" s="46" t="s">
        <v>79</v>
      </c>
      <c r="B22" s="47">
        <f>(B$6*0.25)*'Summary impacts'!$C$11</f>
        <v>1005962.9750000001</v>
      </c>
      <c r="C22" s="47">
        <f>(C$6*0.25)*'Summary impacts'!$C$11</f>
        <v>1272135.875</v>
      </c>
      <c r="D22" s="47">
        <f>(D$6*0.25)*'Summary impacts'!$C$11</f>
        <v>1395358.7749999999</v>
      </c>
      <c r="E22" s="47">
        <f>(E$6*0.25)*'Summary impacts'!$C$11</f>
        <v>1481986.4749999999</v>
      </c>
      <c r="F22" s="47">
        <f>(F$6*0.25)*'Summary impacts'!$C$11</f>
        <v>1576643.2</v>
      </c>
      <c r="G22" s="47">
        <f>(G$6*0.25)*'Summary impacts'!$C$11</f>
        <v>1678876.2749999999</v>
      </c>
      <c r="H22" s="47">
        <f>(H$6*0.25)*'Summary impacts'!$C$11</f>
        <v>1789162.2000000002</v>
      </c>
      <c r="I22" s="47">
        <f>(I$6*0.25)*'Summary impacts'!$C$11</f>
        <v>1907953.6500000001</v>
      </c>
      <c r="J22" s="47">
        <f>(J$6*0.25)*'Summary impacts'!$C$11</f>
        <v>2035750.9500000002</v>
      </c>
      <c r="K22" s="47">
        <f>(K$6*0.25)*'Summary impacts'!$C$11</f>
        <v>2173030.6</v>
      </c>
      <c r="L22" s="47">
        <f>(L$6*0.25)*'Summary impacts'!$C$11</f>
        <v>2320316.75</v>
      </c>
      <c r="M22" s="47">
        <f>(M$6*0.25)*'Summary impacts'!$C$11</f>
        <v>2478157.375</v>
      </c>
      <c r="N22" s="47">
        <f>(N$6*0.25)*'Summary impacts'!$C$11</f>
        <v>2647028.9750000001</v>
      </c>
      <c r="O22" s="47">
        <f>(O$6*0.25)*'Summary impacts'!$C$11</f>
        <v>2827527.1749999998</v>
      </c>
      <c r="P22" s="47">
        <f>(P$6*0.25)*'Summary impacts'!$C$11</f>
        <v>3020199.95</v>
      </c>
      <c r="Q22" s="47">
        <f>(Q$6*0.25)*'Summary impacts'!$C$11</f>
        <v>3225547.625</v>
      </c>
      <c r="R22" s="47">
        <f>(R$6*0.25)*'Summary impacts'!$C$11</f>
        <v>3444165.8249999997</v>
      </c>
      <c r="S22" s="47">
        <f>(S$6*0.25)*'Summary impacts'!$C$11</f>
        <v>3676531.0500000003</v>
      </c>
      <c r="T22" s="47">
        <f>(T$6*0.25)*'Summary impacts'!$C$11</f>
        <v>3923191.2750000004</v>
      </c>
      <c r="U22" s="48">
        <f t="shared" si="4"/>
        <v>3.0703613532789283E-2</v>
      </c>
      <c r="W22" s="76"/>
      <c r="X22" s="76"/>
      <c r="Y22" s="76"/>
      <c r="Z22" s="76"/>
      <c r="AA22" s="76"/>
      <c r="AB22" s="76"/>
      <c r="AC22" s="76"/>
      <c r="AD22" s="76"/>
      <c r="AE22" s="76"/>
      <c r="AF22" s="76"/>
      <c r="AG22" s="76"/>
      <c r="AH22" s="76"/>
      <c r="AI22" s="76"/>
      <c r="AJ22" s="76"/>
      <c r="AK22" s="76"/>
      <c r="AL22" s="76"/>
      <c r="AM22" s="76"/>
      <c r="AN22" s="76"/>
      <c r="AO22" s="76"/>
      <c r="AP22" s="77"/>
    </row>
    <row r="23" spans="1:42" ht="16" x14ac:dyDescent="0.8">
      <c r="A23" s="46" t="s">
        <v>37</v>
      </c>
      <c r="B23" s="47">
        <f>(B$7*0.76)*'Summary impacts'!$C$12</f>
        <v>4363962.4079999998</v>
      </c>
      <c r="C23" s="47">
        <f>(C$7*0.76)*'Summary impacts'!$C$12</f>
        <v>5424589.2240000004</v>
      </c>
      <c r="D23" s="47">
        <f>(D$7*0.76)*'Summary impacts'!$C$12</f>
        <v>5888356.2720000008</v>
      </c>
      <c r="E23" s="47">
        <f>(E$7*0.76)*'Summary impacts'!$C$12</f>
        <v>6112685.0160000008</v>
      </c>
      <c r="F23" s="47">
        <f>(F$7*0.76)*'Summary impacts'!$C$12</f>
        <v>6659265.3119999999</v>
      </c>
      <c r="G23" s="47">
        <f>(G$7*0.76)*'Summary impacts'!$C$12</f>
        <v>7258568.3279999997</v>
      </c>
      <c r="H23" s="47">
        <f>(H$7*0.76)*'Summary impacts'!$C$12</f>
        <v>7916445</v>
      </c>
      <c r="I23" s="47">
        <f>(I$7*0.76)*'Summary impacts'!$C$12</f>
        <v>8639324.9280000012</v>
      </c>
      <c r="J23" s="47">
        <f>(J$7*0.76)*'Summary impacts'!$C$12</f>
        <v>9434537.8559999987</v>
      </c>
      <c r="K23" s="47">
        <f>(K$7*0.76)*'Summary impacts'!$C$12</f>
        <v>10310442.264</v>
      </c>
      <c r="L23" s="47">
        <f>(L$7*0.76)*'Summary impacts'!$C$12</f>
        <v>11276296.776000001</v>
      </c>
      <c r="M23" s="47">
        <f>(M$7*0.76)*'Summary impacts'!$C$12</f>
        <v>12342710.232000001</v>
      </c>
      <c r="N23" s="47">
        <f>(N$7*0.76)*'Summary impacts'!$C$12</f>
        <v>13521705.984000001</v>
      </c>
      <c r="O23" s="47">
        <f>(O$7*0.76)*'Summary impacts'!$C$12</f>
        <v>14827043.375999998</v>
      </c>
      <c r="P23" s="47">
        <f>(P$7*0.76)*'Summary impacts'!$C$12</f>
        <v>16274217.743999999</v>
      </c>
      <c r="Q23" s="47">
        <f>(Q$7*0.76)*'Summary impacts'!$C$12</f>
        <v>17881103.375999998</v>
      </c>
      <c r="R23" s="47">
        <f>(R$7*0.76)*'Summary impacts'!$C$12</f>
        <v>19668082.103999998</v>
      </c>
      <c r="S23" s="47">
        <f>(S$7*0.76)*'Summary impacts'!$C$12</f>
        <v>21658300.488000002</v>
      </c>
      <c r="T23" s="47">
        <f>(T$7*0.76)*'Summary impacts'!$C$12</f>
        <v>23878634.256000001</v>
      </c>
      <c r="U23" s="48">
        <f t="shared" si="4"/>
        <v>0.18687856555937291</v>
      </c>
      <c r="W23" s="76"/>
      <c r="X23" s="76"/>
      <c r="Y23" s="76"/>
      <c r="Z23" s="76"/>
      <c r="AA23" s="76"/>
      <c r="AB23" s="76"/>
      <c r="AC23" s="76"/>
      <c r="AD23" s="76"/>
      <c r="AE23" s="76"/>
      <c r="AF23" s="76"/>
      <c r="AG23" s="76"/>
      <c r="AH23" s="76"/>
      <c r="AI23" s="76"/>
      <c r="AJ23" s="76"/>
      <c r="AK23" s="76"/>
      <c r="AL23" s="76"/>
      <c r="AM23" s="76"/>
      <c r="AN23" s="76"/>
      <c r="AO23" s="76"/>
      <c r="AP23" s="77"/>
    </row>
    <row r="24" spans="1:42" ht="16" x14ac:dyDescent="0.8">
      <c r="A24" s="46" t="s">
        <v>38</v>
      </c>
      <c r="B24" s="47">
        <f>(B$7*0.24)*'Summary impacts'!$C$13</f>
        <v>1295016.8399999999</v>
      </c>
      <c r="C24" s="47">
        <f>(C$7*0.24)*'Summary impacts'!$C$13</f>
        <v>1609760.52</v>
      </c>
      <c r="D24" s="47">
        <f>(D$7*0.24)*'Summary impacts'!$C$13</f>
        <v>1747384.5599999998</v>
      </c>
      <c r="E24" s="47">
        <f>(E$7*0.24)*'Summary impacts'!$C$13</f>
        <v>1813954.68</v>
      </c>
      <c r="F24" s="47">
        <f>(F$7*0.24)*'Summary impacts'!$C$13</f>
        <v>1976153.76</v>
      </c>
      <c r="G24" s="47">
        <f>(G$7*0.24)*'Summary impacts'!$C$13</f>
        <v>2153998.44</v>
      </c>
      <c r="H24" s="47">
        <f>(H$7*0.24)*'Summary impacts'!$C$13</f>
        <v>2349225</v>
      </c>
      <c r="I24" s="47">
        <f>(I$7*0.24)*'Summary impacts'!$C$13</f>
        <v>2563741.44</v>
      </c>
      <c r="J24" s="47">
        <f>(J$7*0.24)*'Summary impacts'!$C$13</f>
        <v>2799722.8799999994</v>
      </c>
      <c r="K24" s="47">
        <f>(K$7*0.24)*'Summary impacts'!$C$13</f>
        <v>3059649.7199999997</v>
      </c>
      <c r="L24" s="47">
        <f>(L$7*0.24)*'Summary impacts'!$C$13</f>
        <v>3346269.4799999995</v>
      </c>
      <c r="M24" s="47">
        <f>(M$7*0.24)*'Summary impacts'!$C$13</f>
        <v>3662730.36</v>
      </c>
      <c r="N24" s="47">
        <f>(N$7*0.24)*'Summary impacts'!$C$13</f>
        <v>4012600.3199999994</v>
      </c>
      <c r="O24" s="47">
        <f>(O$7*0.24)*'Summary impacts'!$C$13</f>
        <v>4399962.4799999995</v>
      </c>
      <c r="P24" s="47">
        <f>(P$7*0.24)*'Summary impacts'!$C$13</f>
        <v>4829415.1199999992</v>
      </c>
      <c r="Q24" s="47">
        <f>(Q$7*0.24)*'Summary impacts'!$C$13</f>
        <v>5306262.4799999995</v>
      </c>
      <c r="R24" s="47">
        <f>(R$7*0.24)*'Summary impacts'!$C$13</f>
        <v>5836552.919999999</v>
      </c>
      <c r="S24" s="47">
        <f>(S$7*0.24)*'Summary impacts'!$C$13</f>
        <v>6427155.2400000002</v>
      </c>
      <c r="T24" s="47">
        <f>(T$7*0.24)*'Summary impacts'!$C$13</f>
        <v>7086044.8799999999</v>
      </c>
      <c r="U24" s="48">
        <f t="shared" si="4"/>
        <v>5.5456685188391731E-2</v>
      </c>
      <c r="W24" s="76"/>
      <c r="X24" s="76"/>
      <c r="Y24" s="76"/>
      <c r="Z24" s="76"/>
      <c r="AA24" s="76"/>
      <c r="AB24" s="76"/>
      <c r="AC24" s="76"/>
      <c r="AD24" s="76"/>
      <c r="AE24" s="76"/>
      <c r="AF24" s="76"/>
      <c r="AG24" s="76"/>
      <c r="AH24" s="76"/>
      <c r="AI24" s="76"/>
      <c r="AJ24" s="76"/>
      <c r="AK24" s="76"/>
      <c r="AL24" s="76"/>
      <c r="AM24" s="76"/>
      <c r="AN24" s="76"/>
      <c r="AO24" s="76"/>
      <c r="AP24" s="77"/>
    </row>
    <row r="25" spans="1:42" ht="16" x14ac:dyDescent="0.8">
      <c r="A25" s="46" t="s">
        <v>39</v>
      </c>
      <c r="B25" s="47">
        <f>(B$8)*'Summary impacts'!$C$14</f>
        <v>170885</v>
      </c>
      <c r="C25" s="47">
        <f>(C$8)*'Summary impacts'!$C$14</f>
        <v>237523</v>
      </c>
      <c r="D25" s="47">
        <f>(D$8)*'Summary impacts'!$C$14</f>
        <v>273273</v>
      </c>
      <c r="E25" s="47">
        <f>(E$8)*'Summary impacts'!$C$14</f>
        <v>297869</v>
      </c>
      <c r="F25" s="47">
        <f>(F$8)*'Summary impacts'!$C$14</f>
        <v>350207</v>
      </c>
      <c r="G25" s="47">
        <f>(G$8)*'Summary impacts'!$C$14</f>
        <v>412841</v>
      </c>
      <c r="H25" s="47">
        <f>(H$8)*'Summary impacts'!$C$14</f>
        <v>487915.99999999994</v>
      </c>
      <c r="I25" s="47">
        <f>(I$8)*'Summary impacts'!$C$14</f>
        <v>577720</v>
      </c>
      <c r="J25" s="47">
        <f>(J$8)*'Summary impacts'!$C$14</f>
        <v>684684</v>
      </c>
      <c r="K25" s="47">
        <f>(K$8)*'Summary impacts'!$C$14</f>
        <v>811668</v>
      </c>
      <c r="L25" s="47">
        <f>(L$8)*'Summary impacts'!$C$14</f>
        <v>962247.00000000012</v>
      </c>
      <c r="M25" s="47">
        <f>(M$8)*'Summary impacts'!$C$14</f>
        <v>1139853</v>
      </c>
      <c r="N25" s="47">
        <f>(N$8)*'Summary impacts'!$C$14</f>
        <v>1348919</v>
      </c>
      <c r="O25" s="47">
        <f>(O$8)*'Summary impacts'!$C$14</f>
        <v>1593735</v>
      </c>
      <c r="P25" s="47">
        <f>(P$8)*'Summary impacts'!$C$14</f>
        <v>1879592</v>
      </c>
      <c r="Q25" s="47">
        <f>(Q$8)*'Summary impacts'!$C$14</f>
        <v>2212210</v>
      </c>
      <c r="R25" s="47">
        <f>(R$8)*'Summary impacts'!$C$14</f>
        <v>2597738</v>
      </c>
      <c r="S25" s="47">
        <f>(S$8)*'Summary impacts'!$C$14</f>
        <v>3043612</v>
      </c>
      <c r="T25" s="47">
        <f>(T$8)*'Summary impacts'!$C$14</f>
        <v>3557697</v>
      </c>
      <c r="U25" s="48">
        <f t="shared" si="4"/>
        <v>2.7843188388708837E-2</v>
      </c>
      <c r="W25" s="76"/>
      <c r="X25" s="76"/>
      <c r="Y25" s="76"/>
      <c r="Z25" s="76"/>
      <c r="AA25" s="76"/>
      <c r="AB25" s="76"/>
      <c r="AC25" s="76"/>
      <c r="AD25" s="76"/>
      <c r="AE25" s="76"/>
      <c r="AF25" s="76"/>
      <c r="AG25" s="76"/>
      <c r="AH25" s="76"/>
      <c r="AI25" s="76"/>
      <c r="AJ25" s="76"/>
      <c r="AK25" s="76"/>
      <c r="AL25" s="76"/>
      <c r="AM25" s="76"/>
      <c r="AN25" s="76"/>
      <c r="AO25" s="76"/>
      <c r="AP25" s="77"/>
    </row>
    <row r="26" spans="1:42" ht="16" x14ac:dyDescent="0.8">
      <c r="A26" s="46" t="s">
        <v>40</v>
      </c>
      <c r="B26" s="47">
        <f>(B$9)*AVERAGE('Summary impacts'!$C$4:$C$14)</f>
        <v>2319859.4545454546</v>
      </c>
      <c r="C26" s="47">
        <f>(C$9)*AVERAGE('Summary impacts'!$C$4:$C$14)</f>
        <v>2886025.4090909092</v>
      </c>
      <c r="D26" s="47">
        <f>(D$9)*AVERAGE('Summary impacts'!$C$4:$C$14)</f>
        <v>3134159.3636363638</v>
      </c>
      <c r="E26" s="47">
        <f>(E$9)*AVERAGE('Summary impacts'!$C$4:$C$14)</f>
        <v>3248657.4545454551</v>
      </c>
      <c r="F26" s="47">
        <f>(F$9)*AVERAGE('Summary impacts'!$C$4:$C$14)</f>
        <v>3368248</v>
      </c>
      <c r="G26" s="47">
        <f>(G$9)*AVERAGE('Summary impacts'!$C$4:$C$14)</f>
        <v>3493341.6818181821</v>
      </c>
      <c r="H26" s="47">
        <f>(H$9)*AVERAGE('Summary impacts'!$C$4:$C$14)</f>
        <v>3624102.7727272729</v>
      </c>
      <c r="I26" s="47">
        <f>(I$9)*AVERAGE('Summary impacts'!$C$4:$C$14)</f>
        <v>3761024.0909090908</v>
      </c>
      <c r="J26" s="47">
        <f>(J$9)*AVERAGE('Summary impacts'!$C$4:$C$14)</f>
        <v>3904352.0454545459</v>
      </c>
      <c r="K26" s="47">
        <f>(K$9)*AVERAGE('Summary impacts'!$C$4:$C$14)</f>
        <v>4054579.4545454546</v>
      </c>
      <c r="L26" s="47">
        <f>(L$9)*AVERAGE('Summary impacts'!$C$4:$C$14)</f>
        <v>4212199.1363636367</v>
      </c>
      <c r="M26" s="47">
        <f>(M$9)*AVERAGE('Summary impacts'!$C$4:$C$14)</f>
        <v>4377539.6363636367</v>
      </c>
      <c r="N26" s="47">
        <f>(N$9)*AVERAGE('Summary impacts'!$C$4:$C$14)</f>
        <v>4551175.9090909082</v>
      </c>
      <c r="O26" s="47">
        <f>(O$9)*AVERAGE('Summary impacts'!$C$4:$C$14)</f>
        <v>4733765.0454545449</v>
      </c>
      <c r="P26" s="47">
        <f>(P$9)*AVERAGE('Summary impacts'!$C$4:$C$14)</f>
        <v>4925635.5909090918</v>
      </c>
      <c r="Q26" s="47">
        <f>(Q$9)*AVERAGE('Summary impacts'!$C$4:$C$14)</f>
        <v>5127773.1818181816</v>
      </c>
      <c r="R26" s="47">
        <f>(R$9)*AVERAGE('Summary impacts'!$C$4:$C$14)</f>
        <v>5340670.6363636367</v>
      </c>
      <c r="S26" s="47">
        <f>(S$9)*AVERAGE('Summary impacts'!$C$4:$C$14)</f>
        <v>5564985.0454545459</v>
      </c>
      <c r="T26" s="47">
        <f>(T$9)*AVERAGE('Summary impacts'!$C$4:$C$14)</f>
        <v>5801784.1818181826</v>
      </c>
      <c r="U26" s="48">
        <f t="shared" si="4"/>
        <v>4.5405825725179698E-2</v>
      </c>
      <c r="W26" s="76"/>
      <c r="X26" s="76"/>
      <c r="Y26" s="76"/>
      <c r="Z26" s="76"/>
      <c r="AA26" s="76"/>
      <c r="AB26" s="76"/>
      <c r="AC26" s="76"/>
      <c r="AD26" s="76"/>
      <c r="AE26" s="76"/>
      <c r="AF26" s="76"/>
      <c r="AG26" s="76"/>
      <c r="AH26" s="76"/>
      <c r="AI26" s="76"/>
      <c r="AJ26" s="76"/>
      <c r="AK26" s="76"/>
      <c r="AL26" s="76"/>
      <c r="AM26" s="76"/>
      <c r="AN26" s="76"/>
      <c r="AO26" s="76"/>
      <c r="AP26" s="77"/>
    </row>
    <row r="27" spans="1:42" ht="16" x14ac:dyDescent="0.8">
      <c r="A27" s="39" t="s">
        <v>60</v>
      </c>
      <c r="B27" s="39">
        <f>SUM(B15:B26)</f>
        <v>24162224.589045454</v>
      </c>
      <c r="C27" s="39">
        <f t="shared" ref="C27:T27" si="5">SUM(C15:C26)</f>
        <v>30687458.262590908</v>
      </c>
      <c r="D27" s="39">
        <f t="shared" si="5"/>
        <v>33683105.149136357</v>
      </c>
      <c r="E27" s="39">
        <f t="shared" si="5"/>
        <v>35499783.984045453</v>
      </c>
      <c r="F27" s="39">
        <f t="shared" si="5"/>
        <v>38310596.2645</v>
      </c>
      <c r="G27" s="39">
        <f t="shared" si="5"/>
        <v>41405495.974818178</v>
      </c>
      <c r="H27" s="39">
        <f t="shared" si="5"/>
        <v>44815843.428227283</v>
      </c>
      <c r="I27" s="39">
        <f t="shared" si="5"/>
        <v>48575854.139409095</v>
      </c>
      <c r="J27" s="39">
        <f t="shared" si="5"/>
        <v>52723418.917954549</v>
      </c>
      <c r="K27" s="39">
        <f t="shared" si="5"/>
        <v>57300893.099045448</v>
      </c>
      <c r="L27" s="39">
        <f t="shared" si="5"/>
        <v>62356167.182863638</v>
      </c>
      <c r="M27" s="39">
        <f t="shared" si="5"/>
        <v>67941314.86286363</v>
      </c>
      <c r="N27" s="39">
        <f t="shared" si="5"/>
        <v>74115347.605590895</v>
      </c>
      <c r="O27" s="39">
        <f t="shared" si="5"/>
        <v>80943920.00545454</v>
      </c>
      <c r="P27" s="39">
        <f t="shared" si="5"/>
        <v>88499594.252909109</v>
      </c>
      <c r="Q27" s="39">
        <f t="shared" si="5"/>
        <v>96864487.565318197</v>
      </c>
      <c r="R27" s="39">
        <f t="shared" si="5"/>
        <v>106129241.31036364</v>
      </c>
      <c r="S27" s="39">
        <f t="shared" si="5"/>
        <v>116395238.29245454</v>
      </c>
      <c r="T27" s="39">
        <f t="shared" si="5"/>
        <v>127776206.88881816</v>
      </c>
      <c r="U27" s="41">
        <f t="shared" ref="U27" si="6">T27/B27</f>
        <v>5.2882633557983185</v>
      </c>
      <c r="W27" s="69"/>
      <c r="X27" s="69"/>
      <c r="Y27" s="69"/>
      <c r="Z27" s="69"/>
      <c r="AA27" s="69"/>
      <c r="AB27" s="69"/>
      <c r="AC27" s="69"/>
      <c r="AD27" s="69"/>
      <c r="AE27" s="69"/>
      <c r="AF27" s="69"/>
      <c r="AG27" s="69"/>
      <c r="AH27" s="69"/>
      <c r="AI27" s="69"/>
      <c r="AJ27" s="69"/>
      <c r="AK27" s="69"/>
      <c r="AL27" s="69"/>
      <c r="AM27" s="69"/>
      <c r="AN27" s="69"/>
      <c r="AO27" s="69"/>
      <c r="AP27" s="78"/>
    </row>
    <row r="28" spans="1:42" ht="16" x14ac:dyDescent="0.8">
      <c r="A28" s="49" t="s">
        <v>66</v>
      </c>
      <c r="B28" s="26"/>
      <c r="C28" s="44"/>
      <c r="D28" s="44"/>
      <c r="E28" s="44"/>
      <c r="F28" s="44"/>
      <c r="G28" s="44"/>
      <c r="H28" s="44"/>
      <c r="I28" s="44"/>
      <c r="J28" s="44"/>
      <c r="K28" s="44"/>
      <c r="L28" s="44"/>
      <c r="M28" s="44"/>
      <c r="N28" s="44"/>
      <c r="O28" s="44"/>
      <c r="P28" s="44"/>
      <c r="Q28" s="44"/>
      <c r="R28" s="44"/>
      <c r="S28" s="44"/>
      <c r="T28" s="44"/>
      <c r="U28" s="44"/>
      <c r="W28" s="6"/>
      <c r="X28" s="6"/>
      <c r="Y28" s="6"/>
      <c r="Z28" s="6"/>
      <c r="AA28" s="6"/>
      <c r="AB28" s="6"/>
      <c r="AC28" s="6"/>
      <c r="AD28" s="6"/>
      <c r="AE28" s="6"/>
      <c r="AF28" s="6"/>
      <c r="AG28" s="6"/>
      <c r="AH28" s="6"/>
      <c r="AI28" s="6"/>
      <c r="AJ28" s="6"/>
      <c r="AK28" s="6"/>
      <c r="AL28" s="6"/>
      <c r="AM28" s="6"/>
      <c r="AN28" s="6"/>
      <c r="AO28" s="6"/>
      <c r="AP28" s="75"/>
    </row>
    <row r="29" spans="1:42" ht="16" x14ac:dyDescent="0.8">
      <c r="A29" s="46" t="s">
        <v>84</v>
      </c>
      <c r="B29" s="47">
        <f>(B$3*0.5*'Summary impacts'!$Q$19+(B$3*0.5)*'Summary impacts'!$Q$18)*'Summary impacts'!$D$4</f>
        <v>30070.448895000001</v>
      </c>
      <c r="C29" s="47">
        <f>(C$3*0.5*'Summary impacts'!$Q$19+(C$3*0.5)*'Summary impacts'!$Q$18)*'Summary impacts'!$D$4</f>
        <v>38444.118825000005</v>
      </c>
      <c r="D29" s="47">
        <f>(D$3*0.5*'Summary impacts'!$Q$19+(D$3*0.5)*'Summary impacts'!$Q$18)*'Summary impacts'!$D$4</f>
        <v>42488.685494999998</v>
      </c>
      <c r="E29" s="47">
        <f>(E$3*0.5*'Summary impacts'!$Q$19+(E$3*0.5)*'Summary impacts'!$Q$18)*'Summary impacts'!$D$4</f>
        <v>45839.766225000007</v>
      </c>
      <c r="F29" s="47">
        <f>(F$3*0.5*'Summary impacts'!$Q$19+(F$3*0.5)*'Summary impacts'!$Q$18)*'Summary impacts'!$D$4</f>
        <v>49475.383545000004</v>
      </c>
      <c r="G29" s="47">
        <f>(G$3*0.5*'Summary impacts'!$Q$19+(G$3*0.5)*'Summary impacts'!$Q$18)*'Summary impacts'!$D$4</f>
        <v>53385.745709999996</v>
      </c>
      <c r="H29" s="47">
        <f>(H$3*0.5*'Summary impacts'!$Q$19+(H$3*0.5)*'Summary impacts'!$Q$18)*'Summary impacts'!$D$4</f>
        <v>57586.404315</v>
      </c>
      <c r="I29" s="47">
        <f>(I$3*0.5*'Summary impacts'!$Q$19+(I$3*0.5)*'Summary impacts'!$Q$18)*'Summary impacts'!$D$4</f>
        <v>62090.607015000001</v>
      </c>
      <c r="J29" s="47">
        <f>(J$3*0.5*'Summary impacts'!$Q$19+(J$3*0.5)*'Summary impacts'!$Q$18)*'Summary impacts'!$D$4</f>
        <v>66915.057375000004</v>
      </c>
      <c r="K29" s="47">
        <f>(K$3*0.5*'Summary impacts'!$Q$19+(K$3*0.5)*'Summary impacts'!$Q$18)*'Summary impacts'!$D$4</f>
        <v>72074.731004999994</v>
      </c>
      <c r="L29" s="47">
        <f>(L$3*0.5*'Summary impacts'!$Q$19+(L$3*0.5)*'Summary impacts'!$Q$18)*'Summary impacts'!$D$4</f>
        <v>77586.907454999993</v>
      </c>
      <c r="M29" s="47">
        <f>(M$3*0.5*'Summary impacts'!$Q$19+(M$3*0.5)*'Summary impacts'!$Q$18)*'Summary impacts'!$D$4</f>
        <v>83467.714305000001</v>
      </c>
      <c r="N29" s="47">
        <f>(N$3*0.5*'Summary impacts'!$Q$19+(N$3*0.5)*'Summary impacts'!$Q$18)*'Summary impacts'!$D$4</f>
        <v>89735.583075000002</v>
      </c>
      <c r="O29" s="47">
        <f>(O$3*0.5*'Summary impacts'!$Q$19+(O$3*0.5)*'Summary impacts'!$Q$18)*'Summary impacts'!$D$4</f>
        <v>96408.369299999991</v>
      </c>
      <c r="P29" s="47">
        <f>(P$3*0.5*'Summary impacts'!$Q$19+(P$3*0.5)*'Summary impacts'!$Q$18)*'Summary impacts'!$D$4</f>
        <v>103503.35253</v>
      </c>
      <c r="Q29" s="47">
        <f>(Q$3*0.5*'Summary impacts'!$Q$19+(Q$3*0.5)*'Summary impacts'!$Q$18)*'Summary impacts'!$D$4</f>
        <v>111040.11625499999</v>
      </c>
      <c r="R29" s="47">
        <f>(R$3*0.5*'Summary impacts'!$Q$19+(R$3*0.5)*'Summary impacts'!$Q$18)*'Summary impacts'!$D$4</f>
        <v>119036.51601000001</v>
      </c>
      <c r="S29" s="47">
        <f>(S$3*0.5*'Summary impacts'!$Q$19+(S$3*0.5)*'Summary impacts'!$Q$18)*'Summary impacts'!$D$4</f>
        <v>127510.40733000002</v>
      </c>
      <c r="T29" s="47">
        <f>(T$3*0.5*'Summary impacts'!$Q$19+(T$3*0.5)*'Summary impacts'!$Q$18)*'Summary impacts'!$D$4</f>
        <v>136478.49377999999</v>
      </c>
      <c r="U29" s="48">
        <f>T29/B29</f>
        <v>4.5386250885896517</v>
      </c>
      <c r="W29" s="76"/>
      <c r="X29" s="76"/>
      <c r="Y29" s="76"/>
      <c r="Z29" s="76"/>
      <c r="AA29" s="76"/>
      <c r="AB29" s="76"/>
      <c r="AC29" s="76"/>
      <c r="AD29" s="76"/>
      <c r="AE29" s="76"/>
      <c r="AF29" s="76"/>
      <c r="AG29" s="76"/>
      <c r="AH29" s="76"/>
      <c r="AI29" s="76"/>
      <c r="AJ29" s="76"/>
      <c r="AK29" s="76"/>
      <c r="AL29" s="76"/>
      <c r="AM29" s="76"/>
      <c r="AN29" s="76"/>
      <c r="AO29" s="76"/>
      <c r="AP29" s="77"/>
    </row>
    <row r="30" spans="1:42" ht="16" x14ac:dyDescent="0.8">
      <c r="A30" s="46" t="s">
        <v>32</v>
      </c>
      <c r="B30" s="47">
        <f>(B$2-(B$3*0.5)*'Summary impacts'!$Q$18)*'Summary impacts'!$D$5</f>
        <v>16932.087444999997</v>
      </c>
      <c r="C30" s="47">
        <f>(C$2-(C$3*0.5)*'Summary impacts'!$Q$18)*'Summary impacts'!$D$5</f>
        <v>23981.928075</v>
      </c>
      <c r="D30" s="47">
        <f>(D$2-(D$3*0.5)*'Summary impacts'!$Q$18)*'Summary impacts'!$D$5</f>
        <v>27380.118044999996</v>
      </c>
      <c r="E30" s="47">
        <f>(E$2-(E$3*0.5)*'Summary impacts'!$Q$18)*'Summary impacts'!$D$5</f>
        <v>28951.096474999995</v>
      </c>
      <c r="F30" s="47">
        <f>(F$2-(F$3*0.5)*'Summary impacts'!$Q$18)*'Summary impacts'!$D$5</f>
        <v>34361.810594999995</v>
      </c>
      <c r="G30" s="47">
        <f>(G$2-(G$3*0.5)*'Summary impacts'!$Q$18)*'Summary impacts'!$D$5</f>
        <v>40696.293609999993</v>
      </c>
      <c r="H30" s="47">
        <f>(H$2-(H$3*0.5)*'Summary impacts'!$Q$18)*'Summary impacts'!$D$5</f>
        <v>48094.123664999999</v>
      </c>
      <c r="I30" s="47">
        <f>(I$2-(I$3*0.5)*'Summary impacts'!$Q$18)*'Summary impacts'!$D$5</f>
        <v>56711.439365000006</v>
      </c>
      <c r="J30" s="47">
        <f>(J$2-(J$3*0.5)*'Summary impacts'!$Q$18)*'Summary impacts'!$D$5</f>
        <v>66720.996125000005</v>
      </c>
      <c r="K30" s="47">
        <f>(K$2-(K$3*0.5)*'Summary impacts'!$Q$18)*'Summary impacts'!$D$5</f>
        <v>78319.038454999987</v>
      </c>
      <c r="L30" s="47">
        <f>(L$2-(L$3*0.5)*'Summary impacts'!$Q$18)*'Summary impacts'!$D$5</f>
        <v>91727.110404999985</v>
      </c>
      <c r="M30" s="47">
        <f>(M$2-(M$3*0.5)*'Summary impacts'!$Q$18)*'Summary impacts'!$D$5</f>
        <v>107192.34375499999</v>
      </c>
      <c r="N30" s="47">
        <f>(N$2-(N$3*0.5)*'Summary impacts'!$Q$18)*'Summary impacts'!$D$5</f>
        <v>124991.99982500001</v>
      </c>
      <c r="O30" s="47">
        <f>(O$2-(O$3*0.5)*'Summary impacts'!$Q$18)*'Summary impacts'!$D$5</f>
        <v>145439.88130000001</v>
      </c>
      <c r="P30" s="47">
        <f>(P$2-(P$3*0.5)*'Summary impacts'!$Q$18)*'Summary impacts'!$D$5</f>
        <v>168884.72223000001</v>
      </c>
      <c r="Q30" s="47">
        <f>(Q$2-(Q$3*0.5)*'Summary impacts'!$Q$18)*'Summary impacts'!$D$5</f>
        <v>195719.07120500004</v>
      </c>
      <c r="R30" s="47">
        <f>(R$2-(R$3*0.5)*'Summary impacts'!$Q$18)*'Summary impacts'!$D$5</f>
        <v>226382.31091</v>
      </c>
      <c r="S30" s="47">
        <f>(S$2-(S$3*0.5)*'Summary impacts'!$Q$18)*'Summary impacts'!$D$5</f>
        <v>261364.53902999996</v>
      </c>
      <c r="T30" s="47">
        <f>(T$2-(T$3*0.5)*'Summary impacts'!$Q$18)*'Summary impacts'!$D$5</f>
        <v>301215.25097999995</v>
      </c>
      <c r="U30" s="48">
        <f t="shared" ref="U30" si="7">T30/B30</f>
        <v>17.789611113126401</v>
      </c>
      <c r="W30" s="76"/>
      <c r="X30" s="76"/>
      <c r="Y30" s="76"/>
      <c r="Z30" s="76"/>
      <c r="AA30" s="76"/>
      <c r="AB30" s="76"/>
      <c r="AC30" s="76"/>
      <c r="AD30" s="76"/>
      <c r="AE30" s="76"/>
      <c r="AF30" s="76"/>
      <c r="AG30" s="76"/>
      <c r="AH30" s="76"/>
      <c r="AI30" s="76"/>
      <c r="AJ30" s="76"/>
      <c r="AK30" s="76"/>
      <c r="AL30" s="76"/>
      <c r="AM30" s="76"/>
      <c r="AN30" s="76"/>
      <c r="AO30" s="76"/>
      <c r="AP30" s="77"/>
    </row>
    <row r="31" spans="1:42" ht="16" x14ac:dyDescent="0.8">
      <c r="A31" s="46" t="s">
        <v>78</v>
      </c>
      <c r="B31" s="47">
        <f>(B$3*0.5*'Summary impacts'!$Q$19)*'Summary impacts'!$D$6</f>
        <v>18220.243000000002</v>
      </c>
      <c r="C31" s="47">
        <f>(C$3*0.5*'Summary impacts'!$Q$19)*'Summary impacts'!$D$6</f>
        <v>23294.005000000001</v>
      </c>
      <c r="D31" s="47">
        <f>(D$3*0.5*'Summary impacts'!$Q$19)*'Summary impacts'!$D$6</f>
        <v>25744.682999999997</v>
      </c>
      <c r="E31" s="47">
        <f>(E$3*0.5*'Summary impacts'!$Q$19)*'Summary impacts'!$D$6</f>
        <v>27775.165000000001</v>
      </c>
      <c r="F31" s="47">
        <f>(F$3*0.5*'Summary impacts'!$Q$19)*'Summary impacts'!$D$6</f>
        <v>29978.053</v>
      </c>
      <c r="G31" s="47">
        <f>(G$3*0.5*'Summary impacts'!$Q$19)*'Summary impacts'!$D$6</f>
        <v>32347.414000000001</v>
      </c>
      <c r="H31" s="47">
        <f>(H$3*0.5*'Summary impacts'!$Q$19)*'Summary impacts'!$D$6</f>
        <v>34892.670999999995</v>
      </c>
      <c r="I31" s="47">
        <f>(I$3*0.5*'Summary impacts'!$Q$19)*'Summary impacts'!$D$6</f>
        <v>37621.851000000002</v>
      </c>
      <c r="J31" s="47">
        <f>(J$3*0.5*'Summary impacts'!$Q$19)*'Summary impacts'!$D$6</f>
        <v>40545.074999999997</v>
      </c>
      <c r="K31" s="47">
        <f>(K$3*0.5*'Summary impacts'!$Q$19)*'Summary impacts'!$D$6</f>
        <v>43671.416999999994</v>
      </c>
      <c r="L31" s="47">
        <f>(L$3*0.5*'Summary impacts'!$Q$19)*'Summary impacts'!$D$6</f>
        <v>47011.346999999994</v>
      </c>
      <c r="M31" s="47">
        <f>(M$3*0.5*'Summary impacts'!$Q$19)*'Summary impacts'!$D$6</f>
        <v>50574.637000000002</v>
      </c>
      <c r="N31" s="47">
        <f>(N$3*0.5*'Summary impacts'!$Q$19)*'Summary impacts'!$D$6</f>
        <v>54372.455000000002</v>
      </c>
      <c r="O31" s="47">
        <f>(O$3*0.5*'Summary impacts'!$Q$19)*'Summary impacts'!$D$6</f>
        <v>58415.619999999995</v>
      </c>
      <c r="P31" s="47">
        <f>(P$3*0.5*'Summary impacts'!$Q$19)*'Summary impacts'!$D$6</f>
        <v>62714.601999999999</v>
      </c>
      <c r="Q31" s="47">
        <f>(Q$3*0.5*'Summary impacts'!$Q$19)*'Summary impacts'!$D$6</f>
        <v>67281.266999999993</v>
      </c>
      <c r="R31" s="47">
        <f>(R$3*0.5*'Summary impacts'!$Q$19)*'Summary impacts'!$D$6</f>
        <v>72126.433999999994</v>
      </c>
      <c r="S31" s="47">
        <f>(S$3*0.5*'Summary impacts'!$Q$19)*'Summary impacts'!$D$6</f>
        <v>77260.922000000006</v>
      </c>
      <c r="T31" s="47">
        <f>(T$3*0.5*'Summary impacts'!$Q$19)*'Summary impacts'!$D$6</f>
        <v>82694.851999999999</v>
      </c>
      <c r="U31" s="48">
        <f>T31/B31</f>
        <v>4.5386250885896517</v>
      </c>
      <c r="W31" s="76"/>
      <c r="X31" s="76"/>
      <c r="Y31" s="76"/>
      <c r="Z31" s="76"/>
      <c r="AA31" s="76"/>
      <c r="AB31" s="76"/>
      <c r="AC31" s="76"/>
      <c r="AD31" s="76"/>
      <c r="AE31" s="76"/>
      <c r="AF31" s="76"/>
      <c r="AG31" s="76"/>
      <c r="AH31" s="76"/>
      <c r="AI31" s="76"/>
      <c r="AJ31" s="76"/>
      <c r="AK31" s="76"/>
      <c r="AL31" s="76"/>
      <c r="AM31" s="76"/>
      <c r="AN31" s="76"/>
      <c r="AO31" s="76"/>
      <c r="AP31" s="77"/>
    </row>
    <row r="32" spans="1:42" ht="16" x14ac:dyDescent="0.8">
      <c r="A32" s="46" t="s">
        <v>14</v>
      </c>
      <c r="B32" s="47">
        <f>(B$4)*'Summary impacts'!$D$7</f>
        <v>25634.882000000001</v>
      </c>
      <c r="C32" s="47">
        <f>(C$4)*'Summary impacts'!$D$7</f>
        <v>31772.566000000003</v>
      </c>
      <c r="D32" s="47">
        <f>(D$4)*'Summary impacts'!$D$7</f>
        <v>34424.830999999998</v>
      </c>
      <c r="E32" s="47">
        <f>(E$4)*'Summary impacts'!$D$7</f>
        <v>35640.282999999996</v>
      </c>
      <c r="F32" s="47">
        <f>(F$4)*'Summary impacts'!$D$7</f>
        <v>36900.472000000002</v>
      </c>
      <c r="G32" s="47">
        <f>(G$4)*'Summary impacts'!$D$7</f>
        <v>38207.722000000002</v>
      </c>
      <c r="H32" s="47">
        <f>(H$4)*'Summary impacts'!$D$7</f>
        <v>39563.776000000005</v>
      </c>
      <c r="I32" s="47">
        <f>(I$4)*'Summary impacts'!$D$7</f>
        <v>40970.957999999999</v>
      </c>
      <c r="J32" s="47">
        <f>(J$4)*'Summary impacts'!$D$7</f>
        <v>42431.010999999999</v>
      </c>
      <c r="K32" s="47">
        <f>(K$4)*'Summary impacts'!$D$7</f>
        <v>43946.258999999998</v>
      </c>
      <c r="L32" s="47">
        <f>(L$4)*'Summary impacts'!$D$7</f>
        <v>45520.188000000002</v>
      </c>
      <c r="M32" s="47">
        <f>(M$4)*'Summary impacts'!$D$7</f>
        <v>47154.541000000005</v>
      </c>
      <c r="N32" s="47">
        <f>(N$4)*'Summary impacts'!$D$7</f>
        <v>48852.804000000004</v>
      </c>
      <c r="O32" s="47">
        <f>(O$4)*'Summary impacts'!$D$7</f>
        <v>50616.72</v>
      </c>
      <c r="P32" s="47">
        <f>(P$4)*'Summary impacts'!$D$7</f>
        <v>52450.356</v>
      </c>
      <c r="Q32" s="47">
        <f>(Q$4)*'Summary impacts'!$D$7</f>
        <v>54356.617000000006</v>
      </c>
      <c r="R32" s="47">
        <f>(R$4)*'Summary impacts'!$D$7</f>
        <v>56338.989000000001</v>
      </c>
      <c r="S32" s="47">
        <f>(S$4)*'Summary impacts'!$D$7</f>
        <v>58400.377</v>
      </c>
      <c r="T32" s="47">
        <f>(T$4)*'Summary impacts'!$D$7</f>
        <v>60543.686000000002</v>
      </c>
      <c r="U32" s="48">
        <f t="shared" ref="U32:U41" si="8">T32/B32</f>
        <v>2.3617696387289788</v>
      </c>
      <c r="W32" s="76"/>
      <c r="X32" s="76"/>
      <c r="Y32" s="76"/>
      <c r="Z32" s="76"/>
      <c r="AA32" s="76"/>
      <c r="AB32" s="76"/>
      <c r="AC32" s="76"/>
      <c r="AD32" s="76"/>
      <c r="AE32" s="76"/>
      <c r="AF32" s="76"/>
      <c r="AG32" s="76"/>
      <c r="AH32" s="76"/>
      <c r="AI32" s="76"/>
      <c r="AJ32" s="76"/>
      <c r="AK32" s="76"/>
      <c r="AL32" s="76"/>
      <c r="AM32" s="76"/>
      <c r="AN32" s="76"/>
      <c r="AO32" s="76"/>
      <c r="AP32" s="77"/>
    </row>
    <row r="33" spans="1:42" ht="16" x14ac:dyDescent="0.8">
      <c r="A33" s="46" t="s">
        <v>34</v>
      </c>
      <c r="B33" s="47">
        <f>(B$5*0.89)*'Summary impacts'!$D$8</f>
        <v>16295.50929</v>
      </c>
      <c r="C33" s="47">
        <f>(C$5*0.89)*'Summary impacts'!$D$8</f>
        <v>20195.024710000002</v>
      </c>
      <c r="D33" s="47">
        <f>(D$5*0.89)*'Summary impacts'!$D$8</f>
        <v>21880.249500000002</v>
      </c>
      <c r="E33" s="47">
        <f>(E$5*0.89)*'Summary impacts'!$D$8</f>
        <v>22654.618030000001</v>
      </c>
      <c r="F33" s="47">
        <f>(F$5*0.89)*'Summary impacts'!$D$8</f>
        <v>23458.066419999999</v>
      </c>
      <c r="G33" s="47">
        <f>(G$5*0.89)*'Summary impacts'!$D$8</f>
        <v>24292.001759999999</v>
      </c>
      <c r="H33" s="47">
        <f>(H$5*0.89)*'Summary impacts'!$D$8</f>
        <v>25156.893080000002</v>
      </c>
      <c r="I33" s="47">
        <f>(I$5*0.89)*'Summary impacts'!$D$8</f>
        <v>26055.085530000004</v>
      </c>
      <c r="J33" s="47">
        <f>(J$5*0.89)*'Summary impacts'!$D$8</f>
        <v>26987.517169999999</v>
      </c>
      <c r="K33" s="47">
        <f>(K$5*0.89)*'Summary impacts'!$D$8</f>
        <v>27956.064119999999</v>
      </c>
      <c r="L33" s="47">
        <f>(L$5*0.89)*'Summary impacts'!$D$8</f>
        <v>28962.133470000001</v>
      </c>
      <c r="M33" s="47">
        <f>(M$5*0.89)*'Summary impacts'!$D$8</f>
        <v>30007.601339999997</v>
      </c>
      <c r="N33" s="47">
        <f>(N$5*0.89)*'Summary impacts'!$D$8</f>
        <v>31094.343850000005</v>
      </c>
      <c r="O33" s="47">
        <f>(O$5*0.89)*'Summary impacts'!$D$8</f>
        <v>32224.237120000002</v>
      </c>
      <c r="P33" s="47">
        <f>(P$5*0.89)*'Summary impacts'!$D$8</f>
        <v>33399.157270000003</v>
      </c>
      <c r="Q33" s="47">
        <f>(Q$5*0.89)*'Summary impacts'!$D$8</f>
        <v>34621.91848</v>
      </c>
      <c r="R33" s="47">
        <f>(R$5*0.89)*'Summary impacts'!$D$8</f>
        <v>35893.458809999996</v>
      </c>
      <c r="S33" s="47">
        <f>(S$5*0.89)*'Summary impacts'!$D$8</f>
        <v>37217.530500000001</v>
      </c>
      <c r="T33" s="47">
        <f>(T$5*0.89)*'Summary impacts'!$D$8</f>
        <v>38595.071609999999</v>
      </c>
      <c r="U33" s="48">
        <f t="shared" si="8"/>
        <v>2.368448320524998</v>
      </c>
      <c r="W33" s="76"/>
      <c r="X33" s="76"/>
      <c r="Y33" s="76"/>
      <c r="Z33" s="76"/>
      <c r="AA33" s="76"/>
      <c r="AB33" s="76"/>
      <c r="AC33" s="76"/>
      <c r="AD33" s="76"/>
      <c r="AE33" s="76"/>
      <c r="AF33" s="76"/>
      <c r="AG33" s="76"/>
      <c r="AH33" s="76"/>
      <c r="AI33" s="76"/>
      <c r="AJ33" s="76"/>
      <c r="AK33" s="76"/>
      <c r="AL33" s="76"/>
      <c r="AM33" s="76"/>
      <c r="AN33" s="76"/>
      <c r="AO33" s="76"/>
      <c r="AP33" s="77"/>
    </row>
    <row r="34" spans="1:42" ht="16" x14ac:dyDescent="0.8">
      <c r="A34" s="46" t="s">
        <v>35</v>
      </c>
      <c r="B34" s="47">
        <f>(B$5*0.11)*'Summary impacts'!$D$9</f>
        <v>2182.2078300000003</v>
      </c>
      <c r="C34" s="47">
        <f>(C$5*0.11)*'Summary impacts'!$D$9</f>
        <v>2704.4101699999997</v>
      </c>
      <c r="D34" s="47">
        <f>(D$5*0.11)*'Summary impacts'!$D$9</f>
        <v>2930.0864999999999</v>
      </c>
      <c r="E34" s="47">
        <f>(E$5*0.11)*'Summary impacts'!$D$9</f>
        <v>3033.7858099999999</v>
      </c>
      <c r="F34" s="47">
        <f>(F$5*0.11)*'Summary impacts'!$D$9</f>
        <v>3141.37934</v>
      </c>
      <c r="G34" s="47">
        <f>(G$5*0.11)*'Summary impacts'!$D$9</f>
        <v>3253.0555199999999</v>
      </c>
      <c r="H34" s="47">
        <f>(H$5*0.11)*'Summary impacts'!$D$9</f>
        <v>3368.87716</v>
      </c>
      <c r="I34" s="47">
        <f>(I$5*0.11)*'Summary impacts'!$D$9</f>
        <v>3489.1583099999998</v>
      </c>
      <c r="J34" s="47">
        <f>(J$5*0.11)*'Summary impacts'!$D$9</f>
        <v>3614.02459</v>
      </c>
      <c r="K34" s="47">
        <f>(K$5*0.11)*'Summary impacts'!$D$9</f>
        <v>3743.7272399999997</v>
      </c>
      <c r="L34" s="47">
        <f>(L$5*0.11)*'Summary impacts'!$D$9</f>
        <v>3878.4546900000005</v>
      </c>
      <c r="M34" s="47">
        <f>(M$5*0.11)*'Summary impacts'!$D$9</f>
        <v>4018.4581800000001</v>
      </c>
      <c r="N34" s="47">
        <f>(N$5*0.11)*'Summary impacts'!$D$9</f>
        <v>4163.9889500000008</v>
      </c>
      <c r="O34" s="47">
        <f>(O$5*0.11)*'Summary impacts'!$D$9</f>
        <v>4315.2982400000001</v>
      </c>
      <c r="P34" s="47">
        <f>(P$5*0.11)*'Summary impacts'!$D$9</f>
        <v>4472.6372900000006</v>
      </c>
      <c r="Q34" s="47">
        <f>(Q$5*0.11)*'Summary impacts'!$D$9</f>
        <v>4636.3829599999999</v>
      </c>
      <c r="R34" s="47">
        <f>(R$5*0.11)*'Summary impacts'!$D$9</f>
        <v>4806.6608699999997</v>
      </c>
      <c r="S34" s="47">
        <f>(S$5*0.11)*'Summary impacts'!$D$9</f>
        <v>4983.9735000000001</v>
      </c>
      <c r="T34" s="47">
        <f>(T$5*0.11)*'Summary impacts'!$D$9</f>
        <v>5168.4464699999999</v>
      </c>
      <c r="U34" s="48">
        <f t="shared" si="8"/>
        <v>2.3684483205249975</v>
      </c>
      <c r="W34" s="76"/>
      <c r="X34" s="76"/>
      <c r="Y34" s="76"/>
      <c r="Z34" s="76"/>
      <c r="AA34" s="76"/>
      <c r="AB34" s="76"/>
      <c r="AC34" s="76"/>
      <c r="AD34" s="76"/>
      <c r="AE34" s="76"/>
      <c r="AF34" s="76"/>
      <c r="AG34" s="76"/>
      <c r="AH34" s="76"/>
      <c r="AI34" s="76"/>
      <c r="AJ34" s="76"/>
      <c r="AK34" s="76"/>
      <c r="AL34" s="76"/>
      <c r="AM34" s="76"/>
      <c r="AN34" s="76"/>
      <c r="AO34" s="76"/>
      <c r="AP34" s="77"/>
    </row>
    <row r="35" spans="1:42" ht="16" x14ac:dyDescent="0.8">
      <c r="A35" s="46" t="s">
        <v>77</v>
      </c>
      <c r="B35" s="47">
        <f>(B$6*0.75)*'Summary impacts'!$D$10</f>
        <v>31983.922500000001</v>
      </c>
      <c r="C35" s="47">
        <f>(C$6*0.75)*'Summary impacts'!$D$10</f>
        <v>40446.712500000001</v>
      </c>
      <c r="D35" s="47">
        <f>(D$6*0.75)*'Summary impacts'!$D$10</f>
        <v>44364.502499999995</v>
      </c>
      <c r="E35" s="47">
        <f>(E$6*0.75)*'Summary impacts'!$D$10</f>
        <v>47118.772499999999</v>
      </c>
      <c r="F35" s="47">
        <f>(F$6*0.75)*'Summary impacts'!$D$10</f>
        <v>50128.32</v>
      </c>
      <c r="G35" s="47">
        <f>(G$6*0.75)*'Summary impacts'!$D$10</f>
        <v>53378.752499999995</v>
      </c>
      <c r="H35" s="47">
        <f>(H$6*0.75)*'Summary impacts'!$D$10</f>
        <v>56885.22</v>
      </c>
      <c r="I35" s="47">
        <f>(I$6*0.75)*'Summary impacts'!$D$10</f>
        <v>60662.114999999998</v>
      </c>
      <c r="J35" s="47">
        <f>(J$6*0.75)*'Summary impacts'!$D$10</f>
        <v>64725.345000000001</v>
      </c>
      <c r="K35" s="47">
        <f>(K$6*0.75)*'Summary impacts'!$D$10</f>
        <v>69090.060000000012</v>
      </c>
      <c r="L35" s="47">
        <f>(L$6*0.75)*'Summary impacts'!$D$10</f>
        <v>73772.924999999988</v>
      </c>
      <c r="M35" s="47">
        <f>(M$6*0.75)*'Summary impacts'!$D$10</f>
        <v>78791.362500000003</v>
      </c>
      <c r="N35" s="47">
        <f>(N$6*0.75)*'Summary impacts'!$D$10</f>
        <v>84160.522500000006</v>
      </c>
      <c r="O35" s="47">
        <f>(O$6*0.75)*'Summary impacts'!$D$10</f>
        <v>89899.342499999999</v>
      </c>
      <c r="P35" s="47">
        <f>(P$6*0.75)*'Summary impacts'!$D$10</f>
        <v>96025.24500000001</v>
      </c>
      <c r="Q35" s="47">
        <f>(Q$6*0.75)*'Summary impacts'!$D$10</f>
        <v>102554.1375</v>
      </c>
      <c r="R35" s="47">
        <f>(R$6*0.75)*'Summary impacts'!$D$10</f>
        <v>109504.9575</v>
      </c>
      <c r="S35" s="47">
        <f>(S$6*0.75)*'Summary impacts'!$D$10</f>
        <v>116892.855</v>
      </c>
      <c r="T35" s="47">
        <f>(T$6*0.75)*'Summary impacts'!$D$10</f>
        <v>124735.2525</v>
      </c>
      <c r="U35" s="48">
        <f t="shared" si="8"/>
        <v>3.8999360538095349</v>
      </c>
      <c r="W35" s="76"/>
      <c r="X35" s="76"/>
      <c r="Y35" s="76"/>
      <c r="Z35" s="76"/>
      <c r="AA35" s="76"/>
      <c r="AB35" s="76"/>
      <c r="AC35" s="76"/>
      <c r="AD35" s="76"/>
      <c r="AE35" s="76"/>
      <c r="AF35" s="76"/>
      <c r="AG35" s="76"/>
      <c r="AH35" s="76"/>
      <c r="AI35" s="76"/>
      <c r="AJ35" s="76"/>
      <c r="AK35" s="76"/>
      <c r="AL35" s="76"/>
      <c r="AM35" s="76"/>
      <c r="AN35" s="76"/>
      <c r="AO35" s="76"/>
      <c r="AP35" s="77"/>
    </row>
    <row r="36" spans="1:42" ht="16" x14ac:dyDescent="0.8">
      <c r="A36" s="46" t="s">
        <v>79</v>
      </c>
      <c r="B36" s="47">
        <f>(B$6*0.25)*'Summary impacts'!$D$11</f>
        <v>10977.98</v>
      </c>
      <c r="C36" s="47">
        <f>(C$6*0.25)*'Summary impacts'!$D$11</f>
        <v>13882.7</v>
      </c>
      <c r="D36" s="47">
        <f>(D$6*0.25)*'Summary impacts'!$D$11</f>
        <v>15227.419999999998</v>
      </c>
      <c r="E36" s="47">
        <f>(E$6*0.25)*'Summary impacts'!$D$11</f>
        <v>16172.779999999999</v>
      </c>
      <c r="F36" s="47">
        <f>(F$6*0.25)*'Summary impacts'!$D$11</f>
        <v>17205.759999999998</v>
      </c>
      <c r="G36" s="47">
        <f>(G$6*0.25)*'Summary impacts'!$D$11</f>
        <v>18321.419999999998</v>
      </c>
      <c r="H36" s="47">
        <f>(H$6*0.25)*'Summary impacts'!$D$11</f>
        <v>19524.96</v>
      </c>
      <c r="I36" s="47">
        <f>(I$6*0.25)*'Summary impacts'!$D$11</f>
        <v>20821.32</v>
      </c>
      <c r="J36" s="47">
        <f>(J$6*0.25)*'Summary impacts'!$D$11</f>
        <v>22215.96</v>
      </c>
      <c r="K36" s="47">
        <f>(K$6*0.25)*'Summary impacts'!$D$11</f>
        <v>23714.080000000002</v>
      </c>
      <c r="L36" s="47">
        <f>(L$6*0.25)*'Summary impacts'!$D$11</f>
        <v>25321.399999999998</v>
      </c>
      <c r="M36" s="47">
        <f>(M$6*0.25)*'Summary impacts'!$D$11</f>
        <v>27043.9</v>
      </c>
      <c r="N36" s="47">
        <f>(N$6*0.25)*'Summary impacts'!$D$11</f>
        <v>28886.78</v>
      </c>
      <c r="O36" s="47">
        <f>(O$6*0.25)*'Summary impacts'!$D$11</f>
        <v>30856.54</v>
      </c>
      <c r="P36" s="47">
        <f>(P$6*0.25)*'Summary impacts'!$D$11</f>
        <v>32959.160000000003</v>
      </c>
      <c r="Q36" s="47">
        <f>(Q$6*0.25)*'Summary impacts'!$D$11</f>
        <v>35200.1</v>
      </c>
      <c r="R36" s="47">
        <f>(R$6*0.25)*'Summary impacts'!$D$11</f>
        <v>37585.86</v>
      </c>
      <c r="S36" s="47">
        <f>(S$6*0.25)*'Summary impacts'!$D$11</f>
        <v>40121.64</v>
      </c>
      <c r="T36" s="47">
        <f>(T$6*0.25)*'Summary impacts'!$D$11</f>
        <v>42813.42</v>
      </c>
      <c r="U36" s="48">
        <f t="shared" si="8"/>
        <v>3.8999360538095349</v>
      </c>
      <c r="W36" s="76"/>
      <c r="X36" s="76"/>
      <c r="Y36" s="76"/>
      <c r="Z36" s="76"/>
      <c r="AA36" s="76"/>
      <c r="AB36" s="76"/>
      <c r="AC36" s="76"/>
      <c r="AD36" s="76"/>
      <c r="AE36" s="76"/>
      <c r="AF36" s="76"/>
      <c r="AG36" s="76"/>
      <c r="AH36" s="76"/>
      <c r="AI36" s="76"/>
      <c r="AJ36" s="76"/>
      <c r="AK36" s="76"/>
      <c r="AL36" s="76"/>
      <c r="AM36" s="76"/>
      <c r="AN36" s="76"/>
      <c r="AO36" s="76"/>
      <c r="AP36" s="77"/>
    </row>
    <row r="37" spans="1:42" ht="16" x14ac:dyDescent="0.8">
      <c r="A37" s="46" t="s">
        <v>37</v>
      </c>
      <c r="B37" s="47">
        <f>(B$7*0.76)*'Summary impacts'!$D$12</f>
        <v>47353.634639999997</v>
      </c>
      <c r="C37" s="47">
        <f>(C$7*0.76)*'Summary impacts'!$D$12</f>
        <v>58862.563920000008</v>
      </c>
      <c r="D37" s="47">
        <f>(D$7*0.76)*'Summary impacts'!$D$12</f>
        <v>63894.929760000006</v>
      </c>
      <c r="E37" s="47">
        <f>(E$7*0.76)*'Summary impacts'!$D$12</f>
        <v>66329.135280000002</v>
      </c>
      <c r="F37" s="47">
        <f>(F$7*0.76)*'Summary impacts'!$D$12</f>
        <v>72260.112959999999</v>
      </c>
      <c r="G37" s="47">
        <f>(G$7*0.76)*'Summary impacts'!$D$12</f>
        <v>78763.188240000003</v>
      </c>
      <c r="H37" s="47">
        <f>(H$7*0.76)*'Summary impacts'!$D$12</f>
        <v>85901.849999999991</v>
      </c>
      <c r="I37" s="47">
        <f>(I$7*0.76)*'Summary impacts'!$D$12</f>
        <v>93745.866240000003</v>
      </c>
      <c r="J37" s="47">
        <f>(J$7*0.76)*'Summary impacts'!$D$12</f>
        <v>102374.77247999999</v>
      </c>
      <c r="K37" s="47">
        <f>(K$7*0.76)*'Summary impacts'!$D$12</f>
        <v>111879.26711999999</v>
      </c>
      <c r="L37" s="47">
        <f>(L$7*0.76)*'Summary impacts'!$D$12</f>
        <v>122359.81608</v>
      </c>
      <c r="M37" s="47">
        <f>(M$7*0.76)*'Summary impacts'!$D$12</f>
        <v>133931.53656000001</v>
      </c>
      <c r="N37" s="47">
        <f>(N$7*0.76)*'Summary impacts'!$D$12</f>
        <v>146724.89472000001</v>
      </c>
      <c r="O37" s="47">
        <f>(O$7*0.76)*'Summary impacts'!$D$12</f>
        <v>160889.19407999999</v>
      </c>
      <c r="P37" s="47">
        <f>(P$7*0.76)*'Summary impacts'!$D$12</f>
        <v>176592.57551999998</v>
      </c>
      <c r="Q37" s="47">
        <f>(Q$7*0.76)*'Summary impacts'!$D$12</f>
        <v>194028.99407999997</v>
      </c>
      <c r="R37" s="47">
        <f>(R$7*0.76)*'Summary impacts'!$D$12</f>
        <v>213419.61431999996</v>
      </c>
      <c r="S37" s="47">
        <f>(S$7*0.76)*'Summary impacts'!$D$12</f>
        <v>235015.60104000001</v>
      </c>
      <c r="T37" s="47">
        <f>(T$7*0.76)*'Summary impacts'!$D$12</f>
        <v>259108.58448000002</v>
      </c>
      <c r="U37" s="48">
        <f t="shared" si="8"/>
        <v>5.4717781739425106</v>
      </c>
      <c r="W37" s="76"/>
      <c r="X37" s="76"/>
      <c r="Y37" s="76"/>
      <c r="Z37" s="76"/>
      <c r="AA37" s="76"/>
      <c r="AB37" s="76"/>
      <c r="AC37" s="76"/>
      <c r="AD37" s="76"/>
      <c r="AE37" s="76"/>
      <c r="AF37" s="76"/>
      <c r="AG37" s="76"/>
      <c r="AH37" s="76"/>
      <c r="AI37" s="76"/>
      <c r="AJ37" s="76"/>
      <c r="AK37" s="76"/>
      <c r="AL37" s="76"/>
      <c r="AM37" s="76"/>
      <c r="AN37" s="76"/>
      <c r="AO37" s="76"/>
      <c r="AP37" s="77"/>
    </row>
    <row r="38" spans="1:42" ht="16" x14ac:dyDescent="0.8">
      <c r="A38" s="46" t="s">
        <v>38</v>
      </c>
      <c r="B38" s="47">
        <f>(B$7*0.24)*'Summary impacts'!$D$13</f>
        <v>14220.750959999999</v>
      </c>
      <c r="C38" s="47">
        <f>(C$7*0.24)*'Summary impacts'!$D$13</f>
        <v>17676.992880000002</v>
      </c>
      <c r="D38" s="47">
        <f>(D$7*0.24)*'Summary impacts'!$D$13</f>
        <v>19188.260639999997</v>
      </c>
      <c r="E38" s="47">
        <f>(E$7*0.24)*'Summary impacts'!$D$13</f>
        <v>19919.27592</v>
      </c>
      <c r="F38" s="47">
        <f>(F$7*0.24)*'Summary impacts'!$D$13</f>
        <v>21700.405439999999</v>
      </c>
      <c r="G38" s="47">
        <f>(G$7*0.24)*'Summary impacts'!$D$13</f>
        <v>23653.341359999999</v>
      </c>
      <c r="H38" s="47">
        <f>(H$7*0.24)*'Summary impacts'!$D$13</f>
        <v>25797.149999999998</v>
      </c>
      <c r="I38" s="47">
        <f>(I$7*0.24)*'Summary impacts'!$D$13</f>
        <v>28152.783360000001</v>
      </c>
      <c r="J38" s="47">
        <f>(J$7*0.24)*'Summary impacts'!$D$13</f>
        <v>30744.126719999997</v>
      </c>
      <c r="K38" s="47">
        <f>(K$7*0.24)*'Summary impacts'!$D$13</f>
        <v>33598.417679999991</v>
      </c>
      <c r="L38" s="47">
        <f>(L$7*0.24)*'Summary impacts'!$D$13</f>
        <v>36745.827119999994</v>
      </c>
      <c r="M38" s="47">
        <f>(M$7*0.24)*'Summary impacts'!$D$13</f>
        <v>40220.925839999996</v>
      </c>
      <c r="N38" s="47">
        <f>(N$7*0.24)*'Summary impacts'!$D$13</f>
        <v>44062.894079999991</v>
      </c>
      <c r="O38" s="47">
        <f>(O$7*0.24)*'Summary impacts'!$D$13</f>
        <v>48316.569119999993</v>
      </c>
      <c r="P38" s="47">
        <f>(P$7*0.24)*'Summary impacts'!$D$13</f>
        <v>53032.445279999993</v>
      </c>
      <c r="Q38" s="47">
        <f>(Q$7*0.24)*'Summary impacts'!$D$13</f>
        <v>58268.769119999997</v>
      </c>
      <c r="R38" s="47">
        <f>(R$7*0.24)*'Summary impacts'!$D$13</f>
        <v>64091.958479999987</v>
      </c>
      <c r="S38" s="47">
        <f>(S$7*0.24)*'Summary impacts'!$D$13</f>
        <v>70577.440560000003</v>
      </c>
      <c r="T38" s="47">
        <f>(T$7*0.24)*'Summary impacts'!$D$13</f>
        <v>77812.794720000005</v>
      </c>
      <c r="U38" s="48">
        <f t="shared" si="8"/>
        <v>5.4717781739425106</v>
      </c>
      <c r="W38" s="76"/>
      <c r="X38" s="76"/>
      <c r="Y38" s="76"/>
      <c r="Z38" s="76"/>
      <c r="AA38" s="76"/>
      <c r="AB38" s="76"/>
      <c r="AC38" s="76"/>
      <c r="AD38" s="76"/>
      <c r="AE38" s="76"/>
      <c r="AF38" s="76"/>
      <c r="AG38" s="76"/>
      <c r="AH38" s="76"/>
      <c r="AI38" s="76"/>
      <c r="AJ38" s="76"/>
      <c r="AK38" s="76"/>
      <c r="AL38" s="76"/>
      <c r="AM38" s="76"/>
      <c r="AN38" s="76"/>
      <c r="AO38" s="76"/>
      <c r="AP38" s="77"/>
    </row>
    <row r="39" spans="1:42" ht="16" x14ac:dyDescent="0.8">
      <c r="A39" s="46" t="s">
        <v>39</v>
      </c>
      <c r="B39" s="47">
        <f>(B$8)*'Summary impacts'!$D$14</f>
        <v>795.86999999999989</v>
      </c>
      <c r="C39" s="47">
        <f>(C$8)*'Summary impacts'!$D$14</f>
        <v>1106.2259999999999</v>
      </c>
      <c r="D39" s="47">
        <f>(D$8)*'Summary impacts'!$D$14</f>
        <v>1272.7259999999999</v>
      </c>
      <c r="E39" s="47">
        <f>(E$8)*'Summary impacts'!$D$14</f>
        <v>1387.2779999999998</v>
      </c>
      <c r="F39" s="47">
        <f>(F$8)*'Summary impacts'!$D$14</f>
        <v>1631.0339999999997</v>
      </c>
      <c r="G39" s="47">
        <f>(G$8)*'Summary impacts'!$D$14</f>
        <v>1922.742</v>
      </c>
      <c r="H39" s="47">
        <f>(H$8)*'Summary impacts'!$D$14</f>
        <v>2272.3919999999998</v>
      </c>
      <c r="I39" s="47">
        <f>(I$8)*'Summary impacts'!$D$14</f>
        <v>2690.64</v>
      </c>
      <c r="J39" s="47">
        <f>(J$8)*'Summary impacts'!$D$14</f>
        <v>3188.808</v>
      </c>
      <c r="K39" s="47">
        <f>(K$8)*'Summary impacts'!$D$14</f>
        <v>3780.2159999999994</v>
      </c>
      <c r="L39" s="47">
        <f>(L$8)*'Summary impacts'!$D$14</f>
        <v>4481.5140000000001</v>
      </c>
      <c r="M39" s="47">
        <f>(M$8)*'Summary impacts'!$D$14</f>
        <v>5308.6859999999988</v>
      </c>
      <c r="N39" s="47">
        <f>(N$8)*'Summary impacts'!$D$14</f>
        <v>6282.3779999999997</v>
      </c>
      <c r="O39" s="47">
        <f>(O$8)*'Summary impacts'!$D$14</f>
        <v>7422.57</v>
      </c>
      <c r="P39" s="47">
        <f>(P$8)*'Summary impacts'!$D$14</f>
        <v>8753.9039999999986</v>
      </c>
      <c r="Q39" s="47">
        <f>(Q$8)*'Summary impacts'!$D$14</f>
        <v>10303.019999999999</v>
      </c>
      <c r="R39" s="47">
        <f>(R$8)*'Summary impacts'!$D$14</f>
        <v>12098.555999999999</v>
      </c>
      <c r="S39" s="47">
        <f>(S$8)*'Summary impacts'!$D$14</f>
        <v>14175.143999999998</v>
      </c>
      <c r="T39" s="47">
        <f>(T$8)*'Summary impacts'!$D$14</f>
        <v>16569.413999999997</v>
      </c>
      <c r="U39" s="48">
        <f t="shared" si="8"/>
        <v>20.819246861924686</v>
      </c>
      <c r="W39" s="76"/>
      <c r="X39" s="76"/>
      <c r="Y39" s="76"/>
      <c r="Z39" s="76"/>
      <c r="AA39" s="76"/>
      <c r="AB39" s="76"/>
      <c r="AC39" s="76"/>
      <c r="AD39" s="76"/>
      <c r="AE39" s="76"/>
      <c r="AF39" s="76"/>
      <c r="AG39" s="76"/>
      <c r="AH39" s="76"/>
      <c r="AI39" s="76"/>
      <c r="AJ39" s="76"/>
      <c r="AK39" s="76"/>
      <c r="AL39" s="76"/>
      <c r="AM39" s="76"/>
      <c r="AN39" s="76"/>
      <c r="AO39" s="76"/>
      <c r="AP39" s="77"/>
    </row>
    <row r="40" spans="1:42" ht="16" x14ac:dyDescent="0.8">
      <c r="A40" s="46" t="s">
        <v>40</v>
      </c>
      <c r="B40" s="47">
        <f>(B$9)*AVERAGE('Summary impacts'!$D$4:$D$14)</f>
        <v>21398.681454545454</v>
      </c>
      <c r="C40" s="47">
        <f>(C$9)*AVERAGE('Summary impacts'!$D$4:$D$14)</f>
        <v>26621.068909090911</v>
      </c>
      <c r="D40" s="47">
        <f>(D$9)*AVERAGE('Summary impacts'!$D$4:$D$14)</f>
        <v>28909.888363636364</v>
      </c>
      <c r="E40" s="47">
        <f>(E$9)*AVERAGE('Summary impacts'!$D$4:$D$14)</f>
        <v>29966.033454545457</v>
      </c>
      <c r="F40" s="47">
        <f>(F$9)*AVERAGE('Summary impacts'!$D$4:$D$14)</f>
        <v>31069.151999999998</v>
      </c>
      <c r="G40" s="47">
        <f>(G$9)*AVERAGE('Summary impacts'!$D$4:$D$14)</f>
        <v>32223.032181818184</v>
      </c>
      <c r="H40" s="47">
        <f>(H$9)*AVERAGE('Summary impacts'!$D$4:$D$14)</f>
        <v>33429.189272727272</v>
      </c>
      <c r="I40" s="47">
        <f>(I$9)*AVERAGE('Summary impacts'!$D$4:$D$14)</f>
        <v>34692.16909090909</v>
      </c>
      <c r="J40" s="47">
        <f>(J$9)*AVERAGE('Summary impacts'!$D$4:$D$14)</f>
        <v>36014.244545454545</v>
      </c>
      <c r="K40" s="47">
        <f>(K$9)*AVERAGE('Summary impacts'!$D$4:$D$14)</f>
        <v>37399.961454545453</v>
      </c>
      <c r="L40" s="47">
        <f>(L$9)*AVERAGE('Summary impacts'!$D$4:$D$14)</f>
        <v>38853.86563636364</v>
      </c>
      <c r="M40" s="47">
        <f>(M$9)*AVERAGE('Summary impacts'!$D$4:$D$14)</f>
        <v>40378.987636363643</v>
      </c>
      <c r="N40" s="47">
        <f>(N$9)*AVERAGE('Summary impacts'!$D$4:$D$14)</f>
        <v>41980.630909090905</v>
      </c>
      <c r="O40" s="47">
        <f>(O$9)*AVERAGE('Summary impacts'!$D$4:$D$14)</f>
        <v>43664.856545454539</v>
      </c>
      <c r="P40" s="47">
        <f>(P$9)*AVERAGE('Summary impacts'!$D$4:$D$14)</f>
        <v>45434.695090909096</v>
      </c>
      <c r="Q40" s="47">
        <f>(Q$9)*AVERAGE('Summary impacts'!$D$4:$D$14)</f>
        <v>47299.238181818182</v>
      </c>
      <c r="R40" s="47">
        <f>(R$9)*AVERAGE('Summary impacts'!$D$4:$D$14)</f>
        <v>49263.031636363638</v>
      </c>
      <c r="S40" s="47">
        <f>(S$9)*AVERAGE('Summary impacts'!$D$4:$D$14)</f>
        <v>51332.136545454545</v>
      </c>
      <c r="T40" s="47">
        <f>(T$9)*AVERAGE('Summary impacts'!$D$4:$D$14)</f>
        <v>53516.402181818186</v>
      </c>
      <c r="U40" s="48">
        <f t="shared" si="8"/>
        <v>2.5009205494972386</v>
      </c>
      <c r="W40" s="76"/>
      <c r="X40" s="76"/>
      <c r="Y40" s="76"/>
      <c r="Z40" s="76"/>
      <c r="AA40" s="76"/>
      <c r="AB40" s="76"/>
      <c r="AC40" s="76"/>
      <c r="AD40" s="76"/>
      <c r="AE40" s="76"/>
      <c r="AF40" s="76"/>
      <c r="AG40" s="76"/>
      <c r="AH40" s="76"/>
      <c r="AI40" s="76"/>
      <c r="AJ40" s="76"/>
      <c r="AK40" s="76"/>
      <c r="AL40" s="76"/>
      <c r="AM40" s="76"/>
      <c r="AN40" s="76"/>
      <c r="AO40" s="76"/>
      <c r="AP40" s="77"/>
    </row>
    <row r="41" spans="1:42" s="50" customFormat="1" ht="16" x14ac:dyDescent="0.8">
      <c r="A41" s="24" t="s">
        <v>60</v>
      </c>
      <c r="B41" s="24">
        <f>SUM(B29:B40)</f>
        <v>236066.21801454551</v>
      </c>
      <c r="C41" s="24">
        <f t="shared" ref="C41:T41" si="9">SUM(C29:C40)</f>
        <v>298988.31698909093</v>
      </c>
      <c r="D41" s="24">
        <f t="shared" si="9"/>
        <v>327706.38080363645</v>
      </c>
      <c r="E41" s="24">
        <f t="shared" si="9"/>
        <v>344787.98969454545</v>
      </c>
      <c r="F41" s="24">
        <f t="shared" si="9"/>
        <v>371309.94929999998</v>
      </c>
      <c r="G41" s="24">
        <f t="shared" si="9"/>
        <v>400444.70888181822</v>
      </c>
      <c r="H41" s="24">
        <f t="shared" si="9"/>
        <v>432473.50649272732</v>
      </c>
      <c r="I41" s="24">
        <f t="shared" si="9"/>
        <v>467703.99291090912</v>
      </c>
      <c r="J41" s="24">
        <f t="shared" si="9"/>
        <v>506476.93800545455</v>
      </c>
      <c r="K41" s="24">
        <f t="shared" si="9"/>
        <v>549173.23907454545</v>
      </c>
      <c r="L41" s="24">
        <f t="shared" si="9"/>
        <v>596221.48885636358</v>
      </c>
      <c r="M41" s="24">
        <f t="shared" si="9"/>
        <v>648090.69411636365</v>
      </c>
      <c r="N41" s="24">
        <f t="shared" si="9"/>
        <v>705309.27490909095</v>
      </c>
      <c r="O41" s="24">
        <f t="shared" si="9"/>
        <v>768469.19820545451</v>
      </c>
      <c r="P41" s="24">
        <f t="shared" si="9"/>
        <v>838222.85221090901</v>
      </c>
      <c r="Q41" s="24">
        <f t="shared" si="9"/>
        <v>915309.63178181811</v>
      </c>
      <c r="R41" s="24">
        <f t="shared" si="9"/>
        <v>1000548.3475363635</v>
      </c>
      <c r="S41" s="24">
        <f t="shared" si="9"/>
        <v>1094852.5665054545</v>
      </c>
      <c r="T41" s="24">
        <f t="shared" si="9"/>
        <v>1199251.6687218181</v>
      </c>
      <c r="U41" s="41">
        <f t="shared" si="8"/>
        <v>5.080149454709038</v>
      </c>
      <c r="W41" s="74"/>
      <c r="X41" s="74"/>
      <c r="Y41" s="74"/>
      <c r="Z41" s="74"/>
      <c r="AA41" s="74"/>
      <c r="AB41" s="74"/>
      <c r="AC41" s="74"/>
      <c r="AD41" s="74"/>
      <c r="AE41" s="74"/>
      <c r="AF41" s="74"/>
      <c r="AG41" s="74"/>
      <c r="AH41" s="74"/>
      <c r="AI41" s="74"/>
      <c r="AJ41" s="74"/>
      <c r="AK41" s="74"/>
      <c r="AL41" s="74"/>
      <c r="AM41" s="74"/>
      <c r="AN41" s="74"/>
      <c r="AO41" s="74"/>
      <c r="AP41" s="78"/>
    </row>
    <row r="42" spans="1:42" ht="16" x14ac:dyDescent="0.8">
      <c r="A42" s="51" t="s">
        <v>67</v>
      </c>
      <c r="B42" s="44"/>
      <c r="C42" s="44"/>
      <c r="D42" s="44"/>
      <c r="E42" s="44"/>
      <c r="F42" s="44"/>
      <c r="G42" s="44"/>
      <c r="H42" s="44"/>
      <c r="I42" s="44"/>
      <c r="J42" s="44"/>
      <c r="K42" s="44"/>
      <c r="L42" s="44"/>
      <c r="M42" s="44"/>
      <c r="N42" s="44"/>
      <c r="O42" s="44"/>
      <c r="P42" s="44"/>
      <c r="Q42" s="44"/>
      <c r="R42" s="44"/>
      <c r="S42" s="44"/>
      <c r="T42" s="44"/>
      <c r="U42" s="44"/>
      <c r="W42" s="6"/>
      <c r="X42" s="6"/>
      <c r="Y42" s="6"/>
      <c r="Z42" s="6"/>
      <c r="AA42" s="6"/>
      <c r="AB42" s="6"/>
      <c r="AC42" s="6"/>
      <c r="AD42" s="6"/>
      <c r="AE42" s="6"/>
      <c r="AF42" s="6"/>
      <c r="AG42" s="6"/>
      <c r="AH42" s="6"/>
      <c r="AI42" s="6"/>
      <c r="AJ42" s="6"/>
      <c r="AK42" s="6"/>
      <c r="AL42" s="6"/>
      <c r="AM42" s="6"/>
      <c r="AN42" s="6"/>
      <c r="AO42" s="6"/>
      <c r="AP42" s="75"/>
    </row>
    <row r="43" spans="1:42" ht="16" x14ac:dyDescent="0.8">
      <c r="A43" s="46" t="s">
        <v>84</v>
      </c>
      <c r="B43" s="47">
        <f>(B$3*0.5*'Summary impacts'!$Q$19+(B$3*0.5)*'Summary impacts'!$Q$18)*'Summary impacts'!$E$4</f>
        <v>42331.732708000003</v>
      </c>
      <c r="C43" s="47">
        <f>(C$3*0.5*'Summary impacts'!$Q$19+(C$3*0.5)*'Summary impacts'!$Q$18)*'Summary impacts'!$E$4</f>
        <v>54119.782780000001</v>
      </c>
      <c r="D43" s="47">
        <f>(D$3*0.5*'Summary impacts'!$Q$19+(D$3*0.5)*'Summary impacts'!$Q$18)*'Summary impacts'!$E$4</f>
        <v>59813.529347999989</v>
      </c>
      <c r="E43" s="47">
        <f>(E$3*0.5*'Summary impacts'!$Q$19+(E$3*0.5)*'Summary impacts'!$Q$18)*'Summary impacts'!$E$4</f>
        <v>64531.019740000003</v>
      </c>
      <c r="F43" s="47">
        <f>(F$3*0.5*'Summary impacts'!$Q$19+(F$3*0.5)*'Summary impacts'!$Q$18)*'Summary impacts'!$E$4</f>
        <v>69649.067068000004</v>
      </c>
      <c r="G43" s="47">
        <f>(G$3*0.5*'Summary impacts'!$Q$19+(G$3*0.5)*'Summary impacts'!$Q$18)*'Summary impacts'!$E$4</f>
        <v>75153.886983999997</v>
      </c>
      <c r="H43" s="47">
        <f>(H$3*0.5*'Summary impacts'!$Q$19+(H$3*0.5)*'Summary impacts'!$Q$18)*'Summary impacts'!$E$4</f>
        <v>81067.372275999995</v>
      </c>
      <c r="I43" s="47">
        <f>(I$3*0.5*'Summary impacts'!$Q$19+(I$3*0.5)*'Summary impacts'!$Q$18)*'Summary impacts'!$E$4</f>
        <v>87408.172355999995</v>
      </c>
      <c r="J43" s="47">
        <f>(J$3*0.5*'Summary impacts'!$Q$19+(J$3*0.5)*'Summary impacts'!$Q$18)*'Summary impacts'!$E$4</f>
        <v>94199.801700000011</v>
      </c>
      <c r="K43" s="47">
        <f>(K$3*0.5*'Summary impacts'!$Q$19+(K$3*0.5)*'Summary impacts'!$Q$18)*'Summary impacts'!$E$4</f>
        <v>101463.34225199999</v>
      </c>
      <c r="L43" s="47">
        <f>(L$3*0.5*'Summary impacts'!$Q$19+(L$3*0.5)*'Summary impacts'!$Q$18)*'Summary impacts'!$E$4</f>
        <v>109223.119332</v>
      </c>
      <c r="M43" s="47">
        <f>(M$3*0.5*'Summary impacts'!$Q$19+(M$3*0.5)*'Summary impacts'!$Q$18)*'Summary impacts'!$E$4</f>
        <v>117501.836572</v>
      </c>
      <c r="N43" s="47">
        <f>(N$3*0.5*'Summary impacts'!$Q$19+(N$3*0.5)*'Summary impacts'!$Q$18)*'Summary impacts'!$E$4</f>
        <v>126325.44098</v>
      </c>
      <c r="O43" s="47">
        <f>(O$3*0.5*'Summary impacts'!$Q$19+(O$3*0.5)*'Summary impacts'!$Q$18)*'Summary impacts'!$E$4</f>
        <v>135719.06871999998</v>
      </c>
      <c r="P43" s="47">
        <f>(P$3*0.5*'Summary impacts'!$Q$19+(P$3*0.5)*'Summary impacts'!$Q$18)*'Summary impacts'!$E$4</f>
        <v>145707.04511199999</v>
      </c>
      <c r="Q43" s="47">
        <f>(Q$3*0.5*'Summary impacts'!$Q$19+(Q$3*0.5)*'Summary impacts'!$Q$18)*'Summary impacts'!$E$4</f>
        <v>156316.93885199999</v>
      </c>
      <c r="R43" s="47">
        <f>(R$3*0.5*'Summary impacts'!$Q$19+(R$3*0.5)*'Summary impacts'!$Q$18)*'Summary impacts'!$E$4</f>
        <v>167573.886104</v>
      </c>
      <c r="S43" s="47">
        <f>(S$3*0.5*'Summary impacts'!$Q$19+(S$3*0.5)*'Summary impacts'!$Q$18)*'Summary impacts'!$E$4</f>
        <v>179503.02303200003</v>
      </c>
      <c r="T43" s="47">
        <f>(T$3*0.5*'Summary impacts'!$Q$19+(T$3*0.5)*'Summary impacts'!$Q$18)*'Summary impacts'!$E$4</f>
        <v>192127.86411199998</v>
      </c>
      <c r="U43" s="48">
        <f>T43/B43</f>
        <v>4.5386250885896517</v>
      </c>
      <c r="W43" s="76"/>
      <c r="X43" s="76"/>
      <c r="Y43" s="76"/>
      <c r="Z43" s="76"/>
      <c r="AA43" s="76"/>
      <c r="AB43" s="76"/>
      <c r="AC43" s="76"/>
      <c r="AD43" s="76"/>
      <c r="AE43" s="76"/>
      <c r="AF43" s="76"/>
      <c r="AG43" s="76"/>
      <c r="AH43" s="76"/>
      <c r="AI43" s="76"/>
      <c r="AJ43" s="76"/>
      <c r="AK43" s="76"/>
      <c r="AL43" s="76"/>
      <c r="AM43" s="76"/>
      <c r="AN43" s="76"/>
      <c r="AO43" s="76"/>
      <c r="AP43" s="77"/>
    </row>
    <row r="44" spans="1:42" ht="16" x14ac:dyDescent="0.8">
      <c r="A44" s="46" t="s">
        <v>32</v>
      </c>
      <c r="B44" s="47">
        <f>(B$2-(B$3*0.5)*'Summary impacts'!$Q$18)*'Summary impacts'!$E$5</f>
        <v>25030.042309999997</v>
      </c>
      <c r="C44" s="47">
        <f>(C$2-(C$3*0.5)*'Summary impacts'!$Q$18)*'Summary impacts'!$E$5</f>
        <v>35451.545850000002</v>
      </c>
      <c r="D44" s="47">
        <f>(D$2-(D$3*0.5)*'Summary impacts'!$Q$18)*'Summary impacts'!$E$5</f>
        <v>40474.957109999996</v>
      </c>
      <c r="E44" s="47">
        <f>(E$2-(E$3*0.5)*'Summary impacts'!$Q$18)*'Summary impacts'!$E$5</f>
        <v>42797.273049999989</v>
      </c>
      <c r="F44" s="47">
        <f>(F$2-(F$3*0.5)*'Summary impacts'!$Q$18)*'Summary impacts'!$E$5</f>
        <v>50795.72000999999</v>
      </c>
      <c r="G44" s="47">
        <f>(G$2-(G$3*0.5)*'Summary impacts'!$Q$18)*'Summary impacts'!$E$5</f>
        <v>60159.738379999995</v>
      </c>
      <c r="H44" s="47">
        <f>(H$2-(H$3*0.5)*'Summary impacts'!$Q$18)*'Summary impacts'!$E$5</f>
        <v>71095.661070000002</v>
      </c>
      <c r="I44" s="47">
        <f>(I$2-(I$3*0.5)*'Summary impacts'!$Q$18)*'Summary impacts'!$E$5</f>
        <v>83834.301670000015</v>
      </c>
      <c r="J44" s="47">
        <f>(J$2-(J$3*0.5)*'Summary impacts'!$Q$18)*'Summary impacts'!$E$5</f>
        <v>98631.037750000003</v>
      </c>
      <c r="K44" s="47">
        <f>(K$2-(K$3*0.5)*'Summary impacts'!$Q$18)*'Summary impacts'!$E$5</f>
        <v>115775.96988999998</v>
      </c>
      <c r="L44" s="47">
        <f>(L$2-(L$3*0.5)*'Summary impacts'!$Q$18)*'Summary impacts'!$E$5</f>
        <v>135596.59798999998</v>
      </c>
      <c r="M44" s="47">
        <f>(M$2-(M$3*0.5)*'Summary impacts'!$Q$18)*'Summary impacts'!$E$5</f>
        <v>158458.24729</v>
      </c>
      <c r="N44" s="47">
        <f>(N$2-(N$3*0.5)*'Summary impacts'!$Q$18)*'Summary impacts'!$E$5</f>
        <v>184770.78235000002</v>
      </c>
      <c r="O44" s="47">
        <f>(O$2-(O$3*0.5)*'Summary impacts'!$Q$18)*'Summary impacts'!$E$5</f>
        <v>214998.08540000001</v>
      </c>
      <c r="P44" s="47">
        <f>(P$2-(P$3*0.5)*'Summary impacts'!$Q$18)*'Summary impacts'!$E$5</f>
        <v>249655.67634000001</v>
      </c>
      <c r="Q44" s="47">
        <f>(Q$2-(Q$3*0.5)*'Summary impacts'!$Q$18)*'Summary impacts'!$E$5</f>
        <v>289323.84439000004</v>
      </c>
      <c r="R44" s="47">
        <f>(R$2-(R$3*0.5)*'Summary impacts'!$Q$18)*'Summary impacts'!$E$5</f>
        <v>334652.11177999998</v>
      </c>
      <c r="S44" s="47">
        <f>(S$2-(S$3*0.5)*'Summary impacts'!$Q$18)*'Summary impacts'!$E$5</f>
        <v>386364.9707399999</v>
      </c>
      <c r="T44" s="47">
        <f>(T$2-(T$3*0.5)*'Summary impacts'!$Q$18)*'Summary impacts'!$E$5</f>
        <v>445274.71883999993</v>
      </c>
      <c r="U44" s="48">
        <f t="shared" ref="U44" si="10">T44/B44</f>
        <v>17.789611113126401</v>
      </c>
      <c r="W44" s="76"/>
      <c r="X44" s="76"/>
      <c r="Y44" s="76"/>
      <c r="Z44" s="76"/>
      <c r="AA44" s="76"/>
      <c r="AB44" s="76"/>
      <c r="AC44" s="76"/>
      <c r="AD44" s="76"/>
      <c r="AE44" s="76"/>
      <c r="AF44" s="76"/>
      <c r="AG44" s="76"/>
      <c r="AH44" s="76"/>
      <c r="AI44" s="76"/>
      <c r="AJ44" s="76"/>
      <c r="AK44" s="76"/>
      <c r="AL44" s="76"/>
      <c r="AM44" s="76"/>
      <c r="AN44" s="76"/>
      <c r="AO44" s="76"/>
      <c r="AP44" s="77"/>
    </row>
    <row r="45" spans="1:42" ht="16" x14ac:dyDescent="0.8">
      <c r="A45" s="46" t="s">
        <v>78</v>
      </c>
      <c r="B45" s="47">
        <f>(B$3*0.5*'Summary impacts'!$Q$19)*'Summary impacts'!$E$6</f>
        <v>26886.605000000003</v>
      </c>
      <c r="C45" s="47">
        <f>(C$3*0.5*'Summary impacts'!$Q$19)*'Summary impacts'!$E$6</f>
        <v>34373.675000000003</v>
      </c>
      <c r="D45" s="47">
        <f>(D$3*0.5*'Summary impacts'!$Q$19)*'Summary impacts'!$E$6</f>
        <v>37990.004999999997</v>
      </c>
      <c r="E45" s="47">
        <f>(E$3*0.5*'Summary impacts'!$Q$19)*'Summary impacts'!$E$6</f>
        <v>40986.275000000001</v>
      </c>
      <c r="F45" s="47">
        <f>(F$3*0.5*'Summary impacts'!$Q$19)*'Summary impacts'!$E$6</f>
        <v>44236.955000000002</v>
      </c>
      <c r="G45" s="47">
        <f>(G$3*0.5*'Summary impacts'!$Q$19)*'Summary impacts'!$E$6</f>
        <v>47733.29</v>
      </c>
      <c r="H45" s="47">
        <f>(H$3*0.5*'Summary impacts'!$Q$19)*'Summary impacts'!$E$6</f>
        <v>51489.184999999998</v>
      </c>
      <c r="I45" s="47">
        <f>(I$3*0.5*'Summary impacts'!$Q$19)*'Summary impacts'!$E$6</f>
        <v>55516.485000000001</v>
      </c>
      <c r="J45" s="47">
        <f>(J$3*0.5*'Summary impacts'!$Q$19)*'Summary impacts'!$E$6</f>
        <v>59830.125</v>
      </c>
      <c r="K45" s="47">
        <f>(K$3*0.5*'Summary impacts'!$Q$19)*'Summary impacts'!$E$6</f>
        <v>64443.494999999995</v>
      </c>
      <c r="L45" s="47">
        <f>(L$3*0.5*'Summary impacts'!$Q$19)*'Summary impacts'!$E$6</f>
        <v>69372.044999999998</v>
      </c>
      <c r="M45" s="47">
        <f>(M$3*0.5*'Summary impacts'!$Q$19)*'Summary impacts'!$E$6</f>
        <v>74630.195000000007</v>
      </c>
      <c r="N45" s="47">
        <f>(N$3*0.5*'Summary impacts'!$Q$19)*'Summary impacts'!$E$6</f>
        <v>80234.425000000003</v>
      </c>
      <c r="O45" s="47">
        <f>(O$3*0.5*'Summary impacts'!$Q$19)*'Summary impacts'!$E$6</f>
        <v>86200.7</v>
      </c>
      <c r="P45" s="47">
        <f>(P$3*0.5*'Summary impacts'!$Q$19)*'Summary impacts'!$E$6</f>
        <v>92544.47</v>
      </c>
      <c r="Q45" s="47">
        <f>(Q$3*0.5*'Summary impacts'!$Q$19)*'Summary impacts'!$E$6</f>
        <v>99283.244999999995</v>
      </c>
      <c r="R45" s="47">
        <f>(R$3*0.5*'Summary impacts'!$Q$19)*'Summary impacts'!$E$6</f>
        <v>106432.98999999999</v>
      </c>
      <c r="S45" s="47">
        <f>(S$3*0.5*'Summary impacts'!$Q$19)*'Summary impacts'!$E$6</f>
        <v>114009.67000000001</v>
      </c>
      <c r="T45" s="47">
        <f>(T$3*0.5*'Summary impacts'!$Q$19)*'Summary impacts'!$E$6</f>
        <v>122028.22</v>
      </c>
      <c r="U45" s="48">
        <f>T45/B45</f>
        <v>4.5386250885896526</v>
      </c>
      <c r="W45" s="76"/>
      <c r="X45" s="76"/>
      <c r="Y45" s="76"/>
      <c r="Z45" s="76"/>
      <c r="AA45" s="76"/>
      <c r="AB45" s="76"/>
      <c r="AC45" s="76"/>
      <c r="AD45" s="76"/>
      <c r="AE45" s="76"/>
      <c r="AF45" s="76"/>
      <c r="AG45" s="76"/>
      <c r="AH45" s="76"/>
      <c r="AI45" s="76"/>
      <c r="AJ45" s="76"/>
      <c r="AK45" s="76"/>
      <c r="AL45" s="76"/>
      <c r="AM45" s="76"/>
      <c r="AN45" s="76"/>
      <c r="AO45" s="76"/>
      <c r="AP45" s="77"/>
    </row>
    <row r="46" spans="1:42" ht="16" x14ac:dyDescent="0.8">
      <c r="A46" s="46" t="s">
        <v>14</v>
      </c>
      <c r="B46" s="47">
        <f>(B$4)*'Summary impacts'!$E$7</f>
        <v>22502.22</v>
      </c>
      <c r="C46" s="47">
        <f>(C$4)*'Summary impacts'!$E$7</f>
        <v>27889.86</v>
      </c>
      <c r="D46" s="47">
        <f>(D$4)*'Summary impacts'!$E$7</f>
        <v>30218.01</v>
      </c>
      <c r="E46" s="47">
        <f>(E$4)*'Summary impacts'!$E$7</f>
        <v>31284.929999999997</v>
      </c>
      <c r="F46" s="47">
        <f>(F$4)*'Summary impacts'!$E$7</f>
        <v>32391.119999999999</v>
      </c>
      <c r="G46" s="47">
        <f>(G$4)*'Summary impacts'!$E$7</f>
        <v>33538.620000000003</v>
      </c>
      <c r="H46" s="47">
        <f>(H$4)*'Summary impacts'!$E$7</f>
        <v>34728.959999999999</v>
      </c>
      <c r="I46" s="47">
        <f>(I$4)*'Summary impacts'!$E$7</f>
        <v>35964.18</v>
      </c>
      <c r="J46" s="47">
        <f>(J$4)*'Summary impacts'!$E$7</f>
        <v>37245.81</v>
      </c>
      <c r="K46" s="47">
        <f>(K$4)*'Summary impacts'!$E$7</f>
        <v>38575.89</v>
      </c>
      <c r="L46" s="47">
        <f>(L$4)*'Summary impacts'!$E$7</f>
        <v>39957.480000000003</v>
      </c>
      <c r="M46" s="47">
        <f>(M$4)*'Summary impacts'!$E$7</f>
        <v>41392.11</v>
      </c>
      <c r="N46" s="47">
        <f>(N$4)*'Summary impacts'!$E$7</f>
        <v>42882.840000000004</v>
      </c>
      <c r="O46" s="47">
        <f>(O$4)*'Summary impacts'!$E$7</f>
        <v>44431.200000000004</v>
      </c>
      <c r="P46" s="47">
        <f>(P$4)*'Summary impacts'!$E$7</f>
        <v>46040.76</v>
      </c>
      <c r="Q46" s="47">
        <f>(Q$4)*'Summary impacts'!$E$7</f>
        <v>47714.07</v>
      </c>
      <c r="R46" s="47">
        <f>(R$4)*'Summary impacts'!$E$7</f>
        <v>49454.19</v>
      </c>
      <c r="S46" s="47">
        <f>(S$4)*'Summary impacts'!$E$7</f>
        <v>51263.67</v>
      </c>
      <c r="T46" s="47">
        <f>(T$4)*'Summary impacts'!$E$7</f>
        <v>53145.06</v>
      </c>
      <c r="U46" s="48">
        <f t="shared" ref="U46:U55" si="11">T46/B46</f>
        <v>2.3617696387289784</v>
      </c>
      <c r="W46" s="76"/>
      <c r="X46" s="76"/>
      <c r="Y46" s="76"/>
      <c r="Z46" s="76"/>
      <c r="AA46" s="76"/>
      <c r="AB46" s="76"/>
      <c r="AC46" s="76"/>
      <c r="AD46" s="76"/>
      <c r="AE46" s="76"/>
      <c r="AF46" s="76"/>
      <c r="AG46" s="76"/>
      <c r="AH46" s="76"/>
      <c r="AI46" s="76"/>
      <c r="AJ46" s="76"/>
      <c r="AK46" s="76"/>
      <c r="AL46" s="76"/>
      <c r="AM46" s="76"/>
      <c r="AN46" s="76"/>
      <c r="AO46" s="76"/>
      <c r="AP46" s="77"/>
    </row>
    <row r="47" spans="1:42" ht="16" x14ac:dyDescent="0.8">
      <c r="A47" s="46" t="s">
        <v>34</v>
      </c>
      <c r="B47" s="47">
        <f>(B$5*0.89)*'Summary impacts'!$E$8</f>
        <v>15738.92643</v>
      </c>
      <c r="C47" s="47">
        <f>(C$5*0.89)*'Summary impacts'!$E$8</f>
        <v>19505.251569999997</v>
      </c>
      <c r="D47" s="47">
        <f>(D$5*0.89)*'Summary impacts'!$E$8</f>
        <v>21132.916499999999</v>
      </c>
      <c r="E47" s="47">
        <f>(E$5*0.89)*'Summary impacts'!$E$8</f>
        <v>21880.836009999999</v>
      </c>
      <c r="F47" s="47">
        <f>(F$5*0.89)*'Summary impacts'!$E$8</f>
        <v>22656.842139999997</v>
      </c>
      <c r="G47" s="47">
        <f>(G$5*0.89)*'Summary impacts'!$E$8</f>
        <v>23462.293919999996</v>
      </c>
      <c r="H47" s="47">
        <f>(H$5*0.89)*'Summary impacts'!$E$8</f>
        <v>24297.644360000002</v>
      </c>
      <c r="I47" s="47">
        <f>(I$5*0.89)*'Summary impacts'!$E$8</f>
        <v>25165.158510000001</v>
      </c>
      <c r="J47" s="47">
        <f>(J$5*0.89)*'Summary impacts'!$E$8</f>
        <v>26065.742389999996</v>
      </c>
      <c r="K47" s="47">
        <f>(K$5*0.89)*'Summary impacts'!$E$8</f>
        <v>27001.208039999998</v>
      </c>
      <c r="L47" s="47">
        <f>(L$5*0.89)*'Summary impacts'!$E$8</f>
        <v>27972.914489999999</v>
      </c>
      <c r="M47" s="47">
        <f>(M$5*0.89)*'Summary impacts'!$E$8</f>
        <v>28982.673779999997</v>
      </c>
      <c r="N47" s="47">
        <f>(N$5*0.89)*'Summary impacts'!$E$8</f>
        <v>30032.297950000004</v>
      </c>
      <c r="O47" s="47">
        <f>(O$5*0.89)*'Summary impacts'!$E$8</f>
        <v>31123.599039999997</v>
      </c>
      <c r="P47" s="47">
        <f>(P$5*0.89)*'Summary impacts'!$E$8</f>
        <v>32258.389090000004</v>
      </c>
      <c r="Q47" s="47">
        <f>(Q$5*0.89)*'Summary impacts'!$E$8</f>
        <v>33439.386160000002</v>
      </c>
      <c r="R47" s="47">
        <f>(R$5*0.89)*'Summary impacts'!$E$8</f>
        <v>34667.496269999996</v>
      </c>
      <c r="S47" s="47">
        <f>(S$5*0.89)*'Summary impacts'!$E$8</f>
        <v>35946.343500000003</v>
      </c>
      <c r="T47" s="47">
        <f>(T$5*0.89)*'Summary impacts'!$E$8</f>
        <v>37276.833869999995</v>
      </c>
      <c r="U47" s="48">
        <f t="shared" si="11"/>
        <v>2.3684483205249975</v>
      </c>
      <c r="W47" s="76"/>
      <c r="X47" s="76"/>
      <c r="Y47" s="76"/>
      <c r="Z47" s="76"/>
      <c r="AA47" s="76"/>
      <c r="AB47" s="76"/>
      <c r="AC47" s="76"/>
      <c r="AD47" s="76"/>
      <c r="AE47" s="76"/>
      <c r="AF47" s="76"/>
      <c r="AG47" s="76"/>
      <c r="AH47" s="76"/>
      <c r="AI47" s="76"/>
      <c r="AJ47" s="76"/>
      <c r="AK47" s="76"/>
      <c r="AL47" s="76"/>
      <c r="AM47" s="76"/>
      <c r="AN47" s="76"/>
      <c r="AO47" s="76"/>
      <c r="AP47" s="77"/>
    </row>
    <row r="48" spans="1:42" ht="16" x14ac:dyDescent="0.8">
      <c r="A48" s="46" t="s">
        <v>35</v>
      </c>
      <c r="B48" s="47">
        <f>(B$5*0.11)*'Summary impacts'!$E$9</f>
        <v>2239.5337800000002</v>
      </c>
      <c r="C48" s="47">
        <f>(C$5*0.11)*'Summary impacts'!$E$9</f>
        <v>2775.4542200000001</v>
      </c>
      <c r="D48" s="47">
        <f>(D$5*0.11)*'Summary impacts'!$E$9</f>
        <v>3007.0589999999997</v>
      </c>
      <c r="E48" s="47">
        <f>(E$5*0.11)*'Summary impacts'!$E$9</f>
        <v>3113.4824599999997</v>
      </c>
      <c r="F48" s="47">
        <f>(F$5*0.11)*'Summary impacts'!$E$9</f>
        <v>3223.9024399999998</v>
      </c>
      <c r="G48" s="47">
        <f>(G$5*0.11)*'Summary impacts'!$E$9</f>
        <v>3338.5123199999998</v>
      </c>
      <c r="H48" s="47">
        <f>(H$5*0.11)*'Summary impacts'!$E$9</f>
        <v>3457.3765600000002</v>
      </c>
      <c r="I48" s="47">
        <f>(I$5*0.11)*'Summary impacts'!$E$9</f>
        <v>3580.8174599999998</v>
      </c>
      <c r="J48" s="47">
        <f>(J$5*0.11)*'Summary impacts'!$E$9</f>
        <v>3708.9639399999996</v>
      </c>
      <c r="K48" s="47">
        <f>(K$5*0.11)*'Summary impacts'!$E$9</f>
        <v>3842.0738399999996</v>
      </c>
      <c r="L48" s="47">
        <f>(L$5*0.11)*'Summary impacts'!$E$9</f>
        <v>3980.3405400000001</v>
      </c>
      <c r="M48" s="47">
        <f>(M$5*0.11)*'Summary impacts'!$E$9</f>
        <v>4124.0218800000002</v>
      </c>
      <c r="N48" s="47">
        <f>(N$5*0.11)*'Summary impacts'!$E$9</f>
        <v>4273.3757000000005</v>
      </c>
      <c r="O48" s="47">
        <f>(O$5*0.11)*'Summary impacts'!$E$9</f>
        <v>4428.6598400000003</v>
      </c>
      <c r="P48" s="47">
        <f>(P$5*0.11)*'Summary impacts'!$E$9</f>
        <v>4590.1321400000006</v>
      </c>
      <c r="Q48" s="47">
        <f>(Q$5*0.11)*'Summary impacts'!$E$9</f>
        <v>4758.1793600000001</v>
      </c>
      <c r="R48" s="47">
        <f>(R$5*0.11)*'Summary impacts'!$E$9</f>
        <v>4932.9304199999997</v>
      </c>
      <c r="S48" s="47">
        <f>(S$5*0.11)*'Summary impacts'!$E$9</f>
        <v>5114.9009999999998</v>
      </c>
      <c r="T48" s="47">
        <f>(T$5*0.11)*'Summary impacts'!$E$9</f>
        <v>5304.2200199999997</v>
      </c>
      <c r="U48" s="48">
        <f t="shared" si="11"/>
        <v>2.3684483205249975</v>
      </c>
      <c r="W48" s="76"/>
      <c r="X48" s="76"/>
      <c r="Y48" s="76"/>
      <c r="Z48" s="76"/>
      <c r="AA48" s="76"/>
      <c r="AB48" s="76"/>
      <c r="AC48" s="76"/>
      <c r="AD48" s="76"/>
      <c r="AE48" s="76"/>
      <c r="AF48" s="76"/>
      <c r="AG48" s="76"/>
      <c r="AH48" s="76"/>
      <c r="AI48" s="76"/>
      <c r="AJ48" s="76"/>
      <c r="AK48" s="76"/>
      <c r="AL48" s="76"/>
      <c r="AM48" s="76"/>
      <c r="AN48" s="76"/>
      <c r="AO48" s="76"/>
      <c r="AP48" s="77"/>
    </row>
    <row r="49" spans="1:42" ht="16" x14ac:dyDescent="0.8">
      <c r="A49" s="46" t="s">
        <v>77</v>
      </c>
      <c r="B49" s="47">
        <f>(B$6*0.75)*'Summary impacts'!$E$10</f>
        <v>26093.814000000002</v>
      </c>
      <c r="C49" s="47">
        <f>(C$6*0.75)*'Summary impacts'!$E$10</f>
        <v>32998.110000000008</v>
      </c>
      <c r="D49" s="47">
        <f>(D$6*0.75)*'Summary impacts'!$E$10</f>
        <v>36194.405999999995</v>
      </c>
      <c r="E49" s="47">
        <f>(E$6*0.75)*'Summary impacts'!$E$10</f>
        <v>38441.453999999998</v>
      </c>
      <c r="F49" s="47">
        <f>(F$6*0.75)*'Summary impacts'!$E$10</f>
        <v>40896.768000000004</v>
      </c>
      <c r="G49" s="47">
        <f>(G$6*0.75)*'Summary impacts'!$E$10</f>
        <v>43548.606</v>
      </c>
      <c r="H49" s="47">
        <f>(H$6*0.75)*'Summary impacts'!$E$10</f>
        <v>46409.328000000009</v>
      </c>
      <c r="I49" s="47">
        <f>(I$6*0.75)*'Summary impacts'!$E$10</f>
        <v>49490.676000000007</v>
      </c>
      <c r="J49" s="47">
        <f>(J$6*0.75)*'Summary impacts'!$E$10</f>
        <v>52805.628000000004</v>
      </c>
      <c r="K49" s="47">
        <f>(K$6*0.75)*'Summary impacts'!$E$10</f>
        <v>56366.544000000009</v>
      </c>
      <c r="L49" s="47">
        <f>(L$6*0.75)*'Summary impacts'!$E$10</f>
        <v>60187.02</v>
      </c>
      <c r="M49" s="47">
        <f>(M$6*0.75)*'Summary impacts'!$E$10</f>
        <v>64281.270000000011</v>
      </c>
      <c r="N49" s="47">
        <f>(N$6*0.75)*'Summary impacts'!$E$10</f>
        <v>68661.65400000001</v>
      </c>
      <c r="O49" s="47">
        <f>(O$6*0.75)*'Summary impacts'!$E$10</f>
        <v>73343.622000000003</v>
      </c>
      <c r="P49" s="47">
        <f>(P$6*0.75)*'Summary impacts'!$E$10</f>
        <v>78341.388000000021</v>
      </c>
      <c r="Q49" s="47">
        <f>(Q$6*0.75)*'Summary impacts'!$E$10</f>
        <v>83667.929999999993</v>
      </c>
      <c r="R49" s="47">
        <f>(R$6*0.75)*'Summary impacts'!$E$10</f>
        <v>89338.698000000004</v>
      </c>
      <c r="S49" s="47">
        <f>(S$6*0.75)*'Summary impacts'!$E$10</f>
        <v>95366.052000000011</v>
      </c>
      <c r="T49" s="47">
        <f>(T$6*0.75)*'Summary impacts'!$E$10</f>
        <v>101764.20600000001</v>
      </c>
      <c r="U49" s="48">
        <f t="shared" si="11"/>
        <v>3.8999360538095349</v>
      </c>
      <c r="W49" s="76"/>
      <c r="X49" s="76"/>
      <c r="Y49" s="76"/>
      <c r="Z49" s="76"/>
      <c r="AA49" s="76"/>
      <c r="AB49" s="76"/>
      <c r="AC49" s="76"/>
      <c r="AD49" s="76"/>
      <c r="AE49" s="76"/>
      <c r="AF49" s="76"/>
      <c r="AG49" s="76"/>
      <c r="AH49" s="76"/>
      <c r="AI49" s="76"/>
      <c r="AJ49" s="76"/>
      <c r="AK49" s="76"/>
      <c r="AL49" s="76"/>
      <c r="AM49" s="76"/>
      <c r="AN49" s="76"/>
      <c r="AO49" s="76"/>
      <c r="AP49" s="77"/>
    </row>
    <row r="50" spans="1:42" ht="16" x14ac:dyDescent="0.8">
      <c r="A50" s="46" t="s">
        <v>79</v>
      </c>
      <c r="B50" s="47">
        <f>(B$6*0.25)*'Summary impacts'!$E$11</f>
        <v>11189.095000000001</v>
      </c>
      <c r="C50" s="47">
        <f>(C$6*0.25)*'Summary impacts'!$E$11</f>
        <v>14149.675000000001</v>
      </c>
      <c r="D50" s="47">
        <f>(D$6*0.25)*'Summary impacts'!$E$11</f>
        <v>15520.254999999999</v>
      </c>
      <c r="E50" s="47">
        <f>(E$6*0.25)*'Summary impacts'!$E$11</f>
        <v>16483.794999999998</v>
      </c>
      <c r="F50" s="47">
        <f>(F$6*0.25)*'Summary impacts'!$E$11</f>
        <v>17536.64</v>
      </c>
      <c r="G50" s="47">
        <f>(G$6*0.25)*'Summary impacts'!$E$11</f>
        <v>18673.754999999997</v>
      </c>
      <c r="H50" s="47">
        <f>(H$6*0.25)*'Summary impacts'!$E$11</f>
        <v>19900.440000000002</v>
      </c>
      <c r="I50" s="47">
        <f>(I$6*0.25)*'Summary impacts'!$E$11</f>
        <v>21221.73</v>
      </c>
      <c r="J50" s="47">
        <f>(J$6*0.25)*'Summary impacts'!$E$11</f>
        <v>22643.190000000002</v>
      </c>
      <c r="K50" s="47">
        <f>(K$6*0.25)*'Summary impacts'!$E$11</f>
        <v>24170.120000000003</v>
      </c>
      <c r="L50" s="47">
        <f>(L$6*0.25)*'Summary impacts'!$E$11</f>
        <v>25808.35</v>
      </c>
      <c r="M50" s="47">
        <f>(M$6*0.25)*'Summary impacts'!$E$11</f>
        <v>27563.975000000002</v>
      </c>
      <c r="N50" s="47">
        <f>(N$6*0.25)*'Summary impacts'!$E$11</f>
        <v>29442.294999999998</v>
      </c>
      <c r="O50" s="47">
        <f>(O$6*0.25)*'Summary impacts'!$E$11</f>
        <v>31449.934999999998</v>
      </c>
      <c r="P50" s="47">
        <f>(P$6*0.25)*'Summary impacts'!$E$11</f>
        <v>33592.990000000005</v>
      </c>
      <c r="Q50" s="47">
        <f>(Q$6*0.25)*'Summary impacts'!$E$11</f>
        <v>35877.024999999994</v>
      </c>
      <c r="R50" s="47">
        <f>(R$6*0.25)*'Summary impacts'!$E$11</f>
        <v>38308.665000000001</v>
      </c>
      <c r="S50" s="47">
        <f>(S$6*0.25)*'Summary impacts'!$E$11</f>
        <v>40893.21</v>
      </c>
      <c r="T50" s="47">
        <f>(T$6*0.25)*'Summary impacts'!$E$11</f>
        <v>43636.755000000005</v>
      </c>
      <c r="U50" s="48">
        <f t="shared" si="11"/>
        <v>3.8999360538095349</v>
      </c>
      <c r="W50" s="76"/>
      <c r="X50" s="76"/>
      <c r="Y50" s="76"/>
      <c r="Z50" s="76"/>
      <c r="AA50" s="76"/>
      <c r="AB50" s="76"/>
      <c r="AC50" s="76"/>
      <c r="AD50" s="76"/>
      <c r="AE50" s="76"/>
      <c r="AF50" s="76"/>
      <c r="AG50" s="76"/>
      <c r="AH50" s="76"/>
      <c r="AI50" s="76"/>
      <c r="AJ50" s="76"/>
      <c r="AK50" s="76"/>
      <c r="AL50" s="76"/>
      <c r="AM50" s="76"/>
      <c r="AN50" s="76"/>
      <c r="AO50" s="76"/>
      <c r="AP50" s="77"/>
    </row>
    <row r="51" spans="1:42" ht="16" x14ac:dyDescent="0.8">
      <c r="A51" s="46" t="s">
        <v>37</v>
      </c>
      <c r="B51" s="47">
        <f>(B$7*0.76)*'Summary impacts'!$E$12</f>
        <v>42969.038839999994</v>
      </c>
      <c r="C51" s="47">
        <f>(C$7*0.76)*'Summary impacts'!$E$12</f>
        <v>53412.326520000002</v>
      </c>
      <c r="D51" s="47">
        <f>(D$7*0.76)*'Summary impacts'!$E$12</f>
        <v>57978.732560000004</v>
      </c>
      <c r="E51" s="47">
        <f>(E$7*0.76)*'Summary impacts'!$E$12</f>
        <v>60187.54868</v>
      </c>
      <c r="F51" s="47">
        <f>(F$7*0.76)*'Summary impacts'!$E$12</f>
        <v>65569.36176</v>
      </c>
      <c r="G51" s="47">
        <f>(G$7*0.76)*'Summary impacts'!$E$12</f>
        <v>71470.300439999992</v>
      </c>
      <c r="H51" s="47">
        <f>(H$7*0.76)*'Summary impacts'!$E$12</f>
        <v>77947.974999999991</v>
      </c>
      <c r="I51" s="47">
        <f>(I$7*0.76)*'Summary impacts'!$E$12</f>
        <v>85065.693440000003</v>
      </c>
      <c r="J51" s="47">
        <f>(J$7*0.76)*'Summary impacts'!$E$12</f>
        <v>92895.626879999982</v>
      </c>
      <c r="K51" s="47">
        <f>(K$7*0.76)*'Summary impacts'!$E$12</f>
        <v>101520.07571999999</v>
      </c>
      <c r="L51" s="47">
        <f>(L$7*0.76)*'Summary impacts'!$E$12</f>
        <v>111030.20348</v>
      </c>
      <c r="M51" s="47">
        <f>(M$7*0.76)*'Summary impacts'!$E$12</f>
        <v>121530.46836</v>
      </c>
      <c r="N51" s="47">
        <f>(N$7*0.76)*'Summary impacts'!$E$12</f>
        <v>133139.25632000001</v>
      </c>
      <c r="O51" s="47">
        <f>(O$7*0.76)*'Summary impacts'!$E$12</f>
        <v>145992.04647999999</v>
      </c>
      <c r="P51" s="47">
        <f>(P$7*0.76)*'Summary impacts'!$E$12</f>
        <v>160241.41111999998</v>
      </c>
      <c r="Q51" s="47">
        <f>(Q$7*0.76)*'Summary impacts'!$E$12</f>
        <v>176063.34647999998</v>
      </c>
      <c r="R51" s="47">
        <f>(R$7*0.76)*'Summary impacts'!$E$12</f>
        <v>193658.53891999996</v>
      </c>
      <c r="S51" s="47">
        <f>(S$7*0.76)*'Summary impacts'!$E$12</f>
        <v>213254.89723999999</v>
      </c>
      <c r="T51" s="47">
        <f>(T$7*0.76)*'Summary impacts'!$E$12</f>
        <v>235117.04888000002</v>
      </c>
      <c r="U51" s="48">
        <f t="shared" si="11"/>
        <v>5.4717781739425115</v>
      </c>
      <c r="W51" s="76"/>
      <c r="X51" s="76"/>
      <c r="Y51" s="76"/>
      <c r="Z51" s="76"/>
      <c r="AA51" s="76"/>
      <c r="AB51" s="76"/>
      <c r="AC51" s="76"/>
      <c r="AD51" s="76"/>
      <c r="AE51" s="76"/>
      <c r="AF51" s="76"/>
      <c r="AG51" s="76"/>
      <c r="AH51" s="76"/>
      <c r="AI51" s="76"/>
      <c r="AJ51" s="76"/>
      <c r="AK51" s="76"/>
      <c r="AL51" s="76"/>
      <c r="AM51" s="76"/>
      <c r="AN51" s="76"/>
      <c r="AO51" s="76"/>
      <c r="AP51" s="77"/>
    </row>
    <row r="52" spans="1:42" ht="16" x14ac:dyDescent="0.8">
      <c r="A52" s="46" t="s">
        <v>38</v>
      </c>
      <c r="B52" s="47">
        <f>(B$7*0.24)*'Summary impacts'!$E$13</f>
        <v>14562.83088</v>
      </c>
      <c r="C52" s="47">
        <f>(C$7*0.24)*'Summary impacts'!$E$13</f>
        <v>18102.212640000002</v>
      </c>
      <c r="D52" s="47">
        <f>(D$7*0.24)*'Summary impacts'!$E$13</f>
        <v>19649.833920000001</v>
      </c>
      <c r="E52" s="47">
        <f>(E$7*0.24)*'Summary impacts'!$E$13</f>
        <v>20398.43376</v>
      </c>
      <c r="F52" s="47">
        <f>(F$7*0.24)*'Summary impacts'!$E$13</f>
        <v>22222.408320000002</v>
      </c>
      <c r="G52" s="47">
        <f>(G$7*0.24)*'Summary impacts'!$E$13</f>
        <v>24222.322080000002</v>
      </c>
      <c r="H52" s="47">
        <f>(H$7*0.24)*'Summary impacts'!$E$13</f>
        <v>26417.7</v>
      </c>
      <c r="I52" s="47">
        <f>(I$7*0.24)*'Summary impacts'!$E$13</f>
        <v>28829.998080000001</v>
      </c>
      <c r="J52" s="47">
        <f>(J$7*0.24)*'Summary impacts'!$E$13</f>
        <v>31483.676159999999</v>
      </c>
      <c r="K52" s="47">
        <f>(K$7*0.24)*'Summary impacts'!$E$13</f>
        <v>34406.627039999999</v>
      </c>
      <c r="L52" s="47">
        <f>(L$7*0.24)*'Summary impacts'!$E$13</f>
        <v>37629.747359999994</v>
      </c>
      <c r="M52" s="47">
        <f>(M$7*0.24)*'Summary impacts'!$E$13</f>
        <v>41188.43952</v>
      </c>
      <c r="N52" s="47">
        <f>(N$7*0.24)*'Summary impacts'!$E$13</f>
        <v>45122.826239999995</v>
      </c>
      <c r="O52" s="47">
        <f>(O$7*0.24)*'Summary impacts'!$E$13</f>
        <v>49478.823360000002</v>
      </c>
      <c r="P52" s="47">
        <f>(P$7*0.24)*'Summary impacts'!$E$13</f>
        <v>54308.139839999996</v>
      </c>
      <c r="Q52" s="47">
        <f>(Q$7*0.24)*'Summary impacts'!$E$13</f>
        <v>59670.423360000001</v>
      </c>
      <c r="R52" s="47">
        <f>(R$7*0.24)*'Summary impacts'!$E$13</f>
        <v>65633.689439999987</v>
      </c>
      <c r="S52" s="47">
        <f>(S$7*0.24)*'Summary impacts'!$E$13</f>
        <v>72275.179680000016</v>
      </c>
      <c r="T52" s="47">
        <f>(T$7*0.24)*'Summary impacts'!$E$13</f>
        <v>79684.580160000012</v>
      </c>
      <c r="U52" s="48">
        <f t="shared" si="11"/>
        <v>5.4717781739425115</v>
      </c>
      <c r="W52" s="76"/>
      <c r="X52" s="76"/>
      <c r="Y52" s="76"/>
      <c r="Z52" s="76"/>
      <c r="AA52" s="76"/>
      <c r="AB52" s="76"/>
      <c r="AC52" s="76"/>
      <c r="AD52" s="76"/>
      <c r="AE52" s="76"/>
      <c r="AF52" s="76"/>
      <c r="AG52" s="76"/>
      <c r="AH52" s="76"/>
      <c r="AI52" s="76"/>
      <c r="AJ52" s="76"/>
      <c r="AK52" s="76"/>
      <c r="AL52" s="76"/>
      <c r="AM52" s="76"/>
      <c r="AN52" s="76"/>
      <c r="AO52" s="76"/>
      <c r="AP52" s="77"/>
    </row>
    <row r="53" spans="1:42" ht="16" x14ac:dyDescent="0.8">
      <c r="A53" s="46" t="s">
        <v>39</v>
      </c>
      <c r="B53" s="47">
        <f>(B$8)*'Summary impacts'!$E$14</f>
        <v>4074.95</v>
      </c>
      <c r="C53" s="47">
        <f>(C$8)*'Summary impacts'!$E$14</f>
        <v>5664.01</v>
      </c>
      <c r="D53" s="47">
        <f>(D$8)*'Summary impacts'!$E$14</f>
        <v>6516.51</v>
      </c>
      <c r="E53" s="47">
        <f>(E$8)*'Summary impacts'!$E$14</f>
        <v>7103.03</v>
      </c>
      <c r="F53" s="47">
        <f>(F$8)*'Summary impacts'!$E$14</f>
        <v>8351.09</v>
      </c>
      <c r="G53" s="47">
        <f>(G$8)*'Summary impacts'!$E$14</f>
        <v>9844.67</v>
      </c>
      <c r="H53" s="47">
        <f>(H$8)*'Summary impacts'!$E$14</f>
        <v>11634.919999999998</v>
      </c>
      <c r="I53" s="47">
        <f>(I$8)*'Summary impacts'!$E$14</f>
        <v>13776.4</v>
      </c>
      <c r="J53" s="47">
        <f>(J$8)*'Summary impacts'!$E$14</f>
        <v>16327.080000000002</v>
      </c>
      <c r="K53" s="47">
        <f>(K$8)*'Summary impacts'!$E$14</f>
        <v>19355.16</v>
      </c>
      <c r="L53" s="47">
        <f>(L$8)*'Summary impacts'!$E$14</f>
        <v>22945.890000000003</v>
      </c>
      <c r="M53" s="47">
        <f>(M$8)*'Summary impacts'!$E$14</f>
        <v>27181.109999999997</v>
      </c>
      <c r="N53" s="47">
        <f>(N$8)*'Summary impacts'!$E$14</f>
        <v>32166.53</v>
      </c>
      <c r="O53" s="47">
        <f>(O$8)*'Summary impacts'!$E$14</f>
        <v>38004.450000000004</v>
      </c>
      <c r="P53" s="47">
        <f>(P$8)*'Summary impacts'!$E$14</f>
        <v>44821.04</v>
      </c>
      <c r="Q53" s="47">
        <f>(Q$8)*'Summary impacts'!$E$14</f>
        <v>52752.7</v>
      </c>
      <c r="R53" s="47">
        <f>(R$8)*'Summary impacts'!$E$14</f>
        <v>61946.06</v>
      </c>
      <c r="S53" s="47">
        <f>(S$8)*'Summary impacts'!$E$14</f>
        <v>72578.44</v>
      </c>
      <c r="T53" s="47">
        <f>(T$8)*'Summary impacts'!$E$14</f>
        <v>84837.39</v>
      </c>
      <c r="U53" s="48">
        <f t="shared" si="11"/>
        <v>20.819246861924686</v>
      </c>
      <c r="W53" s="76"/>
      <c r="X53" s="76"/>
      <c r="Y53" s="76"/>
      <c r="Z53" s="76"/>
      <c r="AA53" s="76"/>
      <c r="AB53" s="76"/>
      <c r="AC53" s="76"/>
      <c r="AD53" s="76"/>
      <c r="AE53" s="76"/>
      <c r="AF53" s="76"/>
      <c r="AG53" s="76"/>
      <c r="AH53" s="76"/>
      <c r="AI53" s="76"/>
      <c r="AJ53" s="76"/>
      <c r="AK53" s="76"/>
      <c r="AL53" s="76"/>
      <c r="AM53" s="76"/>
      <c r="AN53" s="76"/>
      <c r="AO53" s="76"/>
      <c r="AP53" s="77"/>
    </row>
    <row r="54" spans="1:42" ht="16" x14ac:dyDescent="0.8">
      <c r="A54" s="46" t="s">
        <v>40</v>
      </c>
      <c r="B54" s="47">
        <f>(B$9)*AVERAGE('Summary impacts'!$E$4:$E$14)</f>
        <v>30179.997818181819</v>
      </c>
      <c r="C54" s="47">
        <f>(C$9)*AVERAGE('Summary impacts'!$E$4:$E$14)</f>
        <v>37545.481636363642</v>
      </c>
      <c r="D54" s="47">
        <f>(D$9)*AVERAGE('Summary impacts'!$E$4:$E$14)</f>
        <v>40773.557454545451</v>
      </c>
      <c r="E54" s="47">
        <f>(E$9)*AVERAGE('Summary impacts'!$E$4:$E$14)</f>
        <v>42263.109818181823</v>
      </c>
      <c r="F54" s="47">
        <f>(F$9)*AVERAGE('Summary impacts'!$E$4:$E$14)</f>
        <v>43818.911999999997</v>
      </c>
      <c r="G54" s="47">
        <f>(G$9)*AVERAGE('Summary impacts'!$E$4:$E$14)</f>
        <v>45446.306727272728</v>
      </c>
      <c r="H54" s="47">
        <f>(H$9)*AVERAGE('Summary impacts'!$E$4:$E$14)</f>
        <v>47147.431090909093</v>
      </c>
      <c r="I54" s="47">
        <f>(I$9)*AVERAGE('Summary impacts'!$E$4:$E$14)</f>
        <v>48928.696363636365</v>
      </c>
      <c r="J54" s="47">
        <f>(J$9)*AVERAGE('Summary impacts'!$E$4:$E$14)</f>
        <v>50793.308181818189</v>
      </c>
      <c r="K54" s="47">
        <f>(K$9)*AVERAGE('Summary impacts'!$E$4:$E$14)</f>
        <v>52747.677818181815</v>
      </c>
      <c r="L54" s="47">
        <f>(L$9)*AVERAGE('Summary impacts'!$E$4:$E$14)</f>
        <v>54798.216545454554</v>
      </c>
      <c r="M54" s="47">
        <f>(M$9)*AVERAGE('Summary impacts'!$E$4:$E$14)</f>
        <v>56949.19854545455</v>
      </c>
      <c r="N54" s="47">
        <f>(N$9)*AVERAGE('Summary impacts'!$E$4:$E$14)</f>
        <v>59208.10363636363</v>
      </c>
      <c r="O54" s="47">
        <f>(O$9)*AVERAGE('Summary impacts'!$E$4:$E$14)</f>
        <v>61583.480181818173</v>
      </c>
      <c r="P54" s="47">
        <f>(P$9)*AVERAGE('Summary impacts'!$E$4:$E$14)</f>
        <v>64079.602363636375</v>
      </c>
      <c r="Q54" s="47">
        <f>(Q$9)*AVERAGE('Summary impacts'!$E$4:$E$14)</f>
        <v>66709.292727272725</v>
      </c>
      <c r="R54" s="47">
        <f>(R$9)*AVERAGE('Summary impacts'!$E$4:$E$14)</f>
        <v>69478.962545454546</v>
      </c>
      <c r="S54" s="47">
        <f>(S$9)*AVERAGE('Summary impacts'!$E$4:$E$14)</f>
        <v>72397.160181818181</v>
      </c>
      <c r="T54" s="47">
        <f>(T$9)*AVERAGE('Summary impacts'!$E$4:$E$14)</f>
        <v>75477.776727272736</v>
      </c>
      <c r="U54" s="48">
        <f t="shared" si="11"/>
        <v>2.5009205494972386</v>
      </c>
      <c r="W54" s="76"/>
      <c r="X54" s="76"/>
      <c r="Y54" s="76"/>
      <c r="Z54" s="76"/>
      <c r="AA54" s="76"/>
      <c r="AB54" s="76"/>
      <c r="AC54" s="76"/>
      <c r="AD54" s="76"/>
      <c r="AE54" s="76"/>
      <c r="AF54" s="76"/>
      <c r="AG54" s="76"/>
      <c r="AH54" s="76"/>
      <c r="AI54" s="76"/>
      <c r="AJ54" s="76"/>
      <c r="AK54" s="76"/>
      <c r="AL54" s="76"/>
      <c r="AM54" s="76"/>
      <c r="AN54" s="76"/>
      <c r="AO54" s="76"/>
      <c r="AP54" s="77"/>
    </row>
    <row r="55" spans="1:42" ht="16" x14ac:dyDescent="0.8">
      <c r="A55" s="39" t="s">
        <v>60</v>
      </c>
      <c r="B55" s="39">
        <f>SUM(B43:B54)</f>
        <v>263798.78676618182</v>
      </c>
      <c r="C55" s="39">
        <f t="shared" ref="C55:T55" si="12">SUM(C43:C54)</f>
        <v>335987.38521636365</v>
      </c>
      <c r="D55" s="39">
        <f t="shared" si="12"/>
        <v>369269.77189254545</v>
      </c>
      <c r="E55" s="39">
        <f t="shared" si="12"/>
        <v>389471.18751818186</v>
      </c>
      <c r="F55" s="39">
        <f t="shared" si="12"/>
        <v>421348.786738</v>
      </c>
      <c r="G55" s="39">
        <f t="shared" si="12"/>
        <v>456592.30185127276</v>
      </c>
      <c r="H55" s="39">
        <f t="shared" si="12"/>
        <v>495593.99335690914</v>
      </c>
      <c r="I55" s="39">
        <f t="shared" si="12"/>
        <v>538782.30887963634</v>
      </c>
      <c r="J55" s="39">
        <f t="shared" si="12"/>
        <v>586629.99000181817</v>
      </c>
      <c r="K55" s="39">
        <f t="shared" si="12"/>
        <v>639668.18360018183</v>
      </c>
      <c r="L55" s="39">
        <f t="shared" si="12"/>
        <v>698501.92473745462</v>
      </c>
      <c r="M55" s="39">
        <f t="shared" si="12"/>
        <v>763783.54594745452</v>
      </c>
      <c r="N55" s="39">
        <f t="shared" si="12"/>
        <v>836259.82717636367</v>
      </c>
      <c r="O55" s="39">
        <f t="shared" si="12"/>
        <v>916753.67002181802</v>
      </c>
      <c r="P55" s="39">
        <f t="shared" si="12"/>
        <v>1006181.0440056362</v>
      </c>
      <c r="Q55" s="39">
        <f t="shared" si="12"/>
        <v>1105576.3813292724</v>
      </c>
      <c r="R55" s="39">
        <f t="shared" si="12"/>
        <v>1216078.2184794545</v>
      </c>
      <c r="S55" s="39">
        <f t="shared" si="12"/>
        <v>1338967.517373818</v>
      </c>
      <c r="T55" s="39">
        <f t="shared" si="12"/>
        <v>1475674.6736092723</v>
      </c>
      <c r="U55" s="41">
        <f t="shared" si="11"/>
        <v>5.5939403349767387</v>
      </c>
      <c r="W55" s="69"/>
      <c r="X55" s="69"/>
      <c r="Y55" s="69"/>
      <c r="Z55" s="69"/>
      <c r="AA55" s="69"/>
      <c r="AB55" s="69"/>
      <c r="AC55" s="69"/>
      <c r="AD55" s="69"/>
      <c r="AE55" s="69"/>
      <c r="AF55" s="69"/>
      <c r="AG55" s="69"/>
      <c r="AH55" s="69"/>
      <c r="AI55" s="69"/>
      <c r="AJ55" s="69"/>
      <c r="AK55" s="69"/>
      <c r="AL55" s="69"/>
      <c r="AM55" s="69"/>
      <c r="AN55" s="69"/>
      <c r="AO55" s="69"/>
      <c r="AP55" s="78"/>
    </row>
    <row r="56" spans="1:42" ht="16" x14ac:dyDescent="0.8">
      <c r="A56" s="52" t="s">
        <v>85</v>
      </c>
      <c r="B56" s="44"/>
      <c r="C56" s="44"/>
      <c r="D56" s="44"/>
      <c r="E56" s="44"/>
      <c r="F56" s="44"/>
      <c r="G56" s="44"/>
      <c r="H56" s="44"/>
      <c r="I56" s="44"/>
      <c r="J56" s="44"/>
      <c r="K56" s="44"/>
      <c r="L56" s="44"/>
      <c r="M56" s="44"/>
      <c r="N56" s="44"/>
      <c r="O56" s="44"/>
      <c r="P56" s="44"/>
      <c r="Q56" s="44"/>
      <c r="R56" s="44"/>
      <c r="S56" s="44"/>
      <c r="T56" s="44"/>
      <c r="U56" s="44"/>
      <c r="W56" s="6"/>
      <c r="X56" s="6"/>
      <c r="Y56" s="6"/>
      <c r="Z56" s="6"/>
      <c r="AA56" s="6"/>
      <c r="AB56" s="6"/>
      <c r="AC56" s="6"/>
      <c r="AD56" s="6"/>
      <c r="AE56" s="6"/>
      <c r="AF56" s="6"/>
      <c r="AG56" s="6"/>
      <c r="AH56" s="6"/>
      <c r="AI56" s="6"/>
      <c r="AJ56" s="6"/>
      <c r="AK56" s="6"/>
      <c r="AL56" s="6"/>
      <c r="AM56" s="6"/>
      <c r="AN56" s="6"/>
      <c r="AO56" s="6"/>
      <c r="AP56" s="75"/>
    </row>
    <row r="57" spans="1:42" ht="16" x14ac:dyDescent="0.8">
      <c r="A57" s="46" t="s">
        <v>84</v>
      </c>
      <c r="B57" s="47">
        <f>(B$3*0.5*'Summary impacts'!$Q$19+(B$3*0.5)*'Summary impacts'!$Q$18)*'Summary impacts'!$F$4</f>
        <v>9930241.2630000003</v>
      </c>
      <c r="C57" s="47">
        <f>(C$3*0.5*'Summary impacts'!$Q$19+(C$3*0.5)*'Summary impacts'!$Q$18)*'Summary impacts'!$F$4</f>
        <v>12695499.705000002</v>
      </c>
      <c r="D57" s="47">
        <f>(D$3*0.5*'Summary impacts'!$Q$19+(D$3*0.5)*'Summary impacts'!$Q$18)*'Summary impacts'!$F$4</f>
        <v>14031147.302999999</v>
      </c>
      <c r="E57" s="47">
        <f>(E$3*0.5*'Summary impacts'!$Q$19+(E$3*0.5)*'Summary impacts'!$Q$18)*'Summary impacts'!$F$4</f>
        <v>15137783.265000001</v>
      </c>
      <c r="F57" s="47">
        <f>(F$3*0.5*'Summary impacts'!$Q$19+(F$3*0.5)*'Summary impacts'!$Q$18)*'Summary impacts'!$F$4</f>
        <v>16338382.473000001</v>
      </c>
      <c r="G57" s="47">
        <f>(G$3*0.5*'Summary impacts'!$Q$19+(G$3*0.5)*'Summary impacts'!$Q$18)*'Summary impacts'!$F$4</f>
        <v>17629711.373999998</v>
      </c>
      <c r="H57" s="47">
        <f>(H$3*0.5*'Summary impacts'!$Q$19+(H$3*0.5)*'Summary impacts'!$Q$18)*'Summary impacts'!$F$4</f>
        <v>19016905.610999998</v>
      </c>
      <c r="I57" s="47">
        <f>(I$3*0.5*'Summary impacts'!$Q$19+(I$3*0.5)*'Summary impacts'!$Q$18)*'Summary impacts'!$F$4</f>
        <v>20504339.991</v>
      </c>
      <c r="J57" s="47">
        <f>(J$3*0.5*'Summary impacts'!$Q$19+(J$3*0.5)*'Summary impacts'!$Q$18)*'Summary impacts'!$F$4</f>
        <v>22097530.575000003</v>
      </c>
      <c r="K57" s="47">
        <f>(K$3*0.5*'Summary impacts'!$Q$19+(K$3*0.5)*'Summary impacts'!$Q$18)*'Summary impacts'!$F$4</f>
        <v>23801422.796999998</v>
      </c>
      <c r="L57" s="47">
        <f>(L$3*0.5*'Summary impacts'!$Q$19+(L$3*0.5)*'Summary impacts'!$Q$18)*'Summary impacts'!$F$4</f>
        <v>25621722.927000001</v>
      </c>
      <c r="M57" s="47">
        <f>(M$3*0.5*'Summary impacts'!$Q$19+(M$3*0.5)*'Summary impacts'!$Q$18)*'Summary impacts'!$F$4</f>
        <v>27563756.817000002</v>
      </c>
      <c r="N57" s="47">
        <f>(N$3*0.5*'Summary impacts'!$Q$19+(N$3*0.5)*'Summary impacts'!$Q$18)*'Summary impacts'!$F$4</f>
        <v>29633611.155000001</v>
      </c>
      <c r="O57" s="47">
        <f>(O$3*0.5*'Summary impacts'!$Q$19+(O$3*0.5)*'Summary impacts'!$Q$18)*'Summary impacts'!$F$4</f>
        <v>31837182.419999998</v>
      </c>
      <c r="P57" s="47">
        <f>(P$3*0.5*'Summary impacts'!$Q$19+(P$3*0.5)*'Summary impacts'!$Q$18)*'Summary impacts'!$F$4</f>
        <v>34180176.881999999</v>
      </c>
      <c r="Q57" s="47">
        <f>(Q$3*0.5*'Summary impacts'!$Q$19+(Q$3*0.5)*'Summary impacts'!$Q$18)*'Summary impacts'!$F$4</f>
        <v>36669061.647</v>
      </c>
      <c r="R57" s="47">
        <f>(R$3*0.5*'Summary impacts'!$Q$19+(R$3*0.5)*'Summary impacts'!$Q$18)*'Summary impacts'!$F$4</f>
        <v>39309733.193999998</v>
      </c>
      <c r="S57" s="47">
        <f>(S$3*0.5*'Summary impacts'!$Q$19+(S$3*0.5)*'Summary impacts'!$Q$18)*'Summary impacts'!$F$4</f>
        <v>42108088.002000004</v>
      </c>
      <c r="T57" s="47">
        <f>(T$3*0.5*'Summary impacts'!$Q$19+(T$3*0.5)*'Summary impacts'!$Q$18)*'Summary impacts'!$F$4</f>
        <v>45069642.131999999</v>
      </c>
      <c r="U57" s="48">
        <f t="shared" ref="U57:U68" si="13">T57/$T$69</f>
        <v>0.3123984319434443</v>
      </c>
      <c r="W57" s="76"/>
      <c r="X57" s="76"/>
      <c r="Y57" s="76"/>
      <c r="Z57" s="76"/>
      <c r="AA57" s="76"/>
      <c r="AB57" s="76"/>
      <c r="AC57" s="76"/>
      <c r="AD57" s="76"/>
      <c r="AE57" s="76"/>
      <c r="AF57" s="76"/>
      <c r="AG57" s="76"/>
      <c r="AH57" s="76"/>
      <c r="AI57" s="76"/>
      <c r="AJ57" s="76"/>
      <c r="AK57" s="76"/>
      <c r="AL57" s="76"/>
      <c r="AM57" s="76"/>
      <c r="AN57" s="76"/>
      <c r="AO57" s="76"/>
      <c r="AP57" s="77"/>
    </row>
    <row r="58" spans="1:42" ht="16" x14ac:dyDescent="0.8">
      <c r="A58" s="46" t="s">
        <v>32</v>
      </c>
      <c r="B58" s="47">
        <f>(B$2-(B$3*0.5)*'Summary impacts'!$Q$18)*'Summary impacts'!$F$5</f>
        <v>1499699.1736999997</v>
      </c>
      <c r="C58" s="47">
        <f>(C$2-(C$3*0.5)*'Summary impacts'!$Q$18)*'Summary impacts'!$F$5</f>
        <v>2124113.6294999998</v>
      </c>
      <c r="D58" s="47">
        <f>(D$2-(D$3*0.5)*'Summary impacts'!$Q$18)*'Summary impacts'!$F$5</f>
        <v>2425096.1697</v>
      </c>
      <c r="E58" s="47">
        <f>(E$2-(E$3*0.5)*'Summary impacts'!$Q$18)*'Summary impacts'!$F$5</f>
        <v>2564239.9734999994</v>
      </c>
      <c r="F58" s="47">
        <f>(F$2-(F$3*0.5)*'Summary impacts'!$Q$18)*'Summary impacts'!$F$5</f>
        <v>3043474.6526999995</v>
      </c>
      <c r="G58" s="47">
        <f>(G$2-(G$3*0.5)*'Summary impacts'!$Q$18)*'Summary impacts'!$F$5</f>
        <v>3604528.8625999996</v>
      </c>
      <c r="H58" s="47">
        <f>(H$2-(H$3*0.5)*'Summary impacts'!$Q$18)*'Summary impacts'!$F$5</f>
        <v>4259765.2389000002</v>
      </c>
      <c r="I58" s="47">
        <f>(I$2-(I$3*0.5)*'Summary impacts'!$Q$18)*'Summary impacts'!$F$5</f>
        <v>5023013.2009000005</v>
      </c>
      <c r="J58" s="47">
        <f>(J$2-(J$3*0.5)*'Summary impacts'!$Q$18)*'Summary impacts'!$F$5</f>
        <v>5909573.9424999999</v>
      </c>
      <c r="K58" s="47">
        <f>(K$2-(K$3*0.5)*'Summary impacts'!$Q$18)*'Summary impacts'!$F$5</f>
        <v>6936829.1202999987</v>
      </c>
      <c r="L58" s="47">
        <f>(L$2-(L$3*0.5)*'Summary impacts'!$Q$18)*'Summary impacts'!$F$5</f>
        <v>8124401.207299999</v>
      </c>
      <c r="M58" s="47">
        <f>(M$2-(M$3*0.5)*'Summary impacts'!$Q$18)*'Summary impacts'!$F$5</f>
        <v>9494179.0182999987</v>
      </c>
      <c r="N58" s="47">
        <f>(N$2-(N$3*0.5)*'Summary impacts'!$Q$18)*'Summary impacts'!$F$5</f>
        <v>11070719.9845</v>
      </c>
      <c r="O58" s="47">
        <f>(O$2-(O$3*0.5)*'Summary impacts'!$Q$18)*'Summary impacts'!$F$5</f>
        <v>12881818.058000002</v>
      </c>
      <c r="P58" s="47">
        <f>(P$2-(P$3*0.5)*'Summary impacts'!$Q$18)*'Summary impacts'!$F$5</f>
        <v>14958361.1118</v>
      </c>
      <c r="Q58" s="47">
        <f>(Q$2-(Q$3*0.5)*'Summary impacts'!$Q$18)*'Summary impacts'!$F$5</f>
        <v>17335117.735300004</v>
      </c>
      <c r="R58" s="47">
        <f>(R$2-(R$3*0.5)*'Summary impacts'!$Q$18)*'Summary impacts'!$F$5</f>
        <v>20051004.680599999</v>
      </c>
      <c r="S58" s="47">
        <f>(S$2-(S$3*0.5)*'Summary impacts'!$Q$18)*'Summary impacts'!$F$5</f>
        <v>23149430.599799994</v>
      </c>
      <c r="T58" s="47">
        <f>(T$2-(T$3*0.5)*'Summary impacts'!$Q$18)*'Summary impacts'!$F$5</f>
        <v>26679065.086799994</v>
      </c>
      <c r="U58" s="48">
        <f t="shared" si="13"/>
        <v>0.18492487857843035</v>
      </c>
      <c r="W58" s="76"/>
      <c r="X58" s="76"/>
      <c r="Y58" s="76"/>
      <c r="Z58" s="76"/>
      <c r="AA58" s="76"/>
      <c r="AB58" s="76"/>
      <c r="AC58" s="76"/>
      <c r="AD58" s="76"/>
      <c r="AE58" s="76"/>
      <c r="AF58" s="76"/>
      <c r="AG58" s="76"/>
      <c r="AH58" s="76"/>
      <c r="AI58" s="76"/>
      <c r="AJ58" s="76"/>
      <c r="AK58" s="76"/>
      <c r="AL58" s="76"/>
      <c r="AM58" s="76"/>
      <c r="AN58" s="76"/>
      <c r="AO58" s="76"/>
      <c r="AP58" s="77"/>
    </row>
    <row r="59" spans="1:42" ht="16" customHeight="1" x14ac:dyDescent="0.8">
      <c r="A59" s="46" t="s">
        <v>78</v>
      </c>
      <c r="B59" s="47">
        <f>(B$3*0.5*'Summary impacts'!$Q$19)*'Summary impacts'!$F$6</f>
        <v>3732800.5000000005</v>
      </c>
      <c r="C59" s="47">
        <f>(C$3*0.5*'Summary impacts'!$Q$19)*'Summary impacts'!$F$6</f>
        <v>4772267.5</v>
      </c>
      <c r="D59" s="47">
        <f>(D$3*0.5*'Summary impacts'!$Q$19)*'Summary impacts'!$F$6</f>
        <v>5274340.5</v>
      </c>
      <c r="E59" s="47">
        <f>(E$3*0.5*'Summary impacts'!$Q$19)*'Summary impacts'!$F$6</f>
        <v>5690327.5</v>
      </c>
      <c r="F59" s="47">
        <f>(F$3*0.5*'Summary impacts'!$Q$19)*'Summary impacts'!$F$6</f>
        <v>6141635.5</v>
      </c>
      <c r="G59" s="47">
        <f>(G$3*0.5*'Summary impacts'!$Q$19)*'Summary impacts'!$F$6</f>
        <v>6627049</v>
      </c>
      <c r="H59" s="47">
        <f>(H$3*0.5*'Summary impacts'!$Q$19)*'Summary impacts'!$F$6</f>
        <v>7148498.5</v>
      </c>
      <c r="I59" s="47">
        <f>(I$3*0.5*'Summary impacts'!$Q$19)*'Summary impacts'!$F$6</f>
        <v>7707628.5</v>
      </c>
      <c r="J59" s="47">
        <f>(J$3*0.5*'Summary impacts'!$Q$19)*'Summary impacts'!$F$6</f>
        <v>8306512.5</v>
      </c>
      <c r="K59" s="47">
        <f>(K$3*0.5*'Summary impacts'!$Q$19)*'Summary impacts'!$F$6</f>
        <v>8947009.5</v>
      </c>
      <c r="L59" s="47">
        <f>(L$3*0.5*'Summary impacts'!$Q$19)*'Summary impacts'!$F$6</f>
        <v>9631264.5</v>
      </c>
      <c r="M59" s="47">
        <f>(M$3*0.5*'Summary impacts'!$Q$19)*'Summary impacts'!$F$6</f>
        <v>10361279.5</v>
      </c>
      <c r="N59" s="47">
        <f>(N$3*0.5*'Summary impacts'!$Q$19)*'Summary impacts'!$F$6</f>
        <v>11139342.5</v>
      </c>
      <c r="O59" s="47">
        <f>(O$3*0.5*'Summary impacts'!$Q$19)*'Summary impacts'!$F$6</f>
        <v>11967670</v>
      </c>
      <c r="P59" s="47">
        <f>(P$3*0.5*'Summary impacts'!$Q$19)*'Summary impacts'!$F$6</f>
        <v>12848407</v>
      </c>
      <c r="Q59" s="47">
        <f>(Q$3*0.5*'Summary impacts'!$Q$19)*'Summary impacts'!$F$6</f>
        <v>13783984.5</v>
      </c>
      <c r="R59" s="47">
        <f>(R$3*0.5*'Summary impacts'!$Q$19)*'Summary impacts'!$F$6</f>
        <v>14776618.999999998</v>
      </c>
      <c r="S59" s="47">
        <f>(S$3*0.5*'Summary impacts'!$Q$19)*'Summary impacts'!$F$6</f>
        <v>15828527.000000002</v>
      </c>
      <c r="T59" s="47">
        <f>(T$3*0.5*'Summary impacts'!$Q$19)*'Summary impacts'!$F$6</f>
        <v>16941782</v>
      </c>
      <c r="U59" s="48">
        <f t="shared" si="13"/>
        <v>0.11743128813019504</v>
      </c>
      <c r="W59" s="76"/>
      <c r="X59" s="76"/>
      <c r="Y59" s="76"/>
      <c r="Z59" s="76"/>
      <c r="AA59" s="76"/>
      <c r="AB59" s="76"/>
      <c r="AC59" s="76"/>
      <c r="AD59" s="76"/>
      <c r="AE59" s="76"/>
      <c r="AF59" s="76"/>
      <c r="AG59" s="76"/>
      <c r="AH59" s="76"/>
      <c r="AI59" s="76"/>
      <c r="AJ59" s="76"/>
      <c r="AK59" s="76"/>
      <c r="AL59" s="76"/>
      <c r="AM59" s="76"/>
      <c r="AN59" s="76"/>
      <c r="AO59" s="76"/>
      <c r="AP59" s="77"/>
    </row>
    <row r="60" spans="1:42" ht="16" x14ac:dyDescent="0.8">
      <c r="A60" s="46" t="s">
        <v>14</v>
      </c>
      <c r="B60" s="47">
        <f>(B$4)*'Summary impacts'!$F$7</f>
        <v>2064909.6</v>
      </c>
      <c r="C60" s="47">
        <f>(C$4)*'Summary impacts'!$F$7</f>
        <v>2559304.8000000003</v>
      </c>
      <c r="D60" s="47">
        <f>(D$4)*'Summary impacts'!$F$7</f>
        <v>2772946.8</v>
      </c>
      <c r="E60" s="47">
        <f>(E$4)*'Summary impacts'!$F$7</f>
        <v>2870852.4</v>
      </c>
      <c r="F60" s="47">
        <f>(F$4)*'Summary impacts'!$F$7</f>
        <v>2972361.6</v>
      </c>
      <c r="G60" s="47">
        <f>(G$4)*'Summary impacts'!$F$7</f>
        <v>3077661.6</v>
      </c>
      <c r="H60" s="47">
        <f>(H$4)*'Summary impacts'!$F$7</f>
        <v>3186892.8000000003</v>
      </c>
      <c r="I60" s="47">
        <f>(I$4)*'Summary impacts'!$F$7</f>
        <v>3300242.4</v>
      </c>
      <c r="J60" s="47">
        <f>(J$4)*'Summary impacts'!$F$7</f>
        <v>3417850.8</v>
      </c>
      <c r="K60" s="47">
        <f>(K$4)*'Summary impacts'!$F$7</f>
        <v>3539905.1999999997</v>
      </c>
      <c r="L60" s="47">
        <f>(L$4)*'Summary impacts'!$F$7</f>
        <v>3666686.4</v>
      </c>
      <c r="M60" s="47">
        <f>(M$4)*'Summary impacts'!$F$7</f>
        <v>3798334.8000000003</v>
      </c>
      <c r="N60" s="47">
        <f>(N$4)*'Summary impacts'!$F$7</f>
        <v>3935131.2</v>
      </c>
      <c r="O60" s="47">
        <f>(O$4)*'Summary impacts'!$F$7</f>
        <v>4077216</v>
      </c>
      <c r="P60" s="47">
        <f>(P$4)*'Summary impacts'!$F$7</f>
        <v>4224916.8</v>
      </c>
      <c r="Q60" s="47">
        <f>(Q$4)*'Summary impacts'!$F$7</f>
        <v>4378467.6000000006</v>
      </c>
      <c r="R60" s="47">
        <f>(R$4)*'Summary impacts'!$F$7</f>
        <v>4538149.2</v>
      </c>
      <c r="S60" s="47">
        <f>(S$4)*'Summary impacts'!$F$7</f>
        <v>4704195.5999999996</v>
      </c>
      <c r="T60" s="47">
        <f>(T$4)*'Summary impacts'!$F$7</f>
        <v>4876840.8</v>
      </c>
      <c r="U60" s="48">
        <f t="shared" si="13"/>
        <v>3.3803628045142524E-2</v>
      </c>
      <c r="W60" s="76"/>
      <c r="X60" s="76"/>
      <c r="Y60" s="76"/>
      <c r="Z60" s="76"/>
      <c r="AA60" s="76"/>
      <c r="AB60" s="76"/>
      <c r="AC60" s="76"/>
      <c r="AD60" s="76"/>
      <c r="AE60" s="76"/>
      <c r="AF60" s="76"/>
      <c r="AG60" s="76"/>
      <c r="AH60" s="76"/>
      <c r="AI60" s="76"/>
      <c r="AJ60" s="76"/>
      <c r="AK60" s="76"/>
      <c r="AL60" s="76"/>
      <c r="AM60" s="76"/>
      <c r="AN60" s="76"/>
      <c r="AO60" s="76"/>
      <c r="AP60" s="77"/>
    </row>
    <row r="61" spans="1:42" ht="16" x14ac:dyDescent="0.8">
      <c r="A61" s="46" t="s">
        <v>34</v>
      </c>
      <c r="B61" s="47">
        <f>(B$5*0.89)*'Summary impacts'!$F$8</f>
        <v>1524418.611</v>
      </c>
      <c r="C61" s="47">
        <f>(C$5*0.89)*'Summary impacts'!$F$8</f>
        <v>1889211.9889999998</v>
      </c>
      <c r="D61" s="47">
        <f>(D$5*0.89)*'Summary impacts'!$F$8</f>
        <v>2046862.05</v>
      </c>
      <c r="E61" s="47">
        <f>(E$5*0.89)*'Summary impacts'!$F$8</f>
        <v>2119302.977</v>
      </c>
      <c r="F61" s="47">
        <f>(F$5*0.89)*'Summary impacts'!$F$8</f>
        <v>2194464.2779999999</v>
      </c>
      <c r="G61" s="47">
        <f>(G$5*0.89)*'Summary impacts'!$F$8</f>
        <v>2272477.5839999998</v>
      </c>
      <c r="H61" s="47">
        <f>(H$5*0.89)*'Summary impacts'!$F$8</f>
        <v>2353386.7720000003</v>
      </c>
      <c r="I61" s="47">
        <f>(I$5*0.89)*'Summary impacts'!$F$8</f>
        <v>2437411.227</v>
      </c>
      <c r="J61" s="47">
        <f>(J$5*0.89)*'Summary impacts'!$F$8</f>
        <v>2524638.7029999997</v>
      </c>
      <c r="K61" s="47">
        <f>(K$5*0.89)*'Summary impacts'!$F$8</f>
        <v>2615244.7080000001</v>
      </c>
      <c r="L61" s="47">
        <f>(L$5*0.89)*'Summary impacts'!$F$8</f>
        <v>2709360.8730000001</v>
      </c>
      <c r="M61" s="47">
        <f>(M$5*0.89)*'Summary impacts'!$F$8</f>
        <v>2807162.7059999998</v>
      </c>
      <c r="N61" s="47">
        <f>(N$5*0.89)*'Summary impacts'!$F$8</f>
        <v>2908825.7150000003</v>
      </c>
      <c r="O61" s="47">
        <f>(O$5*0.89)*'Summary impacts'!$F$8</f>
        <v>3014525.4079999998</v>
      </c>
      <c r="P61" s="47">
        <f>(P$5*0.89)*'Summary impacts'!$F$8</f>
        <v>3124437.2930000005</v>
      </c>
      <c r="Q61" s="47">
        <f>(Q$5*0.89)*'Summary impacts'!$F$8</f>
        <v>3238824.6320000002</v>
      </c>
      <c r="R61" s="47">
        <f>(R$5*0.89)*'Summary impacts'!$F$8</f>
        <v>3357775.179</v>
      </c>
      <c r="S61" s="47">
        <f>(S$5*0.89)*'Summary impacts'!$F$8</f>
        <v>3481639.95</v>
      </c>
      <c r="T61" s="47">
        <f>(T$5*0.89)*'Summary impacts'!$F$8</f>
        <v>3610506.699</v>
      </c>
      <c r="U61" s="48">
        <f t="shared" si="13"/>
        <v>2.5026083588271197E-2</v>
      </c>
      <c r="W61" s="76"/>
      <c r="X61" s="76"/>
      <c r="Y61" s="76"/>
      <c r="Z61" s="76"/>
      <c r="AA61" s="76"/>
      <c r="AB61" s="76"/>
      <c r="AC61" s="76"/>
      <c r="AD61" s="76"/>
      <c r="AE61" s="76"/>
      <c r="AF61" s="76"/>
      <c r="AG61" s="76"/>
      <c r="AH61" s="76"/>
      <c r="AI61" s="76"/>
      <c r="AJ61" s="76"/>
      <c r="AK61" s="76"/>
      <c r="AL61" s="76"/>
      <c r="AM61" s="76"/>
      <c r="AN61" s="76"/>
      <c r="AO61" s="76"/>
      <c r="AP61" s="77"/>
    </row>
    <row r="62" spans="1:42" ht="16" x14ac:dyDescent="0.8">
      <c r="A62" s="46" t="s">
        <v>35</v>
      </c>
      <c r="B62" s="47">
        <f>(B$5*0.11)*'Summary impacts'!$F$9</f>
        <v>193761.71100000001</v>
      </c>
      <c r="C62" s="47">
        <f>(C$5*0.11)*'Summary impacts'!$F$9</f>
        <v>240128.889</v>
      </c>
      <c r="D62" s="47">
        <f>(D$5*0.11)*'Summary impacts'!$F$9</f>
        <v>260167.05</v>
      </c>
      <c r="E62" s="47">
        <f>(E$5*0.11)*'Summary impacts'!$F$9</f>
        <v>269374.67699999997</v>
      </c>
      <c r="F62" s="47">
        <f>(F$5*0.11)*'Summary impacts'!$F$9</f>
        <v>278928.07799999998</v>
      </c>
      <c r="G62" s="47">
        <f>(G$5*0.11)*'Summary impacts'!$F$9</f>
        <v>288843.984</v>
      </c>
      <c r="H62" s="47">
        <f>(H$5*0.11)*'Summary impacts'!$F$9</f>
        <v>299127.97200000001</v>
      </c>
      <c r="I62" s="47">
        <f>(I$5*0.11)*'Summary impacts'!$F$9</f>
        <v>309807.92699999997</v>
      </c>
      <c r="J62" s="47">
        <f>(J$5*0.11)*'Summary impacts'!$F$9</f>
        <v>320895.00299999997</v>
      </c>
      <c r="K62" s="47">
        <f>(K$5*0.11)*'Summary impacts'!$F$9</f>
        <v>332411.50799999997</v>
      </c>
      <c r="L62" s="47">
        <f>(L$5*0.11)*'Summary impacts'!$F$9</f>
        <v>344374.17300000001</v>
      </c>
      <c r="M62" s="47">
        <f>(M$5*0.11)*'Summary impacts'!$F$9</f>
        <v>356805.30599999998</v>
      </c>
      <c r="N62" s="47">
        <f>(N$5*0.11)*'Summary impacts'!$F$9</f>
        <v>369727.21500000003</v>
      </c>
      <c r="O62" s="47">
        <f>(O$5*0.11)*'Summary impacts'!$F$9</f>
        <v>383162.20799999998</v>
      </c>
      <c r="P62" s="47">
        <f>(P$5*0.11)*'Summary impacts'!$F$9</f>
        <v>397132.59300000005</v>
      </c>
      <c r="Q62" s="47">
        <f>(Q$5*0.11)*'Summary impacts'!$F$9</f>
        <v>411671.83199999999</v>
      </c>
      <c r="R62" s="47">
        <f>(R$5*0.11)*'Summary impacts'!$F$9</f>
        <v>426791.07899999997</v>
      </c>
      <c r="S62" s="47">
        <f>(S$5*0.11)*'Summary impacts'!$F$9</f>
        <v>442534.95</v>
      </c>
      <c r="T62" s="47">
        <f>(T$5*0.11)*'Summary impacts'!$F$9</f>
        <v>458914.59899999999</v>
      </c>
      <c r="U62" s="48">
        <f t="shared" si="13"/>
        <v>3.1809482911727889E-3</v>
      </c>
      <c r="W62" s="76"/>
      <c r="X62" s="76"/>
      <c r="Y62" s="76"/>
      <c r="Z62" s="76"/>
      <c r="AA62" s="76"/>
      <c r="AB62" s="76"/>
      <c r="AC62" s="76"/>
      <c r="AD62" s="76"/>
      <c r="AE62" s="76"/>
      <c r="AF62" s="76"/>
      <c r="AG62" s="76"/>
      <c r="AH62" s="76"/>
      <c r="AI62" s="76"/>
      <c r="AJ62" s="76"/>
      <c r="AK62" s="76"/>
      <c r="AL62" s="76"/>
      <c r="AM62" s="76"/>
      <c r="AN62" s="76"/>
      <c r="AO62" s="76"/>
      <c r="AP62" s="77"/>
    </row>
    <row r="63" spans="1:42" ht="16" x14ac:dyDescent="0.8">
      <c r="A63" s="46" t="s">
        <v>77</v>
      </c>
      <c r="B63" s="47">
        <f>(B$6*0.75)*'Summary impacts'!$F$10</f>
        <v>2599881.2250000001</v>
      </c>
      <c r="C63" s="47">
        <f>(C$6*0.75)*'Summary impacts'!$F$10</f>
        <v>3287797.1250000005</v>
      </c>
      <c r="D63" s="47">
        <f>(D$6*0.75)*'Summary impacts'!$F$10</f>
        <v>3606263.0249999994</v>
      </c>
      <c r="E63" s="47">
        <f>(E$6*0.75)*'Summary impacts'!$F$10</f>
        <v>3830149.7249999996</v>
      </c>
      <c r="F63" s="47">
        <f>(F$6*0.75)*'Summary impacts'!$F$10</f>
        <v>4074787.1999999997</v>
      </c>
      <c r="G63" s="47">
        <f>(G$6*0.75)*'Summary impacts'!$F$10</f>
        <v>4339005.5249999994</v>
      </c>
      <c r="H63" s="47">
        <f>(H$6*0.75)*'Summary impacts'!$F$10</f>
        <v>4624036.2</v>
      </c>
      <c r="I63" s="47">
        <f>(I$6*0.75)*'Summary impacts'!$F$10</f>
        <v>4931049.1500000004</v>
      </c>
      <c r="J63" s="47">
        <f>(J$6*0.75)*'Summary impacts'!$F$10</f>
        <v>5261337.45</v>
      </c>
      <c r="K63" s="47">
        <f>(K$6*0.75)*'Summary impacts'!$F$10</f>
        <v>5616132.6000000006</v>
      </c>
      <c r="L63" s="47">
        <f>(L$6*0.75)*'Summary impacts'!$F$10</f>
        <v>5996789.25</v>
      </c>
      <c r="M63" s="47">
        <f>(M$6*0.75)*'Summary impacts'!$F$10</f>
        <v>6404723.6250000009</v>
      </c>
      <c r="N63" s="47">
        <f>(N$6*0.75)*'Summary impacts'!$F$10</f>
        <v>6841167.2250000006</v>
      </c>
      <c r="O63" s="47">
        <f>(O$6*0.75)*'Summary impacts'!$F$10</f>
        <v>7307659.4249999998</v>
      </c>
      <c r="P63" s="47">
        <f>(P$6*0.75)*'Summary impacts'!$F$10</f>
        <v>7805616.4500000011</v>
      </c>
      <c r="Q63" s="47">
        <f>(Q$6*0.75)*'Summary impacts'!$F$10</f>
        <v>8336331.3749999991</v>
      </c>
      <c r="R63" s="47">
        <f>(R$6*0.75)*'Summary impacts'!$F$10</f>
        <v>8901343.5749999993</v>
      </c>
      <c r="S63" s="47">
        <f>(S$6*0.75)*'Summary impacts'!$F$10</f>
        <v>9501884.5500000007</v>
      </c>
      <c r="T63" s="47">
        <f>(T$6*0.75)*'Summary impacts'!$F$10</f>
        <v>10139370.525</v>
      </c>
      <c r="U63" s="48">
        <f t="shared" si="13"/>
        <v>7.0280643534433501E-2</v>
      </c>
      <c r="W63" s="76"/>
      <c r="X63" s="76"/>
      <c r="Y63" s="76"/>
      <c r="Z63" s="76"/>
      <c r="AA63" s="76"/>
      <c r="AB63" s="76"/>
      <c r="AC63" s="76"/>
      <c r="AD63" s="76"/>
      <c r="AE63" s="76"/>
      <c r="AF63" s="76"/>
      <c r="AG63" s="76"/>
      <c r="AH63" s="76"/>
      <c r="AI63" s="76"/>
      <c r="AJ63" s="76"/>
      <c r="AK63" s="76"/>
      <c r="AL63" s="76"/>
      <c r="AM63" s="76"/>
      <c r="AN63" s="76"/>
      <c r="AO63" s="76"/>
      <c r="AP63" s="77"/>
    </row>
    <row r="64" spans="1:42" ht="16" x14ac:dyDescent="0.8">
      <c r="A64" s="46" t="s">
        <v>79</v>
      </c>
      <c r="B64" s="47">
        <f>(B$6*0.25)*'Summary impacts'!$F$10</f>
        <v>866627.07500000007</v>
      </c>
      <c r="C64" s="47">
        <f>(C$6*0.25)*'Summary impacts'!$F$10</f>
        <v>1095932.375</v>
      </c>
      <c r="D64" s="47">
        <f>(D$6*0.25)*'Summary impacts'!$F$10</f>
        <v>1202087.6749999998</v>
      </c>
      <c r="E64" s="47">
        <f>(E$6*0.25)*'Summary impacts'!$F$10</f>
        <v>1276716.575</v>
      </c>
      <c r="F64" s="47">
        <f>(F$6*0.25)*'Summary impacts'!$F$10</f>
        <v>1358262.4</v>
      </c>
      <c r="G64" s="47">
        <f>(G$6*0.25)*'Summary impacts'!$F$10</f>
        <v>1446335.1749999998</v>
      </c>
      <c r="H64" s="47">
        <f>(H$6*0.25)*'Summary impacts'!$F$10</f>
        <v>1541345.4000000001</v>
      </c>
      <c r="I64" s="47">
        <f>(I$6*0.25)*'Summary impacts'!$F$10</f>
        <v>1643683.05</v>
      </c>
      <c r="J64" s="47">
        <f>(J$6*0.25)*'Summary impacts'!$F$10</f>
        <v>1753779.1500000001</v>
      </c>
      <c r="K64" s="47">
        <f>(K$6*0.25)*'Summary impacts'!$F$10</f>
        <v>1872044.2000000002</v>
      </c>
      <c r="L64" s="47">
        <f>(L$6*0.25)*'Summary impacts'!$F$10</f>
        <v>1998929.75</v>
      </c>
      <c r="M64" s="47">
        <f>(M$6*0.25)*'Summary impacts'!$F$10</f>
        <v>2134907.875</v>
      </c>
      <c r="N64" s="47">
        <f>(N$6*0.25)*'Summary impacts'!$F$10</f>
        <v>2280389.0749999997</v>
      </c>
      <c r="O64" s="47">
        <f>(O$6*0.25)*'Summary impacts'!$F$10</f>
        <v>2435886.4750000001</v>
      </c>
      <c r="P64" s="47">
        <f>(P$6*0.25)*'Summary impacts'!$F$10</f>
        <v>2601872.1500000004</v>
      </c>
      <c r="Q64" s="47">
        <f>(Q$6*0.25)*'Summary impacts'!$F$10</f>
        <v>2778777.125</v>
      </c>
      <c r="R64" s="47">
        <f>(R$6*0.25)*'Summary impacts'!$F$10</f>
        <v>2967114.5249999999</v>
      </c>
      <c r="S64" s="47">
        <f>(S$6*0.25)*'Summary impacts'!$F$10</f>
        <v>3167294.85</v>
      </c>
      <c r="T64" s="47">
        <f>(T$6*0.25)*'Summary impacts'!$F$10</f>
        <v>3379790.1750000003</v>
      </c>
      <c r="U64" s="48">
        <f t="shared" si="13"/>
        <v>2.3426881178144503E-2</v>
      </c>
      <c r="W64" s="76"/>
      <c r="X64" s="76"/>
      <c r="Y64" s="76"/>
      <c r="Z64" s="76"/>
      <c r="AA64" s="76"/>
      <c r="AB64" s="76"/>
      <c r="AC64" s="76"/>
      <c r="AD64" s="76"/>
      <c r="AE64" s="76"/>
      <c r="AF64" s="76"/>
      <c r="AG64" s="76"/>
      <c r="AH64" s="76"/>
      <c r="AI64" s="76"/>
      <c r="AJ64" s="76"/>
      <c r="AK64" s="76"/>
      <c r="AL64" s="76"/>
      <c r="AM64" s="76"/>
      <c r="AN64" s="76"/>
      <c r="AO64" s="76"/>
      <c r="AP64" s="77"/>
    </row>
    <row r="65" spans="1:42" ht="16" x14ac:dyDescent="0.8">
      <c r="A65" s="46" t="s">
        <v>37</v>
      </c>
      <c r="B65" s="47">
        <f>(B$7*0.76)*'Summary impacts'!$F$12</f>
        <v>3832652.5639999998</v>
      </c>
      <c r="C65" s="47">
        <f>(C$7*0.76)*'Summary impacts'!$F$12</f>
        <v>4764148.6920000007</v>
      </c>
      <c r="D65" s="47">
        <f>(D$7*0.76)*'Summary impacts'!$F$12</f>
        <v>5171452.3760000011</v>
      </c>
      <c r="E65" s="47">
        <f>(E$7*0.76)*'Summary impacts'!$F$12</f>
        <v>5368469.2280000001</v>
      </c>
      <c r="F65" s="47">
        <f>(F$7*0.76)*'Summary impacts'!$F$12</f>
        <v>5848503.6959999995</v>
      </c>
      <c r="G65" s="47">
        <f>(G$7*0.76)*'Summary impacts'!$F$12</f>
        <v>6374841.9240000006</v>
      </c>
      <c r="H65" s="47">
        <f>(H$7*0.76)*'Summary impacts'!$F$12</f>
        <v>6952622.5</v>
      </c>
      <c r="I65" s="47">
        <f>(I$7*0.76)*'Summary impacts'!$F$12</f>
        <v>7587492.2240000004</v>
      </c>
      <c r="J65" s="47">
        <f>(J$7*0.76)*'Summary impacts'!$F$12</f>
        <v>8285888.4479999989</v>
      </c>
      <c r="K65" s="47">
        <f>(K$7*0.76)*'Summary impacts'!$F$12</f>
        <v>9055152.0120000001</v>
      </c>
      <c r="L65" s="47">
        <f>(L$7*0.76)*'Summary impacts'!$F$12</f>
        <v>9903414.3080000002</v>
      </c>
      <c r="M65" s="47">
        <f>(M$7*0.76)*'Summary impacts'!$F$12</f>
        <v>10839992.556</v>
      </c>
      <c r="N65" s="47">
        <f>(N$7*0.76)*'Summary impacts'!$F$12</f>
        <v>11875446.272</v>
      </c>
      <c r="O65" s="47">
        <f>(O$7*0.76)*'Summary impacts'!$F$12</f>
        <v>13021859.607999999</v>
      </c>
      <c r="P65" s="47">
        <f>(P$7*0.76)*'Summary impacts'!$F$12</f>
        <v>14292841.351999998</v>
      </c>
      <c r="Q65" s="47">
        <f>(Q$7*0.76)*'Summary impacts'!$F$12</f>
        <v>15704089.607999999</v>
      </c>
      <c r="R65" s="47">
        <f>(R$7*0.76)*'Summary impacts'!$F$12</f>
        <v>17273504.731999997</v>
      </c>
      <c r="S65" s="47">
        <f>(S$7*0.76)*'Summary impacts'!$F$12</f>
        <v>19021415.204</v>
      </c>
      <c r="T65" s="47">
        <f>(T$7*0.76)*'Summary impacts'!$F$12</f>
        <v>20971424.648000002</v>
      </c>
      <c r="U65" s="48">
        <f t="shared" si="13"/>
        <v>0.14536259587922701</v>
      </c>
      <c r="W65" s="76"/>
      <c r="X65" s="76"/>
      <c r="Y65" s="76"/>
      <c r="Z65" s="76"/>
      <c r="AA65" s="76"/>
      <c r="AB65" s="76"/>
      <c r="AC65" s="76"/>
      <c r="AD65" s="76"/>
      <c r="AE65" s="76"/>
      <c r="AF65" s="76"/>
      <c r="AG65" s="76"/>
      <c r="AH65" s="76"/>
      <c r="AI65" s="76"/>
      <c r="AJ65" s="76"/>
      <c r="AK65" s="76"/>
      <c r="AL65" s="76"/>
      <c r="AM65" s="76"/>
      <c r="AN65" s="76"/>
      <c r="AO65" s="76"/>
      <c r="AP65" s="77"/>
    </row>
    <row r="66" spans="1:42" ht="16" x14ac:dyDescent="0.8">
      <c r="A66" s="46" t="s">
        <v>38</v>
      </c>
      <c r="B66" s="47">
        <f>(B$7*0.24)*'Summary impacts'!$F$13</f>
        <v>1156555.92</v>
      </c>
      <c r="C66" s="47">
        <f>(C$7*0.24)*'Summary impacts'!$F$13</f>
        <v>1437647.76</v>
      </c>
      <c r="D66" s="47">
        <f>(D$7*0.24)*'Summary impacts'!$F$13</f>
        <v>1560557.28</v>
      </c>
      <c r="E66" s="47">
        <f>(E$7*0.24)*'Summary impacts'!$F$13</f>
        <v>1620009.84</v>
      </c>
      <c r="F66" s="47">
        <f>(F$7*0.24)*'Summary impacts'!$F$13</f>
        <v>1764866.8800000001</v>
      </c>
      <c r="G66" s="47">
        <f>(G$7*0.24)*'Summary impacts'!$F$13</f>
        <v>1923696.72</v>
      </c>
      <c r="H66" s="47">
        <f>(H$7*0.24)*'Summary impacts'!$F$13</f>
        <v>2098050</v>
      </c>
      <c r="I66" s="47">
        <f>(I$7*0.24)*'Summary impacts'!$F$13</f>
        <v>2289630.7200000002</v>
      </c>
      <c r="J66" s="47">
        <f>(J$7*0.24)*'Summary impacts'!$F$13</f>
        <v>2500381.4399999995</v>
      </c>
      <c r="K66" s="47">
        <f>(K$7*0.24)*'Summary impacts'!$F$13</f>
        <v>2732517.36</v>
      </c>
      <c r="L66" s="47">
        <f>(L$7*0.24)*'Summary impacts'!$F$13</f>
        <v>2988492.2399999998</v>
      </c>
      <c r="M66" s="47">
        <f>(M$7*0.24)*'Summary impacts'!$F$13</f>
        <v>3271117.68</v>
      </c>
      <c r="N66" s="47">
        <f>(N$7*0.24)*'Summary impacts'!$F$13</f>
        <v>3583580.1599999997</v>
      </c>
      <c r="O66" s="47">
        <f>(O$7*0.24)*'Summary impacts'!$F$13</f>
        <v>3929526.2399999998</v>
      </c>
      <c r="P66" s="47">
        <f>(P$7*0.24)*'Summary impacts'!$F$13</f>
        <v>4313062.5599999996</v>
      </c>
      <c r="Q66" s="47">
        <f>(Q$7*0.24)*'Summary impacts'!$F$13</f>
        <v>4738926.2399999993</v>
      </c>
      <c r="R66" s="47">
        <f>(R$7*0.24)*'Summary impacts'!$F$13</f>
        <v>5212518.959999999</v>
      </c>
      <c r="S66" s="47">
        <f>(S$7*0.24)*'Summary impacts'!$F$13</f>
        <v>5739975.1200000001</v>
      </c>
      <c r="T66" s="47">
        <f>(T$7*0.24)*'Summary impacts'!$F$13</f>
        <v>6328417.4400000004</v>
      </c>
      <c r="U66" s="48">
        <f t="shared" si="13"/>
        <v>4.3865173793688962E-2</v>
      </c>
      <c r="W66" s="76"/>
      <c r="X66" s="76"/>
      <c r="Y66" s="76"/>
      <c r="Z66" s="76"/>
      <c r="AA66" s="76"/>
      <c r="AB66" s="76"/>
      <c r="AC66" s="76"/>
      <c r="AD66" s="76"/>
      <c r="AE66" s="76"/>
      <c r="AF66" s="76"/>
      <c r="AG66" s="76"/>
      <c r="AH66" s="76"/>
      <c r="AI66" s="76"/>
      <c r="AJ66" s="76"/>
      <c r="AK66" s="76"/>
      <c r="AL66" s="76"/>
      <c r="AM66" s="76"/>
      <c r="AN66" s="76"/>
      <c r="AO66" s="76"/>
      <c r="AP66" s="77"/>
    </row>
    <row r="67" spans="1:42" ht="16" x14ac:dyDescent="0.8">
      <c r="A67" s="46" t="s">
        <v>39</v>
      </c>
      <c r="B67" s="47">
        <f>(B$8)*'Summary impacts'!$F$14</f>
        <v>5222.1499999999996</v>
      </c>
      <c r="C67" s="47">
        <f>(C$8)*'Summary impacts'!$F$14</f>
        <v>7258.57</v>
      </c>
      <c r="D67" s="47">
        <f>(D$8)*'Summary impacts'!$F$14</f>
        <v>8351.07</v>
      </c>
      <c r="E67" s="47">
        <f>(E$8)*'Summary impacts'!$F$14</f>
        <v>9102.7099999999991</v>
      </c>
      <c r="F67" s="47">
        <f>(F$8)*'Summary impacts'!$F$14</f>
        <v>10702.13</v>
      </c>
      <c r="G67" s="47">
        <f>(G$8)*'Summary impacts'!$F$14</f>
        <v>12616.19</v>
      </c>
      <c r="H67" s="47">
        <f>(H$8)*'Summary impacts'!$F$14</f>
        <v>14910.439999999999</v>
      </c>
      <c r="I67" s="47">
        <f>(I$8)*'Summary impacts'!$F$14</f>
        <v>17654.8</v>
      </c>
      <c r="J67" s="47">
        <f>(J$8)*'Summary impacts'!$F$14</f>
        <v>20923.560000000001</v>
      </c>
      <c r="K67" s="47">
        <f>(K$8)*'Summary impacts'!$F$14</f>
        <v>24804.12</v>
      </c>
      <c r="L67" s="47">
        <f>(L$8)*'Summary impacts'!$F$14</f>
        <v>29405.730000000003</v>
      </c>
      <c r="M67" s="47">
        <f>(M$8)*'Summary impacts'!$F$14</f>
        <v>34833.269999999997</v>
      </c>
      <c r="N67" s="47">
        <f>(N$8)*'Summary impacts'!$F$14</f>
        <v>41222.21</v>
      </c>
      <c r="O67" s="47">
        <f>(O$8)*'Summary impacts'!$F$14</f>
        <v>48703.65</v>
      </c>
      <c r="P67" s="47">
        <f>(P$8)*'Summary impacts'!$F$14</f>
        <v>57439.28</v>
      </c>
      <c r="Q67" s="47">
        <f>(Q$8)*'Summary impacts'!$F$14</f>
        <v>67603.899999999994</v>
      </c>
      <c r="R67" s="47">
        <f>(R$8)*'Summary impacts'!$F$14</f>
        <v>79385.42</v>
      </c>
      <c r="S67" s="47">
        <f>(S$8)*'Summary impacts'!$F$14</f>
        <v>93011.08</v>
      </c>
      <c r="T67" s="47">
        <f>(T$8)*'Summary impacts'!$F$14</f>
        <v>108721.23</v>
      </c>
      <c r="U67" s="48">
        <f t="shared" si="13"/>
        <v>7.5359688172113202E-4</v>
      </c>
      <c r="W67" s="76"/>
      <c r="X67" s="76"/>
      <c r="Y67" s="76"/>
      <c r="Z67" s="76"/>
      <c r="AA67" s="76"/>
      <c r="AB67" s="76"/>
      <c r="AC67" s="76"/>
      <c r="AD67" s="76"/>
      <c r="AE67" s="76"/>
      <c r="AF67" s="76"/>
      <c r="AG67" s="76"/>
      <c r="AH67" s="76"/>
      <c r="AI67" s="76"/>
      <c r="AJ67" s="76"/>
      <c r="AK67" s="76"/>
      <c r="AL67" s="76"/>
      <c r="AM67" s="76"/>
      <c r="AN67" s="76"/>
      <c r="AO67" s="76"/>
      <c r="AP67" s="77"/>
    </row>
    <row r="68" spans="1:42" ht="16" x14ac:dyDescent="0.8">
      <c r="A68" s="46" t="s">
        <v>40</v>
      </c>
      <c r="B68" s="47">
        <f>(B$9)*AVERAGE('Summary impacts'!$F$4:$F$14)</f>
        <v>2281267.88</v>
      </c>
      <c r="C68" s="47">
        <f>(C$9)*AVERAGE('Summary impacts'!$F$4:$F$14)</f>
        <v>2838015.49</v>
      </c>
      <c r="D68" s="47">
        <f>(D$9)*AVERAGE('Summary impacts'!$F$4:$F$14)</f>
        <v>3082021.6599999997</v>
      </c>
      <c r="E68" s="47">
        <f>(E$9)*AVERAGE('Summary impacts'!$F$4:$F$14)</f>
        <v>3194615.0400000005</v>
      </c>
      <c r="F68" s="47">
        <f>(F$9)*AVERAGE('Summary impacts'!$F$4:$F$14)</f>
        <v>3312216.1599999997</v>
      </c>
      <c r="G68" s="47">
        <f>(G$9)*AVERAGE('Summary impacts'!$F$4:$F$14)</f>
        <v>3435228.87</v>
      </c>
      <c r="H68" s="47">
        <f>(H$9)*AVERAGE('Summary impacts'!$F$4:$F$14)</f>
        <v>3563814.71</v>
      </c>
      <c r="I68" s="47">
        <f>(I$9)*AVERAGE('Summary impacts'!$F$4:$F$14)</f>
        <v>3698458.3</v>
      </c>
      <c r="J68" s="47">
        <f>(J$9)*AVERAGE('Summary impacts'!$F$4:$F$14)</f>
        <v>3839401.95</v>
      </c>
      <c r="K68" s="47">
        <f>(K$9)*AVERAGE('Summary impacts'!$F$4:$F$14)</f>
        <v>3987130.28</v>
      </c>
      <c r="L68" s="47">
        <f>(L$9)*AVERAGE('Summary impacts'!$F$4:$F$14)</f>
        <v>4142127.91</v>
      </c>
      <c r="M68" s="47">
        <f>(M$9)*AVERAGE('Summary impacts'!$F$4:$F$14)</f>
        <v>4304717.92</v>
      </c>
      <c r="N68" s="47">
        <f>(N$9)*AVERAGE('Summary impacts'!$F$4:$F$14)</f>
        <v>4475465.6999999993</v>
      </c>
      <c r="O68" s="47">
        <f>(O$9)*AVERAGE('Summary impacts'!$F$4:$F$14)</f>
        <v>4655017.4099999992</v>
      </c>
      <c r="P68" s="47">
        <f>(P$9)*AVERAGE('Summary impacts'!$F$4:$F$14)</f>
        <v>4843696.1300000008</v>
      </c>
      <c r="Q68" s="47">
        <f>(Q$9)*AVERAGE('Summary impacts'!$F$4:$F$14)</f>
        <v>5042471.0999999996</v>
      </c>
      <c r="R68" s="47">
        <f>(R$9)*AVERAGE('Summary impacts'!$F$4:$F$14)</f>
        <v>5251826.9400000004</v>
      </c>
      <c r="S68" s="47">
        <f>(S$9)*AVERAGE('Summary impacts'!$F$4:$F$14)</f>
        <v>5472409.8099999996</v>
      </c>
      <c r="T68" s="47">
        <f>(T$9)*AVERAGE('Summary impacts'!$F$4:$F$14)</f>
        <v>5705269.7199999997</v>
      </c>
      <c r="U68" s="48">
        <f t="shared" si="13"/>
        <v>3.9545850156128624E-2</v>
      </c>
      <c r="W68" s="76"/>
      <c r="X68" s="76"/>
      <c r="Y68" s="76"/>
      <c r="Z68" s="76"/>
      <c r="AA68" s="76"/>
      <c r="AB68" s="76"/>
      <c r="AC68" s="76"/>
      <c r="AD68" s="76"/>
      <c r="AE68" s="76"/>
      <c r="AF68" s="76"/>
      <c r="AG68" s="76"/>
      <c r="AH68" s="76"/>
      <c r="AI68" s="76"/>
      <c r="AJ68" s="76"/>
      <c r="AK68" s="76"/>
      <c r="AL68" s="76"/>
      <c r="AM68" s="76"/>
      <c r="AN68" s="76"/>
      <c r="AO68" s="76"/>
      <c r="AP68" s="77"/>
    </row>
    <row r="69" spans="1:42" ht="16" x14ac:dyDescent="0.8">
      <c r="A69" s="39" t="s">
        <v>60</v>
      </c>
      <c r="B69" s="39">
        <f>SUM(B57:B68)</f>
        <v>29688037.672699999</v>
      </c>
      <c r="C69" s="39">
        <f t="shared" ref="C69:T69" si="14">SUM(C57:C68)</f>
        <v>37711326.524500005</v>
      </c>
      <c r="D69" s="39">
        <f t="shared" si="14"/>
        <v>41441292.958700001</v>
      </c>
      <c r="E69" s="39">
        <f t="shared" si="14"/>
        <v>43950943.910500005</v>
      </c>
      <c r="F69" s="39">
        <f t="shared" si="14"/>
        <v>47338585.04770001</v>
      </c>
      <c r="G69" s="39">
        <f t="shared" si="14"/>
        <v>51031996.808599994</v>
      </c>
      <c r="H69" s="39">
        <f t="shared" si="14"/>
        <v>55059356.1439</v>
      </c>
      <c r="I69" s="39">
        <f t="shared" si="14"/>
        <v>59450411.489899985</v>
      </c>
      <c r="J69" s="39">
        <f t="shared" si="14"/>
        <v>64238713.521499999</v>
      </c>
      <c r="K69" s="39">
        <f t="shared" si="14"/>
        <v>69460603.405300006</v>
      </c>
      <c r="L69" s="39">
        <f t="shared" si="14"/>
        <v>75156969.268299997</v>
      </c>
      <c r="M69" s="39">
        <f t="shared" si="14"/>
        <v>81371811.073300004</v>
      </c>
      <c r="N69" s="39">
        <f t="shared" si="14"/>
        <v>88154628.411500007</v>
      </c>
      <c r="O69" s="39">
        <f t="shared" si="14"/>
        <v>95560226.90199998</v>
      </c>
      <c r="P69" s="39">
        <f t="shared" si="14"/>
        <v>103647959.60179999</v>
      </c>
      <c r="Q69" s="39">
        <f t="shared" si="14"/>
        <v>112485327.29429999</v>
      </c>
      <c r="R69" s="39">
        <f t="shared" si="14"/>
        <v>122145766.48459999</v>
      </c>
      <c r="S69" s="39">
        <f t="shared" si="14"/>
        <v>132710406.71579999</v>
      </c>
      <c r="T69" s="39">
        <f t="shared" si="14"/>
        <v>144269745.0548</v>
      </c>
      <c r="U69" s="41">
        <f t="shared" ref="U69" si="15">T69/B69</f>
        <v>4.8595244537655997</v>
      </c>
      <c r="W69" s="69"/>
      <c r="X69" s="69"/>
      <c r="Y69" s="69"/>
      <c r="Z69" s="69"/>
      <c r="AA69" s="69"/>
      <c r="AB69" s="69"/>
      <c r="AC69" s="69"/>
      <c r="AD69" s="69"/>
      <c r="AE69" s="69"/>
      <c r="AF69" s="69"/>
      <c r="AG69" s="69"/>
      <c r="AH69" s="69"/>
      <c r="AI69" s="69"/>
      <c r="AJ69" s="69"/>
      <c r="AK69" s="69"/>
      <c r="AL69" s="69"/>
      <c r="AM69" s="69"/>
      <c r="AN69" s="69"/>
      <c r="AO69" s="69"/>
      <c r="AP69" s="78"/>
    </row>
    <row r="70" spans="1:42" ht="17" x14ac:dyDescent="0.8">
      <c r="A70" s="53" t="s">
        <v>86</v>
      </c>
      <c r="B70" s="44"/>
      <c r="C70" s="44"/>
      <c r="D70" s="44"/>
      <c r="E70" s="44"/>
      <c r="F70" s="44"/>
      <c r="G70" s="44"/>
      <c r="H70" s="44"/>
      <c r="I70" s="44"/>
      <c r="J70" s="44"/>
      <c r="K70" s="44"/>
      <c r="L70" s="44"/>
      <c r="M70" s="44"/>
      <c r="N70" s="44"/>
      <c r="O70" s="44"/>
      <c r="P70" s="44"/>
      <c r="Q70" s="44"/>
      <c r="R70" s="44"/>
      <c r="S70" s="44"/>
      <c r="T70" s="44"/>
      <c r="U70" s="44"/>
      <c r="W70" s="6"/>
      <c r="X70" s="6"/>
      <c r="Y70" s="6"/>
      <c r="Z70" s="6"/>
      <c r="AA70" s="6"/>
      <c r="AB70" s="6"/>
      <c r="AC70" s="6"/>
      <c r="AD70" s="6"/>
      <c r="AE70" s="6"/>
      <c r="AF70" s="6"/>
      <c r="AG70" s="6"/>
      <c r="AH70" s="6"/>
      <c r="AI70" s="6"/>
      <c r="AJ70" s="6"/>
      <c r="AK70" s="6"/>
      <c r="AL70" s="6"/>
      <c r="AM70" s="6"/>
      <c r="AN70" s="6"/>
      <c r="AO70" s="6"/>
      <c r="AP70" s="75"/>
    </row>
    <row r="71" spans="1:42" ht="16" x14ac:dyDescent="0.8">
      <c r="A71" s="46" t="s">
        <v>84</v>
      </c>
      <c r="B71" s="47">
        <f>(B$3*0.5*'Summary impacts'!$Q$19+(B$3*0.5)*'Summary impacts'!$Q$18)*'Summary impacts'!$G$4</f>
        <v>22331387.629000001</v>
      </c>
      <c r="C71" s="47">
        <f>(C$3*0.5*'Summary impacts'!$Q$19+(C$3*0.5)*'Summary impacts'!$Q$18)*'Summary impacts'!$G$4</f>
        <v>28549973.515000004</v>
      </c>
      <c r="D71" s="47">
        <f>(D$3*0.5*'Summary impacts'!$Q$19+(D$3*0.5)*'Summary impacts'!$Q$18)*'Summary impacts'!$G$4</f>
        <v>31553612.948999997</v>
      </c>
      <c r="E71" s="47">
        <f>(E$3*0.5*'Summary impacts'!$Q$19+(E$3*0.5)*'Summary impacts'!$Q$18)*'Summary impacts'!$G$4</f>
        <v>34042244.995000005</v>
      </c>
      <c r="F71" s="47">
        <f>(F$3*0.5*'Summary impacts'!$Q$19+(F$3*0.5)*'Summary impacts'!$Q$18)*'Summary impacts'!$G$4</f>
        <v>36742184.059000008</v>
      </c>
      <c r="G71" s="47">
        <f>(G$3*0.5*'Summary impacts'!$Q$19+(G$3*0.5)*'Summary impacts'!$Q$18)*'Summary impacts'!$G$4</f>
        <v>39646158.442000002</v>
      </c>
      <c r="H71" s="47">
        <f>(H$3*0.5*'Summary impacts'!$Q$19+(H$3*0.5)*'Summary impacts'!$Q$18)*'Summary impacts'!$G$4</f>
        <v>42765717.313000001</v>
      </c>
      <c r="I71" s="47">
        <f>(I$3*0.5*'Summary impacts'!$Q$19+(I$3*0.5)*'Summary impacts'!$Q$18)*'Summary impacts'!$G$4</f>
        <v>46110698.853</v>
      </c>
      <c r="J71" s="47">
        <f>(J$3*0.5*'Summary impacts'!$Q$19+(J$3*0.5)*'Summary impacts'!$Q$18)*'Summary impacts'!$G$4</f>
        <v>49693507.725000009</v>
      </c>
      <c r="K71" s="47">
        <f>(K$3*0.5*'Summary impacts'!$Q$19+(K$3*0.5)*'Summary impacts'!$Q$18)*'Summary impacts'!$G$4</f>
        <v>53525265.350999996</v>
      </c>
      <c r="L71" s="47">
        <f>(L$3*0.5*'Summary impacts'!$Q$19+(L$3*0.5)*'Summary impacts'!$Q$18)*'Summary impacts'!$G$4</f>
        <v>57618804.141000003</v>
      </c>
      <c r="M71" s="47">
        <f>(M$3*0.5*'Summary impacts'!$Q$19+(M$3*0.5)*'Summary impacts'!$Q$18)*'Summary impacts'!$G$4</f>
        <v>61986101.011000007</v>
      </c>
      <c r="N71" s="47">
        <f>(N$3*0.5*'Summary impacts'!$Q$19+(N$3*0.5)*'Summary impacts'!$Q$18)*'Summary impacts'!$G$4</f>
        <v>66640843.865000002</v>
      </c>
      <c r="O71" s="47">
        <f>(O$3*0.5*'Summary impacts'!$Q$19+(O$3*0.5)*'Summary impacts'!$Q$18)*'Summary impacts'!$G$4</f>
        <v>71596292.859999999</v>
      </c>
      <c r="P71" s="47">
        <f>(P$3*0.5*'Summary impacts'!$Q$19+(P$3*0.5)*'Summary impacts'!$Q$18)*'Summary impacts'!$G$4</f>
        <v>76865280.406000003</v>
      </c>
      <c r="Q71" s="47">
        <f>(Q$3*0.5*'Summary impacts'!$Q$19+(Q$3*0.5)*'Summary impacts'!$Q$18)*'Summary impacts'!$G$4</f>
        <v>82462349.900999993</v>
      </c>
      <c r="R71" s="47">
        <f>(R$3*0.5*'Summary impacts'!$Q$19+(R$3*0.5)*'Summary impacts'!$Q$18)*'Summary impacts'!$G$4</f>
        <v>88400761.502000004</v>
      </c>
      <c r="S71" s="47">
        <f>(S$3*0.5*'Summary impacts'!$Q$19+(S$3*0.5)*'Summary impacts'!$Q$18)*'Summary impacts'!$G$4</f>
        <v>94693775.366000012</v>
      </c>
      <c r="T71" s="47">
        <f>(T$3*0.5*'Summary impacts'!$Q$19+(T$3*0.5)*'Summary impacts'!$Q$18)*'Summary impacts'!$G$4</f>
        <v>101353796.156</v>
      </c>
      <c r="U71" s="48">
        <f t="shared" ref="U71:U82" si="16">T71/$T$83</f>
        <v>0.68376300742315965</v>
      </c>
      <c r="W71" s="76"/>
      <c r="X71" s="76"/>
      <c r="Y71" s="76"/>
      <c r="Z71" s="76"/>
      <c r="AA71" s="76"/>
      <c r="AB71" s="76"/>
      <c r="AC71" s="76"/>
      <c r="AD71" s="76"/>
      <c r="AE71" s="76"/>
      <c r="AF71" s="76"/>
      <c r="AG71" s="76"/>
      <c r="AH71" s="76"/>
      <c r="AI71" s="76"/>
      <c r="AJ71" s="76"/>
      <c r="AK71" s="76"/>
      <c r="AL71" s="76"/>
      <c r="AM71" s="76"/>
      <c r="AN71" s="76"/>
      <c r="AO71" s="76"/>
      <c r="AP71" s="77"/>
    </row>
    <row r="72" spans="1:42" ht="16" x14ac:dyDescent="0.8">
      <c r="A72" s="46" t="s">
        <v>32</v>
      </c>
      <c r="B72" s="47">
        <f>(B$2-(B$3*0.5)*'Summary impacts'!$Q$18)*'Summary impacts'!$G$5</f>
        <v>2040263.9529999997</v>
      </c>
      <c r="C72" s="47">
        <f>(C$2-(C$3*0.5)*'Summary impacts'!$Q$18)*'Summary impacts'!$G$5</f>
        <v>2889747.855</v>
      </c>
      <c r="D72" s="47">
        <f>(D$2-(D$3*0.5)*'Summary impacts'!$Q$18)*'Summary impacts'!$G$5</f>
        <v>3299219.1929999995</v>
      </c>
      <c r="E72" s="47">
        <f>(E$2-(E$3*0.5)*'Summary impacts'!$Q$18)*'Summary impacts'!$G$5</f>
        <v>3488517.2149999994</v>
      </c>
      <c r="F72" s="47">
        <f>(F$2-(F$3*0.5)*'Summary impacts'!$Q$18)*'Summary impacts'!$G$5</f>
        <v>4140491.4629999991</v>
      </c>
      <c r="G72" s="47">
        <f>(G$2-(G$3*0.5)*'Summary impacts'!$Q$18)*'Summary impacts'!$G$5</f>
        <v>4903776.993999999</v>
      </c>
      <c r="H72" s="47">
        <f>(H$2-(H$3*0.5)*'Summary impacts'!$Q$18)*'Summary impacts'!$G$5</f>
        <v>5795192.5410000002</v>
      </c>
      <c r="I72" s="47">
        <f>(I$2-(I$3*0.5)*'Summary impacts'!$Q$18)*'Summary impacts'!$G$5</f>
        <v>6833552.3210000005</v>
      </c>
      <c r="J72" s="47">
        <f>(J$2-(J$3*0.5)*'Summary impacts'!$Q$18)*'Summary impacts'!$G$5</f>
        <v>8039672.8250000002</v>
      </c>
      <c r="K72" s="47">
        <f>(K$2-(K$3*0.5)*'Summary impacts'!$Q$18)*'Summary impacts'!$G$5</f>
        <v>9437200.9069999978</v>
      </c>
      <c r="L72" s="47">
        <f>(L$2-(L$3*0.5)*'Summary impacts'!$Q$18)*'Summary impacts'!$G$5</f>
        <v>11052831.936999997</v>
      </c>
      <c r="M72" s="47">
        <f>(M$2-(M$3*0.5)*'Summary impacts'!$Q$18)*'Summary impacts'!$G$5</f>
        <v>12916344.526999999</v>
      </c>
      <c r="N72" s="47">
        <f>(N$2-(N$3*0.5)*'Summary impacts'!$Q$18)*'Summary impacts'!$G$5</f>
        <v>15061147.805000002</v>
      </c>
      <c r="O72" s="47">
        <f>(O$2-(O$3*0.5)*'Summary impacts'!$Q$18)*'Summary impacts'!$G$5</f>
        <v>17525054.020000003</v>
      </c>
      <c r="P72" s="47">
        <f>(P$2-(P$3*0.5)*'Summary impacts'!$Q$18)*'Summary impacts'!$G$5</f>
        <v>20350084.541999999</v>
      </c>
      <c r="Q72" s="47">
        <f>(Q$2-(Q$3*0.5)*'Summary impacts'!$Q$18)*'Summary impacts'!$G$5</f>
        <v>23583540.257000003</v>
      </c>
      <c r="R72" s="47">
        <f>(R$2-(R$3*0.5)*'Summary impacts'!$Q$18)*'Summary impacts'!$G$5</f>
        <v>27278365.414000001</v>
      </c>
      <c r="S72" s="47">
        <f>(S$2-(S$3*0.5)*'Summary impacts'!$Q$18)*'Summary impacts'!$G$5</f>
        <v>31493615.261999995</v>
      </c>
      <c r="T72" s="47">
        <f>(T$2-(T$3*0.5)*'Summary impacts'!$Q$18)*'Summary impacts'!$G$5</f>
        <v>36295502.291999996</v>
      </c>
      <c r="U72" s="48">
        <f t="shared" si="16"/>
        <v>0.24486030858591515</v>
      </c>
      <c r="W72" s="76"/>
      <c r="X72" s="76"/>
      <c r="Y72" s="76"/>
      <c r="Z72" s="76"/>
      <c r="AA72" s="76"/>
      <c r="AB72" s="76"/>
      <c r="AC72" s="76"/>
      <c r="AD72" s="76"/>
      <c r="AE72" s="76"/>
      <c r="AF72" s="76"/>
      <c r="AG72" s="76"/>
      <c r="AH72" s="76"/>
      <c r="AI72" s="76"/>
      <c r="AJ72" s="76"/>
      <c r="AK72" s="76"/>
      <c r="AL72" s="76"/>
      <c r="AM72" s="76"/>
      <c r="AN72" s="76"/>
      <c r="AO72" s="76"/>
      <c r="AP72" s="77"/>
    </row>
    <row r="73" spans="1:42" ht="16" x14ac:dyDescent="0.8">
      <c r="A73" s="46" t="s">
        <v>78</v>
      </c>
      <c r="B73" s="47">
        <f>(B$3*0.5*'Summary impacts'!$Q$19)*'Summary impacts'!$G$6</f>
        <v>944946.70000000007</v>
      </c>
      <c r="C73" s="47">
        <f>(C$3*0.5*'Summary impacts'!$Q$19)*'Summary impacts'!$G$6</f>
        <v>1208084.5</v>
      </c>
      <c r="D73" s="47">
        <f>(D$3*0.5*'Summary impacts'!$Q$19)*'Summary impacts'!$G$6</f>
        <v>1335182.7</v>
      </c>
      <c r="E73" s="47">
        <f>(E$3*0.5*'Summary impacts'!$Q$19)*'Summary impacts'!$G$6</f>
        <v>1440488.5</v>
      </c>
      <c r="F73" s="47">
        <f>(F$3*0.5*'Summary impacts'!$Q$19)*'Summary impacts'!$G$6</f>
        <v>1554735.7</v>
      </c>
      <c r="G73" s="47">
        <f>(G$3*0.5*'Summary impacts'!$Q$19)*'Summary impacts'!$G$6</f>
        <v>1677616.6</v>
      </c>
      <c r="H73" s="47">
        <f>(H$3*0.5*'Summary impacts'!$Q$19)*'Summary impacts'!$G$6</f>
        <v>1809619.9</v>
      </c>
      <c r="I73" s="47">
        <f>(I$3*0.5*'Summary impacts'!$Q$19)*'Summary impacts'!$G$6</f>
        <v>1951161.9</v>
      </c>
      <c r="J73" s="47">
        <f>(J$3*0.5*'Summary impacts'!$Q$19)*'Summary impacts'!$G$6</f>
        <v>2102767.5</v>
      </c>
      <c r="K73" s="47">
        <f>(K$3*0.5*'Summary impacts'!$Q$19)*'Summary impacts'!$G$6</f>
        <v>2264907.2999999998</v>
      </c>
      <c r="L73" s="47">
        <f>(L$3*0.5*'Summary impacts'!$Q$19)*'Summary impacts'!$G$6</f>
        <v>2438124.2999999998</v>
      </c>
      <c r="M73" s="47">
        <f>(M$3*0.5*'Summary impacts'!$Q$19)*'Summary impacts'!$G$6</f>
        <v>2622925.3000000003</v>
      </c>
      <c r="N73" s="47">
        <f>(N$3*0.5*'Summary impacts'!$Q$19)*'Summary impacts'!$G$6</f>
        <v>2819889.5</v>
      </c>
      <c r="O73" s="47">
        <f>(O$3*0.5*'Summary impacts'!$Q$19)*'Summary impacts'!$G$6</f>
        <v>3029578</v>
      </c>
      <c r="P73" s="47">
        <f>(P$3*0.5*'Summary impacts'!$Q$19)*'Summary impacts'!$G$6</f>
        <v>3252533.8</v>
      </c>
      <c r="Q73" s="47">
        <f>(Q$3*0.5*'Summary impacts'!$Q$19)*'Summary impacts'!$G$6</f>
        <v>3489372.3</v>
      </c>
      <c r="R73" s="47">
        <f>(R$3*0.5*'Summary impacts'!$Q$19)*'Summary impacts'!$G$6</f>
        <v>3740654.5999999996</v>
      </c>
      <c r="S73" s="47">
        <f>(S$3*0.5*'Summary impacts'!$Q$19)*'Summary impacts'!$G$6</f>
        <v>4006941.8000000003</v>
      </c>
      <c r="T73" s="47">
        <f>(T$3*0.5*'Summary impacts'!$Q$19)*'Summary impacts'!$G$6</f>
        <v>4288758.8</v>
      </c>
      <c r="U73" s="48">
        <f t="shared" si="16"/>
        <v>2.8933248940049113E-2</v>
      </c>
      <c r="W73" s="76"/>
      <c r="X73" s="76"/>
      <c r="Y73" s="76"/>
      <c r="Z73" s="76"/>
      <c r="AA73" s="76"/>
      <c r="AB73" s="76"/>
      <c r="AC73" s="76"/>
      <c r="AD73" s="76"/>
      <c r="AE73" s="76"/>
      <c r="AF73" s="76"/>
      <c r="AG73" s="76"/>
      <c r="AH73" s="76"/>
      <c r="AI73" s="76"/>
      <c r="AJ73" s="76"/>
      <c r="AK73" s="76"/>
      <c r="AL73" s="76"/>
      <c r="AM73" s="76"/>
      <c r="AN73" s="76"/>
      <c r="AO73" s="76"/>
      <c r="AP73" s="77"/>
    </row>
    <row r="74" spans="1:42" ht="16" x14ac:dyDescent="0.8">
      <c r="A74" s="46" t="s">
        <v>14</v>
      </c>
      <c r="B74" s="47">
        <f>(B$4)*'Summary impacts'!$G$7</f>
        <v>106334.02</v>
      </c>
      <c r="C74" s="47">
        <f>(C$4)*'Summary impacts'!$G$7</f>
        <v>131793.26</v>
      </c>
      <c r="D74" s="47">
        <f>(D$4)*'Summary impacts'!$G$7</f>
        <v>142794.91</v>
      </c>
      <c r="E74" s="47">
        <f>(E$4)*'Summary impacts'!$G$7</f>
        <v>147836.62999999998</v>
      </c>
      <c r="F74" s="47">
        <f>(F$4)*'Summary impacts'!$G$7</f>
        <v>153063.92000000001</v>
      </c>
      <c r="G74" s="47">
        <f>(G$4)*'Summary impacts'!$G$7</f>
        <v>158486.42000000001</v>
      </c>
      <c r="H74" s="47">
        <f>(H$4)*'Summary impacts'!$G$7</f>
        <v>164111.36000000002</v>
      </c>
      <c r="I74" s="47">
        <f>(I$4)*'Summary impacts'!$G$7</f>
        <v>169948.37999999998</v>
      </c>
      <c r="J74" s="47">
        <f>(J$4)*'Summary impacts'!$G$7</f>
        <v>176004.71</v>
      </c>
      <c r="K74" s="47">
        <f>(K$4)*'Summary impacts'!$G$7</f>
        <v>182289.99</v>
      </c>
      <c r="L74" s="47">
        <f>(L$4)*'Summary impacts'!$G$7</f>
        <v>188818.68</v>
      </c>
      <c r="M74" s="47">
        <f>(M$4)*'Summary impacts'!$G$7</f>
        <v>195598.01</v>
      </c>
      <c r="N74" s="47">
        <f>(N$4)*'Summary impacts'!$G$7</f>
        <v>202642.44</v>
      </c>
      <c r="O74" s="47">
        <f>(O$4)*'Summary impacts'!$G$7</f>
        <v>209959.2</v>
      </c>
      <c r="P74" s="47">
        <f>(P$4)*'Summary impacts'!$G$7</f>
        <v>217565.16</v>
      </c>
      <c r="Q74" s="47">
        <f>(Q$4)*'Summary impacts'!$G$7</f>
        <v>225472.37000000002</v>
      </c>
      <c r="R74" s="47">
        <f>(R$4)*'Summary impacts'!$G$7</f>
        <v>233695.29</v>
      </c>
      <c r="S74" s="47">
        <f>(S$4)*'Summary impacts'!$G$7</f>
        <v>242245.97</v>
      </c>
      <c r="T74" s="47">
        <f>(T$4)*'Summary impacts'!$G$7</f>
        <v>251136.46</v>
      </c>
      <c r="U74" s="48">
        <f>T74/$T$83</f>
        <v>1.6942416335240598E-3</v>
      </c>
      <c r="W74" s="76"/>
      <c r="X74" s="76"/>
      <c r="Y74" s="76"/>
      <c r="Z74" s="76"/>
      <c r="AA74" s="76"/>
      <c r="AB74" s="76"/>
      <c r="AC74" s="76"/>
      <c r="AD74" s="76"/>
      <c r="AE74" s="76"/>
      <c r="AF74" s="76"/>
      <c r="AG74" s="76"/>
      <c r="AH74" s="76"/>
      <c r="AI74" s="76"/>
      <c r="AJ74" s="76"/>
      <c r="AK74" s="76"/>
      <c r="AL74" s="76"/>
      <c r="AM74" s="76"/>
      <c r="AN74" s="76"/>
      <c r="AO74" s="76"/>
      <c r="AP74" s="77"/>
    </row>
    <row r="75" spans="1:42" ht="16" x14ac:dyDescent="0.8">
      <c r="A75" s="46" t="s">
        <v>34</v>
      </c>
      <c r="B75" s="47">
        <f>(B$5*0.89)*'Summary impacts'!$G$8</f>
        <v>132033.8229</v>
      </c>
      <c r="C75" s="47">
        <f>(C$5*0.89)*'Summary impacts'!$G$8</f>
        <v>163629.5171</v>
      </c>
      <c r="D75" s="47">
        <f>(D$5*0.89)*'Summary impacts'!$G$8</f>
        <v>177283.995</v>
      </c>
      <c r="E75" s="47">
        <f>(E$5*0.89)*'Summary impacts'!$G$8</f>
        <v>183558.29029999999</v>
      </c>
      <c r="F75" s="47">
        <f>(F$5*0.89)*'Summary impacts'!$G$8</f>
        <v>190068.20420000001</v>
      </c>
      <c r="G75" s="47">
        <f>(G$5*0.89)*'Summary impacts'!$G$8</f>
        <v>196825.13759999999</v>
      </c>
      <c r="H75" s="47">
        <f>(H$5*0.89)*'Summary impacts'!$G$8</f>
        <v>203832.89080000002</v>
      </c>
      <c r="I75" s="47">
        <f>(I$5*0.89)*'Summary impacts'!$G$8</f>
        <v>211110.46530000001</v>
      </c>
      <c r="J75" s="47">
        <f>(J$5*0.89)*'Summary impacts'!$G$8</f>
        <v>218665.46169999999</v>
      </c>
      <c r="K75" s="47">
        <f>(K$5*0.89)*'Summary impacts'!$G$8</f>
        <v>226513.08119999999</v>
      </c>
      <c r="L75" s="47">
        <f>(L$5*0.89)*'Summary impacts'!$G$8</f>
        <v>234664.72469999999</v>
      </c>
      <c r="M75" s="47">
        <f>(M$5*0.89)*'Summary impacts'!$G$8</f>
        <v>243135.59339999998</v>
      </c>
      <c r="N75" s="47">
        <f>(N$5*0.89)*'Summary impacts'!$G$8</f>
        <v>251940.88850000003</v>
      </c>
      <c r="O75" s="47">
        <f>(O$5*0.89)*'Summary impacts'!$G$8</f>
        <v>261095.8112</v>
      </c>
      <c r="P75" s="47">
        <f>(P$5*0.89)*'Summary impacts'!$G$8</f>
        <v>270615.56270000001</v>
      </c>
      <c r="Q75" s="47">
        <f>(Q$5*0.89)*'Summary impacts'!$G$8</f>
        <v>280522.9448</v>
      </c>
      <c r="R75" s="47">
        <f>(R$5*0.89)*'Summary impacts'!$G$8</f>
        <v>290825.55809999997</v>
      </c>
      <c r="S75" s="47">
        <f>(S$5*0.89)*'Summary impacts'!$G$8</f>
        <v>301553.80499999999</v>
      </c>
      <c r="T75" s="47">
        <f>(T$5*0.89)*'Summary impacts'!$G$8</f>
        <v>312715.28609999997</v>
      </c>
      <c r="U75" s="48">
        <f t="shared" si="16"/>
        <v>2.1096708026783831E-3</v>
      </c>
      <c r="W75" s="76"/>
      <c r="X75" s="76"/>
      <c r="Y75" s="76"/>
      <c r="Z75" s="76"/>
      <c r="AA75" s="76"/>
      <c r="AB75" s="76"/>
      <c r="AC75" s="76"/>
      <c r="AD75" s="76"/>
      <c r="AE75" s="76"/>
      <c r="AF75" s="76"/>
      <c r="AG75" s="76"/>
      <c r="AH75" s="76"/>
      <c r="AI75" s="76"/>
      <c r="AJ75" s="76"/>
      <c r="AK75" s="76"/>
      <c r="AL75" s="76"/>
      <c r="AM75" s="76"/>
      <c r="AN75" s="76"/>
      <c r="AO75" s="76"/>
      <c r="AP75" s="77"/>
    </row>
    <row r="76" spans="1:42" ht="16" x14ac:dyDescent="0.8">
      <c r="A76" s="46" t="s">
        <v>35</v>
      </c>
      <c r="B76" s="47">
        <f>(B$5*0.11)*'Summary impacts'!$G$9</f>
        <v>5044.6836000000003</v>
      </c>
      <c r="C76" s="47">
        <f>(C$5*0.11)*'Summary impacts'!$G$9</f>
        <v>6251.8763999999992</v>
      </c>
      <c r="D76" s="47">
        <f>(D$5*0.11)*'Summary impacts'!$G$9</f>
        <v>6773.58</v>
      </c>
      <c r="E76" s="47">
        <f>(E$5*0.11)*'Summary impacts'!$G$9</f>
        <v>7013.3051999999998</v>
      </c>
      <c r="F76" s="47">
        <f>(F$5*0.11)*'Summary impacts'!$G$9</f>
        <v>7262.0328</v>
      </c>
      <c r="G76" s="47">
        <f>(G$5*0.11)*'Summary impacts'!$G$9</f>
        <v>7520.1983999999993</v>
      </c>
      <c r="H76" s="47">
        <f>(H$5*0.11)*'Summary impacts'!$G$9</f>
        <v>7787.9472000000005</v>
      </c>
      <c r="I76" s="47">
        <f>(I$5*0.11)*'Summary impacts'!$G$9</f>
        <v>8066.0051999999996</v>
      </c>
      <c r="J76" s="47">
        <f>(J$5*0.11)*'Summary impacts'!$G$9</f>
        <v>8354.6628000000001</v>
      </c>
      <c r="K76" s="47">
        <f>(K$5*0.11)*'Summary impacts'!$G$9</f>
        <v>8654.5007999999998</v>
      </c>
      <c r="L76" s="47">
        <f>(L$5*0.11)*'Summary impacts'!$G$9</f>
        <v>8965.9547999999995</v>
      </c>
      <c r="M76" s="47">
        <f>(M$5*0.11)*'Summary impacts'!$G$9</f>
        <v>9289.605599999999</v>
      </c>
      <c r="N76" s="47">
        <f>(N$5*0.11)*'Summary impacts'!$G$9</f>
        <v>9626.0340000000015</v>
      </c>
      <c r="O76" s="47">
        <f>(O$5*0.11)*'Summary impacts'!$G$9</f>
        <v>9975.8207999999995</v>
      </c>
      <c r="P76" s="47">
        <f>(P$5*0.11)*'Summary impacts'!$G$9</f>
        <v>10339.546800000002</v>
      </c>
      <c r="Q76" s="47">
        <f>(Q$5*0.11)*'Summary impacts'!$G$9</f>
        <v>10718.083199999999</v>
      </c>
      <c r="R76" s="47">
        <f>(R$5*0.11)*'Summary impacts'!$G$9</f>
        <v>11111.7204</v>
      </c>
      <c r="S76" s="47">
        <f>(S$5*0.11)*'Summary impacts'!$G$9</f>
        <v>11521.619999999999</v>
      </c>
      <c r="T76" s="47">
        <f>(T$5*0.11)*'Summary impacts'!$G$9</f>
        <v>11948.072399999999</v>
      </c>
      <c r="U76" s="48">
        <f t="shared" si="16"/>
        <v>8.0605268149593789E-5</v>
      </c>
      <c r="W76" s="76"/>
      <c r="X76" s="76"/>
      <c r="Y76" s="76"/>
      <c r="Z76" s="76"/>
      <c r="AA76" s="76"/>
      <c r="AB76" s="76"/>
      <c r="AC76" s="76"/>
      <c r="AD76" s="76"/>
      <c r="AE76" s="76"/>
      <c r="AF76" s="76"/>
      <c r="AG76" s="76"/>
      <c r="AH76" s="76"/>
      <c r="AI76" s="76"/>
      <c r="AJ76" s="76"/>
      <c r="AK76" s="76"/>
      <c r="AL76" s="76"/>
      <c r="AM76" s="76"/>
      <c r="AN76" s="76"/>
      <c r="AO76" s="76"/>
      <c r="AP76" s="77"/>
    </row>
    <row r="77" spans="1:42" ht="16" x14ac:dyDescent="0.8">
      <c r="A77" s="46" t="s">
        <v>77</v>
      </c>
      <c r="B77" s="47">
        <f>(B$6*0.75)*'Summary impacts'!$G$10</f>
        <v>83918.212500000009</v>
      </c>
      <c r="C77" s="47">
        <f>(C$6*0.75)*'Summary impacts'!$G$10</f>
        <v>106122.56250000001</v>
      </c>
      <c r="D77" s="47">
        <f>(D$6*0.75)*'Summary impacts'!$G$10</f>
        <v>116401.91249999999</v>
      </c>
      <c r="E77" s="47">
        <f>(E$6*0.75)*'Summary impacts'!$G$10</f>
        <v>123628.46249999999</v>
      </c>
      <c r="F77" s="47">
        <f>(F$6*0.75)*'Summary impacts'!$G$10</f>
        <v>131524.79999999999</v>
      </c>
      <c r="G77" s="47">
        <f>(G$6*0.75)*'Summary impacts'!$G$10</f>
        <v>140053.16249999998</v>
      </c>
      <c r="H77" s="47">
        <f>(H$6*0.75)*'Summary impacts'!$G$10</f>
        <v>149253.30000000002</v>
      </c>
      <c r="I77" s="47">
        <f>(I$6*0.75)*'Summary impacts'!$G$10</f>
        <v>159162.97500000001</v>
      </c>
      <c r="J77" s="47">
        <f>(J$6*0.75)*'Summary impacts'!$G$10</f>
        <v>169823.92500000002</v>
      </c>
      <c r="K77" s="47">
        <f>(K$6*0.75)*'Summary impacts'!$G$10</f>
        <v>181275.90000000002</v>
      </c>
      <c r="L77" s="47">
        <f>(L$6*0.75)*'Summary impacts'!$G$10</f>
        <v>193562.625</v>
      </c>
      <c r="M77" s="47">
        <f>(M$6*0.75)*'Summary impacts'!$G$10</f>
        <v>206729.81250000003</v>
      </c>
      <c r="N77" s="47">
        <f>(N$6*0.75)*'Summary impacts'!$G$10</f>
        <v>220817.21250000002</v>
      </c>
      <c r="O77" s="47">
        <f>(O$6*0.75)*'Summary impacts'!$G$10</f>
        <v>235874.51249999998</v>
      </c>
      <c r="P77" s="47">
        <f>(P$6*0.75)*'Summary impacts'!$G$10</f>
        <v>251947.42500000002</v>
      </c>
      <c r="Q77" s="47">
        <f>(Q$6*0.75)*'Summary impacts'!$G$10</f>
        <v>269077.6875</v>
      </c>
      <c r="R77" s="47">
        <f>(R$6*0.75)*'Summary impacts'!$G$10</f>
        <v>287314.98749999999</v>
      </c>
      <c r="S77" s="47">
        <f>(S$6*0.75)*'Summary impacts'!$G$10</f>
        <v>306699.07500000001</v>
      </c>
      <c r="T77" s="47">
        <f>(T$6*0.75)*'Summary impacts'!$G$10</f>
        <v>327275.66250000003</v>
      </c>
      <c r="U77" s="48">
        <f t="shared" si="16"/>
        <v>2.2078994545302938E-3</v>
      </c>
      <c r="W77" s="76"/>
      <c r="X77" s="76"/>
      <c r="Y77" s="76"/>
      <c r="Z77" s="76"/>
      <c r="AA77" s="76"/>
      <c r="AB77" s="76"/>
      <c r="AC77" s="76"/>
      <c r="AD77" s="76"/>
      <c r="AE77" s="76"/>
      <c r="AF77" s="76"/>
      <c r="AG77" s="76"/>
      <c r="AH77" s="76"/>
      <c r="AI77" s="76"/>
      <c r="AJ77" s="76"/>
      <c r="AK77" s="76"/>
      <c r="AL77" s="76"/>
      <c r="AM77" s="76"/>
      <c r="AN77" s="76"/>
      <c r="AO77" s="76"/>
      <c r="AP77" s="77"/>
    </row>
    <row r="78" spans="1:42" ht="16" x14ac:dyDescent="0.8">
      <c r="A78" s="46" t="s">
        <v>79</v>
      </c>
      <c r="B78" s="47">
        <f>(B$6*0.25)*'Summary impacts'!$G$11</f>
        <v>25544.915000000001</v>
      </c>
      <c r="C78" s="47">
        <f>(C$6*0.25)*'Summary impacts'!$G$11</f>
        <v>32303.975000000002</v>
      </c>
      <c r="D78" s="47">
        <f>(D$6*0.25)*'Summary impacts'!$G$11</f>
        <v>35433.034999999996</v>
      </c>
      <c r="E78" s="47">
        <f>(E$6*0.25)*'Summary impacts'!$G$11</f>
        <v>37632.814999999995</v>
      </c>
      <c r="F78" s="47">
        <f>(F$6*0.25)*'Summary impacts'!$G$11</f>
        <v>40036.479999999996</v>
      </c>
      <c r="G78" s="47">
        <f>(G$6*0.25)*'Summary impacts'!$G$11</f>
        <v>42632.534999999996</v>
      </c>
      <c r="H78" s="47">
        <f>(H$6*0.25)*'Summary impacts'!$G$11</f>
        <v>45433.08</v>
      </c>
      <c r="I78" s="47">
        <f>(I$6*0.25)*'Summary impacts'!$G$11</f>
        <v>48449.61</v>
      </c>
      <c r="J78" s="47">
        <f>(J$6*0.25)*'Summary impacts'!$G$11</f>
        <v>51694.83</v>
      </c>
      <c r="K78" s="47">
        <f>(K$6*0.25)*'Summary impacts'!$G$11</f>
        <v>55180.840000000004</v>
      </c>
      <c r="L78" s="47">
        <f>(L$6*0.25)*'Summary impacts'!$G$11</f>
        <v>58920.95</v>
      </c>
      <c r="M78" s="47">
        <f>(M$6*0.25)*'Summary impacts'!$G$11</f>
        <v>62929.075000000004</v>
      </c>
      <c r="N78" s="47">
        <f>(N$6*0.25)*'Summary impacts'!$G$11</f>
        <v>67217.315000000002</v>
      </c>
      <c r="O78" s="47">
        <f>(O$6*0.25)*'Summary impacts'!$G$11</f>
        <v>71800.794999999998</v>
      </c>
      <c r="P78" s="47">
        <f>(P$6*0.25)*'Summary impacts'!$G$11</f>
        <v>76693.430000000008</v>
      </c>
      <c r="Q78" s="47">
        <f>(Q$6*0.25)*'Summary impacts'!$G$11</f>
        <v>81907.924999999988</v>
      </c>
      <c r="R78" s="47">
        <f>(R$6*0.25)*'Summary impacts'!$G$11</f>
        <v>87459.404999999999</v>
      </c>
      <c r="S78" s="47">
        <f>(S$6*0.25)*'Summary impacts'!$G$11</f>
        <v>93359.97</v>
      </c>
      <c r="T78" s="47">
        <f>(T$6*0.25)*'Summary impacts'!$G$11</f>
        <v>99623.535000000003</v>
      </c>
      <c r="U78" s="48">
        <f t="shared" si="16"/>
        <v>6.7209014842305799E-4</v>
      </c>
      <c r="W78" s="76"/>
      <c r="X78" s="76"/>
      <c r="Y78" s="76"/>
      <c r="Z78" s="76"/>
      <c r="AA78" s="76"/>
      <c r="AB78" s="76"/>
      <c r="AC78" s="76"/>
      <c r="AD78" s="76"/>
      <c r="AE78" s="76"/>
      <c r="AF78" s="76"/>
      <c r="AG78" s="76"/>
      <c r="AH78" s="76"/>
      <c r="AI78" s="76"/>
      <c r="AJ78" s="76"/>
      <c r="AK78" s="76"/>
      <c r="AL78" s="76"/>
      <c r="AM78" s="76"/>
      <c r="AN78" s="76"/>
      <c r="AO78" s="76"/>
      <c r="AP78" s="77"/>
    </row>
    <row r="79" spans="1:42" ht="16" x14ac:dyDescent="0.8">
      <c r="A79" s="46" t="s">
        <v>37</v>
      </c>
      <c r="B79" s="47">
        <f>(B$7*0.76)*'Summary impacts'!$G$12</f>
        <v>190343.04119999998</v>
      </c>
      <c r="C79" s="47">
        <f>(C$7*0.76)*'Summary impacts'!$G$12</f>
        <v>236604.42360000004</v>
      </c>
      <c r="D79" s="47">
        <f>(D$7*0.76)*'Summary impacts'!$G$12</f>
        <v>256832.56080000004</v>
      </c>
      <c r="E79" s="47">
        <f>(E$7*0.76)*'Summary impacts'!$G$12</f>
        <v>266617.11240000004</v>
      </c>
      <c r="F79" s="47">
        <f>(F$7*0.76)*'Summary impacts'!$G$12</f>
        <v>290457.31679999997</v>
      </c>
      <c r="G79" s="47">
        <f>(G$7*0.76)*'Summary impacts'!$G$12</f>
        <v>316597.12920000002</v>
      </c>
      <c r="H79" s="47">
        <f>(H$7*0.76)*'Summary impacts'!$G$12</f>
        <v>345291.75</v>
      </c>
      <c r="I79" s="47">
        <f>(I$7*0.76)*'Summary impacts'!$G$12</f>
        <v>376821.61920000002</v>
      </c>
      <c r="J79" s="47">
        <f>(J$7*0.76)*'Summary impacts'!$G$12</f>
        <v>411506.43839999993</v>
      </c>
      <c r="K79" s="47">
        <f>(K$7*0.76)*'Summary impacts'!$G$12</f>
        <v>449710.77960000001</v>
      </c>
      <c r="L79" s="47">
        <f>(L$7*0.76)*'Summary impacts'!$G$12</f>
        <v>491838.47640000004</v>
      </c>
      <c r="M79" s="47">
        <f>(M$7*0.76)*'Summary impacts'!$G$12</f>
        <v>538352.2548</v>
      </c>
      <c r="N79" s="47">
        <f>(N$7*0.76)*'Summary impacts'!$G$12</f>
        <v>589776.53760000004</v>
      </c>
      <c r="O79" s="47">
        <f>(O$7*0.76)*'Summary impacts'!$G$12</f>
        <v>646711.46639999992</v>
      </c>
      <c r="P79" s="47">
        <f>(P$7*0.76)*'Summary impacts'!$G$12</f>
        <v>709832.90159999998</v>
      </c>
      <c r="Q79" s="47">
        <f>(Q$7*0.76)*'Summary impacts'!$G$12</f>
        <v>779920.46639999992</v>
      </c>
      <c r="R79" s="47">
        <f>(R$7*0.76)*'Summary impacts'!$G$12</f>
        <v>857863.15559999994</v>
      </c>
      <c r="S79" s="47">
        <f>(S$7*0.76)*'Summary impacts'!$G$12</f>
        <v>944670.55320000008</v>
      </c>
      <c r="T79" s="47">
        <f>(T$7*0.76)*'Summary impacts'!$G$12</f>
        <v>1041514.8984000001</v>
      </c>
      <c r="U79" s="48">
        <f t="shared" si="16"/>
        <v>7.0263708535385954E-3</v>
      </c>
      <c r="W79" s="76"/>
      <c r="X79" s="76"/>
      <c r="Y79" s="76"/>
      <c r="Z79" s="76"/>
      <c r="AA79" s="76"/>
      <c r="AB79" s="76"/>
      <c r="AC79" s="76"/>
      <c r="AD79" s="76"/>
      <c r="AE79" s="76"/>
      <c r="AF79" s="76"/>
      <c r="AG79" s="76"/>
      <c r="AH79" s="76"/>
      <c r="AI79" s="76"/>
      <c r="AJ79" s="76"/>
      <c r="AK79" s="76"/>
      <c r="AL79" s="76"/>
      <c r="AM79" s="76"/>
      <c r="AN79" s="76"/>
      <c r="AO79" s="76"/>
      <c r="AP79" s="77"/>
    </row>
    <row r="80" spans="1:42" ht="16" x14ac:dyDescent="0.8">
      <c r="A80" s="46" t="s">
        <v>38</v>
      </c>
      <c r="B80" s="47">
        <f>(B$7*0.24)*'Summary impacts'!$G$13</f>
        <v>33719.306399999994</v>
      </c>
      <c r="C80" s="47">
        <f>(C$7*0.24)*'Summary impacts'!$G$13</f>
        <v>41914.519200000002</v>
      </c>
      <c r="D80" s="47">
        <f>(D$7*0.24)*'Summary impacts'!$G$13</f>
        <v>45497.937599999997</v>
      </c>
      <c r="E80" s="47">
        <f>(E$7*0.24)*'Summary impacts'!$G$13</f>
        <v>47231.272799999999</v>
      </c>
      <c r="F80" s="47">
        <f>(F$7*0.24)*'Summary impacts'!$G$13</f>
        <v>51454.569600000003</v>
      </c>
      <c r="G80" s="47">
        <f>(G$7*0.24)*'Summary impacts'!$G$13</f>
        <v>56085.242399999996</v>
      </c>
      <c r="H80" s="47">
        <f>(H$7*0.24)*'Summary impacts'!$G$13</f>
        <v>61168.5</v>
      </c>
      <c r="I80" s="47">
        <f>(I$7*0.24)*'Summary impacts'!$G$13</f>
        <v>66754.022400000002</v>
      </c>
      <c r="J80" s="47">
        <f>(J$7*0.24)*'Summary impacts'!$G$13</f>
        <v>72898.444799999997</v>
      </c>
      <c r="K80" s="47">
        <f>(K$7*0.24)*'Summary impacts'!$G$13</f>
        <v>79666.35119999999</v>
      </c>
      <c r="L80" s="47">
        <f>(L$7*0.24)*'Summary impacts'!$G$13</f>
        <v>87129.280799999993</v>
      </c>
      <c r="M80" s="47">
        <f>(M$7*0.24)*'Summary impacts'!$G$13</f>
        <v>95369.205600000001</v>
      </c>
      <c r="N80" s="47">
        <f>(N$7*0.24)*'Summary impacts'!$G$13</f>
        <v>104479.02719999998</v>
      </c>
      <c r="O80" s="47">
        <f>(O$7*0.24)*'Summary impacts'!$G$13</f>
        <v>114565.06079999999</v>
      </c>
      <c r="P80" s="47">
        <f>(P$7*0.24)*'Summary impacts'!$G$13</f>
        <v>125747.03519999998</v>
      </c>
      <c r="Q80" s="47">
        <f>(Q$7*0.24)*'Summary impacts'!$G$13</f>
        <v>138163.06080000001</v>
      </c>
      <c r="R80" s="47">
        <f>(R$7*0.24)*'Summary impacts'!$G$13</f>
        <v>151970.62319999997</v>
      </c>
      <c r="S80" s="47">
        <f>(S$7*0.24)*'Summary impacts'!$G$13</f>
        <v>167348.57040000003</v>
      </c>
      <c r="T80" s="47">
        <f>(T$7*0.24)*'Summary impacts'!$G$13</f>
        <v>184504.56479999999</v>
      </c>
      <c r="U80" s="48">
        <f t="shared" si="16"/>
        <v>1.24472294966409E-3</v>
      </c>
      <c r="W80" s="76"/>
      <c r="X80" s="76"/>
      <c r="Y80" s="76"/>
      <c r="Z80" s="76"/>
      <c r="AA80" s="76"/>
      <c r="AB80" s="76"/>
      <c r="AC80" s="76"/>
      <c r="AD80" s="76"/>
      <c r="AE80" s="76"/>
      <c r="AF80" s="76"/>
      <c r="AG80" s="76"/>
      <c r="AH80" s="76"/>
      <c r="AI80" s="76"/>
      <c r="AJ80" s="76"/>
      <c r="AK80" s="76"/>
      <c r="AL80" s="76"/>
      <c r="AM80" s="76"/>
      <c r="AN80" s="76"/>
      <c r="AO80" s="76"/>
      <c r="AP80" s="77"/>
    </row>
    <row r="81" spans="1:42" ht="16" x14ac:dyDescent="0.8">
      <c r="A81" s="46" t="s">
        <v>39</v>
      </c>
      <c r="B81" s="47">
        <f>(B$8)*'Summary impacts'!$G$14</f>
        <v>401.52</v>
      </c>
      <c r="C81" s="47">
        <f>(C$8)*'Summary impacts'!$G$14</f>
        <v>558.096</v>
      </c>
      <c r="D81" s="47">
        <f>(D$8)*'Summary impacts'!$G$14</f>
        <v>642.096</v>
      </c>
      <c r="E81" s="47">
        <f>(E$8)*'Summary impacts'!$G$14</f>
        <v>699.88799999999992</v>
      </c>
      <c r="F81" s="47">
        <f>(F$8)*'Summary impacts'!$G$14</f>
        <v>822.86400000000003</v>
      </c>
      <c r="G81" s="47">
        <f>(G$8)*'Summary impacts'!$G$14</f>
        <v>970.03200000000004</v>
      </c>
      <c r="H81" s="47">
        <f>(H$8)*'Summary impacts'!$G$14</f>
        <v>1146.432</v>
      </c>
      <c r="I81" s="47">
        <f>(I$8)*'Summary impacts'!$G$14</f>
        <v>1357.44</v>
      </c>
      <c r="J81" s="47">
        <f>(J$8)*'Summary impacts'!$G$14</f>
        <v>1608.7680000000003</v>
      </c>
      <c r="K81" s="47">
        <f>(K$8)*'Summary impacts'!$G$14</f>
        <v>1907.136</v>
      </c>
      <c r="L81" s="47">
        <f>(L$8)*'Summary impacts'!$G$14</f>
        <v>2260.9440000000004</v>
      </c>
      <c r="M81" s="47">
        <f>(M$8)*'Summary impacts'!$G$14</f>
        <v>2678.2559999999999</v>
      </c>
      <c r="N81" s="47">
        <f>(N$8)*'Summary impacts'!$G$14</f>
        <v>3169.4880000000003</v>
      </c>
      <c r="O81" s="47">
        <f>(O$8)*'Summary impacts'!$G$14</f>
        <v>3744.7200000000003</v>
      </c>
      <c r="P81" s="47">
        <f>(P$8)*'Summary impacts'!$G$14</f>
        <v>4416.384</v>
      </c>
      <c r="Q81" s="47">
        <f>(Q$8)*'Summary impacts'!$G$14</f>
        <v>5197.92</v>
      </c>
      <c r="R81" s="47">
        <f>(R$8)*'Summary impacts'!$G$14</f>
        <v>6103.7759999999998</v>
      </c>
      <c r="S81" s="47">
        <f>(S$8)*'Summary impacts'!$G$14</f>
        <v>7151.424</v>
      </c>
      <c r="T81" s="47">
        <f>(T$8)*'Summary impacts'!$G$14</f>
        <v>8359.344000000001</v>
      </c>
      <c r="U81" s="48">
        <f t="shared" si="16"/>
        <v>5.6394633554003072E-5</v>
      </c>
      <c r="W81" s="76"/>
      <c r="X81" s="76"/>
      <c r="Y81" s="76"/>
      <c r="Z81" s="76"/>
      <c r="AA81" s="76"/>
      <c r="AB81" s="76"/>
      <c r="AC81" s="76"/>
      <c r="AD81" s="76"/>
      <c r="AE81" s="76"/>
      <c r="AF81" s="76"/>
      <c r="AG81" s="76"/>
      <c r="AH81" s="76"/>
      <c r="AI81" s="76"/>
      <c r="AJ81" s="76"/>
      <c r="AK81" s="76"/>
      <c r="AL81" s="76"/>
      <c r="AM81" s="76"/>
      <c r="AN81" s="76"/>
      <c r="AO81" s="76"/>
      <c r="AP81" s="77"/>
    </row>
    <row r="82" spans="1:42" ht="16" x14ac:dyDescent="0.8">
      <c r="A82" s="46" t="s">
        <v>40</v>
      </c>
      <c r="B82" s="47">
        <f>(B$9)*AVERAGE('Summary impacts'!$G$4:$G$14)</f>
        <v>1621118.3003636363</v>
      </c>
      <c r="C82" s="47">
        <f>(C$9)*AVERAGE('Summary impacts'!$G$4:$G$14)</f>
        <v>2016755.194727273</v>
      </c>
      <c r="D82" s="47">
        <f>(D$9)*AVERAGE('Summary impacts'!$G$4:$G$14)</f>
        <v>2190151.2570909089</v>
      </c>
      <c r="E82" s="47">
        <f>(E$9)*AVERAGE('Summary impacts'!$G$4:$G$14)</f>
        <v>2270162.5483636367</v>
      </c>
      <c r="F82" s="47">
        <f>(F$9)*AVERAGE('Summary impacts'!$G$4:$G$14)</f>
        <v>2353732.4479999999</v>
      </c>
      <c r="G82" s="47">
        <f>(G$9)*AVERAGE('Summary impacts'!$G$4:$G$14)</f>
        <v>2441147.9405454546</v>
      </c>
      <c r="H82" s="47">
        <f>(H$9)*AVERAGE('Summary impacts'!$G$4:$G$14)</f>
        <v>2532523.8198181819</v>
      </c>
      <c r="I82" s="47">
        <f>(I$9)*AVERAGE('Summary impacts'!$G$4:$G$14)</f>
        <v>2628204.4672727273</v>
      </c>
      <c r="J82" s="47">
        <f>(J$9)*AVERAGE('Summary impacts'!$G$4:$G$14)</f>
        <v>2728362.0736363637</v>
      </c>
      <c r="K82" s="47">
        <f>(K$9)*AVERAGE('Summary impacts'!$G$4:$G$14)</f>
        <v>2833341.0203636363</v>
      </c>
      <c r="L82" s="47">
        <f>(L$9)*AVERAGE('Summary impacts'!$G$4:$G$14)</f>
        <v>2943485.6889090911</v>
      </c>
      <c r="M82" s="47">
        <f>(M$9)*AVERAGE('Summary impacts'!$G$4:$G$14)</f>
        <v>3059025.6669090912</v>
      </c>
      <c r="N82" s="47">
        <f>(N$9)*AVERAGE('Summary impacts'!$G$4:$G$14)</f>
        <v>3180362.7327272724</v>
      </c>
      <c r="O82" s="47">
        <f>(O$9)*AVERAGE('Summary impacts'!$G$4:$G$14)</f>
        <v>3307956.0616363632</v>
      </c>
      <c r="P82" s="47">
        <f>(P$9)*AVERAGE('Summary impacts'!$G$4:$G$14)</f>
        <v>3442035.241272728</v>
      </c>
      <c r="Q82" s="47">
        <f>(Q$9)*AVERAGE('Summary impacts'!$G$4:$G$14)</f>
        <v>3583289.0345454547</v>
      </c>
      <c r="R82" s="47">
        <f>(R$9)*AVERAGE('Summary impacts'!$G$4:$G$14)</f>
        <v>3732061.8229090911</v>
      </c>
      <c r="S82" s="47">
        <f>(S$9)*AVERAGE('Summary impacts'!$G$4:$G$14)</f>
        <v>3888812.7816363638</v>
      </c>
      <c r="T82" s="47">
        <f>(T$9)*AVERAGE('Summary impacts'!$G$4:$G$14)</f>
        <v>4054288.070545455</v>
      </c>
      <c r="U82" s="48">
        <f t="shared" si="16"/>
        <v>2.7351439306813677E-2</v>
      </c>
      <c r="W82" s="76"/>
      <c r="X82" s="76"/>
      <c r="Y82" s="76"/>
      <c r="Z82" s="76"/>
      <c r="AA82" s="76"/>
      <c r="AB82" s="76"/>
      <c r="AC82" s="76"/>
      <c r="AD82" s="76"/>
      <c r="AE82" s="76"/>
      <c r="AF82" s="76"/>
      <c r="AG82" s="76"/>
      <c r="AH82" s="76"/>
      <c r="AI82" s="76"/>
      <c r="AJ82" s="76"/>
      <c r="AK82" s="76"/>
      <c r="AL82" s="76"/>
      <c r="AM82" s="76"/>
      <c r="AN82" s="76"/>
      <c r="AO82" s="76"/>
      <c r="AP82" s="77"/>
    </row>
    <row r="83" spans="1:42" ht="16" x14ac:dyDescent="0.8">
      <c r="A83" s="39" t="s">
        <v>60</v>
      </c>
      <c r="B83" s="39">
        <f>SUM(B71:B82)</f>
        <v>27515056.10396364</v>
      </c>
      <c r="C83" s="39">
        <f t="shared" ref="C83:T83" si="17">SUM(C71:C82)</f>
        <v>35383739.294527285</v>
      </c>
      <c r="D83" s="39">
        <f t="shared" si="17"/>
        <v>39159826.125990905</v>
      </c>
      <c r="E83" s="39">
        <f t="shared" si="17"/>
        <v>42055631.034563631</v>
      </c>
      <c r="F83" s="39">
        <f t="shared" si="17"/>
        <v>45655833.8574</v>
      </c>
      <c r="G83" s="39">
        <f t="shared" si="17"/>
        <v>49587869.833645448</v>
      </c>
      <c r="H83" s="39">
        <f t="shared" si="17"/>
        <v>53881078.833818175</v>
      </c>
      <c r="I83" s="39">
        <f t="shared" si="17"/>
        <v>58565288.058372729</v>
      </c>
      <c r="J83" s="39">
        <f t="shared" si="17"/>
        <v>63674867.364336364</v>
      </c>
      <c r="K83" s="39">
        <f t="shared" si="17"/>
        <v>69245913.157163635</v>
      </c>
      <c r="L83" s="39">
        <f t="shared" si="17"/>
        <v>75319407.702609092</v>
      </c>
      <c r="M83" s="39">
        <f t="shared" si="17"/>
        <v>81938478.317809105</v>
      </c>
      <c r="N83" s="39">
        <f t="shared" si="17"/>
        <v>89151912.845527276</v>
      </c>
      <c r="O83" s="39">
        <f t="shared" si="17"/>
        <v>97012608.328336358</v>
      </c>
      <c r="P83" s="39">
        <f t="shared" si="17"/>
        <v>105577091.43457274</v>
      </c>
      <c r="Q83" s="39">
        <f t="shared" si="17"/>
        <v>114909531.95024544</v>
      </c>
      <c r="R83" s="39">
        <f t="shared" si="17"/>
        <v>125078187.85470909</v>
      </c>
      <c r="S83" s="39">
        <f t="shared" si="17"/>
        <v>136157696.19723639</v>
      </c>
      <c r="T83" s="39">
        <f t="shared" si="17"/>
        <v>148229423.14174551</v>
      </c>
      <c r="U83" s="41">
        <f t="shared" ref="U83" si="18">T83/B83</f>
        <v>5.3872113719002206</v>
      </c>
      <c r="W83" s="69"/>
      <c r="X83" s="69"/>
      <c r="Y83" s="69"/>
      <c r="Z83" s="69"/>
      <c r="AA83" s="69"/>
      <c r="AB83" s="69"/>
      <c r="AC83" s="69"/>
      <c r="AD83" s="69"/>
      <c r="AE83" s="69"/>
      <c r="AF83" s="69"/>
      <c r="AG83" s="69"/>
      <c r="AH83" s="69"/>
      <c r="AI83" s="69"/>
      <c r="AJ83" s="69"/>
      <c r="AK83" s="69"/>
      <c r="AL83" s="69"/>
      <c r="AM83" s="69"/>
      <c r="AN83" s="69"/>
      <c r="AO83" s="69"/>
      <c r="AP83" s="78"/>
    </row>
    <row r="84" spans="1:42" x14ac:dyDescent="0.75">
      <c r="A84" s="73" t="s">
        <v>87</v>
      </c>
      <c r="W84" s="6"/>
      <c r="X84" s="6"/>
      <c r="Y84" s="6"/>
      <c r="Z84" s="6"/>
      <c r="AA84" s="6"/>
      <c r="AB84" s="6"/>
      <c r="AC84" s="6"/>
      <c r="AD84" s="6"/>
      <c r="AE84" s="6"/>
      <c r="AF84" s="6"/>
      <c r="AG84" s="6"/>
      <c r="AH84" s="6"/>
      <c r="AI84" s="6"/>
      <c r="AJ84" s="6"/>
      <c r="AK84" s="6"/>
      <c r="AL84" s="6"/>
      <c r="AM84" s="6"/>
      <c r="AN84" s="6"/>
      <c r="AO84" s="6"/>
      <c r="AP84" s="6"/>
    </row>
    <row r="85" spans="1:42" ht="16" x14ac:dyDescent="0.8">
      <c r="A85" s="46" t="s">
        <v>84</v>
      </c>
      <c r="B85" s="47">
        <f>(B$3*0.5*'Summary impacts'!$Q$19+(B$3*0.5)*'Summary impacts'!$Q$18)*'Summary impacts'!$H$4</f>
        <v>48485685.040000007</v>
      </c>
      <c r="C85" s="47">
        <f>(C$3*0.5*'Summary impacts'!$Q$19+(C$3*0.5)*'Summary impacts'!$Q$18)*'Summary impacts'!$H$4</f>
        <v>61987416.400000006</v>
      </c>
      <c r="D85" s="47">
        <f>(D$3*0.5*'Summary impacts'!$Q$19+(D$3*0.5)*'Summary impacts'!$Q$18)*'Summary impacts'!$H$4</f>
        <v>68508888.239999995</v>
      </c>
      <c r="E85" s="47">
        <f>(E$3*0.5*'Summary impacts'!$Q$19+(E$3*0.5)*'Summary impacts'!$Q$18)*'Summary impacts'!$H$4</f>
        <v>73912181.200000003</v>
      </c>
      <c r="F85" s="47">
        <f>(F$3*0.5*'Summary impacts'!$Q$19+(F$3*0.5)*'Summary impacts'!$Q$18)*'Summary impacts'!$H$4</f>
        <v>79774261.840000004</v>
      </c>
      <c r="G85" s="47">
        <f>(G$3*0.5*'Summary impacts'!$Q$19+(G$3*0.5)*'Summary impacts'!$Q$18)*'Summary impacts'!$H$4</f>
        <v>86079341.920000002</v>
      </c>
      <c r="H85" s="47">
        <f>(H$3*0.5*'Summary impacts'!$Q$19+(H$3*0.5)*'Summary impacts'!$Q$18)*'Summary impacts'!$H$4</f>
        <v>92852496.879999995</v>
      </c>
      <c r="I85" s="47">
        <f>(I$3*0.5*'Summary impacts'!$Q$19+(I$3*0.5)*'Summary impacts'!$Q$18)*'Summary impacts'!$H$4</f>
        <v>100115087.28</v>
      </c>
      <c r="J85" s="47">
        <f>(J$3*0.5*'Summary impacts'!$Q$19+(J$3*0.5)*'Summary impacts'!$Q$18)*'Summary impacts'!$H$4</f>
        <v>107894046.00000001</v>
      </c>
      <c r="K85" s="47">
        <f>(K$3*0.5*'Summary impacts'!$Q$19+(K$3*0.5)*'Summary impacts'!$Q$18)*'Summary impacts'!$H$4</f>
        <v>116213519.75999999</v>
      </c>
      <c r="L85" s="47">
        <f>(L$3*0.5*'Summary impacts'!$Q$19+(L$3*0.5)*'Summary impacts'!$Q$18)*'Summary impacts'!$H$4</f>
        <v>125101370.16</v>
      </c>
      <c r="M85" s="47">
        <f>(M$3*0.5*'Summary impacts'!$Q$19+(M$3*0.5)*'Summary impacts'!$Q$18)*'Summary impacts'!$H$4</f>
        <v>134583601.36000001</v>
      </c>
      <c r="N85" s="47">
        <f>(N$3*0.5*'Summary impacts'!$Q$19+(N$3*0.5)*'Summary impacts'!$Q$18)*'Summary impacts'!$H$4</f>
        <v>144689932.40000001</v>
      </c>
      <c r="O85" s="47">
        <f>(O$3*0.5*'Summary impacts'!$Q$19+(O$3*0.5)*'Summary impacts'!$Q$18)*'Summary impacts'!$H$4</f>
        <v>155449153.59999999</v>
      </c>
      <c r="P85" s="47">
        <f>(P$3*0.5*'Summary impacts'!$Q$19+(P$3*0.5)*'Summary impacts'!$Q$18)*'Summary impacts'!$H$4</f>
        <v>166889126.56</v>
      </c>
      <c r="Q85" s="47">
        <f>(Q$3*0.5*'Summary impacts'!$Q$19+(Q$3*0.5)*'Summary impacts'!$Q$18)*'Summary impacts'!$H$4</f>
        <v>179041427.75999999</v>
      </c>
      <c r="R85" s="47">
        <f>(R$3*0.5*'Summary impacts'!$Q$19+(R$3*0.5)*'Summary impacts'!$Q$18)*'Summary impacts'!$H$4</f>
        <v>191934847.52000001</v>
      </c>
      <c r="S85" s="47">
        <f>(S$3*0.5*'Summary impacts'!$Q$19+(S$3*0.5)*'Summary impacts'!$Q$18)*'Summary impacts'!$H$4</f>
        <v>205598176.16000003</v>
      </c>
      <c r="T85" s="47">
        <f>(T$3*0.5*'Summary impacts'!$Q$19+(T$3*0.5)*'Summary impacts'!$Q$18)*'Summary impacts'!$H$4</f>
        <v>220058346.56</v>
      </c>
      <c r="U85" s="48">
        <f>T85/B85</f>
        <v>4.5386250885896517</v>
      </c>
      <c r="W85" s="76"/>
      <c r="X85" s="76"/>
      <c r="Y85" s="76"/>
      <c r="Z85" s="76"/>
      <c r="AA85" s="76"/>
      <c r="AB85" s="76"/>
      <c r="AC85" s="76"/>
      <c r="AD85" s="76"/>
      <c r="AE85" s="76"/>
      <c r="AF85" s="76"/>
      <c r="AG85" s="76"/>
      <c r="AH85" s="76"/>
      <c r="AI85" s="76"/>
      <c r="AJ85" s="76"/>
      <c r="AK85" s="76"/>
      <c r="AL85" s="76"/>
      <c r="AM85" s="76"/>
      <c r="AN85" s="76"/>
      <c r="AO85" s="76"/>
      <c r="AP85" s="77"/>
    </row>
    <row r="86" spans="1:42" ht="16" x14ac:dyDescent="0.8">
      <c r="A86" s="46" t="s">
        <v>32</v>
      </c>
      <c r="B86" s="47">
        <f>(B$2-(B$3*0.5)*'Summary impacts'!$Q$18)*'Summary impacts'!$H$5</f>
        <v>22716340.919999998</v>
      </c>
      <c r="C86" s="47">
        <f>(C$2-(C$3*0.5)*'Summary impacts'!$Q$18)*'Summary impacts'!$H$5</f>
        <v>32174512.199999999</v>
      </c>
      <c r="D86" s="47">
        <f>(D$2-(D$3*0.5)*'Summary impacts'!$Q$18)*'Summary impacts'!$H$5</f>
        <v>36733574.519999996</v>
      </c>
      <c r="E86" s="47">
        <f>(E$2-(E$3*0.5)*'Summary impacts'!$Q$18)*'Summary impacts'!$H$5</f>
        <v>38841222.599999994</v>
      </c>
      <c r="F86" s="47">
        <f>(F$2-(F$3*0.5)*'Summary impacts'!$Q$18)*'Summary impacts'!$H$5</f>
        <v>46100317.319999993</v>
      </c>
      <c r="G86" s="47">
        <f>(G$2-(G$3*0.5)*'Summary impacts'!$Q$18)*'Summary impacts'!$H$5</f>
        <v>54598754.159999989</v>
      </c>
      <c r="H86" s="47">
        <f>(H$2-(H$3*0.5)*'Summary impacts'!$Q$18)*'Summary impacts'!$H$5</f>
        <v>64523793.240000002</v>
      </c>
      <c r="I86" s="47">
        <f>(I$2-(I$3*0.5)*'Summary impacts'!$Q$18)*'Summary impacts'!$H$5</f>
        <v>76084912.440000013</v>
      </c>
      <c r="J86" s="47">
        <f>(J$2-(J$3*0.5)*'Summary impacts'!$Q$18)*'Summary impacts'!$H$5</f>
        <v>89513883</v>
      </c>
      <c r="K86" s="47">
        <f>(K$2-(K$3*0.5)*'Summary impacts'!$Q$18)*'Summary impacts'!$H$5</f>
        <v>105073989.47999997</v>
      </c>
      <c r="L86" s="47">
        <f>(L$2-(L$3*0.5)*'Summary impacts'!$Q$18)*'Summary impacts'!$H$5</f>
        <v>123062458.67999998</v>
      </c>
      <c r="M86" s="47">
        <f>(M$2-(M$3*0.5)*'Summary impacts'!$Q$18)*'Summary impacts'!$H$5</f>
        <v>143810846.28</v>
      </c>
      <c r="N86" s="47">
        <f>(N$2-(N$3*0.5)*'Summary impacts'!$Q$18)*'Summary impacts'!$H$5</f>
        <v>167691130.20000002</v>
      </c>
      <c r="O86" s="47">
        <f>(O$2-(O$3*0.5)*'Summary impacts'!$Q$18)*'Summary impacts'!$H$5</f>
        <v>195124312.80000001</v>
      </c>
      <c r="P86" s="47">
        <f>(P$2-(P$3*0.5)*'Summary impacts'!$Q$18)*'Summary impacts'!$H$5</f>
        <v>226578260.88</v>
      </c>
      <c r="Q86" s="47">
        <f>(Q$2-(Q$3*0.5)*'Summary impacts'!$Q$18)*'Summary impacts'!$H$5</f>
        <v>262579623.48000005</v>
      </c>
      <c r="R86" s="47">
        <f>(R$2-(R$3*0.5)*'Summary impacts'!$Q$18)*'Summary impacts'!$H$5</f>
        <v>303717882.95999998</v>
      </c>
      <c r="S86" s="47">
        <f>(S$2-(S$3*0.5)*'Summary impacts'!$Q$18)*'Summary impacts'!$H$5</f>
        <v>350650561.67999995</v>
      </c>
      <c r="T86" s="47">
        <f>(T$2-(T$3*0.5)*'Summary impacts'!$Q$18)*'Summary impacts'!$H$5</f>
        <v>404114870.87999994</v>
      </c>
      <c r="U86" s="48">
        <f t="shared" ref="U86" si="19">T86/B86</f>
        <v>17.789611113126398</v>
      </c>
      <c r="W86" s="76"/>
      <c r="X86" s="76"/>
      <c r="Y86" s="76"/>
      <c r="Z86" s="76"/>
      <c r="AA86" s="76"/>
      <c r="AB86" s="76"/>
      <c r="AC86" s="76"/>
      <c r="AD86" s="76"/>
      <c r="AE86" s="76"/>
      <c r="AF86" s="76"/>
      <c r="AG86" s="76"/>
      <c r="AH86" s="76"/>
      <c r="AI86" s="76"/>
      <c r="AJ86" s="76"/>
      <c r="AK86" s="76"/>
      <c r="AL86" s="76"/>
      <c r="AM86" s="76"/>
      <c r="AN86" s="76"/>
      <c r="AO86" s="76"/>
      <c r="AP86" s="77"/>
    </row>
    <row r="87" spans="1:42" ht="16" x14ac:dyDescent="0.8">
      <c r="A87" s="46" t="s">
        <v>78</v>
      </c>
      <c r="B87" s="47">
        <f>(B$3*0.5*'Summary impacts'!$Q$19)*'Summary impacts'!$H$6</f>
        <v>15192237.000000002</v>
      </c>
      <c r="C87" s="47">
        <f>(C$3*0.5*'Summary impacts'!$Q$19)*'Summary impacts'!$H$6</f>
        <v>19422795</v>
      </c>
      <c r="D87" s="47">
        <f>(D$3*0.5*'Summary impacts'!$Q$19)*'Summary impacts'!$H$6</f>
        <v>21466197</v>
      </c>
      <c r="E87" s="47">
        <f>(E$3*0.5*'Summary impacts'!$Q$19)*'Summary impacts'!$H$6</f>
        <v>23159235</v>
      </c>
      <c r="F87" s="47">
        <f>(F$3*0.5*'Summary impacts'!$Q$19)*'Summary impacts'!$H$6</f>
        <v>24996027</v>
      </c>
      <c r="G87" s="47">
        <f>(G$3*0.5*'Summary impacts'!$Q$19)*'Summary impacts'!$H$6</f>
        <v>26971626</v>
      </c>
      <c r="H87" s="47">
        <f>(H$3*0.5*'Summary impacts'!$Q$19)*'Summary impacts'!$H$6</f>
        <v>29093889</v>
      </c>
      <c r="I87" s="47">
        <f>(I$3*0.5*'Summary impacts'!$Q$19)*'Summary impacts'!$H$6</f>
        <v>31369509</v>
      </c>
      <c r="J87" s="47">
        <f>(J$3*0.5*'Summary impacts'!$Q$19)*'Summary impacts'!$H$6</f>
        <v>33806925</v>
      </c>
      <c r="K87" s="47">
        <f>(K$3*0.5*'Summary impacts'!$Q$19)*'Summary impacts'!$H$6</f>
        <v>36413703</v>
      </c>
      <c r="L87" s="47">
        <f>(L$3*0.5*'Summary impacts'!$Q$19)*'Summary impacts'!$H$6</f>
        <v>39198573</v>
      </c>
      <c r="M87" s="47">
        <f>(M$3*0.5*'Summary impacts'!$Q$19)*'Summary impacts'!$H$6</f>
        <v>42169683</v>
      </c>
      <c r="N87" s="47">
        <f>(N$3*0.5*'Summary impacts'!$Q$19)*'Summary impacts'!$H$6</f>
        <v>45336345</v>
      </c>
      <c r="O87" s="47">
        <f>(O$3*0.5*'Summary impacts'!$Q$19)*'Summary impacts'!$H$6</f>
        <v>48707580</v>
      </c>
      <c r="P87" s="47">
        <f>(P$3*0.5*'Summary impacts'!$Q$19)*'Summary impacts'!$H$6</f>
        <v>52292118</v>
      </c>
      <c r="Q87" s="47">
        <f>(Q$3*0.5*'Summary impacts'!$Q$19)*'Summary impacts'!$H$6</f>
        <v>56099853</v>
      </c>
      <c r="R87" s="47">
        <f>(R$3*0.5*'Summary impacts'!$Q$19)*'Summary impacts'!$H$6</f>
        <v>60139805.999999993</v>
      </c>
      <c r="S87" s="47">
        <f>(S$3*0.5*'Summary impacts'!$Q$19)*'Summary impacts'!$H$6</f>
        <v>64420998.000000007</v>
      </c>
      <c r="T87" s="47">
        <f>(T$3*0.5*'Summary impacts'!$Q$19)*'Summary impacts'!$H$6</f>
        <v>68951868</v>
      </c>
      <c r="U87" s="48">
        <f>T87/B87</f>
        <v>4.5386250885896517</v>
      </c>
      <c r="W87" s="76"/>
      <c r="X87" s="76"/>
      <c r="Y87" s="76"/>
      <c r="Z87" s="76"/>
      <c r="AA87" s="76"/>
      <c r="AB87" s="76"/>
      <c r="AC87" s="76"/>
      <c r="AD87" s="76"/>
      <c r="AE87" s="76"/>
      <c r="AF87" s="76"/>
      <c r="AG87" s="76"/>
      <c r="AH87" s="76"/>
      <c r="AI87" s="76"/>
      <c r="AJ87" s="76"/>
      <c r="AK87" s="76"/>
      <c r="AL87" s="76"/>
      <c r="AM87" s="76"/>
      <c r="AN87" s="76"/>
      <c r="AO87" s="76"/>
      <c r="AP87" s="77"/>
    </row>
    <row r="88" spans="1:42" ht="16" x14ac:dyDescent="0.8">
      <c r="A88" s="46" t="s">
        <v>14</v>
      </c>
      <c r="B88" s="47">
        <f>(B$4)*'Summary impacts'!$H$7</f>
        <v>23296416</v>
      </c>
      <c r="C88" s="47">
        <f>(C$4)*'Summary impacts'!$H$7</f>
        <v>28874208</v>
      </c>
      <c r="D88" s="47">
        <f>(D$4)*'Summary impacts'!$H$7</f>
        <v>31284528</v>
      </c>
      <c r="E88" s="47">
        <f>(E$4)*'Summary impacts'!$H$7</f>
        <v>32389103.999999996</v>
      </c>
      <c r="F88" s="47">
        <f>(F$4)*'Summary impacts'!$H$7</f>
        <v>33534336</v>
      </c>
      <c r="G88" s="47">
        <f>(G$4)*'Summary impacts'!$H$7</f>
        <v>34722336</v>
      </c>
      <c r="H88" s="47">
        <f>(H$4)*'Summary impacts'!$H$7</f>
        <v>35954688</v>
      </c>
      <c r="I88" s="47">
        <f>(I$4)*'Summary impacts'!$H$7</f>
        <v>37233504</v>
      </c>
      <c r="J88" s="47">
        <f>(J$4)*'Summary impacts'!$H$7</f>
        <v>38560368</v>
      </c>
      <c r="K88" s="47">
        <f>(K$4)*'Summary impacts'!$H$7</f>
        <v>39937392</v>
      </c>
      <c r="L88" s="47">
        <f>(L$4)*'Summary impacts'!$H$7</f>
        <v>41367744</v>
      </c>
      <c r="M88" s="47">
        <f>(M$4)*'Summary impacts'!$H$7</f>
        <v>42853008</v>
      </c>
      <c r="N88" s="47">
        <f>(N$4)*'Summary impacts'!$H$7</f>
        <v>44396352</v>
      </c>
      <c r="O88" s="47">
        <f>(O$4)*'Summary impacts'!$H$7</f>
        <v>45999360</v>
      </c>
      <c r="P88" s="47">
        <f>(P$4)*'Summary impacts'!$H$7</f>
        <v>47665728</v>
      </c>
      <c r="Q88" s="47">
        <f>(Q$4)*'Summary impacts'!$H$7</f>
        <v>49398096</v>
      </c>
      <c r="R88" s="47">
        <f>(R$4)*'Summary impacts'!$H$7</f>
        <v>51199632</v>
      </c>
      <c r="S88" s="47">
        <f>(S$4)*'Summary impacts'!$H$7</f>
        <v>53072976</v>
      </c>
      <c r="T88" s="47">
        <f>(T$4)*'Summary impacts'!$H$7</f>
        <v>55020768</v>
      </c>
      <c r="U88" s="48">
        <f t="shared" ref="U88:U97" si="20">T88/B88</f>
        <v>2.3617696387289788</v>
      </c>
      <c r="W88" s="76"/>
      <c r="X88" s="76"/>
      <c r="Y88" s="76"/>
      <c r="Z88" s="76"/>
      <c r="AA88" s="76"/>
      <c r="AB88" s="76"/>
      <c r="AC88" s="76"/>
      <c r="AD88" s="76"/>
      <c r="AE88" s="76"/>
      <c r="AF88" s="76"/>
      <c r="AG88" s="76"/>
      <c r="AH88" s="76"/>
      <c r="AI88" s="76"/>
      <c r="AJ88" s="76"/>
      <c r="AK88" s="76"/>
      <c r="AL88" s="76"/>
      <c r="AM88" s="76"/>
      <c r="AN88" s="76"/>
      <c r="AO88" s="76"/>
      <c r="AP88" s="77"/>
    </row>
    <row r="89" spans="1:42" ht="16" x14ac:dyDescent="0.8">
      <c r="A89" s="46" t="s">
        <v>34</v>
      </c>
      <c r="B89" s="47">
        <f>(B$5*0.89)*'Summary impacts'!$H$8</f>
        <v>15584320.08</v>
      </c>
      <c r="C89" s="47">
        <f>(C$5*0.89)*'Summary impacts'!$H$8</f>
        <v>19313647.919999998</v>
      </c>
      <c r="D89" s="47">
        <f>(D$5*0.89)*'Summary impacts'!$H$8</f>
        <v>20925324</v>
      </c>
      <c r="E89" s="47">
        <f>(E$5*0.89)*'Summary impacts'!$H$8</f>
        <v>21665896.559999999</v>
      </c>
      <c r="F89" s="47">
        <f>(F$5*0.89)*'Summary impacts'!$H$8</f>
        <v>22434279.84</v>
      </c>
      <c r="G89" s="47">
        <f>(G$5*0.89)*'Summary impacts'!$H$8</f>
        <v>23231819.519999996</v>
      </c>
      <c r="H89" s="47">
        <f>(H$5*0.89)*'Summary impacts'!$H$8</f>
        <v>24058964.16</v>
      </c>
      <c r="I89" s="47">
        <f>(I$5*0.89)*'Summary impacts'!$H$8</f>
        <v>24917956.560000002</v>
      </c>
      <c r="J89" s="47">
        <f>(J$5*0.89)*'Summary impacts'!$H$8</f>
        <v>25809693.839999996</v>
      </c>
      <c r="K89" s="47">
        <f>(K$5*0.89)*'Summary impacts'!$H$8</f>
        <v>26735970.239999998</v>
      </c>
      <c r="L89" s="47">
        <f>(L$5*0.89)*'Summary impacts'!$H$8</f>
        <v>27698131.440000001</v>
      </c>
      <c r="M89" s="47">
        <f>(M$5*0.89)*'Summary impacts'!$H$8</f>
        <v>28697971.679999996</v>
      </c>
      <c r="N89" s="47">
        <f>(N$5*0.89)*'Summary impacts'!$H$8</f>
        <v>29737285.200000003</v>
      </c>
      <c r="O89" s="47">
        <f>(O$5*0.89)*'Summary impacts'!$H$8</f>
        <v>30817866.239999998</v>
      </c>
      <c r="P89" s="47">
        <f>(P$5*0.89)*'Summary impacts'!$H$8</f>
        <v>31941509.040000003</v>
      </c>
      <c r="Q89" s="47">
        <f>(Q$5*0.89)*'Summary impacts'!$H$8</f>
        <v>33110904.960000001</v>
      </c>
      <c r="R89" s="47">
        <f>(R$5*0.89)*'Summary impacts'!$H$8</f>
        <v>34326951.119999997</v>
      </c>
      <c r="S89" s="47">
        <f>(S$5*0.89)*'Summary impacts'!$H$8</f>
        <v>35593236</v>
      </c>
      <c r="T89" s="47">
        <f>(T$5*0.89)*'Summary impacts'!$H$8</f>
        <v>36910656.719999999</v>
      </c>
      <c r="U89" s="48">
        <f t="shared" si="20"/>
        <v>2.3684483205249975</v>
      </c>
      <c r="W89" s="76"/>
      <c r="X89" s="76"/>
      <c r="Y89" s="76"/>
      <c r="Z89" s="76"/>
      <c r="AA89" s="76"/>
      <c r="AB89" s="76"/>
      <c r="AC89" s="76"/>
      <c r="AD89" s="76"/>
      <c r="AE89" s="76"/>
      <c r="AF89" s="76"/>
      <c r="AG89" s="76"/>
      <c r="AH89" s="76"/>
      <c r="AI89" s="76"/>
      <c r="AJ89" s="76"/>
      <c r="AK89" s="76"/>
      <c r="AL89" s="76"/>
      <c r="AM89" s="76"/>
      <c r="AN89" s="76"/>
      <c r="AO89" s="76"/>
      <c r="AP89" s="77"/>
    </row>
    <row r="90" spans="1:42" ht="16" x14ac:dyDescent="0.8">
      <c r="A90" s="46" t="s">
        <v>35</v>
      </c>
      <c r="B90" s="47">
        <f>(B$5*0.11)*'Summary impacts'!$H$9</f>
        <v>2109594.96</v>
      </c>
      <c r="C90" s="47">
        <f>(C$5*0.11)*'Summary impacts'!$H$9</f>
        <v>2614421.04</v>
      </c>
      <c r="D90" s="47">
        <f>(D$5*0.11)*'Summary impacts'!$H$9</f>
        <v>2832588</v>
      </c>
      <c r="E90" s="47">
        <f>(E$5*0.11)*'Summary impacts'!$H$9</f>
        <v>2932836.7199999997</v>
      </c>
      <c r="F90" s="47">
        <f>(F$5*0.11)*'Summary impacts'!$H$9</f>
        <v>3036850.08</v>
      </c>
      <c r="G90" s="47">
        <f>(G$5*0.11)*'Summary impacts'!$H$9</f>
        <v>3144810.2399999998</v>
      </c>
      <c r="H90" s="47">
        <f>(H$5*0.11)*'Summary impacts'!$H$9</f>
        <v>3256777.92</v>
      </c>
      <c r="I90" s="47">
        <f>(I$5*0.11)*'Summary impacts'!$H$9</f>
        <v>3373056.7199999997</v>
      </c>
      <c r="J90" s="47">
        <f>(J$5*0.11)*'Summary impacts'!$H$9</f>
        <v>3493768.0799999996</v>
      </c>
      <c r="K90" s="47">
        <f>(K$5*0.11)*'Summary impacts'!$H$9</f>
        <v>3619154.8799999994</v>
      </c>
      <c r="L90" s="47">
        <f>(L$5*0.11)*'Summary impacts'!$H$9</f>
        <v>3749399.2800000003</v>
      </c>
      <c r="M90" s="47">
        <f>(M$5*0.11)*'Summary impacts'!$H$9</f>
        <v>3884744.1599999997</v>
      </c>
      <c r="N90" s="47">
        <f>(N$5*0.11)*'Summary impacts'!$H$9</f>
        <v>4025432.4000000004</v>
      </c>
      <c r="O90" s="47">
        <f>(O$5*0.11)*'Summary impacts'!$H$9</f>
        <v>4171706.88</v>
      </c>
      <c r="P90" s="47">
        <f>(P$5*0.11)*'Summary impacts'!$H$9</f>
        <v>4323810.4800000004</v>
      </c>
      <c r="Q90" s="47">
        <f>(Q$5*0.11)*'Summary impacts'!$H$9</f>
        <v>4482107.5199999996</v>
      </c>
      <c r="R90" s="47">
        <f>(R$5*0.11)*'Summary impacts'!$H$9</f>
        <v>4646719.4399999995</v>
      </c>
      <c r="S90" s="47">
        <f>(S$5*0.11)*'Summary impacts'!$H$9</f>
        <v>4818132</v>
      </c>
      <c r="T90" s="47">
        <f>(T$5*0.11)*'Summary impacts'!$H$9</f>
        <v>4996466.6399999997</v>
      </c>
      <c r="U90" s="48">
        <f t="shared" si="20"/>
        <v>2.3684483205249975</v>
      </c>
      <c r="W90" s="76"/>
      <c r="X90" s="76"/>
      <c r="Y90" s="76"/>
      <c r="Z90" s="76"/>
      <c r="AA90" s="76"/>
      <c r="AB90" s="76"/>
      <c r="AC90" s="76"/>
      <c r="AD90" s="76"/>
      <c r="AE90" s="76"/>
      <c r="AF90" s="76"/>
      <c r="AG90" s="76"/>
      <c r="AH90" s="76"/>
      <c r="AI90" s="76"/>
      <c r="AJ90" s="76"/>
      <c r="AK90" s="76"/>
      <c r="AL90" s="76"/>
      <c r="AM90" s="76"/>
      <c r="AN90" s="76"/>
      <c r="AO90" s="76"/>
      <c r="AP90" s="77"/>
    </row>
    <row r="91" spans="1:42" ht="16" x14ac:dyDescent="0.8">
      <c r="A91" s="46" t="s">
        <v>77</v>
      </c>
      <c r="B91" s="47">
        <f>(B$6*0.5)*'Summary impacts'!$H$10</f>
        <v>20562601</v>
      </c>
      <c r="C91" s="47">
        <f>(C$6*0.5)*'Summary impacts'!$H$10</f>
        <v>26003365.000000004</v>
      </c>
      <c r="D91" s="47">
        <f>(D$6*0.5)*'Summary impacts'!$H$10</f>
        <v>28522128.999999996</v>
      </c>
      <c r="E91" s="47">
        <f>(E$6*0.5)*'Summary impacts'!$H$10</f>
        <v>30292861</v>
      </c>
      <c r="F91" s="47">
        <f>(F$6*0.5)*'Summary impacts'!$H$10</f>
        <v>32227712</v>
      </c>
      <c r="G91" s="47">
        <f>(G$6*0.5)*'Summary impacts'!$H$10</f>
        <v>34317429</v>
      </c>
      <c r="H91" s="47">
        <f>(H$6*0.5)*'Summary impacts'!$H$10</f>
        <v>36571752</v>
      </c>
      <c r="I91" s="47">
        <f>(I$6*0.5)*'Summary impacts'!$H$10</f>
        <v>38999934</v>
      </c>
      <c r="J91" s="47">
        <f>(J$6*0.5)*'Summary impacts'!$H$10</f>
        <v>41612202</v>
      </c>
      <c r="K91" s="47">
        <f>(K$6*0.5)*'Summary impacts'!$H$10</f>
        <v>44418296</v>
      </c>
      <c r="L91" s="47">
        <f>(L$6*0.5)*'Summary impacts'!$H$10</f>
        <v>47428930</v>
      </c>
      <c r="M91" s="47">
        <f>(M$6*0.5)*'Summary impacts'!$H$10</f>
        <v>50655305.000000007</v>
      </c>
      <c r="N91" s="47">
        <f>(N$6*0.5)*'Summary impacts'!$H$10</f>
        <v>54107161</v>
      </c>
      <c r="O91" s="47">
        <f>(O$6*0.5)*'Summary impacts'!$H$10</f>
        <v>57796673</v>
      </c>
      <c r="P91" s="47">
        <f>(P$6*0.5)*'Summary impacts'!$H$10</f>
        <v>61735042.000000007</v>
      </c>
      <c r="Q91" s="47">
        <f>(Q$6*0.5)*'Summary impacts'!$H$10</f>
        <v>65932494.999999993</v>
      </c>
      <c r="R91" s="47">
        <f>(R$6*0.5)*'Summary impacts'!$H$10</f>
        <v>70401207</v>
      </c>
      <c r="S91" s="47">
        <f>(S$6*0.5)*'Summary impacts'!$H$10</f>
        <v>75150918</v>
      </c>
      <c r="T91" s="47">
        <f>(T$6*0.5)*'Summary impacts'!$H$10</f>
        <v>80192829</v>
      </c>
      <c r="U91" s="48">
        <f t="shared" si="20"/>
        <v>3.8999360538095349</v>
      </c>
      <c r="W91" s="76"/>
      <c r="X91" s="76"/>
      <c r="Y91" s="76"/>
      <c r="Z91" s="76"/>
      <c r="AA91" s="76"/>
      <c r="AB91" s="76"/>
      <c r="AC91" s="76"/>
      <c r="AD91" s="76"/>
      <c r="AE91" s="76"/>
      <c r="AF91" s="76"/>
      <c r="AG91" s="76"/>
      <c r="AH91" s="76"/>
      <c r="AI91" s="76"/>
      <c r="AJ91" s="76"/>
      <c r="AK91" s="76"/>
      <c r="AL91" s="76"/>
      <c r="AM91" s="76"/>
      <c r="AN91" s="76"/>
      <c r="AO91" s="76"/>
      <c r="AP91" s="77"/>
    </row>
    <row r="92" spans="1:42" ht="16" x14ac:dyDescent="0.8">
      <c r="A92" s="46" t="s">
        <v>79</v>
      </c>
      <c r="B92" s="47">
        <f>(B$6*0.5)*'Summary impacts'!$H$11</f>
        <v>21322615</v>
      </c>
      <c r="C92" s="47">
        <f>(C$6*0.5)*'Summary impacts'!$H$11</f>
        <v>26964475.000000004</v>
      </c>
      <c r="D92" s="47">
        <f>(D$6*0.5)*'Summary impacts'!$H$11</f>
        <v>29576334.999999996</v>
      </c>
      <c r="E92" s="47">
        <f>(E$6*0.5)*'Summary impacts'!$H$11</f>
        <v>31412515</v>
      </c>
      <c r="F92" s="47">
        <f>(F$6*0.5)*'Summary impacts'!$H$11</f>
        <v>33418880</v>
      </c>
      <c r="G92" s="47">
        <f>(G$6*0.5)*'Summary impacts'!$H$11</f>
        <v>35585835</v>
      </c>
      <c r="H92" s="47">
        <f>(H$6*0.5)*'Summary impacts'!$H$11</f>
        <v>37923480</v>
      </c>
      <c r="I92" s="47">
        <f>(I$6*0.5)*'Summary impacts'!$H$11</f>
        <v>40441410</v>
      </c>
      <c r="J92" s="47">
        <f>(J$6*0.5)*'Summary impacts'!$H$11</f>
        <v>43150230</v>
      </c>
      <c r="K92" s="47">
        <f>(K$6*0.5)*'Summary impacts'!$H$11</f>
        <v>46060040</v>
      </c>
      <c r="L92" s="47">
        <f>(L$6*0.5)*'Summary impacts'!$H$11</f>
        <v>49181950</v>
      </c>
      <c r="M92" s="47">
        <f>(M$6*0.5)*'Summary impacts'!$H$11</f>
        <v>52527575.000000007</v>
      </c>
      <c r="N92" s="47">
        <f>(N$6*0.5)*'Summary impacts'!$H$11</f>
        <v>56107015</v>
      </c>
      <c r="O92" s="47">
        <f>(O$6*0.5)*'Summary impacts'!$H$11</f>
        <v>59932895</v>
      </c>
      <c r="P92" s="47">
        <f>(P$6*0.5)*'Summary impacts'!$H$11</f>
        <v>64016830.000000007</v>
      </c>
      <c r="Q92" s="47">
        <f>(Q$6*0.5)*'Summary impacts'!$H$11</f>
        <v>68369425</v>
      </c>
      <c r="R92" s="47">
        <f>(R$6*0.5)*'Summary impacts'!$H$11</f>
        <v>73003305</v>
      </c>
      <c r="S92" s="47">
        <f>(S$6*0.5)*'Summary impacts'!$H$11</f>
        <v>77928570</v>
      </c>
      <c r="T92" s="47">
        <f>(T$6*0.5)*'Summary impacts'!$H$11</f>
        <v>83156835</v>
      </c>
      <c r="U92" s="48">
        <f t="shared" si="20"/>
        <v>3.8999360538095349</v>
      </c>
      <c r="W92" s="76"/>
      <c r="X92" s="76"/>
      <c r="Y92" s="76"/>
      <c r="Z92" s="76"/>
      <c r="AA92" s="76"/>
      <c r="AB92" s="76"/>
      <c r="AC92" s="76"/>
      <c r="AD92" s="76"/>
      <c r="AE92" s="76"/>
      <c r="AF92" s="76"/>
      <c r="AG92" s="76"/>
      <c r="AH92" s="76"/>
      <c r="AI92" s="76"/>
      <c r="AJ92" s="76"/>
      <c r="AK92" s="76"/>
      <c r="AL92" s="76"/>
      <c r="AM92" s="76"/>
      <c r="AN92" s="76"/>
      <c r="AO92" s="76"/>
      <c r="AP92" s="77"/>
    </row>
    <row r="93" spans="1:42" ht="16" x14ac:dyDescent="0.8">
      <c r="A93" s="46" t="s">
        <v>37</v>
      </c>
      <c r="B93" s="47">
        <f>(B$7*0.76)*'Summary impacts'!$H$12</f>
        <v>45548212.839999996</v>
      </c>
      <c r="C93" s="47">
        <f>(C$7*0.76)*'Summary impacts'!$H$12</f>
        <v>56618348.520000003</v>
      </c>
      <c r="D93" s="47">
        <f>(D$7*0.76)*'Summary impacts'!$H$12</f>
        <v>61458848.56000001</v>
      </c>
      <c r="E93" s="47">
        <f>(E$7*0.76)*'Summary impacts'!$H$12</f>
        <v>63800246.680000007</v>
      </c>
      <c r="F93" s="47">
        <f>(F$7*0.76)*'Summary impacts'!$H$12</f>
        <v>69505097.760000005</v>
      </c>
      <c r="G93" s="47">
        <f>(G$7*0.76)*'Summary impacts'!$H$12</f>
        <v>75760234.439999998</v>
      </c>
      <c r="H93" s="47">
        <f>(H$7*0.76)*'Summary impacts'!$H$12</f>
        <v>82626725</v>
      </c>
      <c r="I93" s="47">
        <f>(I$7*0.76)*'Summary impacts'!$H$12</f>
        <v>90171677.439999998</v>
      </c>
      <c r="J93" s="47">
        <f>(J$7*0.76)*'Summary impacts'!$H$12</f>
        <v>98471594.87999998</v>
      </c>
      <c r="K93" s="47">
        <f>(K$7*0.76)*'Summary impacts'!$H$12</f>
        <v>107613717.72</v>
      </c>
      <c r="L93" s="47">
        <f>(L$7*0.76)*'Summary impacts'!$H$12</f>
        <v>117694681.48</v>
      </c>
      <c r="M93" s="47">
        <f>(M$7*0.76)*'Summary impacts'!$H$12</f>
        <v>128825214.36</v>
      </c>
      <c r="N93" s="47">
        <f>(N$7*0.76)*'Summary impacts'!$H$12</f>
        <v>141130808.31999999</v>
      </c>
      <c r="O93" s="47">
        <f>(O$7*0.76)*'Summary impacts'!$H$12</f>
        <v>154755074.47999999</v>
      </c>
      <c r="P93" s="47">
        <f>(P$7*0.76)*'Summary impacts'!$H$12</f>
        <v>169859743.11999997</v>
      </c>
      <c r="Q93" s="47">
        <f>(Q$7*0.76)*'Summary impacts'!$H$12</f>
        <v>186631374.47999999</v>
      </c>
      <c r="R93" s="47">
        <f>(R$7*0.76)*'Summary impacts'!$H$12</f>
        <v>205282700.91999999</v>
      </c>
      <c r="S93" s="47">
        <f>(S$7*0.76)*'Summary impacts'!$H$12</f>
        <v>226055311.24000001</v>
      </c>
      <c r="T93" s="47">
        <f>(T$7*0.76)*'Summary impacts'!$H$12</f>
        <v>249229716.88000003</v>
      </c>
      <c r="U93" s="48">
        <f t="shared" si="20"/>
        <v>5.4717781739425115</v>
      </c>
      <c r="W93" s="76"/>
      <c r="X93" s="76"/>
      <c r="Y93" s="76"/>
      <c r="Z93" s="76"/>
      <c r="AA93" s="76"/>
      <c r="AB93" s="76"/>
      <c r="AC93" s="76"/>
      <c r="AD93" s="76"/>
      <c r="AE93" s="76"/>
      <c r="AF93" s="76"/>
      <c r="AG93" s="76"/>
      <c r="AH93" s="76"/>
      <c r="AI93" s="76"/>
      <c r="AJ93" s="76"/>
      <c r="AK93" s="76"/>
      <c r="AL93" s="76"/>
      <c r="AM93" s="76"/>
      <c r="AN93" s="76"/>
      <c r="AO93" s="76"/>
      <c r="AP93" s="77"/>
    </row>
    <row r="94" spans="1:42" ht="16" x14ac:dyDescent="0.8">
      <c r="A94" s="46" t="s">
        <v>38</v>
      </c>
      <c r="B94" s="47">
        <f>(B$7*0.24)*'Summary impacts'!$H$13</f>
        <v>13520301.6</v>
      </c>
      <c r="C94" s="47">
        <f>(C$7*0.24)*'Summary impacts'!$H$13</f>
        <v>16806304.800000001</v>
      </c>
      <c r="D94" s="47">
        <f>(D$7*0.24)*'Summary impacts'!$H$13</f>
        <v>18243134.399999999</v>
      </c>
      <c r="E94" s="47">
        <f>(E$7*0.24)*'Summary impacts'!$H$13</f>
        <v>18938143.199999999</v>
      </c>
      <c r="F94" s="47">
        <f>(F$7*0.24)*'Summary impacts'!$H$13</f>
        <v>20631542.399999999</v>
      </c>
      <c r="G94" s="47">
        <f>(G$7*0.24)*'Summary impacts'!$H$13</f>
        <v>22488285.599999998</v>
      </c>
      <c r="H94" s="47">
        <f>(H$7*0.24)*'Summary impacts'!$H$13</f>
        <v>24526500</v>
      </c>
      <c r="I94" s="47">
        <f>(I$7*0.24)*'Summary impacts'!$H$13</f>
        <v>26766105.600000001</v>
      </c>
      <c r="J94" s="47">
        <f>(J$7*0.24)*'Summary impacts'!$H$13</f>
        <v>29229811.199999996</v>
      </c>
      <c r="K94" s="47">
        <f>(K$7*0.24)*'Summary impacts'!$H$13</f>
        <v>31943512.799999997</v>
      </c>
      <c r="L94" s="47">
        <f>(L$7*0.24)*'Summary impacts'!$H$13</f>
        <v>34935895.199999996</v>
      </c>
      <c r="M94" s="47">
        <f>(M$7*0.24)*'Summary impacts'!$H$13</f>
        <v>38239826.399999999</v>
      </c>
      <c r="N94" s="47">
        <f>(N$7*0.24)*'Summary impacts'!$H$13</f>
        <v>41892556.799999997</v>
      </c>
      <c r="O94" s="47">
        <f>(O$7*0.24)*'Summary impacts'!$H$13</f>
        <v>45936715.199999996</v>
      </c>
      <c r="P94" s="47">
        <f>(P$7*0.24)*'Summary impacts'!$H$13</f>
        <v>50420308.799999997</v>
      </c>
      <c r="Q94" s="47">
        <f>(Q$7*0.24)*'Summary impacts'!$H$13</f>
        <v>55398715.199999996</v>
      </c>
      <c r="R94" s="47">
        <f>(R$7*0.24)*'Summary impacts'!$H$13</f>
        <v>60935080.79999999</v>
      </c>
      <c r="S94" s="47">
        <f>(S$7*0.24)*'Summary impacts'!$H$13</f>
        <v>67101117.600000009</v>
      </c>
      <c r="T94" s="47">
        <f>(T$7*0.24)*'Summary impacts'!$H$13</f>
        <v>73980091.200000003</v>
      </c>
      <c r="U94" s="48">
        <f t="shared" si="20"/>
        <v>5.4717781739425106</v>
      </c>
      <c r="W94" s="76"/>
      <c r="X94" s="76"/>
      <c r="Y94" s="76"/>
      <c r="Z94" s="76"/>
      <c r="AA94" s="76"/>
      <c r="AB94" s="76"/>
      <c r="AC94" s="76"/>
      <c r="AD94" s="76"/>
      <c r="AE94" s="76"/>
      <c r="AF94" s="76"/>
      <c r="AG94" s="76"/>
      <c r="AH94" s="76"/>
      <c r="AI94" s="76"/>
      <c r="AJ94" s="76"/>
      <c r="AK94" s="76"/>
      <c r="AL94" s="76"/>
      <c r="AM94" s="76"/>
      <c r="AN94" s="76"/>
      <c r="AO94" s="76"/>
      <c r="AP94" s="77"/>
    </row>
    <row r="95" spans="1:42" ht="16" x14ac:dyDescent="0.8">
      <c r="A95" s="46" t="s">
        <v>39</v>
      </c>
      <c r="B95" s="47">
        <f>(B$8)*'Summary impacts'!$H$14</f>
        <v>1912000</v>
      </c>
      <c r="C95" s="47">
        <f>(C$8)*'Summary impacts'!$H$14</f>
        <v>2657600</v>
      </c>
      <c r="D95" s="47">
        <f>(D$8)*'Summary impacts'!$H$14</f>
        <v>3057600</v>
      </c>
      <c r="E95" s="47">
        <f>(E$8)*'Summary impacts'!$H$14</f>
        <v>3332799.9999999995</v>
      </c>
      <c r="F95" s="47">
        <f>(F$8)*'Summary impacts'!$H$14</f>
        <v>3918399.9999999995</v>
      </c>
      <c r="G95" s="47">
        <f>(G$8)*'Summary impacts'!$H$14</f>
        <v>4619200</v>
      </c>
      <c r="H95" s="47">
        <f>(H$8)*'Summary impacts'!$H$14</f>
        <v>5459200</v>
      </c>
      <c r="I95" s="47">
        <f>(I$8)*'Summary impacts'!$H$14</f>
        <v>6464000</v>
      </c>
      <c r="J95" s="47">
        <f>(J$8)*'Summary impacts'!$H$14</f>
        <v>7660800</v>
      </c>
      <c r="K95" s="47">
        <f>(K$8)*'Summary impacts'!$H$14</f>
        <v>9081600</v>
      </c>
      <c r="L95" s="47">
        <f>(L$8)*'Summary impacts'!$H$14</f>
        <v>10766400.000000002</v>
      </c>
      <c r="M95" s="47">
        <f>(M$8)*'Summary impacts'!$H$14</f>
        <v>12753599.999999998</v>
      </c>
      <c r="N95" s="47">
        <f>(N$8)*'Summary impacts'!$H$14</f>
        <v>15092800</v>
      </c>
      <c r="O95" s="47">
        <f>(O$8)*'Summary impacts'!$H$14</f>
        <v>17832000</v>
      </c>
      <c r="P95" s="47">
        <f>(P$8)*'Summary impacts'!$H$14</f>
        <v>21030400</v>
      </c>
      <c r="Q95" s="47">
        <f>(Q$8)*'Summary impacts'!$H$14</f>
        <v>24752000</v>
      </c>
      <c r="R95" s="47">
        <f>(R$8)*'Summary impacts'!$H$14</f>
        <v>29065600</v>
      </c>
      <c r="S95" s="47">
        <f>(S$8)*'Summary impacts'!$H$14</f>
        <v>34054400</v>
      </c>
      <c r="T95" s="47">
        <f>(T$8)*'Summary impacts'!$H$14</f>
        <v>39806400</v>
      </c>
      <c r="U95" s="48">
        <f t="shared" si="20"/>
        <v>20.819246861924686</v>
      </c>
      <c r="W95" s="76"/>
      <c r="X95" s="76"/>
      <c r="Y95" s="76"/>
      <c r="Z95" s="76"/>
      <c r="AA95" s="76"/>
      <c r="AB95" s="76"/>
      <c r="AC95" s="76"/>
      <c r="AD95" s="76"/>
      <c r="AE95" s="76"/>
      <c r="AF95" s="76"/>
      <c r="AG95" s="76"/>
      <c r="AH95" s="76"/>
      <c r="AI95" s="76"/>
      <c r="AJ95" s="76"/>
      <c r="AK95" s="76"/>
      <c r="AL95" s="76"/>
      <c r="AM95" s="76"/>
      <c r="AN95" s="76"/>
      <c r="AO95" s="76"/>
      <c r="AP95" s="77"/>
    </row>
    <row r="96" spans="1:42" ht="16" x14ac:dyDescent="0.8">
      <c r="A96" s="46" t="s">
        <v>40</v>
      </c>
      <c r="B96" s="47">
        <f>(B$9)*AVERAGE('Summary impacts'!$H$4:$H$14)</f>
        <v>24605659.272727273</v>
      </c>
      <c r="C96" s="47">
        <f>(C$9)*AVERAGE('Summary impacts'!$H$4:$H$14)</f>
        <v>30610715.545454547</v>
      </c>
      <c r="D96" s="47">
        <f>(D$9)*AVERAGE('Summary impacts'!$H$4:$H$14)</f>
        <v>33242555.81818182</v>
      </c>
      <c r="E96" s="47">
        <f>(E$9)*AVERAGE('Summary impacts'!$H$4:$H$14)</f>
        <v>34456983.272727281</v>
      </c>
      <c r="F96" s="47">
        <f>(F$9)*AVERAGE('Summary impacts'!$H$4:$H$14)</f>
        <v>35725424</v>
      </c>
      <c r="G96" s="47">
        <f>(G$9)*AVERAGE('Summary impacts'!$H$4:$H$14)</f>
        <v>37052233.909090914</v>
      </c>
      <c r="H96" s="47">
        <f>(H$9)*AVERAGE('Summary impacts'!$H$4:$H$14)</f>
        <v>38439155.363636367</v>
      </c>
      <c r="I96" s="47">
        <f>(I$9)*AVERAGE('Summary impacts'!$H$4:$H$14)</f>
        <v>39891415.454545453</v>
      </c>
      <c r="J96" s="47">
        <f>(J$9)*AVERAGE('Summary impacts'!$H$4:$H$14)</f>
        <v>41411627.727272734</v>
      </c>
      <c r="K96" s="47">
        <f>(K$9)*AVERAGE('Summary impacts'!$H$4:$H$14)</f>
        <v>43005019.272727273</v>
      </c>
      <c r="L96" s="47">
        <f>(L$9)*AVERAGE('Summary impacts'!$H$4:$H$14)</f>
        <v>44676817.181818187</v>
      </c>
      <c r="M96" s="47">
        <f>(M$9)*AVERAGE('Summary impacts'!$H$4:$H$14)</f>
        <v>46430506.181818187</v>
      </c>
      <c r="N96" s="47">
        <f>(N$9)*AVERAGE('Summary impacts'!$H$4:$H$14)</f>
        <v>48272184.545454539</v>
      </c>
      <c r="O96" s="47">
        <f>(O$9)*AVERAGE('Summary impacts'!$H$4:$H$14)</f>
        <v>50208821.727272727</v>
      </c>
      <c r="P96" s="47">
        <f>(P$9)*AVERAGE('Summary impacts'!$H$4:$H$14)</f>
        <v>52243902.454545461</v>
      </c>
      <c r="Q96" s="47">
        <f>(Q$9)*AVERAGE('Summary impacts'!$H$4:$H$14)</f>
        <v>54387880.909090906</v>
      </c>
      <c r="R96" s="47">
        <f>(R$9)*AVERAGE('Summary impacts'!$H$4:$H$14)</f>
        <v>56645984.181818187</v>
      </c>
      <c r="S96" s="47">
        <f>(S$9)*AVERAGE('Summary impacts'!$H$4:$H$14)</f>
        <v>59025181.727272727</v>
      </c>
      <c r="T96" s="47">
        <f>(T$9)*AVERAGE('Summary impacts'!$H$4:$H$14)</f>
        <v>61536798.909090914</v>
      </c>
      <c r="U96" s="48">
        <f t="shared" si="20"/>
        <v>2.5009205494972386</v>
      </c>
      <c r="W96" s="76"/>
      <c r="X96" s="76"/>
      <c r="Y96" s="76"/>
      <c r="Z96" s="76"/>
      <c r="AA96" s="76"/>
      <c r="AB96" s="76"/>
      <c r="AC96" s="76"/>
      <c r="AD96" s="76"/>
      <c r="AE96" s="76"/>
      <c r="AF96" s="76"/>
      <c r="AG96" s="76"/>
      <c r="AH96" s="76"/>
      <c r="AI96" s="76"/>
      <c r="AJ96" s="76"/>
      <c r="AK96" s="76"/>
      <c r="AL96" s="76"/>
      <c r="AM96" s="76"/>
      <c r="AN96" s="76"/>
      <c r="AO96" s="76"/>
      <c r="AP96" s="77"/>
    </row>
    <row r="97" spans="1:42" ht="16" x14ac:dyDescent="0.8">
      <c r="A97" s="39" t="s">
        <v>60</v>
      </c>
      <c r="B97" s="39">
        <f>SUM(B85:B96)</f>
        <v>254855983.71272728</v>
      </c>
      <c r="C97" s="39">
        <f t="shared" ref="C97:T97" si="21">SUM(C85:C96)</f>
        <v>324047809.42545456</v>
      </c>
      <c r="D97" s="39">
        <f t="shared" si="21"/>
        <v>355851702.53818178</v>
      </c>
      <c r="E97" s="39">
        <f t="shared" si="21"/>
        <v>375134025.23272729</v>
      </c>
      <c r="F97" s="39">
        <f t="shared" si="21"/>
        <v>405303128.24000001</v>
      </c>
      <c r="G97" s="39">
        <f t="shared" si="21"/>
        <v>438571905.78909093</v>
      </c>
      <c r="H97" s="39">
        <f t="shared" si="21"/>
        <v>475287421.56363636</v>
      </c>
      <c r="I97" s="39">
        <f t="shared" si="21"/>
        <v>515828568.49454552</v>
      </c>
      <c r="J97" s="39">
        <f t="shared" si="21"/>
        <v>560614949.72727263</v>
      </c>
      <c r="K97" s="39">
        <f t="shared" si="21"/>
        <v>610115915.15272713</v>
      </c>
      <c r="L97" s="39">
        <f t="shared" si="21"/>
        <v>664862350.42181826</v>
      </c>
      <c r="M97" s="39">
        <f t="shared" si="21"/>
        <v>725431881.42181826</v>
      </c>
      <c r="N97" s="39">
        <f t="shared" si="21"/>
        <v>792479002.86545444</v>
      </c>
      <c r="O97" s="39">
        <f t="shared" si="21"/>
        <v>866732158.9272728</v>
      </c>
      <c r="P97" s="39">
        <f t="shared" si="21"/>
        <v>948996779.33454549</v>
      </c>
      <c r="Q97" s="39">
        <f t="shared" si="21"/>
        <v>1040183903.309091</v>
      </c>
      <c r="R97" s="39">
        <f t="shared" si="21"/>
        <v>1141299716.9418182</v>
      </c>
      <c r="S97" s="39">
        <f t="shared" si="21"/>
        <v>1253469578.4072726</v>
      </c>
      <c r="T97" s="39">
        <f t="shared" si="21"/>
        <v>1377955647.7890911</v>
      </c>
      <c r="U97" s="41">
        <f t="shared" si="20"/>
        <v>5.4068012361927416</v>
      </c>
      <c r="W97" s="69"/>
      <c r="X97" s="69"/>
      <c r="Y97" s="69"/>
      <c r="Z97" s="69"/>
      <c r="AA97" s="69"/>
      <c r="AB97" s="69"/>
      <c r="AC97" s="69"/>
      <c r="AD97" s="69"/>
      <c r="AE97" s="69"/>
      <c r="AF97" s="69"/>
      <c r="AG97" s="69"/>
      <c r="AH97" s="69"/>
      <c r="AI97" s="69"/>
      <c r="AJ97" s="69"/>
      <c r="AK97" s="69"/>
      <c r="AL97" s="69"/>
      <c r="AM97" s="69"/>
      <c r="AN97" s="69"/>
      <c r="AO97" s="69"/>
      <c r="AP97" s="78"/>
    </row>
    <row r="98" spans="1:42" x14ac:dyDescent="0.75">
      <c r="A98" s="54" t="s">
        <v>108</v>
      </c>
      <c r="W98" s="6"/>
      <c r="X98" s="6"/>
      <c r="Y98" s="6"/>
      <c r="Z98" s="6"/>
      <c r="AA98" s="6"/>
      <c r="AB98" s="6"/>
      <c r="AC98" s="6"/>
      <c r="AD98" s="6"/>
      <c r="AE98" s="6"/>
      <c r="AF98" s="6"/>
      <c r="AG98" s="6"/>
      <c r="AH98" s="6"/>
      <c r="AI98" s="6"/>
      <c r="AJ98" s="6"/>
      <c r="AK98" s="6"/>
      <c r="AL98" s="6"/>
      <c r="AM98" s="6"/>
      <c r="AN98" s="6"/>
      <c r="AO98" s="6"/>
      <c r="AP98" s="6"/>
    </row>
    <row r="99" spans="1:42" ht="16" x14ac:dyDescent="0.8">
      <c r="A99" s="46" t="s">
        <v>84</v>
      </c>
      <c r="B99" s="47">
        <f>(B$3*0.5*'Summary impacts'!$Q$19+(B$3*0.5)*'Summary impacts'!$Q$18)*'Summary impacts'!$O$4</f>
        <v>199.40620037150057</v>
      </c>
      <c r="C99" s="47">
        <f>(C$3*0.5*'Summary impacts'!$Q$19+(C$3*0.5)*'Summary impacts'!$Q$18)*'Summary impacts'!$O$4</f>
        <v>254.93452686030236</v>
      </c>
      <c r="D99" s="47">
        <f>(D$3*0.5*'Summary impacts'!$Q$19+(D$3*0.5)*'Summary impacts'!$Q$18)*'Summary impacts'!$O$4</f>
        <v>281.75526620576704</v>
      </c>
      <c r="E99" s="47">
        <f>(E$3*0.5*'Summary impacts'!$Q$19+(E$3*0.5)*'Summary impacts'!$Q$18)*'Summary impacts'!$O$4</f>
        <v>303.97729148516237</v>
      </c>
      <c r="F99" s="47">
        <f>(F$3*0.5*'Summary impacts'!$Q$19+(F$3*0.5)*'Summary impacts'!$Q$18)*'Summary impacts'!$O$4</f>
        <v>328.08616456243004</v>
      </c>
      <c r="G99" s="47">
        <f>(G$3*0.5*'Summary impacts'!$Q$19+(G$3*0.5)*'Summary impacts'!$Q$18)*'Summary impacts'!$O$4</f>
        <v>354.01695342833142</v>
      </c>
      <c r="H99" s="47">
        <f>(H$3*0.5*'Summary impacts'!$Q$19+(H$3*0.5)*'Summary impacts'!$Q$18)*'Summary impacts'!$O$4</f>
        <v>381.87278539165726</v>
      </c>
      <c r="I99" s="47">
        <f>(I$3*0.5*'Summary impacts'!$Q$19+(I$3*0.5)*'Summary impacts'!$Q$18)*'Summary impacts'!$O$4</f>
        <v>411.74150964137738</v>
      </c>
      <c r="J99" s="47">
        <f>(J$3*0.5*'Summary impacts'!$Q$19+(J$3*0.5)*'Summary impacts'!$Q$18)*'Summary impacts'!$O$4</f>
        <v>443.73389254619264</v>
      </c>
      <c r="K99" s="47">
        <f>(K$3*0.5*'Summary impacts'!$Q$19+(K$3*0.5)*'Summary impacts'!$Q$18)*'Summary impacts'!$O$4</f>
        <v>477.94924188493837</v>
      </c>
      <c r="L99" s="47">
        <f>(L$3*0.5*'Summary impacts'!$Q$19+(L$3*0.5)*'Summary impacts'!$Q$18)*'Summary impacts'!$O$4</f>
        <v>514.50214355627099</v>
      </c>
      <c r="M99" s="47">
        <f>(M$3*0.5*'Summary impacts'!$Q$19+(M$3*0.5)*'Summary impacts'!$Q$18)*'Summary impacts'!$O$4</f>
        <v>553.49954439893611</v>
      </c>
      <c r="N99" s="47">
        <f>(N$3*0.5*'Summary impacts'!$Q$19+(N$3*0.5)*'Summary impacts'!$Q$18)*'Summary impacts'!$O$4</f>
        <v>595.06366937150051</v>
      </c>
      <c r="O99" s="47">
        <f>(O$3*0.5*'Summary impacts'!$Q$19+(O$3*0.5)*'Summary impacts'!$Q$18)*'Summary impacts'!$O$4</f>
        <v>639.31292390257545</v>
      </c>
      <c r="P99" s="47">
        <f>(P$3*0.5*'Summary impacts'!$Q$19+(P$3*0.5)*'Summary impacts'!$Q$18)*'Summary impacts'!$O$4</f>
        <v>686.36189389081744</v>
      </c>
      <c r="Q99" s="47">
        <f>(Q$3*0.5*'Summary impacts'!$Q$19+(Q$3*0.5)*'Summary impacts'!$Q$18)*'Summary impacts'!$O$4</f>
        <v>736.3404433547031</v>
      </c>
      <c r="R99" s="47">
        <f>(R$3*0.5*'Summary impacts'!$Q$19+(R$3*0.5)*'Summary impacts'!$Q$18)*'Summary impacts'!$O$4</f>
        <v>789.36697772284424</v>
      </c>
      <c r="S99" s="47">
        <f>(S$3*0.5*'Summary impacts'!$Q$19+(S$3*0.5)*'Summary impacts'!$Q$18)*'Summary impacts'!$O$4</f>
        <v>845.55990242385224</v>
      </c>
      <c r="T99" s="47">
        <f>(T$3*0.5*'Summary impacts'!$Q$19+(T$3*0.5)*'Summary impacts'!$Q$18)*'Summary impacts'!$O$4</f>
        <v>905.02998382642761</v>
      </c>
      <c r="U99" s="48">
        <f t="shared" ref="U99:U110" si="22">T99/$T$111</f>
        <v>5.4262844908749053E-2</v>
      </c>
      <c r="W99" s="76"/>
      <c r="X99" s="76"/>
      <c r="Y99" s="76"/>
      <c r="Z99" s="76"/>
      <c r="AA99" s="76"/>
      <c r="AB99" s="76"/>
      <c r="AC99" s="76"/>
      <c r="AD99" s="76"/>
      <c r="AE99" s="76"/>
      <c r="AF99" s="76"/>
      <c r="AG99" s="76"/>
      <c r="AH99" s="76"/>
      <c r="AI99" s="76"/>
      <c r="AJ99" s="76"/>
      <c r="AK99" s="76"/>
      <c r="AL99" s="76"/>
      <c r="AM99" s="76"/>
      <c r="AN99" s="76"/>
      <c r="AO99" s="76"/>
      <c r="AP99" s="77"/>
    </row>
    <row r="100" spans="1:42" ht="16" x14ac:dyDescent="0.8">
      <c r="A100" s="46" t="s">
        <v>32</v>
      </c>
      <c r="B100" s="47">
        <f>(B$2-(B$3*0.5)*'Summary impacts'!$Q$18)*'Summary impacts'!$O$5</f>
        <v>228.74093287499994</v>
      </c>
      <c r="C100" s="47">
        <f>(C$2-(C$3*0.5)*'Summary impacts'!$Q$18)*'Summary impacts'!$O$5</f>
        <v>323.979463125</v>
      </c>
      <c r="D100" s="47">
        <f>(D$2-(D$3*0.5)*'Summary impacts'!$Q$18)*'Summary impacts'!$O$5</f>
        <v>369.88668787499995</v>
      </c>
      <c r="E100" s="47">
        <f>(E$2-(E$3*0.5)*'Summary impacts'!$Q$18)*'Summary impacts'!$O$5</f>
        <v>391.10953312499987</v>
      </c>
      <c r="F100" s="47">
        <f>(F$2-(F$3*0.5)*'Summary impacts'!$Q$18)*'Summary impacts'!$O$5</f>
        <v>464.20458412499988</v>
      </c>
      <c r="G100" s="47">
        <f>(G$2-(G$3*0.5)*'Summary impacts'!$Q$18)*'Summary impacts'!$O$5</f>
        <v>549.77912174999983</v>
      </c>
      <c r="H100" s="47">
        <f>(H$2-(H$3*0.5)*'Summary impacts'!$Q$18)*'Summary impacts'!$O$5</f>
        <v>649.71875137500001</v>
      </c>
      <c r="I100" s="47">
        <f>(I$2-(I$3*0.5)*'Summary impacts'!$Q$18)*'Summary impacts'!$O$5</f>
        <v>766.13279887500005</v>
      </c>
      <c r="J100" s="47">
        <f>(J$2-(J$3*0.5)*'Summary impacts'!$Q$18)*'Summary impacts'!$O$5</f>
        <v>901.35507187500002</v>
      </c>
      <c r="K100" s="47">
        <f>(K$2-(K$3*0.5)*'Summary impacts'!$Q$18)*'Summary impacts'!$O$5</f>
        <v>1058.0366996249998</v>
      </c>
      <c r="L100" s="47">
        <f>(L$2-(L$3*0.5)*'Summary impacts'!$Q$18)*'Summary impacts'!$O$5</f>
        <v>1239.1705908749998</v>
      </c>
      <c r="M100" s="47">
        <f>(M$2-(M$3*0.5)*'Summary impacts'!$Q$18)*'Summary impacts'!$O$5</f>
        <v>1448.0953271249998</v>
      </c>
      <c r="N100" s="47">
        <f>(N$2-(N$3*0.5)*'Summary impacts'!$Q$18)*'Summary impacts'!$O$5</f>
        <v>1688.5565193749999</v>
      </c>
      <c r="O100" s="47">
        <f>(O$2-(O$3*0.5)*'Summary impacts'!$Q$18)*'Summary impacts'!$O$5</f>
        <v>1964.7934275</v>
      </c>
      <c r="P100" s="47">
        <f>(P$2-(P$3*0.5)*'Summary impacts'!$Q$18)*'Summary impacts'!$O$5</f>
        <v>2281.5172102499996</v>
      </c>
      <c r="Q100" s="47">
        <f>(Q$2-(Q$3*0.5)*'Summary impacts'!$Q$18)*'Summary impacts'!$O$5</f>
        <v>2644.0309308750002</v>
      </c>
      <c r="R100" s="47">
        <f>(R$2-(R$3*0.5)*'Summary impacts'!$Q$18)*'Summary impacts'!$O$5</f>
        <v>3058.27034925</v>
      </c>
      <c r="S100" s="47">
        <f>(S$2-(S$3*0.5)*'Summary impacts'!$Q$18)*'Summary impacts'!$O$5</f>
        <v>3530.8563502499992</v>
      </c>
      <c r="T100" s="47">
        <f>(T$2-(T$3*0.5)*'Summary impacts'!$Q$18)*'Summary impacts'!$O$5</f>
        <v>4069.212241499999</v>
      </c>
      <c r="U100" s="48">
        <f t="shared" si="22"/>
        <v>0.24397758826479424</v>
      </c>
      <c r="W100" s="76"/>
      <c r="X100" s="76"/>
      <c r="Y100" s="76"/>
      <c r="Z100" s="76"/>
      <c r="AA100" s="76"/>
      <c r="AB100" s="76"/>
      <c r="AC100" s="76"/>
      <c r="AD100" s="76"/>
      <c r="AE100" s="76"/>
      <c r="AF100" s="76"/>
      <c r="AG100" s="76"/>
      <c r="AH100" s="76"/>
      <c r="AI100" s="76"/>
      <c r="AJ100" s="76"/>
      <c r="AK100" s="76"/>
      <c r="AL100" s="76"/>
      <c r="AM100" s="76"/>
      <c r="AN100" s="76"/>
      <c r="AO100" s="76"/>
      <c r="AP100" s="77"/>
    </row>
    <row r="101" spans="1:42" ht="16" x14ac:dyDescent="0.8">
      <c r="A101" s="46" t="s">
        <v>78</v>
      </c>
      <c r="B101" s="47">
        <f>(B$3*0.5*'Summary impacts'!$Q$19)*'Summary impacts'!$O$6</f>
        <v>25.020204750000001</v>
      </c>
      <c r="C101" s="47">
        <f>(C$3*0.5*'Summary impacts'!$Q$19)*'Summary impacts'!$O$6</f>
        <v>31.98754125</v>
      </c>
      <c r="D101" s="47">
        <f>(D$3*0.5*'Summary impacts'!$Q$19)*'Summary impacts'!$O$6</f>
        <v>35.352834749999992</v>
      </c>
      <c r="E101" s="47">
        <f>(E$3*0.5*'Summary impacts'!$Q$19)*'Summary impacts'!$O$6</f>
        <v>38.141111249999994</v>
      </c>
      <c r="F101" s="47">
        <f>(F$3*0.5*'Summary impacts'!$Q$19)*'Summary impacts'!$O$6</f>
        <v>41.166137249999998</v>
      </c>
      <c r="G101" s="47">
        <f>(G$3*0.5*'Summary impacts'!$Q$19)*'Summary impacts'!$O$6</f>
        <v>44.419765499999997</v>
      </c>
      <c r="H101" s="47">
        <f>(H$3*0.5*'Summary impacts'!$Q$19)*'Summary impacts'!$O$6</f>
        <v>47.914935749999991</v>
      </c>
      <c r="I101" s="47">
        <f>(I$3*0.5*'Summary impacts'!$Q$19)*'Summary impacts'!$O$6</f>
        <v>51.662670749999997</v>
      </c>
      <c r="J101" s="47">
        <f>(J$3*0.5*'Summary impacts'!$Q$19)*'Summary impacts'!$O$6</f>
        <v>55.676868749999997</v>
      </c>
      <c r="K101" s="47">
        <f>(K$3*0.5*'Summary impacts'!$Q$19)*'Summary impacts'!$O$6</f>
        <v>59.969990249999988</v>
      </c>
      <c r="L101" s="47">
        <f>(L$3*0.5*'Summary impacts'!$Q$19)*'Summary impacts'!$O$6</f>
        <v>64.556412749999993</v>
      </c>
      <c r="M101" s="47">
        <f>(M$3*0.5*'Summary impacts'!$Q$19)*'Summary impacts'!$O$6</f>
        <v>69.449555250000003</v>
      </c>
      <c r="N101" s="47">
        <f>(N$3*0.5*'Summary impacts'!$Q$19)*'Summary impacts'!$O$6</f>
        <v>74.664753749999988</v>
      </c>
      <c r="O101" s="47">
        <f>(O$3*0.5*'Summary impacts'!$Q$19)*'Summary impacts'!$O$6</f>
        <v>80.216864999999984</v>
      </c>
      <c r="P101" s="47">
        <f>(P$3*0.5*'Summary impacts'!$Q$19)*'Summary impacts'!$O$6</f>
        <v>86.1202665</v>
      </c>
      <c r="Q101" s="47">
        <f>(Q$3*0.5*'Summary impacts'!$Q$19)*'Summary impacts'!$O$6</f>
        <v>92.391252749999992</v>
      </c>
      <c r="R101" s="47">
        <f>(R$3*0.5*'Summary impacts'!$Q$19)*'Summary impacts'!$O$6</f>
        <v>99.044680499999984</v>
      </c>
      <c r="S101" s="47">
        <f>(S$3*0.5*'Summary impacts'!$Q$19)*'Summary impacts'!$O$6</f>
        <v>106.0954065</v>
      </c>
      <c r="T101" s="47">
        <f>(T$3*0.5*'Summary impacts'!$Q$19)*'Summary impacts'!$O$6</f>
        <v>113.557329</v>
      </c>
      <c r="U101" s="48">
        <f t="shared" si="22"/>
        <v>6.8085520279961989E-3</v>
      </c>
      <c r="W101" s="76"/>
      <c r="X101" s="76"/>
      <c r="Y101" s="76"/>
      <c r="Z101" s="76"/>
      <c r="AA101" s="76"/>
      <c r="AB101" s="76"/>
      <c r="AC101" s="76"/>
      <c r="AD101" s="76"/>
      <c r="AE101" s="76"/>
      <c r="AF101" s="76"/>
      <c r="AG101" s="76"/>
      <c r="AH101" s="76"/>
      <c r="AI101" s="76"/>
      <c r="AJ101" s="76"/>
      <c r="AK101" s="76"/>
      <c r="AL101" s="76"/>
      <c r="AM101" s="76"/>
      <c r="AN101" s="76"/>
      <c r="AO101" s="76"/>
      <c r="AP101" s="77"/>
    </row>
    <row r="102" spans="1:42" ht="16" x14ac:dyDescent="0.8">
      <c r="A102" s="46" t="s">
        <v>14</v>
      </c>
      <c r="B102" s="47">
        <f>(B$4)*'Summary impacts'!$O$7</f>
        <v>180.67959000000002</v>
      </c>
      <c r="C102" s="47">
        <f>(C$4)*'Summary impacts'!$O$7</f>
        <v>223.93917000000002</v>
      </c>
      <c r="D102" s="47">
        <f>(D$4)*'Summary impacts'!$O$7</f>
        <v>242.632845</v>
      </c>
      <c r="E102" s="47">
        <f>(E$4)*'Summary impacts'!$O$7</f>
        <v>251.19958499999998</v>
      </c>
      <c r="F102" s="47">
        <f>(F$4)*'Summary impacts'!$O$7</f>
        <v>260.08163999999999</v>
      </c>
      <c r="G102" s="47">
        <f>(G$4)*'Summary impacts'!$O$7</f>
        <v>269.29539</v>
      </c>
      <c r="H102" s="47">
        <f>(H$4)*'Summary impacts'!$O$7</f>
        <v>278.85312000000005</v>
      </c>
      <c r="I102" s="47">
        <f>(I$4)*'Summary impacts'!$O$7</f>
        <v>288.77121</v>
      </c>
      <c r="J102" s="47">
        <f>(J$4)*'Summary impacts'!$O$7</f>
        <v>299.06194499999998</v>
      </c>
      <c r="K102" s="47">
        <f>(K$4)*'Summary impacts'!$O$7</f>
        <v>309.74170500000002</v>
      </c>
      <c r="L102" s="47">
        <f>(L$4)*'Summary impacts'!$O$7</f>
        <v>320.83506000000006</v>
      </c>
      <c r="M102" s="47">
        <f>(M$4)*'Summary impacts'!$O$7</f>
        <v>332.35429500000004</v>
      </c>
      <c r="N102" s="47">
        <f>(N$4)*'Summary impacts'!$O$7</f>
        <v>344.32398000000006</v>
      </c>
      <c r="O102" s="47">
        <f>(O$4)*'Summary impacts'!$O$7</f>
        <v>356.75640000000004</v>
      </c>
      <c r="P102" s="47">
        <f>(P$4)*'Summary impacts'!$O$7</f>
        <v>369.68022000000002</v>
      </c>
      <c r="Q102" s="47">
        <f>(Q$4)*'Summary impacts'!$O$7</f>
        <v>383.11591500000003</v>
      </c>
      <c r="R102" s="47">
        <f>(R$4)*'Summary impacts'!$O$7</f>
        <v>397.08805500000005</v>
      </c>
      <c r="S102" s="47">
        <f>(S$4)*'Summary impacts'!$O$7</f>
        <v>411.61711500000001</v>
      </c>
      <c r="T102" s="47">
        <f>(T$4)*'Summary impacts'!$O$7</f>
        <v>426.72357</v>
      </c>
      <c r="U102" s="48">
        <f t="shared" si="22"/>
        <v>2.5585047248841843E-2</v>
      </c>
      <c r="W102" s="76"/>
      <c r="X102" s="76"/>
      <c r="Y102" s="76"/>
      <c r="Z102" s="76"/>
      <c r="AA102" s="76"/>
      <c r="AB102" s="76"/>
      <c r="AC102" s="76"/>
      <c r="AD102" s="76"/>
      <c r="AE102" s="76"/>
      <c r="AF102" s="76"/>
      <c r="AG102" s="76"/>
      <c r="AH102" s="76"/>
      <c r="AI102" s="76"/>
      <c r="AJ102" s="76"/>
      <c r="AK102" s="76"/>
      <c r="AL102" s="76"/>
      <c r="AM102" s="76"/>
      <c r="AN102" s="76"/>
      <c r="AO102" s="76"/>
      <c r="AP102" s="77"/>
    </row>
    <row r="103" spans="1:42" ht="16" x14ac:dyDescent="0.8">
      <c r="A103" s="46" t="s">
        <v>34</v>
      </c>
      <c r="B103" s="47">
        <f>(B$5*0.89)*'Summary impacts'!$O$8</f>
        <v>108.22444499999999</v>
      </c>
      <c r="C103" s="47">
        <f>(C$5*0.89)*'Summary impacts'!$O$8</f>
        <v>134.12255499999998</v>
      </c>
      <c r="D103" s="47">
        <f>(D$5*0.89)*'Summary impacts'!$O$8</f>
        <v>145.31475</v>
      </c>
      <c r="E103" s="47">
        <f>(E$5*0.89)*'Summary impacts'!$O$8</f>
        <v>150.45761499999998</v>
      </c>
      <c r="F103" s="47">
        <f>(F$5*0.89)*'Summary impacts'!$O$8</f>
        <v>155.79360999999997</v>
      </c>
      <c r="G103" s="47">
        <f>(G$5*0.89)*'Summary impacts'!$O$8</f>
        <v>161.33207999999996</v>
      </c>
      <c r="H103" s="47">
        <f>(H$5*0.89)*'Summary impacts'!$O$8</f>
        <v>167.07614000000001</v>
      </c>
      <c r="I103" s="47">
        <f>(I$5*0.89)*'Summary impacts'!$O$8</f>
        <v>173.04136499999998</v>
      </c>
      <c r="J103" s="47">
        <f>(J$5*0.89)*'Summary impacts'!$O$8</f>
        <v>179.23398499999996</v>
      </c>
      <c r="K103" s="47">
        <f>(K$5*0.89)*'Summary impacts'!$O$8</f>
        <v>185.66645999999997</v>
      </c>
      <c r="L103" s="47">
        <f>(L$5*0.89)*'Summary impacts'!$O$8</f>
        <v>192.34813499999998</v>
      </c>
      <c r="M103" s="47">
        <f>(M$5*0.89)*'Summary impacts'!$O$8</f>
        <v>199.29146999999998</v>
      </c>
      <c r="N103" s="47">
        <f>(N$5*0.89)*'Summary impacts'!$O$8</f>
        <v>206.508925</v>
      </c>
      <c r="O103" s="47">
        <f>(O$5*0.89)*'Summary impacts'!$O$8</f>
        <v>214.01295999999999</v>
      </c>
      <c r="P103" s="47">
        <f>(P$5*0.89)*'Summary impacts'!$O$8</f>
        <v>221.81603500000003</v>
      </c>
      <c r="Q103" s="47">
        <f>(Q$5*0.89)*'Summary impacts'!$O$8</f>
        <v>229.93683999999999</v>
      </c>
      <c r="R103" s="47">
        <f>(R$5*0.89)*'Summary impacts'!$O$8</f>
        <v>238.38160499999998</v>
      </c>
      <c r="S103" s="47">
        <f>(S$5*0.89)*'Summary impacts'!$O$8</f>
        <v>247.17525000000001</v>
      </c>
      <c r="T103" s="47">
        <f>(T$5*0.89)*'Summary impacts'!$O$8</f>
        <v>256.324005</v>
      </c>
      <c r="U103" s="48">
        <f t="shared" si="22"/>
        <v>1.5368407653079423E-2</v>
      </c>
      <c r="W103" s="76"/>
      <c r="X103" s="76"/>
      <c r="Y103" s="76"/>
      <c r="Z103" s="76"/>
      <c r="AA103" s="76"/>
      <c r="AB103" s="76"/>
      <c r="AC103" s="76"/>
      <c r="AD103" s="76"/>
      <c r="AE103" s="76"/>
      <c r="AF103" s="76"/>
      <c r="AG103" s="76"/>
      <c r="AH103" s="76"/>
      <c r="AI103" s="76"/>
      <c r="AJ103" s="76"/>
      <c r="AK103" s="76"/>
      <c r="AL103" s="76"/>
      <c r="AM103" s="76"/>
      <c r="AN103" s="76"/>
      <c r="AO103" s="76"/>
      <c r="AP103" s="77"/>
    </row>
    <row r="104" spans="1:42" ht="16" x14ac:dyDescent="0.8">
      <c r="A104" s="46" t="s">
        <v>35</v>
      </c>
      <c r="B104" s="47">
        <f>(B$5*0.11)*'Summary impacts'!$O$9</f>
        <v>14.331487500000001</v>
      </c>
      <c r="C104" s="47">
        <f>(C$5*0.11)*'Summary impacts'!$O$9</f>
        <v>17.7610125</v>
      </c>
      <c r="D104" s="47">
        <f>(D$5*0.11)*'Summary impacts'!$O$9</f>
        <v>19.243124999999999</v>
      </c>
      <c r="E104" s="47">
        <f>(E$5*0.11)*'Summary impacts'!$O$9</f>
        <v>19.924162499999998</v>
      </c>
      <c r="F104" s="47">
        <f>(F$5*0.11)*'Summary impacts'!$O$9</f>
        <v>20.630775</v>
      </c>
      <c r="G104" s="47">
        <f>(G$5*0.11)*'Summary impacts'!$O$9</f>
        <v>21.364199999999997</v>
      </c>
      <c r="H104" s="47">
        <f>(H$5*0.11)*'Summary impacts'!$O$9</f>
        <v>22.124850000000002</v>
      </c>
      <c r="I104" s="47">
        <f>(I$5*0.11)*'Summary impacts'!$O$9</f>
        <v>22.914787499999999</v>
      </c>
      <c r="J104" s="47">
        <f>(J$5*0.11)*'Summary impacts'!$O$9</f>
        <v>23.734837499999998</v>
      </c>
      <c r="K104" s="47">
        <f>(K$5*0.11)*'Summary impacts'!$O$9</f>
        <v>24.586649999999999</v>
      </c>
      <c r="L104" s="47">
        <f>(L$5*0.11)*'Summary impacts'!$O$9</f>
        <v>25.471462500000001</v>
      </c>
      <c r="M104" s="47">
        <f>(M$5*0.11)*'Summary impacts'!$O$9</f>
        <v>26.390924999999999</v>
      </c>
      <c r="N104" s="47">
        <f>(N$5*0.11)*'Summary impacts'!$O$9</f>
        <v>27.346687500000002</v>
      </c>
      <c r="O104" s="47">
        <f>(O$5*0.11)*'Summary impacts'!$O$9</f>
        <v>28.340399999999999</v>
      </c>
      <c r="P104" s="47">
        <f>(P$5*0.11)*'Summary impacts'!$O$9</f>
        <v>29.373712500000003</v>
      </c>
      <c r="Q104" s="47">
        <f>(Q$5*0.11)*'Summary impacts'!$O$9</f>
        <v>30.449099999999998</v>
      </c>
      <c r="R104" s="47">
        <f>(R$5*0.11)*'Summary impacts'!$O$9</f>
        <v>31.567387499999999</v>
      </c>
      <c r="S104" s="47">
        <f>(S$5*0.11)*'Summary impacts'!$O$9</f>
        <v>32.731875000000002</v>
      </c>
      <c r="T104" s="47">
        <f>(T$5*0.11)*'Summary impacts'!$O$9</f>
        <v>33.9433875</v>
      </c>
      <c r="U104" s="48">
        <f t="shared" si="22"/>
        <v>2.035142265455943E-3</v>
      </c>
      <c r="W104" s="76"/>
      <c r="X104" s="76"/>
      <c r="Y104" s="76"/>
      <c r="Z104" s="76"/>
      <c r="AA104" s="76"/>
      <c r="AB104" s="76"/>
      <c r="AC104" s="76"/>
      <c r="AD104" s="76"/>
      <c r="AE104" s="76"/>
      <c r="AF104" s="76"/>
      <c r="AG104" s="76"/>
      <c r="AH104" s="76"/>
      <c r="AI104" s="76"/>
      <c r="AJ104" s="76"/>
      <c r="AK104" s="76"/>
      <c r="AL104" s="76"/>
      <c r="AM104" s="76"/>
      <c r="AN104" s="76"/>
      <c r="AO104" s="76"/>
      <c r="AP104" s="77"/>
    </row>
    <row r="105" spans="1:42" ht="16" x14ac:dyDescent="0.8">
      <c r="A105" s="46" t="s">
        <v>77</v>
      </c>
      <c r="B105" s="47">
        <f>(B$6*0.75)*'Summary impacts'!$O$10</f>
        <v>281.838525</v>
      </c>
      <c r="C105" s="47">
        <f>(C$6*0.75)*'Summary impacts'!$O$10</f>
        <v>356.41162500000002</v>
      </c>
      <c r="D105" s="47">
        <f>(D$6*0.75)*'Summary impacts'!$O$10</f>
        <v>390.93472499999996</v>
      </c>
      <c r="E105" s="47">
        <f>(E$6*0.75)*'Summary impacts'!$O$10</f>
        <v>415.20502499999998</v>
      </c>
      <c r="F105" s="47">
        <f>(F$6*0.75)*'Summary impacts'!$O$10</f>
        <v>441.72480000000002</v>
      </c>
      <c r="G105" s="47">
        <f>(G$6*0.75)*'Summary impacts'!$O$10</f>
        <v>470.36722499999996</v>
      </c>
      <c r="H105" s="47">
        <f>(H$6*0.75)*'Summary impacts'!$O$10</f>
        <v>501.26580000000001</v>
      </c>
      <c r="I105" s="47">
        <f>(I$6*0.75)*'Summary impacts'!$O$10</f>
        <v>534.54735000000005</v>
      </c>
      <c r="J105" s="47">
        <f>(J$6*0.75)*'Summary impacts'!$O$10</f>
        <v>570.35205000000008</v>
      </c>
      <c r="K105" s="47">
        <f>(K$6*0.75)*'Summary impacts'!$O$10</f>
        <v>608.81340000000012</v>
      </c>
      <c r="L105" s="47">
        <f>(L$6*0.75)*'Summary impacts'!$O$10</f>
        <v>650.07825000000003</v>
      </c>
      <c r="M105" s="47">
        <f>(M$6*0.75)*'Summary impacts'!$O$10</f>
        <v>694.30012500000009</v>
      </c>
      <c r="N105" s="47">
        <f>(N$6*0.75)*'Summary impacts'!$O$10</f>
        <v>741.61252500000001</v>
      </c>
      <c r="O105" s="47">
        <f>(O$6*0.75)*'Summary impacts'!$O$10</f>
        <v>792.18232499999999</v>
      </c>
      <c r="P105" s="47">
        <f>(P$6*0.75)*'Summary impacts'!$O$10</f>
        <v>846.16305000000011</v>
      </c>
      <c r="Q105" s="47">
        <f>(Q$6*0.75)*'Summary impacts'!$O$10</f>
        <v>903.69487499999991</v>
      </c>
      <c r="R105" s="47">
        <f>(R$6*0.75)*'Summary impacts'!$O$10</f>
        <v>964.94467499999996</v>
      </c>
      <c r="S105" s="47">
        <f>(S$6*0.75)*'Summary impacts'!$O$10</f>
        <v>1030.0459499999999</v>
      </c>
      <c r="T105" s="47">
        <f>(T$6*0.75)*'Summary impacts'!$O$10</f>
        <v>1099.152225</v>
      </c>
      <c r="U105" s="48">
        <f t="shared" si="22"/>
        <v>6.5901824008208973E-2</v>
      </c>
      <c r="W105" s="76"/>
      <c r="X105" s="76"/>
      <c r="Y105" s="76"/>
      <c r="Z105" s="76"/>
      <c r="AA105" s="76"/>
      <c r="AB105" s="76"/>
      <c r="AC105" s="76"/>
      <c r="AD105" s="76"/>
      <c r="AE105" s="76"/>
      <c r="AF105" s="76"/>
      <c r="AG105" s="76"/>
      <c r="AH105" s="76"/>
      <c r="AI105" s="76"/>
      <c r="AJ105" s="76"/>
      <c r="AK105" s="76"/>
      <c r="AL105" s="76"/>
      <c r="AM105" s="76"/>
      <c r="AN105" s="76"/>
      <c r="AO105" s="76"/>
      <c r="AP105" s="77"/>
    </row>
    <row r="106" spans="1:42" ht="16" x14ac:dyDescent="0.8">
      <c r="A106" s="46" t="s">
        <v>79</v>
      </c>
      <c r="B106" s="47">
        <f>(B$6*0.25)*'Summary impacts'!$O$11</f>
        <v>95.529537500000004</v>
      </c>
      <c r="C106" s="47">
        <f>(C$6*0.25)*'Summary impacts'!$O$11</f>
        <v>120.80618750000001</v>
      </c>
      <c r="D106" s="47">
        <f>(D$6*0.25)*'Summary impacts'!$O$11</f>
        <v>132.50783749999999</v>
      </c>
      <c r="E106" s="47">
        <f>(E$6*0.25)*'Summary impacts'!$O$11</f>
        <v>140.73428749999999</v>
      </c>
      <c r="F106" s="47">
        <f>(F$6*0.25)*'Summary impacts'!$O$11</f>
        <v>149.72319999999999</v>
      </c>
      <c r="G106" s="47">
        <f>(G$6*0.25)*'Summary impacts'!$O$11</f>
        <v>159.43158750000001</v>
      </c>
      <c r="H106" s="47">
        <f>(H$6*0.25)*'Summary impacts'!$O$11</f>
        <v>169.90470000000002</v>
      </c>
      <c r="I106" s="47">
        <f>(I$6*0.25)*'Summary impacts'!$O$11</f>
        <v>181.18552500000001</v>
      </c>
      <c r="J106" s="47">
        <f>(J$6*0.25)*'Summary impacts'!$O$11</f>
        <v>193.32157500000002</v>
      </c>
      <c r="K106" s="47">
        <f>(K$6*0.25)*'Summary impacts'!$O$11</f>
        <v>206.35810000000001</v>
      </c>
      <c r="L106" s="47">
        <f>(L$6*0.25)*'Summary impacts'!$O$11</f>
        <v>220.344875</v>
      </c>
      <c r="M106" s="47">
        <f>(M$6*0.25)*'Summary impacts'!$O$11</f>
        <v>235.33393750000002</v>
      </c>
      <c r="N106" s="47">
        <f>(N$6*0.25)*'Summary impacts'!$O$11</f>
        <v>251.37053750000001</v>
      </c>
      <c r="O106" s="47">
        <f>(O$6*0.25)*'Summary impacts'!$O$11</f>
        <v>268.51123749999999</v>
      </c>
      <c r="P106" s="47">
        <f>(P$6*0.25)*'Summary impacts'!$O$11</f>
        <v>286.80807500000003</v>
      </c>
      <c r="Q106" s="47">
        <f>(Q$6*0.25)*'Summary impacts'!$O$11</f>
        <v>306.30856249999999</v>
      </c>
      <c r="R106" s="47">
        <f>(R$6*0.25)*'Summary impacts'!$O$11</f>
        <v>327.06926249999998</v>
      </c>
      <c r="S106" s="47">
        <f>(S$6*0.25)*'Summary impacts'!$O$11</f>
        <v>349.13542500000005</v>
      </c>
      <c r="T106" s="47">
        <f>(T$6*0.25)*'Summary impacts'!$O$11</f>
        <v>372.55908750000003</v>
      </c>
      <c r="U106" s="48">
        <f t="shared" si="22"/>
        <v>2.2337509635741243E-2</v>
      </c>
      <c r="W106" s="76"/>
      <c r="X106" s="76"/>
      <c r="Y106" s="76"/>
      <c r="Z106" s="76"/>
      <c r="AA106" s="76"/>
      <c r="AB106" s="76"/>
      <c r="AC106" s="76"/>
      <c r="AD106" s="76"/>
      <c r="AE106" s="76"/>
      <c r="AF106" s="76"/>
      <c r="AG106" s="76"/>
      <c r="AH106" s="76"/>
      <c r="AI106" s="76"/>
      <c r="AJ106" s="76"/>
      <c r="AK106" s="76"/>
      <c r="AL106" s="76"/>
      <c r="AM106" s="76"/>
      <c r="AN106" s="76"/>
      <c r="AO106" s="76"/>
      <c r="AP106" s="77"/>
    </row>
    <row r="107" spans="1:42" ht="16" x14ac:dyDescent="0.8">
      <c r="A107" s="46" t="s">
        <v>37</v>
      </c>
      <c r="B107" s="47">
        <f>(B$7*0.76)*'Summary impacts'!$O$12</f>
        <v>470.95717239999988</v>
      </c>
      <c r="C107" s="47">
        <f>(C$7*0.76)*'Summary impacts'!$O$12</f>
        <v>585.41961719999995</v>
      </c>
      <c r="D107" s="47">
        <f>(D$7*0.76)*'Summary impacts'!$O$12</f>
        <v>635.46918159999996</v>
      </c>
      <c r="E107" s="47">
        <f>(E$7*0.76)*'Summary impacts'!$O$12</f>
        <v>659.67865479999989</v>
      </c>
      <c r="F107" s="47">
        <f>(F$7*0.76)*'Summary impacts'!$O$12</f>
        <v>718.6653935999999</v>
      </c>
      <c r="G107" s="47">
        <f>(G$7*0.76)*'Summary impacts'!$O$12</f>
        <v>783.34194839999986</v>
      </c>
      <c r="H107" s="47">
        <f>(H$7*0.76)*'Summary impacts'!$O$12</f>
        <v>854.33974999999987</v>
      </c>
      <c r="I107" s="47">
        <f>(I$7*0.76)*'Summary impacts'!$O$12</f>
        <v>932.35267839999983</v>
      </c>
      <c r="J107" s="47">
        <f>(J$7*0.76)*'Summary impacts'!$O$12</f>
        <v>1018.1717567999997</v>
      </c>
      <c r="K107" s="47">
        <f>(K$7*0.76)*'Summary impacts'!$O$12</f>
        <v>1112.6990291999998</v>
      </c>
      <c r="L107" s="47">
        <f>(L$7*0.76)*'Summary impacts'!$O$12</f>
        <v>1216.9336827999998</v>
      </c>
      <c r="M107" s="47">
        <f>(M$7*0.76)*'Summary impacts'!$O$12</f>
        <v>1332.0206195999997</v>
      </c>
      <c r="N107" s="47">
        <f>(N$7*0.76)*'Summary impacts'!$O$12</f>
        <v>1459.2573951999998</v>
      </c>
      <c r="O107" s="47">
        <f>(O$7*0.76)*'Summary impacts'!$O$12</f>
        <v>1600.1289127999996</v>
      </c>
      <c r="P107" s="47">
        <f>(P$7*0.76)*'Summary impacts'!$O$12</f>
        <v>1756.3074231999994</v>
      </c>
      <c r="Q107" s="47">
        <f>(Q$7*0.76)*'Summary impacts'!$O$12</f>
        <v>1929.7219127999995</v>
      </c>
      <c r="R107" s="47">
        <f>(R$7*0.76)*'Summary impacts'!$O$12</f>
        <v>2122.5719811999993</v>
      </c>
      <c r="S107" s="47">
        <f>(S$7*0.76)*'Summary impacts'!$O$12</f>
        <v>2337.3555963999997</v>
      </c>
      <c r="T107" s="47">
        <f>(T$7*0.76)*'Summary impacts'!$O$12</f>
        <v>2576.9731767999997</v>
      </c>
      <c r="U107" s="48">
        <f t="shared" si="22"/>
        <v>0.1545074730402777</v>
      </c>
      <c r="W107" s="76"/>
      <c r="X107" s="76"/>
      <c r="Y107" s="76"/>
      <c r="Z107" s="76"/>
      <c r="AA107" s="76"/>
      <c r="AB107" s="76"/>
      <c r="AC107" s="76"/>
      <c r="AD107" s="76"/>
      <c r="AE107" s="76"/>
      <c r="AF107" s="76"/>
      <c r="AG107" s="76"/>
      <c r="AH107" s="76"/>
      <c r="AI107" s="76"/>
      <c r="AJ107" s="76"/>
      <c r="AK107" s="76"/>
      <c r="AL107" s="76"/>
      <c r="AM107" s="76"/>
      <c r="AN107" s="76"/>
      <c r="AO107" s="76"/>
      <c r="AP107" s="77"/>
    </row>
    <row r="108" spans="1:42" ht="16" x14ac:dyDescent="0.8">
      <c r="A108" s="46" t="s">
        <v>38</v>
      </c>
      <c r="B108" s="47">
        <f>(B$7*0.24)*'Summary impacts'!$O$13</f>
        <v>143.34777599999998</v>
      </c>
      <c r="C108" s="47">
        <f>(C$7*0.24)*'Summary impacts'!$O$13</f>
        <v>178.18732799999998</v>
      </c>
      <c r="D108" s="47">
        <f>(D$7*0.24)*'Summary impacts'!$O$13</f>
        <v>193.42118399999995</v>
      </c>
      <c r="E108" s="47">
        <f>(E$7*0.24)*'Summary impacts'!$O$13</f>
        <v>200.78995199999997</v>
      </c>
      <c r="F108" s="47">
        <f>(F$7*0.24)*'Summary impacts'!$O$13</f>
        <v>218.74406399999998</v>
      </c>
      <c r="G108" s="47">
        <f>(G$7*0.24)*'Summary impacts'!$O$13</f>
        <v>238.43001599999997</v>
      </c>
      <c r="H108" s="47">
        <f>(H$7*0.24)*'Summary impacts'!$O$13</f>
        <v>260.03999999999996</v>
      </c>
      <c r="I108" s="47">
        <f>(I$7*0.24)*'Summary impacts'!$O$13</f>
        <v>283.78521599999999</v>
      </c>
      <c r="J108" s="47">
        <f>(J$7*0.24)*'Summary impacts'!$O$13</f>
        <v>309.90643199999994</v>
      </c>
      <c r="K108" s="47">
        <f>(K$7*0.24)*'Summary impacts'!$O$13</f>
        <v>338.67820799999993</v>
      </c>
      <c r="L108" s="47">
        <f>(L$7*0.24)*'Summary impacts'!$O$13</f>
        <v>370.40467199999989</v>
      </c>
      <c r="M108" s="47">
        <f>(M$7*0.24)*'Summary impacts'!$O$13</f>
        <v>405.43430399999994</v>
      </c>
      <c r="N108" s="47">
        <f>(N$7*0.24)*'Summary impacts'!$O$13</f>
        <v>444.16204799999991</v>
      </c>
      <c r="O108" s="47">
        <f>(O$7*0.24)*'Summary impacts'!$O$13</f>
        <v>487.03987199999989</v>
      </c>
      <c r="P108" s="47">
        <f>(P$7*0.24)*'Summary impacts'!$O$13</f>
        <v>534.5767679999999</v>
      </c>
      <c r="Q108" s="47">
        <f>(Q$7*0.24)*'Summary impacts'!$O$13</f>
        <v>587.35987199999988</v>
      </c>
      <c r="R108" s="47">
        <f>(R$7*0.24)*'Summary impacts'!$O$13</f>
        <v>646.05868799999985</v>
      </c>
      <c r="S108" s="47">
        <f>(S$7*0.24)*'Summary impacts'!$O$13</f>
        <v>711.433536</v>
      </c>
      <c r="T108" s="47">
        <f>(T$7*0.24)*'Summary impacts'!$O$13</f>
        <v>784.36723199999994</v>
      </c>
      <c r="U108" s="48">
        <f t="shared" si="22"/>
        <v>4.7028273341365445E-2</v>
      </c>
      <c r="W108" s="76"/>
      <c r="X108" s="76"/>
      <c r="Y108" s="76"/>
      <c r="Z108" s="76"/>
      <c r="AA108" s="76"/>
      <c r="AB108" s="76"/>
      <c r="AC108" s="76"/>
      <c r="AD108" s="76"/>
      <c r="AE108" s="76"/>
      <c r="AF108" s="76"/>
      <c r="AG108" s="76"/>
      <c r="AH108" s="76"/>
      <c r="AI108" s="76"/>
      <c r="AJ108" s="76"/>
      <c r="AK108" s="76"/>
      <c r="AL108" s="76"/>
      <c r="AM108" s="76"/>
      <c r="AN108" s="76"/>
      <c r="AO108" s="76"/>
      <c r="AP108" s="77"/>
    </row>
    <row r="109" spans="1:42" ht="16" x14ac:dyDescent="0.8">
      <c r="A109" s="46" t="s">
        <v>39</v>
      </c>
      <c r="B109" s="47">
        <f>(B$8)*'Summary impacts'!$O$14</f>
        <v>215.1</v>
      </c>
      <c r="C109" s="47">
        <f>(C$8)*'Summary impacts'!$O$14</f>
        <v>298.98</v>
      </c>
      <c r="D109" s="47">
        <f>(D$8)*'Summary impacts'!$O$14</f>
        <v>343.98</v>
      </c>
      <c r="E109" s="47">
        <f>(E$8)*'Summary impacts'!$O$14</f>
        <v>374.93999999999994</v>
      </c>
      <c r="F109" s="47">
        <f>(F$8)*'Summary impacts'!$O$14</f>
        <v>440.82</v>
      </c>
      <c r="G109" s="47">
        <f>(G$8)*'Summary impacts'!$O$14</f>
        <v>519.66</v>
      </c>
      <c r="H109" s="47">
        <f>(H$8)*'Summary impacts'!$O$14</f>
        <v>614.16</v>
      </c>
      <c r="I109" s="47">
        <f>(I$8)*'Summary impacts'!$O$14</f>
        <v>727.19999999999993</v>
      </c>
      <c r="J109" s="47">
        <f>(J$8)*'Summary impacts'!$O$14</f>
        <v>861.84</v>
      </c>
      <c r="K109" s="47">
        <f>(K$8)*'Summary impacts'!$O$14</f>
        <v>1021.68</v>
      </c>
      <c r="L109" s="47">
        <f>(L$8)*'Summary impacts'!$O$14</f>
        <v>1211.22</v>
      </c>
      <c r="M109" s="47">
        <f>(M$8)*'Summary impacts'!$O$14</f>
        <v>1434.78</v>
      </c>
      <c r="N109" s="47">
        <f>(N$8)*'Summary impacts'!$O$14</f>
        <v>1697.94</v>
      </c>
      <c r="O109" s="47">
        <f>(O$8)*'Summary impacts'!$O$14</f>
        <v>2006.1000000000001</v>
      </c>
      <c r="P109" s="47">
        <f>(P$8)*'Summary impacts'!$O$14</f>
        <v>2365.92</v>
      </c>
      <c r="Q109" s="47">
        <f>(Q$8)*'Summary impacts'!$O$14</f>
        <v>2784.6</v>
      </c>
      <c r="R109" s="47">
        <f>(R$8)*'Summary impacts'!$O$14</f>
        <v>3269.88</v>
      </c>
      <c r="S109" s="47">
        <f>(S$8)*'Summary impacts'!$O$14</f>
        <v>3831.12</v>
      </c>
      <c r="T109" s="47">
        <f>(T$8)*'Summary impacts'!$O$14</f>
        <v>4478.22</v>
      </c>
      <c r="U109" s="48">
        <f t="shared" si="22"/>
        <v>0.26850044934407657</v>
      </c>
      <c r="W109" s="76"/>
      <c r="X109" s="76"/>
      <c r="Y109" s="76"/>
      <c r="Z109" s="76"/>
      <c r="AA109" s="76"/>
      <c r="AB109" s="76"/>
      <c r="AC109" s="76"/>
      <c r="AD109" s="76"/>
      <c r="AE109" s="76"/>
      <c r="AF109" s="76"/>
      <c r="AG109" s="76"/>
      <c r="AH109" s="76"/>
      <c r="AI109" s="76"/>
      <c r="AJ109" s="76"/>
      <c r="AK109" s="76"/>
      <c r="AL109" s="76"/>
      <c r="AM109" s="76"/>
      <c r="AN109" s="76"/>
      <c r="AO109" s="76"/>
      <c r="AP109" s="77"/>
    </row>
    <row r="110" spans="1:42" ht="16" x14ac:dyDescent="0.8">
      <c r="A110" s="46" t="s">
        <v>40</v>
      </c>
      <c r="B110" s="47">
        <f>(B$9)*AVERAGE('Summary impacts'!$O$4:$O$14)</f>
        <v>624.79756415930683</v>
      </c>
      <c r="C110" s="47">
        <f>(C$9)*AVERAGE('Summary impacts'!$O$4:$O$14)</f>
        <v>777.28055558226743</v>
      </c>
      <c r="D110" s="47">
        <f>(D$9)*AVERAGE('Summary impacts'!$O$4:$O$14)</f>
        <v>844.10938440698294</v>
      </c>
      <c r="E110" s="47">
        <f>(E$9)*AVERAGE('Summary impacts'!$O$4:$O$14)</f>
        <v>874.9466526564546</v>
      </c>
      <c r="F110" s="47">
        <f>(F$9)*AVERAGE('Summary impacts'!$O$4:$O$14)</f>
        <v>907.15544933595993</v>
      </c>
      <c r="G110" s="47">
        <f>(G$9)*AVERAGE('Summary impacts'!$O$4:$O$14)</f>
        <v>940.8463815769536</v>
      </c>
      <c r="H110" s="47">
        <f>(H$9)*AVERAGE('Summary impacts'!$O$4:$O$14)</f>
        <v>976.06369223201727</v>
      </c>
      <c r="I110" s="47">
        <f>(I$9)*AVERAGE('Summary impacts'!$O$4:$O$14)</f>
        <v>1012.9401098588959</v>
      </c>
      <c r="J110" s="47">
        <f>(J$9)*AVERAGE('Summary impacts'!$O$4:$O$14)</f>
        <v>1051.5419987364626</v>
      </c>
      <c r="K110" s="47">
        <f>(K$9)*AVERAGE('Summary impacts'!$O$4:$O$14)</f>
        <v>1092.0020874224622</v>
      </c>
      <c r="L110" s="47">
        <f>(L$9)*AVERAGE('Summary impacts'!$O$4:$O$14)</f>
        <v>1134.45310447464</v>
      </c>
      <c r="M110" s="47">
        <f>(M$9)*AVERAGE('Summary impacts'!$O$4:$O$14)</f>
        <v>1178.9835355981595</v>
      </c>
      <c r="N110" s="47">
        <f>(N$9)*AVERAGE('Summary impacts'!$O$4:$O$14)</f>
        <v>1225.7482307770565</v>
      </c>
      <c r="O110" s="47">
        <f>(O$9)*AVERAGE('Summary impacts'!$O$4:$O$14)</f>
        <v>1274.9241614216585</v>
      </c>
      <c r="P110" s="47">
        <f>(P$9)*AVERAGE('Summary impacts'!$O$4:$O$14)</f>
        <v>1326.599813237129</v>
      </c>
      <c r="Q110" s="47">
        <f>(Q$9)*AVERAGE('Summary impacts'!$O$4:$O$14)</f>
        <v>1381.0406433389576</v>
      </c>
      <c r="R110" s="47">
        <f>(R$9)*AVERAGE('Summary impacts'!$O$4:$O$14)</f>
        <v>1438.3793802848904</v>
      </c>
      <c r="S110" s="47">
        <f>(S$9)*AVERAGE('Summary impacts'!$O$4:$O$14)</f>
        <v>1498.7929954852539</v>
      </c>
      <c r="T110" s="47">
        <f>(T$9)*AVERAGE('Summary impacts'!$O$4:$O$14)</f>
        <v>1562.5690674818295</v>
      </c>
      <c r="U110" s="48">
        <f t="shared" si="22"/>
        <v>9.3686888261413234E-2</v>
      </c>
      <c r="W110" s="76"/>
      <c r="X110" s="76"/>
      <c r="Y110" s="76"/>
      <c r="Z110" s="76"/>
      <c r="AA110" s="76"/>
      <c r="AB110" s="76"/>
      <c r="AC110" s="76"/>
      <c r="AD110" s="76"/>
      <c r="AE110" s="76"/>
      <c r="AF110" s="76"/>
      <c r="AG110" s="76"/>
      <c r="AH110" s="76"/>
      <c r="AI110" s="76"/>
      <c r="AJ110" s="76"/>
      <c r="AK110" s="76"/>
      <c r="AL110" s="76"/>
      <c r="AM110" s="76"/>
      <c r="AN110" s="76"/>
      <c r="AO110" s="76"/>
      <c r="AP110" s="77"/>
    </row>
    <row r="111" spans="1:42" ht="16" x14ac:dyDescent="0.8">
      <c r="A111" s="39" t="s">
        <v>60</v>
      </c>
      <c r="B111" s="39">
        <f>SUM(B99:B110)</f>
        <v>2587.9734355558076</v>
      </c>
      <c r="C111" s="39">
        <f t="shared" ref="C111:T111" si="23">SUM(C99:C110)</f>
        <v>3303.8095820175699</v>
      </c>
      <c r="D111" s="39">
        <f t="shared" si="23"/>
        <v>3634.6078213377491</v>
      </c>
      <c r="E111" s="39">
        <f t="shared" si="23"/>
        <v>3821.1038703166168</v>
      </c>
      <c r="F111" s="39">
        <f t="shared" si="23"/>
        <v>4146.7958178733898</v>
      </c>
      <c r="G111" s="39">
        <f t="shared" si="23"/>
        <v>4512.2846691552841</v>
      </c>
      <c r="H111" s="39">
        <f t="shared" si="23"/>
        <v>4923.3345247486741</v>
      </c>
      <c r="I111" s="39">
        <f t="shared" si="23"/>
        <v>5386.2752210252729</v>
      </c>
      <c r="J111" s="39">
        <f t="shared" si="23"/>
        <v>5907.9304132076541</v>
      </c>
      <c r="K111" s="39">
        <f t="shared" si="23"/>
        <v>6496.1815713824008</v>
      </c>
      <c r="L111" s="39">
        <f t="shared" si="23"/>
        <v>7160.3183889559105</v>
      </c>
      <c r="M111" s="39">
        <f t="shared" si="23"/>
        <v>7909.9336384720955</v>
      </c>
      <c r="N111" s="39">
        <f t="shared" si="23"/>
        <v>8756.5552714735568</v>
      </c>
      <c r="O111" s="39">
        <f t="shared" si="23"/>
        <v>9712.3194851242351</v>
      </c>
      <c r="P111" s="39">
        <f t="shared" si="23"/>
        <v>10791.244467577946</v>
      </c>
      <c r="Q111" s="39">
        <f t="shared" si="23"/>
        <v>12008.990347618661</v>
      </c>
      <c r="R111" s="39">
        <f t="shared" si="23"/>
        <v>13382.623041957731</v>
      </c>
      <c r="S111" s="39">
        <f t="shared" si="23"/>
        <v>14931.919402059104</v>
      </c>
      <c r="T111" s="39">
        <f t="shared" si="23"/>
        <v>16678.631305608258</v>
      </c>
      <c r="U111" s="41">
        <f>T111/B111</f>
        <v>6.4446686648567795</v>
      </c>
      <c r="W111" s="69"/>
      <c r="X111" s="69"/>
      <c r="Y111" s="69"/>
      <c r="Z111" s="69"/>
      <c r="AA111" s="69"/>
      <c r="AB111" s="69"/>
      <c r="AC111" s="69"/>
      <c r="AD111" s="69"/>
      <c r="AE111" s="69"/>
      <c r="AF111" s="69"/>
      <c r="AG111" s="69"/>
      <c r="AH111" s="69"/>
      <c r="AI111" s="69"/>
      <c r="AJ111" s="69"/>
      <c r="AK111" s="69"/>
      <c r="AL111" s="69"/>
      <c r="AM111" s="69"/>
      <c r="AN111" s="69"/>
      <c r="AO111" s="69"/>
      <c r="AP111" s="78"/>
    </row>
    <row r="112" spans="1:42" x14ac:dyDescent="0.75">
      <c r="W112" s="6"/>
      <c r="X112" s="6"/>
      <c r="Y112" s="6"/>
      <c r="Z112" s="6"/>
      <c r="AA112" s="6"/>
      <c r="AB112" s="6"/>
      <c r="AC112" s="6"/>
      <c r="AD112" s="6"/>
      <c r="AE112" s="6"/>
      <c r="AF112" s="6"/>
      <c r="AG112" s="6"/>
      <c r="AH112" s="6"/>
      <c r="AI112" s="6"/>
      <c r="AJ112" s="6"/>
      <c r="AK112" s="6"/>
      <c r="AL112" s="6"/>
      <c r="AM112" s="6"/>
      <c r="AN112" s="6"/>
      <c r="AO112" s="6"/>
      <c r="AP112" s="6"/>
    </row>
    <row r="113" spans="1:42" x14ac:dyDescent="0.75">
      <c r="A113" s="56" t="s">
        <v>22</v>
      </c>
      <c r="W113" s="6"/>
      <c r="X113" s="6"/>
      <c r="Y113" s="6"/>
      <c r="Z113" s="6"/>
      <c r="AA113" s="6"/>
      <c r="AB113" s="6"/>
      <c r="AC113" s="6"/>
      <c r="AD113" s="6"/>
      <c r="AE113" s="6"/>
      <c r="AF113" s="6"/>
      <c r="AG113" s="6"/>
      <c r="AH113" s="6"/>
      <c r="AI113" s="6"/>
      <c r="AJ113" s="6"/>
      <c r="AK113" s="6"/>
      <c r="AL113" s="6"/>
      <c r="AM113" s="6"/>
      <c r="AN113" s="6"/>
      <c r="AO113" s="6"/>
      <c r="AP113" s="6"/>
    </row>
    <row r="114" spans="1:42" x14ac:dyDescent="0.75">
      <c r="A114" s="55" t="s">
        <v>41</v>
      </c>
      <c r="W114" s="6"/>
      <c r="X114" s="6"/>
      <c r="Y114" s="6"/>
      <c r="Z114" s="6"/>
      <c r="AA114" s="6"/>
      <c r="AB114" s="6"/>
      <c r="AC114" s="6"/>
      <c r="AD114" s="6"/>
      <c r="AE114" s="6"/>
      <c r="AF114" s="6"/>
      <c r="AG114" s="6"/>
      <c r="AH114" s="6"/>
      <c r="AI114" s="6"/>
      <c r="AJ114" s="6"/>
      <c r="AK114" s="6"/>
      <c r="AL114" s="6"/>
      <c r="AM114" s="6"/>
      <c r="AN114" s="6"/>
      <c r="AO114" s="6"/>
      <c r="AP114" s="6"/>
    </row>
    <row r="115" spans="1:42" x14ac:dyDescent="0.75">
      <c r="A115" s="5" t="s">
        <v>49</v>
      </c>
      <c r="W115" s="6"/>
      <c r="X115" s="6"/>
      <c r="Y115" s="6"/>
      <c r="Z115" s="6"/>
      <c r="AA115" s="6"/>
      <c r="AB115" s="6"/>
      <c r="AC115" s="6"/>
      <c r="AD115" s="6"/>
      <c r="AE115" s="6"/>
      <c r="AF115" s="6"/>
      <c r="AG115" s="6"/>
      <c r="AH115" s="6"/>
      <c r="AI115" s="6"/>
      <c r="AJ115" s="6"/>
      <c r="AK115" s="6"/>
      <c r="AL115" s="6"/>
      <c r="AM115" s="6"/>
      <c r="AN115" s="6"/>
      <c r="AO115" s="6"/>
      <c r="AP115" s="6"/>
    </row>
    <row r="116" spans="1:42" x14ac:dyDescent="0.75">
      <c r="W116" s="6"/>
      <c r="X116" s="6"/>
      <c r="Y116" s="6"/>
      <c r="Z116" s="6"/>
      <c r="AA116" s="6"/>
      <c r="AB116" s="6"/>
      <c r="AC116" s="6"/>
      <c r="AD116" s="6"/>
      <c r="AE116" s="6"/>
      <c r="AF116" s="6"/>
      <c r="AG116" s="6"/>
      <c r="AH116" s="6"/>
      <c r="AI116" s="6"/>
      <c r="AJ116" s="6"/>
      <c r="AK116" s="6"/>
      <c r="AL116" s="6"/>
      <c r="AM116" s="6"/>
      <c r="AN116" s="6"/>
      <c r="AO116" s="6"/>
      <c r="AP116" s="6"/>
    </row>
    <row r="117" spans="1:42" x14ac:dyDescent="0.75">
      <c r="W117" s="6"/>
      <c r="X117" s="6"/>
      <c r="Y117" s="6"/>
      <c r="Z117" s="6"/>
      <c r="AA117" s="6"/>
      <c r="AB117" s="6"/>
      <c r="AC117" s="6"/>
      <c r="AD117" s="6"/>
      <c r="AE117" s="6"/>
      <c r="AF117" s="6"/>
      <c r="AG117" s="6"/>
      <c r="AH117" s="6"/>
      <c r="AI117" s="6"/>
      <c r="AJ117" s="6"/>
      <c r="AK117" s="6"/>
      <c r="AL117" s="6"/>
      <c r="AM117" s="6"/>
      <c r="AN117" s="6"/>
      <c r="AO117" s="6"/>
      <c r="AP117" s="6"/>
    </row>
    <row r="118" spans="1:42" x14ac:dyDescent="0.75">
      <c r="W118" s="6"/>
      <c r="X118" s="6"/>
      <c r="Y118" s="6"/>
      <c r="Z118" s="6"/>
      <c r="AA118" s="6"/>
      <c r="AB118" s="6"/>
      <c r="AC118" s="6"/>
      <c r="AD118" s="6"/>
      <c r="AE118" s="6"/>
      <c r="AF118" s="6"/>
      <c r="AG118" s="6"/>
      <c r="AH118" s="6"/>
      <c r="AI118" s="6"/>
      <c r="AJ118" s="6"/>
      <c r="AK118" s="6"/>
      <c r="AL118" s="6"/>
      <c r="AM118" s="6"/>
      <c r="AN118" s="6"/>
      <c r="AO118" s="6"/>
      <c r="AP118" s="6"/>
    </row>
    <row r="119" spans="1:42" x14ac:dyDescent="0.75">
      <c r="W119" s="6"/>
      <c r="X119" s="6"/>
      <c r="Y119" s="6"/>
      <c r="Z119" s="6"/>
      <c r="AA119" s="6"/>
      <c r="AB119" s="6"/>
      <c r="AC119" s="6"/>
      <c r="AD119" s="6"/>
      <c r="AE119" s="6"/>
      <c r="AF119" s="6"/>
      <c r="AG119" s="6"/>
      <c r="AH119" s="6"/>
      <c r="AI119" s="6"/>
      <c r="AJ119" s="6"/>
      <c r="AK119" s="6"/>
      <c r="AL119" s="6"/>
      <c r="AM119" s="6"/>
      <c r="AN119" s="6"/>
      <c r="AO119" s="6"/>
      <c r="AP119" s="6"/>
    </row>
    <row r="120" spans="1:42" x14ac:dyDescent="0.75">
      <c r="W120" s="6"/>
      <c r="X120" s="6"/>
      <c r="Y120" s="6"/>
      <c r="Z120" s="6"/>
      <c r="AA120" s="6"/>
      <c r="AB120" s="6"/>
      <c r="AC120" s="6"/>
      <c r="AD120" s="6"/>
      <c r="AE120" s="6"/>
      <c r="AF120" s="6"/>
      <c r="AG120" s="6"/>
      <c r="AH120" s="6"/>
      <c r="AI120" s="6"/>
      <c r="AJ120" s="6"/>
      <c r="AK120" s="6"/>
      <c r="AL120" s="6"/>
      <c r="AM120" s="6"/>
      <c r="AN120" s="6"/>
      <c r="AO120" s="6"/>
      <c r="AP120" s="6"/>
    </row>
    <row r="121" spans="1:42" x14ac:dyDescent="0.75">
      <c r="W121" s="6"/>
      <c r="X121" s="6"/>
      <c r="Y121" s="6"/>
      <c r="Z121" s="6"/>
      <c r="AA121" s="6"/>
      <c r="AB121" s="6"/>
      <c r="AC121" s="6"/>
      <c r="AD121" s="6"/>
      <c r="AE121" s="6"/>
      <c r="AF121" s="6"/>
      <c r="AG121" s="6"/>
      <c r="AH121" s="6"/>
      <c r="AI121" s="6"/>
      <c r="AJ121" s="6"/>
      <c r="AK121" s="6"/>
      <c r="AL121" s="6"/>
      <c r="AM121" s="6"/>
      <c r="AN121" s="6"/>
      <c r="AO121" s="6"/>
      <c r="AP121" s="6"/>
    </row>
    <row r="122" spans="1:42" x14ac:dyDescent="0.75">
      <c r="W122" s="6"/>
      <c r="X122" s="6"/>
      <c r="Y122" s="6"/>
      <c r="Z122" s="6"/>
      <c r="AA122" s="6"/>
      <c r="AB122" s="6"/>
      <c r="AC122" s="6"/>
      <c r="AD122" s="6"/>
      <c r="AE122" s="6"/>
      <c r="AF122" s="6"/>
      <c r="AG122" s="6"/>
      <c r="AH122" s="6"/>
      <c r="AI122" s="6"/>
      <c r="AJ122" s="6"/>
      <c r="AK122" s="6"/>
      <c r="AL122" s="6"/>
      <c r="AM122" s="6"/>
      <c r="AN122" s="6"/>
      <c r="AO122" s="6"/>
      <c r="AP122" s="6"/>
    </row>
    <row r="123" spans="1:42" x14ac:dyDescent="0.75">
      <c r="W123" s="6"/>
      <c r="X123" s="6"/>
      <c r="Y123" s="6"/>
      <c r="Z123" s="6"/>
      <c r="AA123" s="6"/>
      <c r="AB123" s="6"/>
      <c r="AC123" s="6"/>
      <c r="AD123" s="6"/>
      <c r="AE123" s="6"/>
      <c r="AF123" s="6"/>
      <c r="AG123" s="6"/>
      <c r="AH123" s="6"/>
      <c r="AI123" s="6"/>
      <c r="AJ123" s="6"/>
      <c r="AK123" s="6"/>
      <c r="AL123" s="6"/>
      <c r="AM123" s="6"/>
      <c r="AN123" s="6"/>
      <c r="AO123" s="6"/>
      <c r="AP123" s="6"/>
    </row>
    <row r="124" spans="1:42" x14ac:dyDescent="0.75">
      <c r="W124" s="6"/>
      <c r="X124" s="6"/>
      <c r="Y124" s="6"/>
      <c r="Z124" s="6"/>
      <c r="AA124" s="6"/>
      <c r="AB124" s="6"/>
      <c r="AC124" s="6"/>
      <c r="AD124" s="6"/>
      <c r="AE124" s="6"/>
      <c r="AF124" s="6"/>
      <c r="AG124" s="6"/>
      <c r="AH124" s="6"/>
      <c r="AI124" s="6"/>
      <c r="AJ124" s="6"/>
      <c r="AK124" s="6"/>
      <c r="AL124" s="6"/>
      <c r="AM124" s="6"/>
      <c r="AN124" s="6"/>
      <c r="AO124" s="6"/>
      <c r="AP124" s="6"/>
    </row>
  </sheetData>
  <mergeCells count="1">
    <mergeCell ref="B12:U12"/>
  </mergeCell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P124"/>
  <sheetViews>
    <sheetView zoomScale="50" zoomScaleNormal="50" workbookViewId="0">
      <pane xSplit="1" ySplit="13" topLeftCell="F99" activePane="bottomRight" state="frozenSplit"/>
      <selection pane="topRight" activeCell="B1" sqref="B1"/>
      <selection pane="bottomLeft" activeCell="A14" sqref="A14"/>
      <selection pane="bottomRight" activeCell="A113" sqref="A113:XFD113"/>
    </sheetView>
  </sheetViews>
  <sheetFormatPr defaultColWidth="11.5" defaultRowHeight="14.75" x14ac:dyDescent="0.75"/>
  <cols>
    <col min="1" max="1" width="26.81640625" style="63" bestFit="1" customWidth="1"/>
    <col min="2" max="16384" width="11.5" style="63"/>
  </cols>
  <sheetData>
    <row r="1" spans="1:42" ht="16.75" thickBot="1" x14ac:dyDescent="0.95">
      <c r="A1" s="23" t="s">
        <v>51</v>
      </c>
      <c r="B1" s="24">
        <v>2012</v>
      </c>
      <c r="C1" s="24">
        <v>2013</v>
      </c>
      <c r="D1" s="24">
        <v>2014</v>
      </c>
      <c r="E1" s="24">
        <v>2015</v>
      </c>
      <c r="F1" s="24">
        <v>2016</v>
      </c>
      <c r="G1" s="24">
        <v>2017</v>
      </c>
      <c r="H1" s="24">
        <v>2018</v>
      </c>
      <c r="I1" s="24">
        <v>2019</v>
      </c>
      <c r="J1" s="24">
        <v>2020</v>
      </c>
      <c r="K1" s="24">
        <v>2021</v>
      </c>
      <c r="L1" s="24">
        <v>2022</v>
      </c>
      <c r="M1" s="24">
        <v>2023</v>
      </c>
      <c r="N1" s="24">
        <v>2024</v>
      </c>
      <c r="O1" s="24">
        <v>2025</v>
      </c>
      <c r="P1" s="24">
        <v>2026</v>
      </c>
      <c r="Q1" s="24">
        <v>2027</v>
      </c>
      <c r="R1" s="24">
        <v>2028</v>
      </c>
      <c r="S1" s="24">
        <v>2029</v>
      </c>
      <c r="T1" s="24">
        <v>2030</v>
      </c>
      <c r="U1" s="25" t="s">
        <v>52</v>
      </c>
      <c r="W1" s="63" t="s">
        <v>53</v>
      </c>
      <c r="X1" s="63" t="s">
        <v>54</v>
      </c>
      <c r="Z1" s="63" t="s">
        <v>110</v>
      </c>
      <c r="AA1" s="63" t="s">
        <v>111</v>
      </c>
    </row>
    <row r="2" spans="1:42" ht="16" x14ac:dyDescent="0.8">
      <c r="A2" s="26" t="s">
        <v>55</v>
      </c>
      <c r="B2" s="27">
        <v>415.51</v>
      </c>
      <c r="C2" s="28">
        <v>560.22</v>
      </c>
      <c r="D2" s="28">
        <v>630.03</v>
      </c>
      <c r="E2" s="28">
        <v>672.41</v>
      </c>
      <c r="F2" s="28">
        <v>719.45</v>
      </c>
      <c r="G2" s="28">
        <v>770.26</v>
      </c>
      <c r="H2" s="28">
        <v>825.11</v>
      </c>
      <c r="I2" s="28">
        <v>884.37</v>
      </c>
      <c r="J2" s="28">
        <v>948.33</v>
      </c>
      <c r="K2" s="28">
        <v>1017.36</v>
      </c>
      <c r="L2" s="28">
        <v>1091.83</v>
      </c>
      <c r="M2" s="28">
        <v>1172.1299999999999</v>
      </c>
      <c r="N2" s="28">
        <v>1258.6200000000001</v>
      </c>
      <c r="O2" s="28">
        <v>1351.72</v>
      </c>
      <c r="P2" s="28">
        <v>1451.81</v>
      </c>
      <c r="Q2" s="28">
        <v>1559.31</v>
      </c>
      <c r="R2" s="28">
        <v>1674.59</v>
      </c>
      <c r="S2" s="28">
        <v>1798.03</v>
      </c>
      <c r="T2" s="79">
        <v>1960</v>
      </c>
      <c r="U2" s="29">
        <f>T2/B2</f>
        <v>4.7170946547616186</v>
      </c>
      <c r="W2" s="1" t="s">
        <v>56</v>
      </c>
      <c r="X2" s="30">
        <f>U10</f>
        <v>5.6310938691303765</v>
      </c>
      <c r="Y2" s="31"/>
      <c r="Z2" s="86">
        <f>B2/$B$10</f>
        <v>0.13310887435209093</v>
      </c>
      <c r="AA2" s="86">
        <f>T2/$T$10</f>
        <v>0.1115035860349723</v>
      </c>
    </row>
    <row r="3" spans="1:42" ht="16" x14ac:dyDescent="0.8">
      <c r="A3" s="26" t="s">
        <v>33</v>
      </c>
      <c r="B3" s="32">
        <v>522.07000000000005</v>
      </c>
      <c r="C3" s="33">
        <v>667.45</v>
      </c>
      <c r="D3" s="33">
        <v>737.67</v>
      </c>
      <c r="E3" s="33">
        <v>795.85</v>
      </c>
      <c r="F3" s="33">
        <v>903.06</v>
      </c>
      <c r="G3" s="33">
        <v>1024.44</v>
      </c>
      <c r="H3" s="33">
        <v>1161.67</v>
      </c>
      <c r="I3" s="33">
        <v>1316.63</v>
      </c>
      <c r="J3" s="33">
        <v>1491.41</v>
      </c>
      <c r="K3" s="33">
        <v>1688.32</v>
      </c>
      <c r="L3" s="33">
        <v>1909.9</v>
      </c>
      <c r="M3" s="33">
        <v>2158.98</v>
      </c>
      <c r="N3" s="33">
        <v>2438.6799999999998</v>
      </c>
      <c r="O3" s="33">
        <v>2752.47</v>
      </c>
      <c r="P3" s="33">
        <v>3104.16</v>
      </c>
      <c r="Q3" s="33">
        <v>3497.97</v>
      </c>
      <c r="R3" s="33">
        <v>3938.58</v>
      </c>
      <c r="S3" s="33">
        <v>4431.1400000000003</v>
      </c>
      <c r="T3" s="33">
        <v>4981.32</v>
      </c>
      <c r="U3" s="34">
        <f t="shared" ref="U3:U8" si="0">T3/B3</f>
        <v>9.5414791119964733</v>
      </c>
      <c r="W3" s="1" t="s">
        <v>0</v>
      </c>
      <c r="X3" s="30">
        <f>U27</f>
        <v>5.8441074961405768</v>
      </c>
      <c r="Y3" s="31"/>
      <c r="Z3" s="86">
        <f t="shared" ref="Z3:Z7" si="1">B3/$B$10</f>
        <v>0.16724543340231551</v>
      </c>
      <c r="AA3" s="86">
        <f t="shared" ref="AA3:AA9" si="2">T3/$T$10</f>
        <v>0.28338522611618788</v>
      </c>
    </row>
    <row r="4" spans="1:42" ht="16" x14ac:dyDescent="0.8">
      <c r="A4" s="26" t="s">
        <v>14</v>
      </c>
      <c r="B4" s="32">
        <v>441.22</v>
      </c>
      <c r="C4" s="33">
        <v>546.86</v>
      </c>
      <c r="D4" s="33">
        <v>592.51</v>
      </c>
      <c r="E4" s="33">
        <v>613.42999999999995</v>
      </c>
      <c r="F4" s="33">
        <v>635.13</v>
      </c>
      <c r="G4" s="33">
        <v>657.63</v>
      </c>
      <c r="H4" s="33">
        <v>680.97</v>
      </c>
      <c r="I4" s="33">
        <v>705.2</v>
      </c>
      <c r="J4" s="33">
        <v>730.34</v>
      </c>
      <c r="K4" s="33">
        <v>756.45</v>
      </c>
      <c r="L4" s="33">
        <v>783.56</v>
      </c>
      <c r="M4" s="33">
        <v>811.73</v>
      </c>
      <c r="N4" s="33">
        <v>840.99</v>
      </c>
      <c r="O4" s="33">
        <v>871.41</v>
      </c>
      <c r="P4" s="33">
        <v>903.03</v>
      </c>
      <c r="Q4" s="33">
        <v>935.91</v>
      </c>
      <c r="R4" s="33">
        <v>970.11</v>
      </c>
      <c r="S4" s="33">
        <v>1005.68</v>
      </c>
      <c r="T4" s="33">
        <v>1042.69</v>
      </c>
      <c r="U4" s="34">
        <f t="shared" si="0"/>
        <v>2.3631974978468793</v>
      </c>
      <c r="W4" s="1" t="s">
        <v>3</v>
      </c>
      <c r="X4" s="30">
        <f>U41</f>
        <v>5.7362499458683072</v>
      </c>
      <c r="Y4" s="31"/>
      <c r="Z4" s="86">
        <f t="shared" si="1"/>
        <v>0.14134508806437768</v>
      </c>
      <c r="AA4" s="86">
        <f t="shared" si="2"/>
        <v>5.9318201083063918E-2</v>
      </c>
    </row>
    <row r="5" spans="1:42" ht="16" x14ac:dyDescent="0.8">
      <c r="A5" s="26" t="s">
        <v>19</v>
      </c>
      <c r="B5" s="32">
        <v>347.43</v>
      </c>
      <c r="C5" s="33">
        <v>430.57</v>
      </c>
      <c r="D5" s="33">
        <v>466.5</v>
      </c>
      <c r="E5" s="33">
        <v>483.01</v>
      </c>
      <c r="F5" s="33">
        <v>524.30999999999995</v>
      </c>
      <c r="G5" s="33">
        <v>569.17999999999995</v>
      </c>
      <c r="H5" s="33">
        <v>617.94000000000005</v>
      </c>
      <c r="I5" s="33">
        <v>670.93</v>
      </c>
      <c r="J5" s="33">
        <v>728.53</v>
      </c>
      <c r="K5" s="33">
        <v>791.15</v>
      </c>
      <c r="L5" s="33">
        <v>859.25</v>
      </c>
      <c r="M5" s="33">
        <v>933.31</v>
      </c>
      <c r="N5" s="33">
        <v>1013.87</v>
      </c>
      <c r="O5" s="33">
        <v>1101.51</v>
      </c>
      <c r="P5" s="33">
        <v>1196.8800000000001</v>
      </c>
      <c r="Q5" s="33">
        <v>1300.68</v>
      </c>
      <c r="R5" s="33">
        <v>1413.67</v>
      </c>
      <c r="S5" s="33">
        <v>1536.68</v>
      </c>
      <c r="T5" s="33">
        <v>1670.61</v>
      </c>
      <c r="U5" s="34">
        <f t="shared" si="0"/>
        <v>4.808479405923495</v>
      </c>
      <c r="W5" s="1" t="s">
        <v>2</v>
      </c>
      <c r="X5" s="30">
        <f>U55</f>
        <v>5.764233639538582</v>
      </c>
      <c r="Y5" s="31"/>
      <c r="Z5" s="86">
        <f t="shared" si="1"/>
        <v>0.11129940607000302</v>
      </c>
      <c r="AA5" s="86">
        <f t="shared" si="2"/>
        <v>9.5040309115247482E-2</v>
      </c>
    </row>
    <row r="6" spans="1:42" ht="16" x14ac:dyDescent="0.8">
      <c r="A6" s="26" t="s">
        <v>36</v>
      </c>
      <c r="B6" s="32">
        <v>422.23</v>
      </c>
      <c r="C6" s="33">
        <v>533.95000000000005</v>
      </c>
      <c r="D6" s="33">
        <v>585.66999999999996</v>
      </c>
      <c r="E6" s="33">
        <v>622.03</v>
      </c>
      <c r="F6" s="33">
        <v>694.79</v>
      </c>
      <c r="G6" s="33">
        <v>776.81</v>
      </c>
      <c r="H6" s="33">
        <v>869.21</v>
      </c>
      <c r="I6" s="33">
        <v>973.25</v>
      </c>
      <c r="J6" s="33">
        <v>1090.29</v>
      </c>
      <c r="K6" s="33">
        <v>1221.8499999999999</v>
      </c>
      <c r="L6" s="33">
        <v>1369.6</v>
      </c>
      <c r="M6" s="33">
        <v>1535.38</v>
      </c>
      <c r="N6" s="33">
        <v>1721.23</v>
      </c>
      <c r="O6" s="33">
        <v>1929.38</v>
      </c>
      <c r="P6" s="33">
        <v>2162.29</v>
      </c>
      <c r="Q6" s="33">
        <v>2422.63</v>
      </c>
      <c r="R6" s="33">
        <v>2713.36</v>
      </c>
      <c r="S6" s="33">
        <v>3037.66</v>
      </c>
      <c r="T6" s="33">
        <v>3399.03</v>
      </c>
      <c r="U6" s="34">
        <f t="shared" si="0"/>
        <v>8.0501859176278341</v>
      </c>
      <c r="W6" s="1" t="s">
        <v>57</v>
      </c>
      <c r="X6" s="30">
        <f>U69</f>
        <v>6.8927627480536522</v>
      </c>
      <c r="Y6" s="31"/>
      <c r="Z6" s="86">
        <f t="shared" si="1"/>
        <v>0.13526163032823121</v>
      </c>
      <c r="AA6" s="86">
        <f t="shared" si="2"/>
        <v>0.19336940512267956</v>
      </c>
    </row>
    <row r="7" spans="1:42" ht="16" x14ac:dyDescent="0.8">
      <c r="A7" s="26" t="s">
        <v>4</v>
      </c>
      <c r="B7" s="32">
        <v>678.73</v>
      </c>
      <c r="C7" s="33">
        <v>843.69</v>
      </c>
      <c r="D7" s="33">
        <v>915.82</v>
      </c>
      <c r="E7" s="33">
        <v>950.71</v>
      </c>
      <c r="F7" s="33">
        <v>1035.8499999999999</v>
      </c>
      <c r="G7" s="33">
        <v>1129.27</v>
      </c>
      <c r="H7" s="33">
        <v>1231.8800000000001</v>
      </c>
      <c r="I7" s="33">
        <v>1344.71</v>
      </c>
      <c r="J7" s="33">
        <v>1468.93</v>
      </c>
      <c r="K7" s="33">
        <v>1605.86</v>
      </c>
      <c r="L7" s="33">
        <v>1756.98</v>
      </c>
      <c r="M7" s="33">
        <v>1923.98</v>
      </c>
      <c r="N7" s="33">
        <v>2108.7600000000002</v>
      </c>
      <c r="O7" s="33">
        <v>2313.4899999999998</v>
      </c>
      <c r="P7" s="33">
        <v>2540.64</v>
      </c>
      <c r="Q7" s="33">
        <v>2793.02</v>
      </c>
      <c r="R7" s="33">
        <v>3073.84</v>
      </c>
      <c r="S7" s="33">
        <v>3386.78</v>
      </c>
      <c r="T7" s="33">
        <v>3736.05</v>
      </c>
      <c r="U7" s="34">
        <f t="shared" si="0"/>
        <v>5.5044715866397542</v>
      </c>
      <c r="W7" s="1" t="s">
        <v>58</v>
      </c>
      <c r="X7" s="30">
        <f>U83</f>
        <v>8.3297794821565176</v>
      </c>
      <c r="Y7" s="31"/>
      <c r="Z7" s="86">
        <f t="shared" si="1"/>
        <v>0.21743155709608597</v>
      </c>
      <c r="AA7" s="86">
        <f t="shared" si="2"/>
        <v>0.21254233296222363</v>
      </c>
    </row>
    <row r="8" spans="1:42" ht="16" x14ac:dyDescent="0.8">
      <c r="A8" s="26" t="s">
        <v>39</v>
      </c>
      <c r="B8" s="32">
        <v>11.95</v>
      </c>
      <c r="C8" s="33">
        <v>16.61</v>
      </c>
      <c r="D8" s="33">
        <v>19.11</v>
      </c>
      <c r="E8" s="33">
        <v>20.83</v>
      </c>
      <c r="F8" s="33">
        <v>22.77</v>
      </c>
      <c r="G8" s="33">
        <v>24.92</v>
      </c>
      <c r="H8" s="33">
        <v>27.3</v>
      </c>
      <c r="I8" s="33">
        <v>29.92</v>
      </c>
      <c r="J8" s="33">
        <v>32.82</v>
      </c>
      <c r="K8" s="33">
        <v>36.01</v>
      </c>
      <c r="L8" s="33">
        <v>39.51</v>
      </c>
      <c r="M8" s="33">
        <v>43.35</v>
      </c>
      <c r="N8" s="33">
        <v>47.55</v>
      </c>
      <c r="O8" s="33">
        <v>52.15</v>
      </c>
      <c r="P8" s="33">
        <v>57.17</v>
      </c>
      <c r="Q8" s="33">
        <v>62.63</v>
      </c>
      <c r="R8" s="33">
        <v>68.58</v>
      </c>
      <c r="S8" s="33">
        <v>75.03</v>
      </c>
      <c r="T8" s="33">
        <v>82.03</v>
      </c>
      <c r="U8" s="34">
        <f t="shared" si="0"/>
        <v>6.8644351464435154</v>
      </c>
      <c r="W8" s="35" t="s">
        <v>30</v>
      </c>
      <c r="X8" s="30">
        <f>U97</f>
        <v>5.826584514296445</v>
      </c>
      <c r="Y8" s="31"/>
      <c r="Z8" s="86">
        <f>B8/$B$10</f>
        <v>3.8281895706661368E-3</v>
      </c>
      <c r="AA8" s="86">
        <f t="shared" si="2"/>
        <v>4.6666526339024378E-3</v>
      </c>
    </row>
    <row r="9" spans="1:42" ht="16.75" thickBot="1" x14ac:dyDescent="0.95">
      <c r="A9" s="26" t="s">
        <v>40</v>
      </c>
      <c r="B9" s="36">
        <v>282.44</v>
      </c>
      <c r="C9" s="37">
        <v>351.37</v>
      </c>
      <c r="D9" s="37">
        <v>381.58</v>
      </c>
      <c r="E9" s="37">
        <v>395.52000000000004</v>
      </c>
      <c r="F9" s="37">
        <v>410.08</v>
      </c>
      <c r="G9" s="37">
        <v>425.31</v>
      </c>
      <c r="H9" s="37">
        <v>441.23</v>
      </c>
      <c r="I9" s="37">
        <v>457.9</v>
      </c>
      <c r="J9" s="37">
        <v>475.36</v>
      </c>
      <c r="K9" s="37">
        <v>493.65</v>
      </c>
      <c r="L9" s="37">
        <v>512.83000000000004</v>
      </c>
      <c r="M9" s="37">
        <v>532.96</v>
      </c>
      <c r="N9" s="37">
        <v>554.09999999999991</v>
      </c>
      <c r="O9" s="37">
        <v>576.30999999999995</v>
      </c>
      <c r="P9" s="37">
        <v>599.66</v>
      </c>
      <c r="Q9" s="37">
        <v>624.24</v>
      </c>
      <c r="R9" s="37">
        <v>650.12</v>
      </c>
      <c r="S9" s="37">
        <v>677.41</v>
      </c>
      <c r="T9" s="37">
        <v>706.18000000000006</v>
      </c>
      <c r="U9" s="38">
        <f>T9/B9</f>
        <v>2.5002832459991504</v>
      </c>
      <c r="W9" s="35" t="s">
        <v>59</v>
      </c>
      <c r="X9" s="30">
        <f>U111</f>
        <v>4.875712050439148</v>
      </c>
      <c r="Y9" s="31"/>
      <c r="Z9" s="86">
        <f>B9/$B$10</f>
        <v>9.0479821116229597E-2</v>
      </c>
      <c r="AA9" s="86">
        <f t="shared" si="2"/>
        <v>4.0174286931722834E-2</v>
      </c>
    </row>
    <row r="10" spans="1:42" ht="16" x14ac:dyDescent="0.8">
      <c r="A10" s="39" t="s">
        <v>60</v>
      </c>
      <c r="B10" s="40">
        <f>SUM(B2:B9)</f>
        <v>3121.58</v>
      </c>
      <c r="C10" s="40">
        <f t="shared" ref="C10:T10" si="3">SUM(C2:C9)</f>
        <v>3950.7200000000003</v>
      </c>
      <c r="D10" s="40">
        <f t="shared" si="3"/>
        <v>4328.8900000000003</v>
      </c>
      <c r="E10" s="40">
        <f t="shared" si="3"/>
        <v>4553.79</v>
      </c>
      <c r="F10" s="40">
        <f t="shared" si="3"/>
        <v>4945.4400000000005</v>
      </c>
      <c r="G10" s="40">
        <f t="shared" si="3"/>
        <v>5377.8200000000006</v>
      </c>
      <c r="H10" s="40">
        <f t="shared" si="3"/>
        <v>5855.3099999999995</v>
      </c>
      <c r="I10" s="40">
        <f t="shared" si="3"/>
        <v>6382.9099999999989</v>
      </c>
      <c r="J10" s="40">
        <f t="shared" si="3"/>
        <v>6966.01</v>
      </c>
      <c r="K10" s="40">
        <f t="shared" si="3"/>
        <v>7610.6499999999987</v>
      </c>
      <c r="L10" s="40">
        <f t="shared" si="3"/>
        <v>8323.4599999999991</v>
      </c>
      <c r="M10" s="40">
        <f t="shared" si="3"/>
        <v>9111.82</v>
      </c>
      <c r="N10" s="40">
        <f t="shared" si="3"/>
        <v>9983.7999999999993</v>
      </c>
      <c r="O10" s="40">
        <f t="shared" si="3"/>
        <v>10948.439999999999</v>
      </c>
      <c r="P10" s="40">
        <f t="shared" si="3"/>
        <v>12015.639999999998</v>
      </c>
      <c r="Q10" s="40">
        <f t="shared" si="3"/>
        <v>13196.39</v>
      </c>
      <c r="R10" s="40">
        <f t="shared" si="3"/>
        <v>14502.85</v>
      </c>
      <c r="S10" s="40">
        <f t="shared" si="3"/>
        <v>15948.410000000002</v>
      </c>
      <c r="T10" s="40">
        <f t="shared" si="3"/>
        <v>17577.91</v>
      </c>
      <c r="U10" s="41">
        <f>T10/B10</f>
        <v>5.6310938691303765</v>
      </c>
      <c r="W10" s="1"/>
      <c r="X10" s="30"/>
      <c r="Y10" s="31"/>
      <c r="Z10" s="31">
        <f>SUM(Z2:Z9)</f>
        <v>1</v>
      </c>
      <c r="AA10" s="31">
        <f>SUM(AA2:AA9)</f>
        <v>1</v>
      </c>
    </row>
    <row r="11" spans="1:42" ht="16" x14ac:dyDescent="0.8">
      <c r="A11" s="39"/>
      <c r="B11" s="40"/>
      <c r="C11" s="40"/>
      <c r="D11" s="40"/>
      <c r="E11" s="40"/>
      <c r="F11" s="40"/>
      <c r="G11" s="40"/>
      <c r="H11" s="40"/>
      <c r="I11" s="40"/>
      <c r="J11" s="40"/>
      <c r="K11" s="40"/>
      <c r="L11" s="40"/>
      <c r="M11" s="40"/>
      <c r="N11" s="40"/>
      <c r="O11" s="40"/>
      <c r="P11" s="40"/>
      <c r="Q11" s="40"/>
      <c r="R11" s="40"/>
      <c r="S11" s="40"/>
      <c r="T11" s="40"/>
      <c r="U11" s="41"/>
      <c r="W11" s="1"/>
      <c r="X11" s="30"/>
      <c r="Y11" s="42"/>
    </row>
    <row r="12" spans="1:42" ht="18.5" x14ac:dyDescent="0.9">
      <c r="A12" s="43" t="s">
        <v>61</v>
      </c>
      <c r="B12" s="111" t="s">
        <v>62</v>
      </c>
      <c r="C12" s="111"/>
      <c r="D12" s="111"/>
      <c r="E12" s="111"/>
      <c r="F12" s="111"/>
      <c r="G12" s="111"/>
      <c r="H12" s="111"/>
      <c r="I12" s="111"/>
      <c r="J12" s="111"/>
      <c r="K12" s="111"/>
      <c r="L12" s="111"/>
      <c r="M12" s="111"/>
      <c r="N12" s="111"/>
      <c r="O12" s="111"/>
      <c r="P12" s="111"/>
      <c r="Q12" s="111"/>
      <c r="R12" s="111"/>
      <c r="S12" s="111"/>
      <c r="T12" s="111"/>
      <c r="U12" s="111"/>
      <c r="W12" s="70"/>
      <c r="X12" s="70"/>
      <c r="Y12" s="70"/>
      <c r="Z12" s="70"/>
      <c r="AA12" s="70"/>
      <c r="AB12" s="70"/>
      <c r="AC12" s="70"/>
      <c r="AD12" s="70"/>
      <c r="AE12" s="70"/>
      <c r="AF12" s="70"/>
      <c r="AG12" s="70"/>
      <c r="AH12" s="70"/>
      <c r="AI12" s="70"/>
      <c r="AJ12" s="70"/>
      <c r="AK12" s="70"/>
      <c r="AL12" s="70"/>
      <c r="AM12" s="70"/>
      <c r="AN12" s="70"/>
      <c r="AO12" s="70"/>
      <c r="AP12" s="70"/>
    </row>
    <row r="13" spans="1:42" ht="16" x14ac:dyDescent="0.8">
      <c r="A13" s="39" t="s">
        <v>63</v>
      </c>
      <c r="B13" s="24">
        <v>2012</v>
      </c>
      <c r="C13" s="24">
        <v>2013</v>
      </c>
      <c r="D13" s="24">
        <v>2014</v>
      </c>
      <c r="E13" s="24">
        <v>2015</v>
      </c>
      <c r="F13" s="24">
        <v>2016</v>
      </c>
      <c r="G13" s="24">
        <v>2017</v>
      </c>
      <c r="H13" s="24">
        <v>2018</v>
      </c>
      <c r="I13" s="24">
        <v>2019</v>
      </c>
      <c r="J13" s="24">
        <v>2020</v>
      </c>
      <c r="K13" s="24">
        <v>2021</v>
      </c>
      <c r="L13" s="24">
        <v>2022</v>
      </c>
      <c r="M13" s="24">
        <v>2023</v>
      </c>
      <c r="N13" s="24">
        <v>2024</v>
      </c>
      <c r="O13" s="24">
        <v>2025</v>
      </c>
      <c r="P13" s="24">
        <v>2026</v>
      </c>
      <c r="Q13" s="24">
        <v>2027</v>
      </c>
      <c r="R13" s="24">
        <v>2028</v>
      </c>
      <c r="S13" s="24">
        <v>2029</v>
      </c>
      <c r="T13" s="24">
        <v>2030</v>
      </c>
      <c r="U13" s="44" t="s">
        <v>64</v>
      </c>
      <c r="W13" s="74"/>
      <c r="X13" s="74"/>
      <c r="Y13" s="74"/>
      <c r="Z13" s="74"/>
      <c r="AA13" s="74"/>
      <c r="AB13" s="74"/>
      <c r="AC13" s="74"/>
      <c r="AD13" s="74"/>
      <c r="AE13" s="74"/>
      <c r="AF13" s="74"/>
      <c r="AG13" s="74"/>
      <c r="AH13" s="74"/>
      <c r="AI13" s="74"/>
      <c r="AJ13" s="74"/>
      <c r="AK13" s="74"/>
      <c r="AL13" s="74"/>
      <c r="AM13" s="74"/>
      <c r="AN13" s="74"/>
      <c r="AO13" s="74"/>
      <c r="AP13" s="75"/>
    </row>
    <row r="14" spans="1:42" ht="16" x14ac:dyDescent="0.8">
      <c r="A14" s="45" t="s">
        <v>65</v>
      </c>
      <c r="B14" s="24"/>
      <c r="C14" s="24"/>
      <c r="D14" s="24"/>
      <c r="E14" s="24"/>
      <c r="F14" s="24"/>
      <c r="G14" s="24"/>
      <c r="H14" s="24"/>
      <c r="I14" s="24"/>
      <c r="J14" s="24"/>
      <c r="K14" s="24"/>
      <c r="L14" s="24"/>
      <c r="M14" s="24"/>
      <c r="N14" s="24"/>
      <c r="O14" s="24"/>
      <c r="P14" s="24"/>
      <c r="Q14" s="24"/>
      <c r="R14" s="24"/>
      <c r="S14" s="24"/>
      <c r="T14" s="24"/>
      <c r="U14" s="44"/>
      <c r="W14" s="74"/>
      <c r="X14" s="74"/>
      <c r="Y14" s="74"/>
      <c r="Z14" s="74"/>
      <c r="AA14" s="74"/>
      <c r="AB14" s="74"/>
      <c r="AC14" s="74"/>
      <c r="AD14" s="74"/>
      <c r="AE14" s="74"/>
      <c r="AF14" s="74"/>
      <c r="AG14" s="74"/>
      <c r="AH14" s="74"/>
      <c r="AI14" s="74"/>
      <c r="AJ14" s="74"/>
      <c r="AK14" s="74"/>
      <c r="AL14" s="74"/>
      <c r="AM14" s="74"/>
      <c r="AN14" s="74"/>
      <c r="AO14" s="74"/>
      <c r="AP14" s="6"/>
    </row>
    <row r="15" spans="1:42" ht="16" x14ac:dyDescent="0.8">
      <c r="A15" s="46" t="s">
        <v>84</v>
      </c>
      <c r="B15" s="47">
        <f>(B$3*0.5*'Summary impacts'!$Q$19+(B$3*0.5)*'Summary impacts'!$Q$18)*'Summary impacts'!$C$4</f>
        <v>4307766.6324000005</v>
      </c>
      <c r="C15" s="47">
        <f>(C$3*0.5*'Summary impacts'!$Q$19+(C$3*0.5)*'Summary impacts'!$Q$18)*'Summary impacts'!$C$4</f>
        <v>5507343.5340000009</v>
      </c>
      <c r="D15" s="47">
        <f>(D$3*0.5*'Summary impacts'!$Q$19+(D$3*0.5)*'Summary impacts'!$Q$18)*'Summary impacts'!$C$4</f>
        <v>6086751.2243999997</v>
      </c>
      <c r="E15" s="47">
        <f>(E$3*0.5*'Summary impacts'!$Q$19+(E$3*0.5)*'Summary impacts'!$Q$18)*'Summary impacts'!$C$4</f>
        <v>6566813.0220000008</v>
      </c>
      <c r="F15" s="47">
        <f>(F$3*0.5*'Summary impacts'!$Q$19+(F$3*0.5)*'Summary impacts'!$Q$18)*'Summary impacts'!$C$4</f>
        <v>7451437.0391999995</v>
      </c>
      <c r="G15" s="47">
        <f>(G$3*0.5*'Summary impacts'!$Q$19+(G$3*0.5)*'Summary impacts'!$Q$18)*'Summary impacts'!$C$4</f>
        <v>8452982.2608000003</v>
      </c>
      <c r="H15" s="47">
        <f>(H$3*0.5*'Summary impacts'!$Q$19+(H$3*0.5)*'Summary impacts'!$Q$18)*'Summary impacts'!$C$4</f>
        <v>9585310.9044000003</v>
      </c>
      <c r="I15" s="47">
        <f>(I$3*0.5*'Summary impacts'!$Q$19+(I$3*0.5)*'Summary impacts'!$Q$18)*'Summary impacts'!$C$4</f>
        <v>10863935.4516</v>
      </c>
      <c r="J15" s="47">
        <f>(J$3*0.5*'Summary impacts'!$Q$19+(J$3*0.5)*'Summary impacts'!$Q$18)*'Summary impacts'!$C$4</f>
        <v>12306101.1612</v>
      </c>
      <c r="K15" s="47">
        <f>(K$3*0.5*'Summary impacts'!$Q$19+(K$3*0.5)*'Summary impacts'!$Q$18)*'Summary impacts'!$C$4</f>
        <v>13930868.5824</v>
      </c>
      <c r="L15" s="47">
        <f>(L$3*0.5*'Summary impacts'!$Q$19+(L$3*0.5)*'Summary impacts'!$Q$18)*'Summary impacts'!$C$4</f>
        <v>15759196.068</v>
      </c>
      <c r="M15" s="47">
        <f>(M$3*0.5*'Summary impacts'!$Q$19+(M$3*0.5)*'Summary impacts'!$Q$18)*'Summary impacts'!$C$4</f>
        <v>17814434.853600003</v>
      </c>
      <c r="N15" s="47">
        <f>(N$3*0.5*'Summary impacts'!$Q$19+(N$3*0.5)*'Summary impacts'!$Q$18)*'Summary impacts'!$C$4</f>
        <v>20122329.057599999</v>
      </c>
      <c r="O15" s="47">
        <f>(O$3*0.5*'Summary impacts'!$Q$19+(O$3*0.5)*'Summary impacts'!$Q$18)*'Summary impacts'!$C$4</f>
        <v>22711510.760400001</v>
      </c>
      <c r="P15" s="47">
        <f>(P$3*0.5*'Summary impacts'!$Q$19+(P$3*0.5)*'Summary impacts'!$Q$18)*'Summary impacts'!$C$4</f>
        <v>25613417.491199996</v>
      </c>
      <c r="Q15" s="47">
        <f>(Q$3*0.5*'Summary impacts'!$Q$19+(Q$3*0.5)*'Summary impacts'!$Q$18)*'Summary impacts'!$C$4</f>
        <v>28862869.8204</v>
      </c>
      <c r="R15" s="47">
        <f>(R$3*0.5*'Summary impacts'!$Q$19+(R$3*0.5)*'Summary impacts'!$Q$18)*'Summary impacts'!$C$4</f>
        <v>32498483.925599996</v>
      </c>
      <c r="S15" s="47">
        <f>(S$3*0.5*'Summary impacts'!$Q$19+(S$3*0.5)*'Summary impacts'!$Q$18)*'Summary impacts'!$C$4</f>
        <v>36562754.104800001</v>
      </c>
      <c r="T15" s="47">
        <f>(T$3*0.5*'Summary impacts'!$Q$19+(T$3*0.5)*'Summary impacts'!$Q$18)*'Summary impacts'!$C$4</f>
        <v>41102465.342399999</v>
      </c>
      <c r="U15" s="48">
        <f t="shared" ref="U15:U26" si="4">T15/$T$27</f>
        <v>0.29108026343442256</v>
      </c>
      <c r="W15" s="76"/>
      <c r="X15" s="76"/>
      <c r="Y15" s="76"/>
      <c r="Z15" s="76"/>
      <c r="AA15" s="76"/>
      <c r="AB15" s="76"/>
      <c r="AC15" s="76"/>
      <c r="AD15" s="76"/>
      <c r="AE15" s="76"/>
      <c r="AF15" s="76"/>
      <c r="AG15" s="76"/>
      <c r="AH15" s="76"/>
      <c r="AI15" s="76"/>
      <c r="AJ15" s="76"/>
      <c r="AK15" s="76"/>
      <c r="AL15" s="76"/>
      <c r="AM15" s="76"/>
      <c r="AN15" s="76"/>
      <c r="AO15" s="76"/>
      <c r="AP15" s="77"/>
    </row>
    <row r="16" spans="1:42" ht="16" x14ac:dyDescent="0.8">
      <c r="A16" s="46" t="s">
        <v>32</v>
      </c>
      <c r="B16" s="47">
        <f>(B$2-(B$3*0.5)*'Summary impacts'!$Q$18)*'Summary impacts'!$C$5</f>
        <v>1975059.6410999997</v>
      </c>
      <c r="C16" s="47">
        <f>(C$2-(C$3*0.5)*'Summary impacts'!$Q$18)*'Summary impacts'!$C$5</f>
        <v>2797395.0885000001</v>
      </c>
      <c r="D16" s="47">
        <f>(D$2-(D$3*0.5)*'Summary impacts'!$Q$18)*'Summary impacts'!$C$5</f>
        <v>3193780.2290999996</v>
      </c>
      <c r="E16" s="47">
        <f>(E$2-(E$3*0.5)*'Summary impacts'!$Q$18)*'Summary impacts'!$C$5</f>
        <v>3377028.5204999992</v>
      </c>
      <c r="F16" s="47">
        <f>(F$2-(F$3*0.5)*'Summary impacts'!$Q$18)*'Summary impacts'!$C$5</f>
        <v>3423100.2738000005</v>
      </c>
      <c r="G16" s="47">
        <f>(G$2-(G$3*0.5)*'Summary impacts'!$Q$18)*'Summary impacts'!$C$5</f>
        <v>3452281.2011999995</v>
      </c>
      <c r="H16" s="47">
        <f>(H$2-(H$3*0.5)*'Summary impacts'!$Q$18)*'Summary impacts'!$C$5</f>
        <v>3460906.9490999994</v>
      </c>
      <c r="I16" s="47">
        <f>(I$2-(I$3*0.5)*'Summary impacts'!$Q$18)*'Summary impacts'!$C$5</f>
        <v>3445514.1098999996</v>
      </c>
      <c r="J16" s="47">
        <f>(J$2-(J$3*0.5)*'Summary impacts'!$Q$18)*'Summary impacts'!$C$5</f>
        <v>3401113.1192999999</v>
      </c>
      <c r="K16" s="47">
        <f>(K$2-(K$3*0.5)*'Summary impacts'!$Q$18)*'Summary impacts'!$C$5</f>
        <v>3322653.7535999999</v>
      </c>
      <c r="L16" s="47">
        <f>(L$2-(L$3*0.5)*'Summary impacts'!$Q$18)*'Summary impacts'!$C$5</f>
        <v>3204237.0269999984</v>
      </c>
      <c r="M16" s="47">
        <f>(M$2-(M$3*0.5)*'Summary impacts'!$Q$18)*'Summary impacts'!$C$5</f>
        <v>3039081.5753999986</v>
      </c>
      <c r="N16" s="47">
        <f>(N$2-(N$3*0.5)*'Summary impacts'!$Q$18)*'Summary impacts'!$C$5</f>
        <v>2819054.1564000007</v>
      </c>
      <c r="O16" s="47">
        <f>(O$2-(O$3*0.5)*'Summary impacts'!$Q$18)*'Summary impacts'!$C$5</f>
        <v>2535293.3330999999</v>
      </c>
      <c r="P16" s="47">
        <f>(P$2-(P$3*0.5)*'Summary impacts'!$Q$18)*'Summary impacts'!$C$5</f>
        <v>2177307.3767999993</v>
      </c>
      <c r="Q16" s="47">
        <f>(Q$2-(Q$3*0.5)*'Summary impacts'!$Q$18)*'Summary impacts'!$C$5</f>
        <v>1733467.1481000001</v>
      </c>
      <c r="R16" s="47">
        <f>(R$2-(R$3*0.5)*'Summary impacts'!$Q$18)*'Summary impacts'!$C$5</f>
        <v>1189976.4833999991</v>
      </c>
      <c r="S16" s="47">
        <f>(S$2-(S$3*0.5)*'Summary impacts'!$Q$18)*'Summary impacts'!$C$5</f>
        <v>531398.69219999714</v>
      </c>
      <c r="T16" s="47">
        <f>(T$2-(T$3*0.5)*'Summary impacts'!$Q$18)*'Summary impacts'!$C$5</f>
        <v>21984.243599999725</v>
      </c>
      <c r="U16" s="48">
        <f>T16/$T$27</f>
        <v>1.5568845725400437E-4</v>
      </c>
      <c r="W16" s="76"/>
      <c r="X16" s="76"/>
      <c r="Y16" s="76"/>
      <c r="Z16" s="76"/>
      <c r="AA16" s="76"/>
      <c r="AB16" s="76"/>
      <c r="AC16" s="76"/>
      <c r="AD16" s="76"/>
      <c r="AE16" s="76"/>
      <c r="AF16" s="76"/>
      <c r="AG16" s="76"/>
      <c r="AH16" s="76"/>
      <c r="AI16" s="76"/>
      <c r="AJ16" s="76"/>
      <c r="AK16" s="76"/>
      <c r="AL16" s="76"/>
      <c r="AM16" s="76"/>
      <c r="AN16" s="76"/>
      <c r="AO16" s="76"/>
      <c r="AP16" s="77"/>
    </row>
    <row r="17" spans="1:42" ht="16" x14ac:dyDescent="0.8">
      <c r="A17" s="46" t="s">
        <v>78</v>
      </c>
      <c r="B17" s="47">
        <f>(B$3*0.5*'Summary impacts'!$Q$19)*'Summary impacts'!$C$6</f>
        <v>1722831.0000000002</v>
      </c>
      <c r="C17" s="47">
        <f>(C$3*0.5*'Summary impacts'!$Q$19)*'Summary impacts'!$C$6</f>
        <v>2202585</v>
      </c>
      <c r="D17" s="47">
        <f>(D$3*0.5*'Summary impacts'!$Q$19)*'Summary impacts'!$C$6</f>
        <v>2434311</v>
      </c>
      <c r="E17" s="47">
        <f>(E$3*0.5*'Summary impacts'!$Q$19)*'Summary impacts'!$C$6</f>
        <v>2626305</v>
      </c>
      <c r="F17" s="47">
        <f>(F$3*0.5*'Summary impacts'!$Q$19)*'Summary impacts'!$C$6</f>
        <v>2980098</v>
      </c>
      <c r="G17" s="47">
        <f>(G$3*0.5*'Summary impacts'!$Q$19)*'Summary impacts'!$C$6</f>
        <v>3380652</v>
      </c>
      <c r="H17" s="47">
        <f>(H$3*0.5*'Summary impacts'!$Q$19)*'Summary impacts'!$C$6</f>
        <v>3833511.0000000005</v>
      </c>
      <c r="I17" s="47">
        <f>(I$3*0.5*'Summary impacts'!$Q$19)*'Summary impacts'!$C$6</f>
        <v>4344879</v>
      </c>
      <c r="J17" s="47">
        <f>(J$3*0.5*'Summary impacts'!$Q$19)*'Summary impacts'!$C$6</f>
        <v>4921653</v>
      </c>
      <c r="K17" s="47">
        <f>(K$3*0.5*'Summary impacts'!$Q$19)*'Summary impacts'!$C$6</f>
        <v>5571456</v>
      </c>
      <c r="L17" s="47">
        <f>(L$3*0.5*'Summary impacts'!$Q$19)*'Summary impacts'!$C$6</f>
        <v>6302670</v>
      </c>
      <c r="M17" s="47">
        <f>(M$3*0.5*'Summary impacts'!$Q$19)*'Summary impacts'!$C$6</f>
        <v>7124634</v>
      </c>
      <c r="N17" s="47">
        <f>(N$3*0.5*'Summary impacts'!$Q$19)*'Summary impacts'!$C$6</f>
        <v>8047643.9999999991</v>
      </c>
      <c r="O17" s="47">
        <f>(O$3*0.5*'Summary impacts'!$Q$19)*'Summary impacts'!$C$6</f>
        <v>9083151</v>
      </c>
      <c r="P17" s="47">
        <f>(P$3*0.5*'Summary impacts'!$Q$19)*'Summary impacts'!$C$6</f>
        <v>10243728</v>
      </c>
      <c r="Q17" s="47">
        <f>(Q$3*0.5*'Summary impacts'!$Q$19)*'Summary impacts'!$C$6</f>
        <v>11543301</v>
      </c>
      <c r="R17" s="47">
        <f>(R$3*0.5*'Summary impacts'!$Q$19)*'Summary impacts'!$C$6</f>
        <v>12997314</v>
      </c>
      <c r="S17" s="47">
        <f>(S$3*0.5*'Summary impacts'!$Q$19)*'Summary impacts'!$C$6</f>
        <v>14622762.000000002</v>
      </c>
      <c r="T17" s="47">
        <f>(T$3*0.5*'Summary impacts'!$Q$19)*'Summary impacts'!$C$6</f>
        <v>16438355.999999998</v>
      </c>
      <c r="U17" s="48">
        <f t="shared" si="4"/>
        <v>0.11641347921709427</v>
      </c>
      <c r="W17" s="76"/>
      <c r="X17" s="76"/>
      <c r="Y17" s="76"/>
      <c r="Z17" s="76"/>
      <c r="AA17" s="76"/>
      <c r="AB17" s="76"/>
      <c r="AC17" s="76"/>
      <c r="AD17" s="76"/>
      <c r="AE17" s="76"/>
      <c r="AF17" s="76"/>
      <c r="AG17" s="76"/>
      <c r="AH17" s="76"/>
      <c r="AI17" s="76"/>
      <c r="AJ17" s="76"/>
      <c r="AK17" s="76"/>
      <c r="AL17" s="76"/>
      <c r="AM17" s="76"/>
      <c r="AN17" s="76"/>
      <c r="AO17" s="76"/>
      <c r="AP17" s="77"/>
    </row>
    <row r="18" spans="1:42" ht="16" x14ac:dyDescent="0.8">
      <c r="A18" s="46" t="s">
        <v>14</v>
      </c>
      <c r="B18" s="47">
        <f>(B$4)*'Summary impacts'!$C$7</f>
        <v>2320817.2000000002</v>
      </c>
      <c r="C18" s="47">
        <f>(C$4)*'Summary impacts'!$C$7</f>
        <v>2876483.6</v>
      </c>
      <c r="D18" s="47">
        <f>(D$4)*'Summary impacts'!$C$7</f>
        <v>3116602.6</v>
      </c>
      <c r="E18" s="47">
        <f>(E$4)*'Summary impacts'!$C$7</f>
        <v>3226641.8</v>
      </c>
      <c r="F18" s="47">
        <f>(F$4)*'Summary impacts'!$C$7</f>
        <v>3340783.8</v>
      </c>
      <c r="G18" s="47">
        <f>(G$4)*'Summary impacts'!$C$7</f>
        <v>3459133.8</v>
      </c>
      <c r="H18" s="47">
        <f>(H$4)*'Summary impacts'!$C$7</f>
        <v>3581902.2</v>
      </c>
      <c r="I18" s="47">
        <f>(I$4)*'Summary impacts'!$C$7</f>
        <v>3709352.0000000005</v>
      </c>
      <c r="J18" s="47">
        <f>(J$4)*'Summary impacts'!$C$7</f>
        <v>3841588.4000000004</v>
      </c>
      <c r="K18" s="47">
        <f>(K$4)*'Summary impacts'!$C$7</f>
        <v>3978927.0000000005</v>
      </c>
      <c r="L18" s="47">
        <f>(L$4)*'Summary impacts'!$C$7</f>
        <v>4121525.5999999996</v>
      </c>
      <c r="M18" s="47">
        <f>(M$4)*'Summary impacts'!$C$7</f>
        <v>4269699.8</v>
      </c>
      <c r="N18" s="47">
        <f>(N$4)*'Summary impacts'!$C$7</f>
        <v>4423607.4000000004</v>
      </c>
      <c r="O18" s="47">
        <f>(O$4)*'Summary impacts'!$C$7</f>
        <v>4583616.5999999996</v>
      </c>
      <c r="P18" s="47">
        <f>(P$4)*'Summary impacts'!$C$7</f>
        <v>4749937.8</v>
      </c>
      <c r="Q18" s="47">
        <f>(Q$4)*'Summary impacts'!$C$7</f>
        <v>4922886.5999999996</v>
      </c>
      <c r="R18" s="47">
        <f>(R$4)*'Summary impacts'!$C$7</f>
        <v>5102778.5999999996</v>
      </c>
      <c r="S18" s="47">
        <f>(S$4)*'Summary impacts'!$C$7</f>
        <v>5289876.8</v>
      </c>
      <c r="T18" s="47">
        <f>(T$4)*'Summary impacts'!$C$7</f>
        <v>5484549.4000000004</v>
      </c>
      <c r="U18" s="48">
        <f t="shared" si="4"/>
        <v>3.8840591941920896E-2</v>
      </c>
      <c r="W18" s="76"/>
      <c r="X18" s="76"/>
      <c r="Y18" s="76"/>
      <c r="Z18" s="76"/>
      <c r="AA18" s="76"/>
      <c r="AB18" s="76"/>
      <c r="AC18" s="76"/>
      <c r="AD18" s="76"/>
      <c r="AE18" s="76"/>
      <c r="AF18" s="76"/>
      <c r="AG18" s="76"/>
      <c r="AH18" s="76"/>
      <c r="AI18" s="76"/>
      <c r="AJ18" s="76"/>
      <c r="AK18" s="76"/>
      <c r="AL18" s="76"/>
      <c r="AM18" s="76"/>
      <c r="AN18" s="76"/>
      <c r="AO18" s="76"/>
      <c r="AP18" s="77"/>
    </row>
    <row r="19" spans="1:42" ht="16" x14ac:dyDescent="0.8">
      <c r="A19" s="46" t="s">
        <v>34</v>
      </c>
      <c r="B19" s="47">
        <f>(B$5*0.89)*'Summary impacts'!$C$8</f>
        <v>1564616.2619999999</v>
      </c>
      <c r="C19" s="47">
        <f>(C$5*0.89)*'Summary impacts'!$C$8</f>
        <v>1939028.9379999998</v>
      </c>
      <c r="D19" s="47">
        <f>(D$5*0.89)*'Summary impacts'!$C$8</f>
        <v>2100836.1</v>
      </c>
      <c r="E19" s="47">
        <f>(E$5*0.89)*'Summary impacts'!$C$8</f>
        <v>2175187.2339999997</v>
      </c>
      <c r="F19" s="47">
        <f>(F$5*0.89)*'Summary impacts'!$C$8</f>
        <v>2361177.6539999996</v>
      </c>
      <c r="G19" s="47">
        <f>(G$5*0.89)*'Summary impacts'!$C$8</f>
        <v>2563245.2119999998</v>
      </c>
      <c r="H19" s="47">
        <f>(H$5*0.89)*'Summary impacts'!$C$8</f>
        <v>2782830.9960000003</v>
      </c>
      <c r="I19" s="47">
        <f>(I$5*0.89)*'Summary impacts'!$C$8</f>
        <v>3021466.162</v>
      </c>
      <c r="J19" s="47">
        <f>(J$5*0.89)*'Summary impacts'!$C$8</f>
        <v>3280862.0019999999</v>
      </c>
      <c r="K19" s="47">
        <f>(K$5*0.89)*'Summary impacts'!$C$8</f>
        <v>3562864.91</v>
      </c>
      <c r="L19" s="47">
        <f>(L$5*0.89)*'Summary impacts'!$C$8</f>
        <v>3869546.4499999997</v>
      </c>
      <c r="M19" s="47">
        <f>(M$5*0.89)*'Summary impacts'!$C$8</f>
        <v>4203068.2539999997</v>
      </c>
      <c r="N19" s="47">
        <f>(N$5*0.89)*'Summary impacts'!$C$8</f>
        <v>4565862.1579999998</v>
      </c>
      <c r="O19" s="47">
        <f>(O$5*0.89)*'Summary impacts'!$C$8</f>
        <v>4960540.1339999996</v>
      </c>
      <c r="P19" s="47">
        <f>(P$5*0.89)*'Summary impacts'!$C$8</f>
        <v>5390029.3920000009</v>
      </c>
      <c r="Q19" s="47">
        <f>(Q$5*0.89)*'Summary impacts'!$C$8</f>
        <v>5857482.3119999999</v>
      </c>
      <c r="R19" s="47">
        <f>(R$5*0.89)*'Summary impacts'!$C$8</f>
        <v>6366321.4780000001</v>
      </c>
      <c r="S19" s="47">
        <f>(S$5*0.89)*'Summary impacts'!$C$8</f>
        <v>6920284.7120000012</v>
      </c>
      <c r="T19" s="47">
        <f>(T$5*0.89)*'Summary impacts'!$C$8</f>
        <v>7523425.0739999991</v>
      </c>
      <c r="U19" s="48">
        <f t="shared" si="4"/>
        <v>5.3279542582814546E-2</v>
      </c>
      <c r="W19" s="76"/>
      <c r="X19" s="76"/>
      <c r="Y19" s="76"/>
      <c r="Z19" s="76"/>
      <c r="AA19" s="76"/>
      <c r="AB19" s="76"/>
      <c r="AC19" s="76"/>
      <c r="AD19" s="76"/>
      <c r="AE19" s="76"/>
      <c r="AF19" s="76"/>
      <c r="AG19" s="76"/>
      <c r="AH19" s="76"/>
      <c r="AI19" s="76"/>
      <c r="AJ19" s="76"/>
      <c r="AK19" s="76"/>
      <c r="AL19" s="76"/>
      <c r="AM19" s="76"/>
      <c r="AN19" s="76"/>
      <c r="AO19" s="76"/>
      <c r="AP19" s="77"/>
    </row>
    <row r="20" spans="1:42" ht="16" x14ac:dyDescent="0.8">
      <c r="A20" s="46" t="s">
        <v>35</v>
      </c>
      <c r="B20" s="47">
        <f>(B$5*0.11)*'Summary impacts'!$C$9</f>
        <v>205226.90100000001</v>
      </c>
      <c r="C20" s="47">
        <f>(C$5*0.11)*'Summary impacts'!$C$9</f>
        <v>254337.69899999999</v>
      </c>
      <c r="D20" s="47">
        <f>(D$5*0.11)*'Summary impacts'!$C$9</f>
        <v>275561.55</v>
      </c>
      <c r="E20" s="47">
        <f>(E$5*0.11)*'Summary impacts'!$C$9</f>
        <v>285314.00699999998</v>
      </c>
      <c r="F20" s="47">
        <f>(F$5*0.11)*'Summary impacts'!$C$9</f>
        <v>309709.91699999996</v>
      </c>
      <c r="G20" s="47">
        <f>(G$5*0.11)*'Summary impacts'!$C$9</f>
        <v>336214.62599999999</v>
      </c>
      <c r="H20" s="47">
        <f>(H$5*0.11)*'Summary impacts'!$C$9</f>
        <v>365017.15800000005</v>
      </c>
      <c r="I20" s="47">
        <f>(I$5*0.11)*'Summary impacts'!$C$9</f>
        <v>396318.35099999991</v>
      </c>
      <c r="J20" s="47">
        <f>(J$5*0.11)*'Summary impacts'!$C$9</f>
        <v>430342.67100000003</v>
      </c>
      <c r="K20" s="47">
        <f>(K$5*0.11)*'Summary impacts'!$C$9</f>
        <v>467332.30499999999</v>
      </c>
      <c r="L20" s="47">
        <f>(L$5*0.11)*'Summary impacts'!$C$9</f>
        <v>507558.97499999998</v>
      </c>
      <c r="M20" s="47">
        <f>(M$5*0.11)*'Summary impacts'!$C$9</f>
        <v>551306.21699999995</v>
      </c>
      <c r="N20" s="47">
        <f>(N$5*0.11)*'Summary impacts'!$C$9</f>
        <v>598893.00899999996</v>
      </c>
      <c r="O20" s="47">
        <f>(O$5*0.11)*'Summary impacts'!$C$9</f>
        <v>650661.95700000005</v>
      </c>
      <c r="P20" s="47">
        <f>(P$5*0.11)*'Summary impacts'!$C$9</f>
        <v>706997.01600000006</v>
      </c>
      <c r="Q20" s="47">
        <f>(Q$5*0.11)*'Summary impacts'!$C$9</f>
        <v>768311.67600000009</v>
      </c>
      <c r="R20" s="47">
        <f>(R$5*0.11)*'Summary impacts'!$C$9</f>
        <v>835054.86900000006</v>
      </c>
      <c r="S20" s="47">
        <f>(S$5*0.11)*'Summary impacts'!$C$9</f>
        <v>907716.87600000005</v>
      </c>
      <c r="T20" s="47">
        <f>(T$5*0.11)*'Summary impacts'!$C$9</f>
        <v>986829.32700000005</v>
      </c>
      <c r="U20" s="48">
        <f t="shared" si="4"/>
        <v>6.9885477203154404E-3</v>
      </c>
      <c r="W20" s="76"/>
      <c r="X20" s="76"/>
      <c r="Y20" s="76"/>
      <c r="Z20" s="76"/>
      <c r="AA20" s="76"/>
      <c r="AB20" s="76"/>
      <c r="AC20" s="76"/>
      <c r="AD20" s="76"/>
      <c r="AE20" s="76"/>
      <c r="AF20" s="76"/>
      <c r="AG20" s="76"/>
      <c r="AH20" s="76"/>
      <c r="AI20" s="76"/>
      <c r="AJ20" s="76"/>
      <c r="AK20" s="76"/>
      <c r="AL20" s="76"/>
      <c r="AM20" s="76"/>
      <c r="AN20" s="76"/>
      <c r="AO20" s="76"/>
      <c r="AP20" s="77"/>
    </row>
    <row r="21" spans="1:42" ht="16" x14ac:dyDescent="0.8">
      <c r="A21" s="46" t="s">
        <v>77</v>
      </c>
      <c r="B21" s="47">
        <f>(B$6*0.75)*'Summary impacts'!$C$10</f>
        <v>2910220.2749999999</v>
      </c>
      <c r="C21" s="47">
        <f>(C$6*0.75)*'Summary impacts'!$C$10</f>
        <v>3680250.3750000005</v>
      </c>
      <c r="D21" s="47">
        <f>(D$6*0.75)*'Summary impacts'!$C$10</f>
        <v>4036730.4749999996</v>
      </c>
      <c r="E21" s="47">
        <f>(E$6*0.75)*'Summary impacts'!$C$10</f>
        <v>4287341.7749999994</v>
      </c>
      <c r="F21" s="47">
        <f>(F$6*0.75)*'Summary impacts'!$C$10</f>
        <v>4788840.0750000002</v>
      </c>
      <c r="G21" s="47">
        <f>(G$6*0.75)*'Summary impacts'!$C$10</f>
        <v>5354162.9249999998</v>
      </c>
      <c r="H21" s="47">
        <f>(H$6*0.75)*'Summary impacts'!$C$10</f>
        <v>5991029.9249999998</v>
      </c>
      <c r="I21" s="47">
        <f>(I$6*0.75)*'Summary impacts'!$C$10</f>
        <v>6708125.625</v>
      </c>
      <c r="J21" s="47">
        <f>(J$6*0.75)*'Summary impacts'!$C$10</f>
        <v>7514823.8250000002</v>
      </c>
      <c r="K21" s="47">
        <f>(K$6*0.75)*'Summary impacts'!$C$10</f>
        <v>8421601.125</v>
      </c>
      <c r="L21" s="47">
        <f>(L$6*0.75)*'Summary impacts'!$C$10</f>
        <v>9439967.9999999981</v>
      </c>
      <c r="M21" s="47">
        <f>(M$6*0.75)*'Summary impacts'!$C$10</f>
        <v>10582606.65</v>
      </c>
      <c r="N21" s="47">
        <f>(N$6*0.75)*'Summary impacts'!$C$10</f>
        <v>11863577.775</v>
      </c>
      <c r="O21" s="47">
        <f>(O$6*0.75)*'Summary impacts'!$C$10</f>
        <v>13298251.65</v>
      </c>
      <c r="P21" s="47">
        <f>(P$6*0.75)*'Summary impacts'!$C$10</f>
        <v>14903583.824999999</v>
      </c>
      <c r="Q21" s="47">
        <f>(Q$6*0.75)*'Summary impacts'!$C$10</f>
        <v>16697977.275</v>
      </c>
      <c r="R21" s="47">
        <f>(R$6*0.75)*'Summary impacts'!$C$10</f>
        <v>18701833.800000001</v>
      </c>
      <c r="S21" s="47">
        <f>(S$6*0.75)*'Summary impacts'!$C$10</f>
        <v>20937071.550000001</v>
      </c>
      <c r="T21" s="47">
        <f>(T$6*0.75)*'Summary impacts'!$C$10</f>
        <v>23427814.274999999</v>
      </c>
      <c r="U21" s="48">
        <f t="shared" si="4"/>
        <v>0.16591156501323229</v>
      </c>
      <c r="W21" s="76"/>
      <c r="X21" s="76"/>
      <c r="Y21" s="76"/>
      <c r="Z21" s="76"/>
      <c r="AA21" s="76"/>
      <c r="AB21" s="76"/>
      <c r="AC21" s="76"/>
      <c r="AD21" s="76"/>
      <c r="AE21" s="76"/>
      <c r="AF21" s="76"/>
      <c r="AG21" s="76"/>
      <c r="AH21" s="76"/>
      <c r="AI21" s="76"/>
      <c r="AJ21" s="76"/>
      <c r="AK21" s="76"/>
      <c r="AL21" s="76"/>
      <c r="AM21" s="76"/>
      <c r="AN21" s="76"/>
      <c r="AO21" s="76"/>
      <c r="AP21" s="77"/>
    </row>
    <row r="22" spans="1:42" ht="16" x14ac:dyDescent="0.8">
      <c r="A22" s="46" t="s">
        <v>79</v>
      </c>
      <c r="B22" s="47">
        <f>(B$6*0.25)*'Summary impacts'!$C$11</f>
        <v>1005962.9750000001</v>
      </c>
      <c r="C22" s="47">
        <f>(C$6*0.25)*'Summary impacts'!$C$11</f>
        <v>1272135.875</v>
      </c>
      <c r="D22" s="47">
        <f>(D$6*0.25)*'Summary impacts'!$C$11</f>
        <v>1395358.7749999999</v>
      </c>
      <c r="E22" s="47">
        <f>(E$6*0.25)*'Summary impacts'!$C$11</f>
        <v>1481986.4749999999</v>
      </c>
      <c r="F22" s="47">
        <f>(F$6*0.25)*'Summary impacts'!$C$11</f>
        <v>1655337.1749999998</v>
      </c>
      <c r="G22" s="47">
        <f>(G$6*0.25)*'Summary impacts'!$C$11</f>
        <v>1850749.825</v>
      </c>
      <c r="H22" s="47">
        <f>(H$6*0.25)*'Summary impacts'!$C$11</f>
        <v>2070892.8250000002</v>
      </c>
      <c r="I22" s="47">
        <f>(I$6*0.25)*'Summary impacts'!$C$11</f>
        <v>2318768.125</v>
      </c>
      <c r="J22" s="47">
        <f>(J$6*0.25)*'Summary impacts'!$C$11</f>
        <v>2597615.9249999998</v>
      </c>
      <c r="K22" s="47">
        <f>(K$6*0.25)*'Summary impacts'!$C$11</f>
        <v>2911057.625</v>
      </c>
      <c r="L22" s="47">
        <f>(L$6*0.25)*'Summary impacts'!$C$11</f>
        <v>3263072</v>
      </c>
      <c r="M22" s="47">
        <f>(M$6*0.25)*'Summary impacts'!$C$11</f>
        <v>3658042.85</v>
      </c>
      <c r="N22" s="47">
        <f>(N$6*0.25)*'Summary impacts'!$C$11</f>
        <v>4100830.4750000001</v>
      </c>
      <c r="O22" s="47">
        <f>(O$6*0.25)*'Summary impacts'!$C$11</f>
        <v>4596747.8500000006</v>
      </c>
      <c r="P22" s="47">
        <f>(P$6*0.25)*'Summary impacts'!$C$11</f>
        <v>5151655.9249999998</v>
      </c>
      <c r="Q22" s="47">
        <f>(Q$6*0.25)*'Summary impacts'!$C$11</f>
        <v>5771915.9750000006</v>
      </c>
      <c r="R22" s="47">
        <f>(R$6*0.25)*'Summary impacts'!$C$11</f>
        <v>6464580.2000000002</v>
      </c>
      <c r="S22" s="47">
        <f>(S$6*0.25)*'Summary impacts'!$C$11</f>
        <v>7237224.9499999993</v>
      </c>
      <c r="T22" s="47">
        <f>(T$6*0.25)*'Summary impacts'!$C$11</f>
        <v>8098188.9750000006</v>
      </c>
      <c r="U22" s="48">
        <f t="shared" si="4"/>
        <v>5.734991710468277E-2</v>
      </c>
      <c r="W22" s="76"/>
      <c r="X22" s="76"/>
      <c r="Y22" s="76"/>
      <c r="Z22" s="76"/>
      <c r="AA22" s="76"/>
      <c r="AB22" s="76"/>
      <c r="AC22" s="76"/>
      <c r="AD22" s="76"/>
      <c r="AE22" s="76"/>
      <c r="AF22" s="76"/>
      <c r="AG22" s="76"/>
      <c r="AH22" s="76"/>
      <c r="AI22" s="76"/>
      <c r="AJ22" s="76"/>
      <c r="AK22" s="76"/>
      <c r="AL22" s="76"/>
      <c r="AM22" s="76"/>
      <c r="AN22" s="76"/>
      <c r="AO22" s="76"/>
      <c r="AP22" s="77"/>
    </row>
    <row r="23" spans="1:42" ht="16" x14ac:dyDescent="0.8">
      <c r="A23" s="46" t="s">
        <v>37</v>
      </c>
      <c r="B23" s="47">
        <f>(B$7*0.76)*'Summary impacts'!$C$12</f>
        <v>4363962.4079999998</v>
      </c>
      <c r="C23" s="47">
        <f>(C$7*0.76)*'Summary impacts'!$C$12</f>
        <v>5424589.2240000004</v>
      </c>
      <c r="D23" s="47">
        <f>(D$7*0.76)*'Summary impacts'!$C$12</f>
        <v>5888356.2720000008</v>
      </c>
      <c r="E23" s="47">
        <f>(E$7*0.76)*'Summary impacts'!$C$12</f>
        <v>6112685.0160000008</v>
      </c>
      <c r="F23" s="47">
        <f>(F$7*0.76)*'Summary impacts'!$C$12</f>
        <v>6660101.1600000001</v>
      </c>
      <c r="G23" s="47">
        <f>(G$7*0.76)*'Summary impacts'!$C$12</f>
        <v>7260754.392</v>
      </c>
      <c r="H23" s="47">
        <f>(H$7*0.76)*'Summary impacts'!$C$12</f>
        <v>7920495.648000001</v>
      </c>
      <c r="I23" s="47">
        <f>(I$7*0.76)*'Summary impacts'!$C$12</f>
        <v>8645947.4159999993</v>
      </c>
      <c r="J23" s="47">
        <f>(J$7*0.76)*'Summary impacts'!$C$12</f>
        <v>9444632.3279999997</v>
      </c>
      <c r="K23" s="47">
        <f>(K$7*0.76)*'Summary impacts'!$C$12</f>
        <v>10325037.456</v>
      </c>
      <c r="L23" s="47">
        <f>(L$7*0.76)*'Summary impacts'!$C$12</f>
        <v>11296678.608000001</v>
      </c>
      <c r="M23" s="47">
        <f>(M$7*0.76)*'Summary impacts'!$C$12</f>
        <v>12370421.808</v>
      </c>
      <c r="N23" s="47">
        <f>(N$7*0.76)*'Summary impacts'!$C$12</f>
        <v>13558483.296000002</v>
      </c>
      <c r="O23" s="47">
        <f>(O$7*0.76)*'Summary impacts'!$C$12</f>
        <v>14874815.304</v>
      </c>
      <c r="P23" s="47">
        <f>(P$7*0.76)*'Summary impacts'!$C$12</f>
        <v>16335298.943999998</v>
      </c>
      <c r="Q23" s="47">
        <f>(Q$7*0.76)*'Summary impacts'!$C$12</f>
        <v>17958001.392000001</v>
      </c>
      <c r="R23" s="47">
        <f>(R$7*0.76)*'Summary impacts'!$C$12</f>
        <v>19763561.664000001</v>
      </c>
      <c r="S23" s="47">
        <f>(S$7*0.76)*'Summary impacts'!$C$12</f>
        <v>21775640.688000001</v>
      </c>
      <c r="T23" s="47">
        <f>(T$7*0.76)*'Summary impacts'!$C$12</f>
        <v>24021307.080000002</v>
      </c>
      <c r="U23" s="48">
        <f t="shared" si="4"/>
        <v>0.17011457426308446</v>
      </c>
      <c r="W23" s="76"/>
      <c r="X23" s="76"/>
      <c r="Y23" s="76"/>
      <c r="Z23" s="76"/>
      <c r="AA23" s="76"/>
      <c r="AB23" s="76"/>
      <c r="AC23" s="76"/>
      <c r="AD23" s="76"/>
      <c r="AE23" s="76"/>
      <c r="AF23" s="76"/>
      <c r="AG23" s="76"/>
      <c r="AH23" s="76"/>
      <c r="AI23" s="76"/>
      <c r="AJ23" s="76"/>
      <c r="AK23" s="76"/>
      <c r="AL23" s="76"/>
      <c r="AM23" s="76"/>
      <c r="AN23" s="76"/>
      <c r="AO23" s="76"/>
      <c r="AP23" s="77"/>
    </row>
    <row r="24" spans="1:42" ht="16" x14ac:dyDescent="0.8">
      <c r="A24" s="46" t="s">
        <v>38</v>
      </c>
      <c r="B24" s="47">
        <f>(B$7*0.24)*'Summary impacts'!$C$13</f>
        <v>1295016.8399999999</v>
      </c>
      <c r="C24" s="47">
        <f>(C$7*0.24)*'Summary impacts'!$C$13</f>
        <v>1609760.52</v>
      </c>
      <c r="D24" s="47">
        <f>(D$7*0.24)*'Summary impacts'!$C$13</f>
        <v>1747384.5599999998</v>
      </c>
      <c r="E24" s="47">
        <f>(E$7*0.24)*'Summary impacts'!$C$13</f>
        <v>1813954.68</v>
      </c>
      <c r="F24" s="47">
        <f>(F$7*0.24)*'Summary impacts'!$C$13</f>
        <v>1976401.7999999996</v>
      </c>
      <c r="G24" s="47">
        <f>(G$7*0.24)*'Summary impacts'!$C$13</f>
        <v>2154647.1599999997</v>
      </c>
      <c r="H24" s="47">
        <f>(H$7*0.24)*'Summary impacts'!$C$13</f>
        <v>2350427.04</v>
      </c>
      <c r="I24" s="47">
        <f>(I$7*0.24)*'Summary impacts'!$C$13</f>
        <v>2565706.6799999997</v>
      </c>
      <c r="J24" s="47">
        <f>(J$7*0.24)*'Summary impacts'!$C$13</f>
        <v>2802718.44</v>
      </c>
      <c r="K24" s="47">
        <f>(K$7*0.24)*'Summary impacts'!$C$13</f>
        <v>3063980.88</v>
      </c>
      <c r="L24" s="47">
        <f>(L$7*0.24)*'Summary impacts'!$C$13</f>
        <v>3352317.84</v>
      </c>
      <c r="M24" s="47">
        <f>(M$7*0.24)*'Summary impacts'!$C$13</f>
        <v>3670953.84</v>
      </c>
      <c r="N24" s="47">
        <f>(N$7*0.24)*'Summary impacts'!$C$13</f>
        <v>4023514.0800000005</v>
      </c>
      <c r="O24" s="47">
        <f>(O$7*0.24)*'Summary impacts'!$C$13</f>
        <v>4414138.919999999</v>
      </c>
      <c r="P24" s="47">
        <f>(P$7*0.24)*'Summary impacts'!$C$13</f>
        <v>4847541.1199999992</v>
      </c>
      <c r="Q24" s="47">
        <f>(Q$7*0.24)*'Summary impacts'!$C$13</f>
        <v>5329082.16</v>
      </c>
      <c r="R24" s="47">
        <f>(R$7*0.24)*'Summary impacts'!$C$13</f>
        <v>5864886.7199999997</v>
      </c>
      <c r="S24" s="47">
        <f>(S$7*0.24)*'Summary impacts'!$C$13</f>
        <v>6461976.2400000002</v>
      </c>
      <c r="T24" s="47">
        <f>(T$7*0.24)*'Summary impacts'!$C$13</f>
        <v>7128383.4000000004</v>
      </c>
      <c r="U24" s="48">
        <f t="shared" si="4"/>
        <v>5.0481928532718233E-2</v>
      </c>
      <c r="W24" s="76"/>
      <c r="X24" s="76"/>
      <c r="Y24" s="76"/>
      <c r="Z24" s="76"/>
      <c r="AA24" s="76"/>
      <c r="AB24" s="76"/>
      <c r="AC24" s="76"/>
      <c r="AD24" s="76"/>
      <c r="AE24" s="76"/>
      <c r="AF24" s="76"/>
      <c r="AG24" s="76"/>
      <c r="AH24" s="76"/>
      <c r="AI24" s="76"/>
      <c r="AJ24" s="76"/>
      <c r="AK24" s="76"/>
      <c r="AL24" s="76"/>
      <c r="AM24" s="76"/>
      <c r="AN24" s="76"/>
      <c r="AO24" s="76"/>
      <c r="AP24" s="77"/>
    </row>
    <row r="25" spans="1:42" ht="16" x14ac:dyDescent="0.8">
      <c r="A25" s="46" t="s">
        <v>39</v>
      </c>
      <c r="B25" s="47">
        <f>(B$8)*'Summary impacts'!$C$14</f>
        <v>170885</v>
      </c>
      <c r="C25" s="47">
        <f>(C$8)*'Summary impacts'!$C$14</f>
        <v>237523</v>
      </c>
      <c r="D25" s="47">
        <f>(D$8)*'Summary impacts'!$C$14</f>
        <v>273273</v>
      </c>
      <c r="E25" s="47">
        <f>(E$8)*'Summary impacts'!$C$14</f>
        <v>297869</v>
      </c>
      <c r="F25" s="47">
        <f>(F$8)*'Summary impacts'!$C$14</f>
        <v>325611</v>
      </c>
      <c r="G25" s="47">
        <f>(G$8)*'Summary impacts'!$C$14</f>
        <v>356356</v>
      </c>
      <c r="H25" s="47">
        <f>(H$8)*'Summary impacts'!$C$14</f>
        <v>390390</v>
      </c>
      <c r="I25" s="47">
        <f>(I$8)*'Summary impacts'!$C$14</f>
        <v>427856</v>
      </c>
      <c r="J25" s="47">
        <f>(J$8)*'Summary impacts'!$C$14</f>
        <v>469326</v>
      </c>
      <c r="K25" s="47">
        <f>(K$8)*'Summary impacts'!$C$14</f>
        <v>514943</v>
      </c>
      <c r="L25" s="47">
        <f>(L$8)*'Summary impacts'!$C$14</f>
        <v>564993</v>
      </c>
      <c r="M25" s="47">
        <f>(M$8)*'Summary impacts'!$C$14</f>
        <v>619905</v>
      </c>
      <c r="N25" s="47">
        <f>(N$8)*'Summary impacts'!$C$14</f>
        <v>679965</v>
      </c>
      <c r="O25" s="47">
        <f>(O$8)*'Summary impacts'!$C$14</f>
        <v>745745</v>
      </c>
      <c r="P25" s="47">
        <f>(P$8)*'Summary impacts'!$C$14</f>
        <v>817531</v>
      </c>
      <c r="Q25" s="47">
        <f>(Q$8)*'Summary impacts'!$C$14</f>
        <v>895609</v>
      </c>
      <c r="R25" s="47">
        <f>(R$8)*'Summary impacts'!$C$14</f>
        <v>980694</v>
      </c>
      <c r="S25" s="47">
        <f>(S$8)*'Summary impacts'!$C$14</f>
        <v>1072929</v>
      </c>
      <c r="T25" s="47">
        <f>(T$8)*'Summary impacts'!$C$14</f>
        <v>1173029</v>
      </c>
      <c r="U25" s="48">
        <f t="shared" si="4"/>
        <v>8.3071802990851949E-3</v>
      </c>
      <c r="W25" s="76"/>
      <c r="X25" s="76"/>
      <c r="Y25" s="76"/>
      <c r="Z25" s="76"/>
      <c r="AA25" s="76"/>
      <c r="AB25" s="76"/>
      <c r="AC25" s="76"/>
      <c r="AD25" s="76"/>
      <c r="AE25" s="76"/>
      <c r="AF25" s="76"/>
      <c r="AG25" s="76"/>
      <c r="AH25" s="76"/>
      <c r="AI25" s="76"/>
      <c r="AJ25" s="76"/>
      <c r="AK25" s="76"/>
      <c r="AL25" s="76"/>
      <c r="AM25" s="76"/>
      <c r="AN25" s="76"/>
      <c r="AO25" s="76"/>
      <c r="AP25" s="77"/>
    </row>
    <row r="26" spans="1:42" ht="16" x14ac:dyDescent="0.8">
      <c r="A26" s="46" t="s">
        <v>40</v>
      </c>
      <c r="B26" s="47">
        <f>(B$9)*AVERAGE('Summary impacts'!$C$4:$C$14)</f>
        <v>2319859.4545454546</v>
      </c>
      <c r="C26" s="47">
        <f>(C$9)*AVERAGE('Summary impacts'!$C$4:$C$14)</f>
        <v>2886025.4090909092</v>
      </c>
      <c r="D26" s="47">
        <f>(D$9)*AVERAGE('Summary impacts'!$C$4:$C$14)</f>
        <v>3134159.3636363638</v>
      </c>
      <c r="E26" s="47">
        <f>(E$9)*AVERAGE('Summary impacts'!$C$4:$C$14)</f>
        <v>3248657.4545454551</v>
      </c>
      <c r="F26" s="47">
        <f>(F$9)*AVERAGE('Summary impacts'!$C$4:$C$14)</f>
        <v>3368248</v>
      </c>
      <c r="G26" s="47">
        <f>(G$9)*AVERAGE('Summary impacts'!$C$4:$C$14)</f>
        <v>3493341.6818181821</v>
      </c>
      <c r="H26" s="47">
        <f>(H$9)*AVERAGE('Summary impacts'!$C$4:$C$14)</f>
        <v>3624102.7727272729</v>
      </c>
      <c r="I26" s="47">
        <f>(I$9)*AVERAGE('Summary impacts'!$C$4:$C$14)</f>
        <v>3761024.0909090908</v>
      </c>
      <c r="J26" s="47">
        <f>(J$9)*AVERAGE('Summary impacts'!$C$4:$C$14)</f>
        <v>3904434.1818181821</v>
      </c>
      <c r="K26" s="47">
        <f>(K$9)*AVERAGE('Summary impacts'!$C$4:$C$14)</f>
        <v>4054661.5909090908</v>
      </c>
      <c r="L26" s="47">
        <f>(L$9)*AVERAGE('Summary impacts'!$C$4:$C$14)</f>
        <v>4212199.1363636367</v>
      </c>
      <c r="M26" s="47">
        <f>(M$9)*AVERAGE('Summary impacts'!$C$4:$C$14)</f>
        <v>4377539.6363636367</v>
      </c>
      <c r="N26" s="47">
        <f>(N$9)*AVERAGE('Summary impacts'!$C$4:$C$14)</f>
        <v>4551175.9090909082</v>
      </c>
      <c r="O26" s="47">
        <f>(O$9)*AVERAGE('Summary impacts'!$C$4:$C$14)</f>
        <v>4733600.7727272725</v>
      </c>
      <c r="P26" s="47">
        <f>(P$9)*AVERAGE('Summary impacts'!$C$4:$C$14)</f>
        <v>4925389.1818181816</v>
      </c>
      <c r="Q26" s="47">
        <f>(Q$9)*AVERAGE('Summary impacts'!$C$4:$C$14)</f>
        <v>5127280.3636363642</v>
      </c>
      <c r="R26" s="47">
        <f>(R$9)*AVERAGE('Summary impacts'!$C$4:$C$14)</f>
        <v>5339849.2727272734</v>
      </c>
      <c r="S26" s="47">
        <f>(S$9)*AVERAGE('Summary impacts'!$C$4:$C$14)</f>
        <v>5563999.4090909092</v>
      </c>
      <c r="T26" s="47">
        <f>(T$9)*AVERAGE('Summary impacts'!$C$4:$C$14)</f>
        <v>5800305.7272727285</v>
      </c>
      <c r="U26" s="48">
        <f t="shared" si="4"/>
        <v>4.1076721433375499E-2</v>
      </c>
      <c r="W26" s="76"/>
      <c r="X26" s="76"/>
      <c r="Y26" s="76"/>
      <c r="Z26" s="76"/>
      <c r="AA26" s="76"/>
      <c r="AB26" s="76"/>
      <c r="AC26" s="76"/>
      <c r="AD26" s="76"/>
      <c r="AE26" s="76"/>
      <c r="AF26" s="76"/>
      <c r="AG26" s="76"/>
      <c r="AH26" s="76"/>
      <c r="AI26" s="76"/>
      <c r="AJ26" s="76"/>
      <c r="AK26" s="76"/>
      <c r="AL26" s="76"/>
      <c r="AM26" s="76"/>
      <c r="AN26" s="76"/>
      <c r="AO26" s="76"/>
      <c r="AP26" s="77"/>
    </row>
    <row r="27" spans="1:42" ht="16" x14ac:dyDescent="0.8">
      <c r="A27" s="39" t="s">
        <v>60</v>
      </c>
      <c r="B27" s="39">
        <f>SUM(B15:B26)</f>
        <v>24162224.589045454</v>
      </c>
      <c r="C27" s="39">
        <f t="shared" ref="C27:T27" si="5">SUM(C15:C26)</f>
        <v>30687458.262590908</v>
      </c>
      <c r="D27" s="39">
        <f t="shared" si="5"/>
        <v>33683105.149136357</v>
      </c>
      <c r="E27" s="39">
        <f t="shared" si="5"/>
        <v>35499783.984045453</v>
      </c>
      <c r="F27" s="39">
        <f t="shared" si="5"/>
        <v>38640845.894000001</v>
      </c>
      <c r="G27" s="39">
        <f t="shared" si="5"/>
        <v>42114521.083818175</v>
      </c>
      <c r="H27" s="39">
        <f t="shared" si="5"/>
        <v>45956817.41822727</v>
      </c>
      <c r="I27" s="39">
        <f t="shared" si="5"/>
        <v>50208893.011409089</v>
      </c>
      <c r="J27" s="39">
        <f t="shared" si="5"/>
        <v>54915211.05331818</v>
      </c>
      <c r="K27" s="39">
        <f t="shared" si="5"/>
        <v>60125384.227909096</v>
      </c>
      <c r="L27" s="39">
        <f t="shared" si="5"/>
        <v>65893962.704363644</v>
      </c>
      <c r="M27" s="39">
        <f t="shared" si="5"/>
        <v>72281694.484363645</v>
      </c>
      <c r="N27" s="39">
        <f t="shared" si="5"/>
        <v>79354936.316090912</v>
      </c>
      <c r="O27" s="39">
        <f t="shared" si="5"/>
        <v>87188073.281227276</v>
      </c>
      <c r="P27" s="39">
        <f t="shared" si="5"/>
        <v>95862417.071818203</v>
      </c>
      <c r="Q27" s="39">
        <f t="shared" si="5"/>
        <v>105468184.72213636</v>
      </c>
      <c r="R27" s="39">
        <f t="shared" si="5"/>
        <v>116105335.01272729</v>
      </c>
      <c r="S27" s="39">
        <f t="shared" si="5"/>
        <v>127883635.0220909</v>
      </c>
      <c r="T27" s="39">
        <f t="shared" si="5"/>
        <v>141206637.8442727</v>
      </c>
      <c r="U27" s="41">
        <f t="shared" ref="U27" si="6">T27/B27</f>
        <v>5.8441074961405768</v>
      </c>
      <c r="W27" s="69"/>
      <c r="X27" s="69"/>
      <c r="Y27" s="69"/>
      <c r="Z27" s="69"/>
      <c r="AA27" s="69"/>
      <c r="AB27" s="69"/>
      <c r="AC27" s="69"/>
      <c r="AD27" s="69"/>
      <c r="AE27" s="69"/>
      <c r="AF27" s="69"/>
      <c r="AG27" s="69"/>
      <c r="AH27" s="69"/>
      <c r="AI27" s="69"/>
      <c r="AJ27" s="69"/>
      <c r="AK27" s="69"/>
      <c r="AL27" s="69"/>
      <c r="AM27" s="69"/>
      <c r="AN27" s="69"/>
      <c r="AO27" s="69"/>
      <c r="AP27" s="78"/>
    </row>
    <row r="28" spans="1:42" ht="16" x14ac:dyDescent="0.8">
      <c r="A28" s="49" t="s">
        <v>66</v>
      </c>
      <c r="B28" s="26"/>
      <c r="C28" s="44"/>
      <c r="D28" s="44"/>
      <c r="E28" s="44"/>
      <c r="F28" s="44"/>
      <c r="G28" s="44"/>
      <c r="H28" s="44"/>
      <c r="I28" s="44"/>
      <c r="J28" s="44"/>
      <c r="K28" s="44"/>
      <c r="L28" s="44"/>
      <c r="M28" s="44"/>
      <c r="N28" s="44"/>
      <c r="O28" s="44"/>
      <c r="P28" s="44"/>
      <c r="Q28" s="44"/>
      <c r="R28" s="44"/>
      <c r="S28" s="44"/>
      <c r="T28" s="44"/>
      <c r="U28" s="44"/>
      <c r="W28" s="6"/>
      <c r="X28" s="6"/>
      <c r="Y28" s="6"/>
      <c r="Z28" s="6"/>
      <c r="AA28" s="6"/>
      <c r="AB28" s="6"/>
      <c r="AC28" s="6"/>
      <c r="AD28" s="6"/>
      <c r="AE28" s="6"/>
      <c r="AF28" s="6"/>
      <c r="AG28" s="6"/>
      <c r="AH28" s="6"/>
      <c r="AI28" s="6"/>
      <c r="AJ28" s="6"/>
      <c r="AK28" s="6"/>
      <c r="AL28" s="6"/>
      <c r="AM28" s="6"/>
      <c r="AN28" s="6"/>
      <c r="AO28" s="6"/>
      <c r="AP28" s="75"/>
    </row>
    <row r="29" spans="1:42" ht="16" x14ac:dyDescent="0.8">
      <c r="A29" s="46" t="s">
        <v>84</v>
      </c>
      <c r="B29" s="47">
        <f>(B$3*0.5*'Summary impacts'!$Q$19+(B$3*0.5)*'Summary impacts'!$Q$18)*'Summary impacts'!$D$4</f>
        <v>30070.448895000001</v>
      </c>
      <c r="C29" s="47">
        <f>(C$3*0.5*'Summary impacts'!$Q$19+(C$3*0.5)*'Summary impacts'!$Q$18)*'Summary impacts'!$D$4</f>
        <v>38444.118825000005</v>
      </c>
      <c r="D29" s="47">
        <f>(D$3*0.5*'Summary impacts'!$Q$19+(D$3*0.5)*'Summary impacts'!$Q$18)*'Summary impacts'!$D$4</f>
        <v>42488.685494999998</v>
      </c>
      <c r="E29" s="47">
        <f>(E$3*0.5*'Summary impacts'!$Q$19+(E$3*0.5)*'Summary impacts'!$Q$18)*'Summary impacts'!$D$4</f>
        <v>45839.766225000007</v>
      </c>
      <c r="F29" s="47">
        <f>(F$3*0.5*'Summary impacts'!$Q$19+(F$3*0.5)*'Summary impacts'!$Q$18)*'Summary impacts'!$D$4</f>
        <v>52014.901409999991</v>
      </c>
      <c r="G29" s="47">
        <f>(G$3*0.5*'Summary impacts'!$Q$19+(G$3*0.5)*'Summary impacts'!$Q$18)*'Summary impacts'!$D$4</f>
        <v>59006.207340000001</v>
      </c>
      <c r="H29" s="47">
        <f>(H$3*0.5*'Summary impacts'!$Q$19+(H$3*0.5)*'Summary impacts'!$Q$18)*'Summary impacts'!$D$4</f>
        <v>66910.449494999993</v>
      </c>
      <c r="I29" s="47">
        <f>(I$3*0.5*'Summary impacts'!$Q$19+(I$3*0.5)*'Summary impacts'!$Q$18)*'Summary impacts'!$D$4</f>
        <v>75835.913055000012</v>
      </c>
      <c r="J29" s="47">
        <f>(J$3*0.5*'Summary impacts'!$Q$19+(J$3*0.5)*'Summary impacts'!$Q$18)*'Summary impacts'!$D$4</f>
        <v>85902.978885000004</v>
      </c>
      <c r="K29" s="47">
        <f>(K$3*0.5*'Summary impacts'!$Q$19+(K$3*0.5)*'Summary impacts'!$Q$18)*'Summary impacts'!$D$4</f>
        <v>97244.699519999995</v>
      </c>
      <c r="L29" s="47">
        <f>(L$3*0.5*'Summary impacts'!$Q$19+(L$3*0.5)*'Summary impacts'!$Q$18)*'Summary impacts'!$D$4</f>
        <v>110007.37515000001</v>
      </c>
      <c r="M29" s="47">
        <f>(M$3*0.5*'Summary impacts'!$Q$19+(M$3*0.5)*'Summary impacts'!$Q$18)*'Summary impacts'!$D$4</f>
        <v>124354.00953000001</v>
      </c>
      <c r="N29" s="47">
        <f>(N$3*0.5*'Summary impacts'!$Q$19+(N$3*0.5)*'Summary impacts'!$Q$18)*'Summary impacts'!$D$4</f>
        <v>140464.30997999999</v>
      </c>
      <c r="O29" s="47">
        <f>(O$3*0.5*'Summary impacts'!$Q$19+(O$3*0.5)*'Summary impacts'!$Q$18)*'Summary impacts'!$D$4</f>
        <v>158538.14329500002</v>
      </c>
      <c r="P29" s="47">
        <f>(P$3*0.5*'Summary impacts'!$Q$19+(P$3*0.5)*'Summary impacts'!$Q$18)*'Summary impacts'!$D$4</f>
        <v>178794.95975999997</v>
      </c>
      <c r="Q29" s="47">
        <f>(Q$3*0.5*'Summary impacts'!$Q$19+(Q$3*0.5)*'Summary impacts'!$Q$18)*'Summary impacts'!$D$4</f>
        <v>201477.82504500001</v>
      </c>
      <c r="R29" s="47">
        <f>(R$3*0.5*'Summary impacts'!$Q$19+(R$3*0.5)*'Summary impacts'!$Q$18)*'Summary impacts'!$D$4</f>
        <v>226856.30012999999</v>
      </c>
      <c r="S29" s="47">
        <f>(S$3*0.5*'Summary impacts'!$Q$19+(S$3*0.5)*'Summary impacts'!$Q$18)*'Summary impacts'!$D$4</f>
        <v>255227.01729000002</v>
      </c>
      <c r="T29" s="47">
        <f>(T$3*0.5*'Summary impacts'!$Q$19+(T$3*0.5)*'Summary impacts'!$Q$18)*'Summary impacts'!$D$4</f>
        <v>286916.56002000003</v>
      </c>
      <c r="U29" s="48">
        <f>T29/B29</f>
        <v>9.5414791119964768</v>
      </c>
      <c r="W29" s="76"/>
      <c r="X29" s="76"/>
      <c r="Y29" s="76"/>
      <c r="Z29" s="76"/>
      <c r="AA29" s="76"/>
      <c r="AB29" s="76"/>
      <c r="AC29" s="76"/>
      <c r="AD29" s="76"/>
      <c r="AE29" s="76"/>
      <c r="AF29" s="76"/>
      <c r="AG29" s="76"/>
      <c r="AH29" s="76"/>
      <c r="AI29" s="76"/>
      <c r="AJ29" s="76"/>
      <c r="AK29" s="76"/>
      <c r="AL29" s="76"/>
      <c r="AM29" s="76"/>
      <c r="AN29" s="76"/>
      <c r="AO29" s="76"/>
      <c r="AP29" s="77"/>
    </row>
    <row r="30" spans="1:42" ht="16" x14ac:dyDescent="0.8">
      <c r="A30" s="46" t="s">
        <v>32</v>
      </c>
      <c r="B30" s="47">
        <f>(B$2-(B$3*0.5)*'Summary impacts'!$Q$18)*'Summary impacts'!$D$5</f>
        <v>16932.087444999997</v>
      </c>
      <c r="C30" s="47">
        <f>(C$2-(C$3*0.5)*'Summary impacts'!$Q$18)*'Summary impacts'!$D$5</f>
        <v>23981.928075</v>
      </c>
      <c r="D30" s="47">
        <f>(D$2-(D$3*0.5)*'Summary impacts'!$Q$18)*'Summary impacts'!$D$5</f>
        <v>27380.118044999996</v>
      </c>
      <c r="E30" s="47">
        <f>(E$2-(E$3*0.5)*'Summary impacts'!$Q$18)*'Summary impacts'!$D$5</f>
        <v>28951.096474999995</v>
      </c>
      <c r="F30" s="47">
        <f>(F$2-(F$3*0.5)*'Summary impacts'!$Q$18)*'Summary impacts'!$D$5</f>
        <v>29346.067310000002</v>
      </c>
      <c r="G30" s="47">
        <f>(G$2-(G$3*0.5)*'Summary impacts'!$Q$18)*'Summary impacts'!$D$5</f>
        <v>29596.233939999995</v>
      </c>
      <c r="H30" s="47">
        <f>(H$2-(H$3*0.5)*'Summary impacts'!$Q$18)*'Summary impacts'!$D$5</f>
        <v>29670.182044999994</v>
      </c>
      <c r="I30" s="47">
        <f>(I$2-(I$3*0.5)*'Summary impacts'!$Q$18)*'Summary impacts'!$D$5</f>
        <v>29538.220004999996</v>
      </c>
      <c r="J30" s="47">
        <f>(J$2-(J$3*0.5)*'Summary impacts'!$Q$18)*'Summary impacts'!$D$5</f>
        <v>29157.572534999999</v>
      </c>
      <c r="K30" s="47">
        <f>(K$2-(K$3*0.5)*'Summary impacts'!$Q$18)*'Summary impacts'!$D$5</f>
        <v>28484.944319999999</v>
      </c>
      <c r="L30" s="47">
        <f>(L$2-(L$3*0.5)*'Summary impacts'!$Q$18)*'Summary impacts'!$D$5</f>
        <v>27469.763649999986</v>
      </c>
      <c r="M30" s="47">
        <f>(M$2-(M$3*0.5)*'Summary impacts'!$Q$18)*'Summary impacts'!$D$5</f>
        <v>26053.894229999987</v>
      </c>
      <c r="N30" s="47">
        <f>(N$2-(N$3*0.5)*'Summary impacts'!$Q$18)*'Summary impacts'!$D$5</f>
        <v>24167.610180000007</v>
      </c>
      <c r="O30" s="47">
        <f>(O$2-(O$3*0.5)*'Summary impacts'!$Q$18)*'Summary impacts'!$D$5</f>
        <v>21734.942844999998</v>
      </c>
      <c r="P30" s="47">
        <f>(P$2-(P$3*0.5)*'Summary impacts'!$Q$18)*'Summary impacts'!$D$5</f>
        <v>18665.947159999992</v>
      </c>
      <c r="Q30" s="47">
        <f>(Q$2-(Q$3*0.5)*'Summary impacts'!$Q$18)*'Summary impacts'!$D$5</f>
        <v>14860.927095000003</v>
      </c>
      <c r="R30" s="47">
        <f>(R$2-(R$3*0.5)*'Summary impacts'!$Q$18)*'Summary impacts'!$D$5</f>
        <v>10201.608829999994</v>
      </c>
      <c r="S30" s="47">
        <f>(S$2-(S$3*0.5)*'Summary impacts'!$Q$18)*'Summary impacts'!$D$5</f>
        <v>4555.6543899999751</v>
      </c>
      <c r="T30" s="47">
        <f>(T$2-(T$3*0.5)*'Summary impacts'!$Q$18)*'Summary impacts'!$D$5</f>
        <v>188.46981999999764</v>
      </c>
      <c r="U30" s="48">
        <f t="shared" ref="U30" si="7">T30/B30</f>
        <v>1.1130926450279603E-2</v>
      </c>
      <c r="W30" s="76"/>
      <c r="X30" s="76"/>
      <c r="Y30" s="76"/>
      <c r="Z30" s="76"/>
      <c r="AA30" s="76"/>
      <c r="AB30" s="76"/>
      <c r="AC30" s="76"/>
      <c r="AD30" s="76"/>
      <c r="AE30" s="76"/>
      <c r="AF30" s="76"/>
      <c r="AG30" s="76"/>
      <c r="AH30" s="76"/>
      <c r="AI30" s="76"/>
      <c r="AJ30" s="76"/>
      <c r="AK30" s="76"/>
      <c r="AL30" s="76"/>
      <c r="AM30" s="76"/>
      <c r="AN30" s="76"/>
      <c r="AO30" s="76"/>
      <c r="AP30" s="77"/>
    </row>
    <row r="31" spans="1:42" ht="16" x14ac:dyDescent="0.8">
      <c r="A31" s="46" t="s">
        <v>78</v>
      </c>
      <c r="B31" s="47">
        <f>(B$3*0.5*'Summary impacts'!$Q$19)*'Summary impacts'!$D$6</f>
        <v>18220.243000000002</v>
      </c>
      <c r="C31" s="47">
        <f>(C$3*0.5*'Summary impacts'!$Q$19)*'Summary impacts'!$D$6</f>
        <v>23294.005000000001</v>
      </c>
      <c r="D31" s="47">
        <f>(D$3*0.5*'Summary impacts'!$Q$19)*'Summary impacts'!$D$6</f>
        <v>25744.682999999997</v>
      </c>
      <c r="E31" s="47">
        <f>(E$3*0.5*'Summary impacts'!$Q$19)*'Summary impacts'!$D$6</f>
        <v>27775.165000000001</v>
      </c>
      <c r="F31" s="47">
        <f>(F$3*0.5*'Summary impacts'!$Q$19)*'Summary impacts'!$D$6</f>
        <v>31516.793999999998</v>
      </c>
      <c r="G31" s="47">
        <f>(G$3*0.5*'Summary impacts'!$Q$19)*'Summary impacts'!$D$6</f>
        <v>35752.955999999998</v>
      </c>
      <c r="H31" s="47">
        <f>(H$3*0.5*'Summary impacts'!$Q$19)*'Summary impacts'!$D$6</f>
        <v>40542.283000000003</v>
      </c>
      <c r="I31" s="47">
        <f>(I$3*0.5*'Summary impacts'!$Q$19)*'Summary impacts'!$D$6</f>
        <v>45950.387000000002</v>
      </c>
      <c r="J31" s="47">
        <f>(J$3*0.5*'Summary impacts'!$Q$19)*'Summary impacts'!$D$6</f>
        <v>52050.209000000003</v>
      </c>
      <c r="K31" s="47">
        <f>(K$3*0.5*'Summary impacts'!$Q$19)*'Summary impacts'!$D$6</f>
        <v>58922.367999999995</v>
      </c>
      <c r="L31" s="47">
        <f>(L$3*0.5*'Summary impacts'!$Q$19)*'Summary impacts'!$D$6</f>
        <v>66655.509999999995</v>
      </c>
      <c r="M31" s="47">
        <f>(M$3*0.5*'Summary impacts'!$Q$19)*'Summary impacts'!$D$6</f>
        <v>75348.402000000002</v>
      </c>
      <c r="N31" s="47">
        <f>(N$3*0.5*'Summary impacts'!$Q$19)*'Summary impacts'!$D$6</f>
        <v>85109.931999999986</v>
      </c>
      <c r="O31" s="47">
        <f>(O$3*0.5*'Summary impacts'!$Q$19)*'Summary impacts'!$D$6</f>
        <v>96061.202999999994</v>
      </c>
      <c r="P31" s="47">
        <f>(P$3*0.5*'Summary impacts'!$Q$19)*'Summary impacts'!$D$6</f>
        <v>108335.18399999999</v>
      </c>
      <c r="Q31" s="47">
        <f>(Q$3*0.5*'Summary impacts'!$Q$19)*'Summary impacts'!$D$6</f>
        <v>122079.15299999999</v>
      </c>
      <c r="R31" s="47">
        <f>(R$3*0.5*'Summary impacts'!$Q$19)*'Summary impacts'!$D$6</f>
        <v>137456.44199999998</v>
      </c>
      <c r="S31" s="47">
        <f>(S$3*0.5*'Summary impacts'!$Q$19)*'Summary impacts'!$D$6</f>
        <v>154646.78599999999</v>
      </c>
      <c r="T31" s="47">
        <f>(T$3*0.5*'Summary impacts'!$Q$19)*'Summary impacts'!$D$6</f>
        <v>173848.06799999997</v>
      </c>
      <c r="U31" s="48">
        <f>T31/B31</f>
        <v>9.5414791119964733</v>
      </c>
      <c r="W31" s="76"/>
      <c r="X31" s="76"/>
      <c r="Y31" s="76"/>
      <c r="Z31" s="76"/>
      <c r="AA31" s="76"/>
      <c r="AB31" s="76"/>
      <c r="AC31" s="76"/>
      <c r="AD31" s="76"/>
      <c r="AE31" s="76"/>
      <c r="AF31" s="76"/>
      <c r="AG31" s="76"/>
      <c r="AH31" s="76"/>
      <c r="AI31" s="76"/>
      <c r="AJ31" s="76"/>
      <c r="AK31" s="76"/>
      <c r="AL31" s="76"/>
      <c r="AM31" s="76"/>
      <c r="AN31" s="76"/>
      <c r="AO31" s="76"/>
      <c r="AP31" s="77"/>
    </row>
    <row r="32" spans="1:42" ht="16" x14ac:dyDescent="0.8">
      <c r="A32" s="46" t="s">
        <v>14</v>
      </c>
      <c r="B32" s="47">
        <f>(B$4)*'Summary impacts'!$D$7</f>
        <v>25634.882000000001</v>
      </c>
      <c r="C32" s="47">
        <f>(C$4)*'Summary impacts'!$D$7</f>
        <v>31772.566000000003</v>
      </c>
      <c r="D32" s="47">
        <f>(D$4)*'Summary impacts'!$D$7</f>
        <v>34424.830999999998</v>
      </c>
      <c r="E32" s="47">
        <f>(E$4)*'Summary impacts'!$D$7</f>
        <v>35640.282999999996</v>
      </c>
      <c r="F32" s="47">
        <f>(F$4)*'Summary impacts'!$D$7</f>
        <v>36901.053</v>
      </c>
      <c r="G32" s="47">
        <f>(G$4)*'Summary impacts'!$D$7</f>
        <v>38208.303</v>
      </c>
      <c r="H32" s="47">
        <f>(H$4)*'Summary impacts'!$D$7</f>
        <v>39564.357000000004</v>
      </c>
      <c r="I32" s="47">
        <f>(I$4)*'Summary impacts'!$D$7</f>
        <v>40972.120000000003</v>
      </c>
      <c r="J32" s="47">
        <f>(J$4)*'Summary impacts'!$D$7</f>
        <v>42432.754000000001</v>
      </c>
      <c r="K32" s="47">
        <f>(K$4)*'Summary impacts'!$D$7</f>
        <v>43949.745000000003</v>
      </c>
      <c r="L32" s="47">
        <f>(L$4)*'Summary impacts'!$D$7</f>
        <v>45524.835999999996</v>
      </c>
      <c r="M32" s="47">
        <f>(M$4)*'Summary impacts'!$D$7</f>
        <v>47161.512999999999</v>
      </c>
      <c r="N32" s="47">
        <f>(N$4)*'Summary impacts'!$D$7</f>
        <v>48861.519</v>
      </c>
      <c r="O32" s="47">
        <f>(O$4)*'Summary impacts'!$D$7</f>
        <v>50628.921000000002</v>
      </c>
      <c r="P32" s="47">
        <f>(P$4)*'Summary impacts'!$D$7</f>
        <v>52466.042999999998</v>
      </c>
      <c r="Q32" s="47">
        <f>(Q$4)*'Summary impacts'!$D$7</f>
        <v>54376.370999999999</v>
      </c>
      <c r="R32" s="47">
        <f>(R$4)*'Summary impacts'!$D$7</f>
        <v>56363.391000000003</v>
      </c>
      <c r="S32" s="47">
        <f>(S$4)*'Summary impacts'!$D$7</f>
        <v>58430.008000000002</v>
      </c>
      <c r="T32" s="47">
        <f>(T$4)*'Summary impacts'!$D$7</f>
        <v>60580.289000000004</v>
      </c>
      <c r="U32" s="48">
        <f t="shared" ref="U32:U41" si="8">T32/B32</f>
        <v>2.3631974978468793</v>
      </c>
      <c r="W32" s="76"/>
      <c r="X32" s="76"/>
      <c r="Y32" s="76"/>
      <c r="Z32" s="76"/>
      <c r="AA32" s="76"/>
      <c r="AB32" s="76"/>
      <c r="AC32" s="76"/>
      <c r="AD32" s="76"/>
      <c r="AE32" s="76"/>
      <c r="AF32" s="76"/>
      <c r="AG32" s="76"/>
      <c r="AH32" s="76"/>
      <c r="AI32" s="76"/>
      <c r="AJ32" s="76"/>
      <c r="AK32" s="76"/>
      <c r="AL32" s="76"/>
      <c r="AM32" s="76"/>
      <c r="AN32" s="76"/>
      <c r="AO32" s="76"/>
      <c r="AP32" s="77"/>
    </row>
    <row r="33" spans="1:42" ht="16" x14ac:dyDescent="0.8">
      <c r="A33" s="46" t="s">
        <v>34</v>
      </c>
      <c r="B33" s="47">
        <f>(B$5*0.89)*'Summary impacts'!$D$8</f>
        <v>16295.50929</v>
      </c>
      <c r="C33" s="47">
        <f>(C$5*0.89)*'Summary impacts'!$D$8</f>
        <v>20195.024710000002</v>
      </c>
      <c r="D33" s="47">
        <f>(D$5*0.89)*'Summary impacts'!$D$8</f>
        <v>21880.249500000002</v>
      </c>
      <c r="E33" s="47">
        <f>(E$5*0.89)*'Summary impacts'!$D$8</f>
        <v>22654.618030000001</v>
      </c>
      <c r="F33" s="47">
        <f>(F$5*0.89)*'Summary impacts'!$D$8</f>
        <v>24591.711929999998</v>
      </c>
      <c r="G33" s="47">
        <f>(G$5*0.89)*'Summary impacts'!$D$8</f>
        <v>26696.249539999997</v>
      </c>
      <c r="H33" s="47">
        <f>(H$5*0.89)*'Summary impacts'!$D$8</f>
        <v>28983.239820000006</v>
      </c>
      <c r="I33" s="47">
        <f>(I$5*0.89)*'Summary impacts'!$D$8</f>
        <v>31468.629790000003</v>
      </c>
      <c r="J33" s="47">
        <f>(J$5*0.89)*'Summary impacts'!$D$8</f>
        <v>34170.242590000002</v>
      </c>
      <c r="K33" s="47">
        <f>(K$5*0.89)*'Summary impacts'!$D$8</f>
        <v>37107.308450000004</v>
      </c>
      <c r="L33" s="47">
        <f>(L$5*0.89)*'Summary impacts'!$D$8</f>
        <v>40301.402750000001</v>
      </c>
      <c r="M33" s="47">
        <f>(M$5*0.89)*'Summary impacts'!$D$8</f>
        <v>43775.038930000002</v>
      </c>
      <c r="N33" s="47">
        <f>(N$5*0.89)*'Summary impacts'!$D$8</f>
        <v>47553.544610000004</v>
      </c>
      <c r="O33" s="47">
        <f>(O$5*0.89)*'Summary impacts'!$D$8</f>
        <v>51664.123530000004</v>
      </c>
      <c r="P33" s="47">
        <f>(P$5*0.89)*'Summary impacts'!$D$8</f>
        <v>56137.262640000008</v>
      </c>
      <c r="Q33" s="47">
        <f>(Q$5*0.89)*'Summary impacts'!$D$8</f>
        <v>61005.794040000001</v>
      </c>
      <c r="R33" s="47">
        <f>(R$5*0.89)*'Summary impacts'!$D$8</f>
        <v>66305.364010000005</v>
      </c>
      <c r="S33" s="47">
        <f>(S$5*0.89)*'Summary impacts'!$D$8</f>
        <v>72074.902040000015</v>
      </c>
      <c r="T33" s="47">
        <f>(T$5*0.89)*'Summary impacts'!$D$8</f>
        <v>78356.62083</v>
      </c>
      <c r="U33" s="48">
        <f t="shared" si="8"/>
        <v>4.808479405923495</v>
      </c>
      <c r="W33" s="76"/>
      <c r="X33" s="76"/>
      <c r="Y33" s="76"/>
      <c r="Z33" s="76"/>
      <c r="AA33" s="76"/>
      <c r="AB33" s="76"/>
      <c r="AC33" s="76"/>
      <c r="AD33" s="76"/>
      <c r="AE33" s="76"/>
      <c r="AF33" s="76"/>
      <c r="AG33" s="76"/>
      <c r="AH33" s="76"/>
      <c r="AI33" s="76"/>
      <c r="AJ33" s="76"/>
      <c r="AK33" s="76"/>
      <c r="AL33" s="76"/>
      <c r="AM33" s="76"/>
      <c r="AN33" s="76"/>
      <c r="AO33" s="76"/>
      <c r="AP33" s="77"/>
    </row>
    <row r="34" spans="1:42" ht="16" x14ac:dyDescent="0.8">
      <c r="A34" s="46" t="s">
        <v>35</v>
      </c>
      <c r="B34" s="47">
        <f>(B$5*0.11)*'Summary impacts'!$D$9</f>
        <v>2182.2078300000003</v>
      </c>
      <c r="C34" s="47">
        <f>(C$5*0.11)*'Summary impacts'!$D$9</f>
        <v>2704.4101699999997</v>
      </c>
      <c r="D34" s="47">
        <f>(D$5*0.11)*'Summary impacts'!$D$9</f>
        <v>2930.0864999999999</v>
      </c>
      <c r="E34" s="47">
        <f>(E$5*0.11)*'Summary impacts'!$D$9</f>
        <v>3033.7858099999999</v>
      </c>
      <c r="F34" s="47">
        <f>(F$5*0.11)*'Summary impacts'!$D$9</f>
        <v>3293.1911099999998</v>
      </c>
      <c r="G34" s="47">
        <f>(G$5*0.11)*'Summary impacts'!$D$9</f>
        <v>3575.0195799999997</v>
      </c>
      <c r="H34" s="47">
        <f>(H$5*0.11)*'Summary impacts'!$D$9</f>
        <v>3881.281140000001</v>
      </c>
      <c r="I34" s="47">
        <f>(I$5*0.11)*'Summary impacts'!$D$9</f>
        <v>4214.1113299999997</v>
      </c>
      <c r="J34" s="47">
        <f>(J$5*0.11)*'Summary impacts'!$D$9</f>
        <v>4575.8969299999999</v>
      </c>
      <c r="K34" s="47">
        <f>(K$5*0.11)*'Summary impacts'!$D$9</f>
        <v>4969.2131500000005</v>
      </c>
      <c r="L34" s="47">
        <f>(L$5*0.11)*'Summary impacts'!$D$9</f>
        <v>5396.9492499999997</v>
      </c>
      <c r="M34" s="47">
        <f>(M$5*0.11)*'Summary impacts'!$D$9</f>
        <v>5862.1201099999998</v>
      </c>
      <c r="N34" s="47">
        <f>(N$5*0.11)*'Summary impacts'!$D$9</f>
        <v>6368.1174700000001</v>
      </c>
      <c r="O34" s="47">
        <f>(O$5*0.11)*'Summary impacts'!$D$9</f>
        <v>6918.5843100000002</v>
      </c>
      <c r="P34" s="47">
        <f>(P$5*0.11)*'Summary impacts'!$D$9</f>
        <v>7517.6032800000003</v>
      </c>
      <c r="Q34" s="47">
        <f>(Q$5*0.11)*'Summary impacts'!$D$9</f>
        <v>8169.5710800000006</v>
      </c>
      <c r="R34" s="47">
        <f>(R$5*0.11)*'Summary impacts'!$D$9</f>
        <v>8879.2612700000009</v>
      </c>
      <c r="S34" s="47">
        <f>(S$5*0.11)*'Summary impacts'!$D$9</f>
        <v>9651.8870800000004</v>
      </c>
      <c r="T34" s="47">
        <f>(T$5*0.11)*'Summary impacts'!$D$9</f>
        <v>10493.101410000001</v>
      </c>
      <c r="U34" s="48">
        <f t="shared" si="8"/>
        <v>4.808479405923495</v>
      </c>
      <c r="W34" s="76"/>
      <c r="X34" s="76"/>
      <c r="Y34" s="76"/>
      <c r="Z34" s="76"/>
      <c r="AA34" s="76"/>
      <c r="AB34" s="76"/>
      <c r="AC34" s="76"/>
      <c r="AD34" s="76"/>
      <c r="AE34" s="76"/>
      <c r="AF34" s="76"/>
      <c r="AG34" s="76"/>
      <c r="AH34" s="76"/>
      <c r="AI34" s="76"/>
      <c r="AJ34" s="76"/>
      <c r="AK34" s="76"/>
      <c r="AL34" s="76"/>
      <c r="AM34" s="76"/>
      <c r="AN34" s="76"/>
      <c r="AO34" s="76"/>
      <c r="AP34" s="77"/>
    </row>
    <row r="35" spans="1:42" ht="16" x14ac:dyDescent="0.8">
      <c r="A35" s="46" t="s">
        <v>77</v>
      </c>
      <c r="B35" s="47">
        <f>(B$6*0.75)*'Summary impacts'!$D$10</f>
        <v>31983.922500000001</v>
      </c>
      <c r="C35" s="47">
        <f>(C$6*0.75)*'Summary impacts'!$D$10</f>
        <v>40446.712500000001</v>
      </c>
      <c r="D35" s="47">
        <f>(D$6*0.75)*'Summary impacts'!$D$10</f>
        <v>44364.502499999995</v>
      </c>
      <c r="E35" s="47">
        <f>(E$6*0.75)*'Summary impacts'!$D$10</f>
        <v>47118.772499999999</v>
      </c>
      <c r="F35" s="47">
        <f>(F$6*0.75)*'Summary impacts'!$D$10</f>
        <v>52630.342499999999</v>
      </c>
      <c r="G35" s="47">
        <f>(G$6*0.75)*'Summary impacts'!$D$10</f>
        <v>58843.357499999998</v>
      </c>
      <c r="H35" s="47">
        <f>(H$6*0.75)*'Summary impacts'!$D$10</f>
        <v>65842.657500000001</v>
      </c>
      <c r="I35" s="47">
        <f>(I$6*0.75)*'Summary impacts'!$D$10</f>
        <v>73723.6875</v>
      </c>
      <c r="J35" s="47">
        <f>(J$6*0.75)*'Summary impacts'!$D$10</f>
        <v>82589.467499999999</v>
      </c>
      <c r="K35" s="47">
        <f>(K$6*0.75)*'Summary impacts'!$D$10</f>
        <v>92555.137499999997</v>
      </c>
      <c r="L35" s="47">
        <f>(L$6*0.75)*'Summary impacts'!$D$10</f>
        <v>103747.19999999998</v>
      </c>
      <c r="M35" s="47">
        <f>(M$6*0.75)*'Summary impacts'!$D$10</f>
        <v>116305.035</v>
      </c>
      <c r="N35" s="47">
        <f>(N$6*0.75)*'Summary impacts'!$D$10</f>
        <v>130383.17250000002</v>
      </c>
      <c r="O35" s="47">
        <f>(O$6*0.75)*'Summary impacts'!$D$10</f>
        <v>146150.535</v>
      </c>
      <c r="P35" s="47">
        <f>(P$6*0.75)*'Summary impacts'!$D$10</f>
        <v>163793.4675</v>
      </c>
      <c r="Q35" s="47">
        <f>(Q$6*0.75)*'Summary impacts'!$D$10</f>
        <v>183514.2225</v>
      </c>
      <c r="R35" s="47">
        <f>(R$6*0.75)*'Summary impacts'!$D$10</f>
        <v>205537.02</v>
      </c>
      <c r="S35" s="47">
        <f>(S$6*0.75)*'Summary impacts'!$D$10</f>
        <v>230102.745</v>
      </c>
      <c r="T35" s="47">
        <f>(T$6*0.75)*'Summary impacts'!$D$10</f>
        <v>257476.52249999999</v>
      </c>
      <c r="U35" s="48">
        <f t="shared" si="8"/>
        <v>8.0501859176278323</v>
      </c>
      <c r="W35" s="76"/>
      <c r="X35" s="76"/>
      <c r="Y35" s="76"/>
      <c r="Z35" s="76"/>
      <c r="AA35" s="76"/>
      <c r="AB35" s="76"/>
      <c r="AC35" s="76"/>
      <c r="AD35" s="76"/>
      <c r="AE35" s="76"/>
      <c r="AF35" s="76"/>
      <c r="AG35" s="76"/>
      <c r="AH35" s="76"/>
      <c r="AI35" s="76"/>
      <c r="AJ35" s="76"/>
      <c r="AK35" s="76"/>
      <c r="AL35" s="76"/>
      <c r="AM35" s="76"/>
      <c r="AN35" s="76"/>
      <c r="AO35" s="76"/>
      <c r="AP35" s="77"/>
    </row>
    <row r="36" spans="1:42" ht="16" x14ac:dyDescent="0.8">
      <c r="A36" s="46" t="s">
        <v>79</v>
      </c>
      <c r="B36" s="47">
        <f>(B$6*0.25)*'Summary impacts'!$D$11</f>
        <v>10977.98</v>
      </c>
      <c r="C36" s="47">
        <f>(C$6*0.25)*'Summary impacts'!$D$11</f>
        <v>13882.7</v>
      </c>
      <c r="D36" s="47">
        <f>(D$6*0.25)*'Summary impacts'!$D$11</f>
        <v>15227.419999999998</v>
      </c>
      <c r="E36" s="47">
        <f>(E$6*0.25)*'Summary impacts'!$D$11</f>
        <v>16172.779999999999</v>
      </c>
      <c r="F36" s="47">
        <f>(F$6*0.25)*'Summary impacts'!$D$11</f>
        <v>18064.54</v>
      </c>
      <c r="G36" s="47">
        <f>(G$6*0.25)*'Summary impacts'!$D$11</f>
        <v>20197.059999999998</v>
      </c>
      <c r="H36" s="47">
        <f>(H$6*0.25)*'Summary impacts'!$D$11</f>
        <v>22599.46</v>
      </c>
      <c r="I36" s="47">
        <f>(I$6*0.25)*'Summary impacts'!$D$11</f>
        <v>25304.5</v>
      </c>
      <c r="J36" s="47">
        <f>(J$6*0.25)*'Summary impacts'!$D$11</f>
        <v>28347.54</v>
      </c>
      <c r="K36" s="47">
        <f>(K$6*0.25)*'Summary impacts'!$D$11</f>
        <v>31768.1</v>
      </c>
      <c r="L36" s="47">
        <f>(L$6*0.25)*'Summary impacts'!$D$11</f>
        <v>35609.599999999999</v>
      </c>
      <c r="M36" s="47">
        <f>(M$6*0.25)*'Summary impacts'!$D$11</f>
        <v>39919.880000000005</v>
      </c>
      <c r="N36" s="47">
        <f>(N$6*0.25)*'Summary impacts'!$D$11</f>
        <v>44751.98</v>
      </c>
      <c r="O36" s="47">
        <f>(O$6*0.25)*'Summary impacts'!$D$11</f>
        <v>50163.880000000005</v>
      </c>
      <c r="P36" s="47">
        <f>(P$6*0.25)*'Summary impacts'!$D$11</f>
        <v>56219.54</v>
      </c>
      <c r="Q36" s="47">
        <f>(Q$6*0.25)*'Summary impacts'!$D$11</f>
        <v>62988.380000000005</v>
      </c>
      <c r="R36" s="47">
        <f>(R$6*0.25)*'Summary impacts'!$D$11</f>
        <v>70547.360000000001</v>
      </c>
      <c r="S36" s="47">
        <f>(S$6*0.25)*'Summary impacts'!$D$11</f>
        <v>78979.16</v>
      </c>
      <c r="T36" s="47">
        <f>(T$6*0.25)*'Summary impacts'!$D$11</f>
        <v>88374.78</v>
      </c>
      <c r="U36" s="48">
        <f t="shared" si="8"/>
        <v>8.0501859176278341</v>
      </c>
      <c r="W36" s="76"/>
      <c r="X36" s="76"/>
      <c r="Y36" s="76"/>
      <c r="Z36" s="76"/>
      <c r="AA36" s="76"/>
      <c r="AB36" s="76"/>
      <c r="AC36" s="76"/>
      <c r="AD36" s="76"/>
      <c r="AE36" s="76"/>
      <c r="AF36" s="76"/>
      <c r="AG36" s="76"/>
      <c r="AH36" s="76"/>
      <c r="AI36" s="76"/>
      <c r="AJ36" s="76"/>
      <c r="AK36" s="76"/>
      <c r="AL36" s="76"/>
      <c r="AM36" s="76"/>
      <c r="AN36" s="76"/>
      <c r="AO36" s="76"/>
      <c r="AP36" s="77"/>
    </row>
    <row r="37" spans="1:42" ht="16" x14ac:dyDescent="0.8">
      <c r="A37" s="46" t="s">
        <v>37</v>
      </c>
      <c r="B37" s="47">
        <f>(B$7*0.76)*'Summary impacts'!$D$12</f>
        <v>47353.634639999997</v>
      </c>
      <c r="C37" s="47">
        <f>(C$7*0.76)*'Summary impacts'!$D$12</f>
        <v>58862.563920000008</v>
      </c>
      <c r="D37" s="47">
        <f>(D$7*0.76)*'Summary impacts'!$D$12</f>
        <v>63894.929760000006</v>
      </c>
      <c r="E37" s="47">
        <f>(E$7*0.76)*'Summary impacts'!$D$12</f>
        <v>66329.135280000002</v>
      </c>
      <c r="F37" s="47">
        <f>(F$7*0.76)*'Summary impacts'!$D$12</f>
        <v>72269.182799999995</v>
      </c>
      <c r="G37" s="47">
        <f>(G$7*0.76)*'Summary impacts'!$D$12</f>
        <v>78786.909359999991</v>
      </c>
      <c r="H37" s="47">
        <f>(H$7*0.76)*'Summary impacts'!$D$12</f>
        <v>85945.803840000008</v>
      </c>
      <c r="I37" s="47">
        <f>(I$7*0.76)*'Summary impacts'!$D$12</f>
        <v>93817.727279999992</v>
      </c>
      <c r="J37" s="47">
        <f>(J$7*0.76)*'Summary impacts'!$D$12</f>
        <v>102484.30824</v>
      </c>
      <c r="K37" s="47">
        <f>(K$7*0.76)*'Summary impacts'!$D$12</f>
        <v>112037.64048</v>
      </c>
      <c r="L37" s="47">
        <f>(L$7*0.76)*'Summary impacts'!$D$12</f>
        <v>122580.98064000001</v>
      </c>
      <c r="M37" s="47">
        <f>(M$7*0.76)*'Summary impacts'!$D$12</f>
        <v>134232.23663999999</v>
      </c>
      <c r="N37" s="47">
        <f>(N$7*0.76)*'Summary impacts'!$D$12</f>
        <v>147123.96768000003</v>
      </c>
      <c r="O37" s="47">
        <f>(O$7*0.76)*'Summary impacts'!$D$12</f>
        <v>161407.57031999997</v>
      </c>
      <c r="P37" s="47">
        <f>(P$7*0.76)*'Summary impacts'!$D$12</f>
        <v>177255.37151999999</v>
      </c>
      <c r="Q37" s="47">
        <f>(Q$7*0.76)*'Summary impacts'!$D$12</f>
        <v>194863.41936</v>
      </c>
      <c r="R37" s="47">
        <f>(R$7*0.76)*'Summary impacts'!$D$12</f>
        <v>214455.66912000001</v>
      </c>
      <c r="S37" s="47">
        <f>(S$7*0.76)*'Summary impacts'!$D$12</f>
        <v>236288.86703999998</v>
      </c>
      <c r="T37" s="47">
        <f>(T$7*0.76)*'Summary impacts'!$D$12</f>
        <v>260656.73639999999</v>
      </c>
      <c r="U37" s="48">
        <f t="shared" si="8"/>
        <v>5.5044715866397542</v>
      </c>
      <c r="W37" s="76"/>
      <c r="X37" s="76"/>
      <c r="Y37" s="76"/>
      <c r="Z37" s="76"/>
      <c r="AA37" s="76"/>
      <c r="AB37" s="76"/>
      <c r="AC37" s="76"/>
      <c r="AD37" s="76"/>
      <c r="AE37" s="76"/>
      <c r="AF37" s="76"/>
      <c r="AG37" s="76"/>
      <c r="AH37" s="76"/>
      <c r="AI37" s="76"/>
      <c r="AJ37" s="76"/>
      <c r="AK37" s="76"/>
      <c r="AL37" s="76"/>
      <c r="AM37" s="76"/>
      <c r="AN37" s="76"/>
      <c r="AO37" s="76"/>
      <c r="AP37" s="77"/>
    </row>
    <row r="38" spans="1:42" ht="16" x14ac:dyDescent="0.8">
      <c r="A38" s="46" t="s">
        <v>38</v>
      </c>
      <c r="B38" s="47">
        <f>(B$7*0.24)*'Summary impacts'!$D$13</f>
        <v>14220.750959999999</v>
      </c>
      <c r="C38" s="47">
        <f>(C$7*0.24)*'Summary impacts'!$D$13</f>
        <v>17676.992880000002</v>
      </c>
      <c r="D38" s="47">
        <f>(D$7*0.24)*'Summary impacts'!$D$13</f>
        <v>19188.260639999997</v>
      </c>
      <c r="E38" s="47">
        <f>(E$7*0.24)*'Summary impacts'!$D$13</f>
        <v>19919.27592</v>
      </c>
      <c r="F38" s="47">
        <f>(F$7*0.24)*'Summary impacts'!$D$13</f>
        <v>21703.129199999996</v>
      </c>
      <c r="G38" s="47">
        <f>(G$7*0.24)*'Summary impacts'!$D$13</f>
        <v>23660.465039999995</v>
      </c>
      <c r="H38" s="47">
        <f>(H$7*0.24)*'Summary impacts'!$D$13</f>
        <v>25810.349760000001</v>
      </c>
      <c r="I38" s="47">
        <f>(I$7*0.24)*'Summary impacts'!$D$13</f>
        <v>28174.363919999996</v>
      </c>
      <c r="J38" s="47">
        <f>(J$7*0.24)*'Summary impacts'!$D$13</f>
        <v>30777.021359999999</v>
      </c>
      <c r="K38" s="47">
        <f>(K$7*0.24)*'Summary impacts'!$D$13</f>
        <v>33645.978719999999</v>
      </c>
      <c r="L38" s="47">
        <f>(L$7*0.24)*'Summary impacts'!$D$13</f>
        <v>36812.244959999996</v>
      </c>
      <c r="M38" s="47">
        <f>(M$7*0.24)*'Summary impacts'!$D$13</f>
        <v>40311.22896</v>
      </c>
      <c r="N38" s="47">
        <f>(N$7*0.24)*'Summary impacts'!$D$13</f>
        <v>44182.739520000003</v>
      </c>
      <c r="O38" s="47">
        <f>(O$7*0.24)*'Summary impacts'!$D$13</f>
        <v>48472.242479999994</v>
      </c>
      <c r="P38" s="47">
        <f>(P$7*0.24)*'Summary impacts'!$D$13</f>
        <v>53231.489279999987</v>
      </c>
      <c r="Q38" s="47">
        <f>(Q$7*0.24)*'Summary impacts'!$D$13</f>
        <v>58519.355039999995</v>
      </c>
      <c r="R38" s="47">
        <f>(R$7*0.24)*'Summary impacts'!$D$13</f>
        <v>64403.095679999999</v>
      </c>
      <c r="S38" s="47">
        <f>(S$7*0.24)*'Summary impacts'!$D$13</f>
        <v>70959.814559999999</v>
      </c>
      <c r="T38" s="47">
        <f>(T$7*0.24)*'Summary impacts'!$D$13</f>
        <v>78277.719599999997</v>
      </c>
      <c r="U38" s="48">
        <f t="shared" si="8"/>
        <v>5.5044715866397533</v>
      </c>
      <c r="W38" s="76"/>
      <c r="X38" s="76"/>
      <c r="Y38" s="76"/>
      <c r="Z38" s="76"/>
      <c r="AA38" s="76"/>
      <c r="AB38" s="76"/>
      <c r="AC38" s="76"/>
      <c r="AD38" s="76"/>
      <c r="AE38" s="76"/>
      <c r="AF38" s="76"/>
      <c r="AG38" s="76"/>
      <c r="AH38" s="76"/>
      <c r="AI38" s="76"/>
      <c r="AJ38" s="76"/>
      <c r="AK38" s="76"/>
      <c r="AL38" s="76"/>
      <c r="AM38" s="76"/>
      <c r="AN38" s="76"/>
      <c r="AO38" s="76"/>
      <c r="AP38" s="77"/>
    </row>
    <row r="39" spans="1:42" ht="16" x14ac:dyDescent="0.8">
      <c r="A39" s="46" t="s">
        <v>39</v>
      </c>
      <c r="B39" s="47">
        <f>(B$8)*'Summary impacts'!$D$14</f>
        <v>795.86999999999989</v>
      </c>
      <c r="C39" s="47">
        <f>(C$8)*'Summary impacts'!$D$14</f>
        <v>1106.2259999999999</v>
      </c>
      <c r="D39" s="47">
        <f>(D$8)*'Summary impacts'!$D$14</f>
        <v>1272.7259999999999</v>
      </c>
      <c r="E39" s="47">
        <f>(E$8)*'Summary impacts'!$D$14</f>
        <v>1387.2779999999998</v>
      </c>
      <c r="F39" s="47">
        <f>(F$8)*'Summary impacts'!$D$14</f>
        <v>1516.4819999999997</v>
      </c>
      <c r="G39" s="47">
        <f>(G$8)*'Summary impacts'!$D$14</f>
        <v>1659.672</v>
      </c>
      <c r="H39" s="47">
        <f>(H$8)*'Summary impacts'!$D$14</f>
        <v>1818.1799999999998</v>
      </c>
      <c r="I39" s="47">
        <f>(I$8)*'Summary impacts'!$D$14</f>
        <v>1992.672</v>
      </c>
      <c r="J39" s="47">
        <f>(J$8)*'Summary impacts'!$D$14</f>
        <v>2185.8119999999999</v>
      </c>
      <c r="K39" s="47">
        <f>(K$8)*'Summary impacts'!$D$14</f>
        <v>2398.2659999999996</v>
      </c>
      <c r="L39" s="47">
        <f>(L$8)*'Summary impacts'!$D$14</f>
        <v>2631.3659999999995</v>
      </c>
      <c r="M39" s="47">
        <f>(M$8)*'Summary impacts'!$D$14</f>
        <v>2887.1099999999997</v>
      </c>
      <c r="N39" s="47">
        <f>(N$8)*'Summary impacts'!$D$14</f>
        <v>3166.8299999999995</v>
      </c>
      <c r="O39" s="47">
        <f>(O$8)*'Summary impacts'!$D$14</f>
        <v>3473.1899999999996</v>
      </c>
      <c r="P39" s="47">
        <f>(P$8)*'Summary impacts'!$D$14</f>
        <v>3807.5219999999999</v>
      </c>
      <c r="Q39" s="47">
        <f>(Q$8)*'Summary impacts'!$D$14</f>
        <v>4171.1579999999994</v>
      </c>
      <c r="R39" s="47">
        <f>(R$8)*'Summary impacts'!$D$14</f>
        <v>4567.4279999999999</v>
      </c>
      <c r="S39" s="47">
        <f>(S$8)*'Summary impacts'!$D$14</f>
        <v>4996.9979999999996</v>
      </c>
      <c r="T39" s="47">
        <f>(T$8)*'Summary impacts'!$D$14</f>
        <v>5463.1979999999994</v>
      </c>
      <c r="U39" s="48">
        <f t="shared" si="8"/>
        <v>6.8644351464435145</v>
      </c>
      <c r="W39" s="76"/>
      <c r="X39" s="76"/>
      <c r="Y39" s="76"/>
      <c r="Z39" s="76"/>
      <c r="AA39" s="76"/>
      <c r="AB39" s="76"/>
      <c r="AC39" s="76"/>
      <c r="AD39" s="76"/>
      <c r="AE39" s="76"/>
      <c r="AF39" s="76"/>
      <c r="AG39" s="76"/>
      <c r="AH39" s="76"/>
      <c r="AI39" s="76"/>
      <c r="AJ39" s="76"/>
      <c r="AK39" s="76"/>
      <c r="AL39" s="76"/>
      <c r="AM39" s="76"/>
      <c r="AN39" s="76"/>
      <c r="AO39" s="76"/>
      <c r="AP39" s="77"/>
    </row>
    <row r="40" spans="1:42" ht="16" x14ac:dyDescent="0.8">
      <c r="A40" s="46" t="s">
        <v>40</v>
      </c>
      <c r="B40" s="47">
        <f>(B$9)*AVERAGE('Summary impacts'!$D$4:$D$14)</f>
        <v>21398.681454545454</v>
      </c>
      <c r="C40" s="47">
        <f>(C$9)*AVERAGE('Summary impacts'!$D$4:$D$14)</f>
        <v>26621.068909090911</v>
      </c>
      <c r="D40" s="47">
        <f>(D$9)*AVERAGE('Summary impacts'!$D$4:$D$14)</f>
        <v>28909.888363636364</v>
      </c>
      <c r="E40" s="47">
        <f>(E$9)*AVERAGE('Summary impacts'!$D$4:$D$14)</f>
        <v>29966.033454545457</v>
      </c>
      <c r="F40" s="47">
        <f>(F$9)*AVERAGE('Summary impacts'!$D$4:$D$14)</f>
        <v>31069.151999999998</v>
      </c>
      <c r="G40" s="47">
        <f>(G$9)*AVERAGE('Summary impacts'!$D$4:$D$14)</f>
        <v>32223.032181818184</v>
      </c>
      <c r="H40" s="47">
        <f>(H$9)*AVERAGE('Summary impacts'!$D$4:$D$14)</f>
        <v>33429.189272727272</v>
      </c>
      <c r="I40" s="47">
        <f>(I$9)*AVERAGE('Summary impacts'!$D$4:$D$14)</f>
        <v>34692.16909090909</v>
      </c>
      <c r="J40" s="47">
        <f>(J$9)*AVERAGE('Summary impacts'!$D$4:$D$14)</f>
        <v>36015.002181818185</v>
      </c>
      <c r="K40" s="47">
        <f>(K$9)*AVERAGE('Summary impacts'!$D$4:$D$14)</f>
        <v>37400.719090909093</v>
      </c>
      <c r="L40" s="47">
        <f>(L$9)*AVERAGE('Summary impacts'!$D$4:$D$14)</f>
        <v>38853.86563636364</v>
      </c>
      <c r="M40" s="47">
        <f>(M$9)*AVERAGE('Summary impacts'!$D$4:$D$14)</f>
        <v>40378.987636363643</v>
      </c>
      <c r="N40" s="47">
        <f>(N$9)*AVERAGE('Summary impacts'!$D$4:$D$14)</f>
        <v>41980.630909090905</v>
      </c>
      <c r="O40" s="47">
        <f>(O$9)*AVERAGE('Summary impacts'!$D$4:$D$14)</f>
        <v>43663.341272727266</v>
      </c>
      <c r="P40" s="47">
        <f>(P$9)*AVERAGE('Summary impacts'!$D$4:$D$14)</f>
        <v>45432.422181818183</v>
      </c>
      <c r="Q40" s="47">
        <f>(Q$9)*AVERAGE('Summary impacts'!$D$4:$D$14)</f>
        <v>47294.692363636364</v>
      </c>
      <c r="R40" s="47">
        <f>(R$9)*AVERAGE('Summary impacts'!$D$4:$D$14)</f>
        <v>49255.455272727275</v>
      </c>
      <c r="S40" s="47">
        <f>(S$9)*AVERAGE('Summary impacts'!$D$4:$D$14)</f>
        <v>51323.04490909091</v>
      </c>
      <c r="T40" s="47">
        <f>(T$9)*AVERAGE('Summary impacts'!$D$4:$D$14)</f>
        <v>53502.764727272734</v>
      </c>
      <c r="U40" s="48">
        <f t="shared" si="8"/>
        <v>2.5002832459991504</v>
      </c>
      <c r="W40" s="76"/>
      <c r="X40" s="76"/>
      <c r="Y40" s="76"/>
      <c r="Z40" s="76"/>
      <c r="AA40" s="76"/>
      <c r="AB40" s="76"/>
      <c r="AC40" s="76"/>
      <c r="AD40" s="76"/>
      <c r="AE40" s="76"/>
      <c r="AF40" s="76"/>
      <c r="AG40" s="76"/>
      <c r="AH40" s="76"/>
      <c r="AI40" s="76"/>
      <c r="AJ40" s="76"/>
      <c r="AK40" s="76"/>
      <c r="AL40" s="76"/>
      <c r="AM40" s="76"/>
      <c r="AN40" s="76"/>
      <c r="AO40" s="76"/>
      <c r="AP40" s="77"/>
    </row>
    <row r="41" spans="1:42" s="50" customFormat="1" ht="16" x14ac:dyDescent="0.8">
      <c r="A41" s="24" t="s">
        <v>60</v>
      </c>
      <c r="B41" s="24">
        <f>SUM(B29:B40)</f>
        <v>236066.21801454551</v>
      </c>
      <c r="C41" s="24">
        <f t="shared" ref="C41:T41" si="9">SUM(C29:C40)</f>
        <v>298988.31698909093</v>
      </c>
      <c r="D41" s="24">
        <f t="shared" si="9"/>
        <v>327706.38080363645</v>
      </c>
      <c r="E41" s="24">
        <f t="shared" si="9"/>
        <v>344787.98969454545</v>
      </c>
      <c r="F41" s="24">
        <f t="shared" si="9"/>
        <v>374916.54725999996</v>
      </c>
      <c r="G41" s="24">
        <f t="shared" si="9"/>
        <v>408205.46548181819</v>
      </c>
      <c r="H41" s="24">
        <f t="shared" si="9"/>
        <v>444997.43287272734</v>
      </c>
      <c r="I41" s="24">
        <f t="shared" si="9"/>
        <v>485684.50097090908</v>
      </c>
      <c r="J41" s="24">
        <f t="shared" si="9"/>
        <v>530688.80522181815</v>
      </c>
      <c r="K41" s="24">
        <f t="shared" si="9"/>
        <v>580484.12023090909</v>
      </c>
      <c r="L41" s="24">
        <f t="shared" si="9"/>
        <v>635591.09403636365</v>
      </c>
      <c r="M41" s="24">
        <f t="shared" si="9"/>
        <v>696589.45603636361</v>
      </c>
      <c r="N41" s="24">
        <f t="shared" si="9"/>
        <v>764114.35384909075</v>
      </c>
      <c r="O41" s="24">
        <f t="shared" si="9"/>
        <v>838876.67705272709</v>
      </c>
      <c r="P41" s="24">
        <f t="shared" si="9"/>
        <v>921656.8123218182</v>
      </c>
      <c r="Q41" s="24">
        <f t="shared" si="9"/>
        <v>1013320.8685236364</v>
      </c>
      <c r="R41" s="24">
        <f t="shared" si="9"/>
        <v>1114828.3953127272</v>
      </c>
      <c r="S41" s="24">
        <f t="shared" si="9"/>
        <v>1227236.8843090909</v>
      </c>
      <c r="T41" s="24">
        <f t="shared" si="9"/>
        <v>1354134.8303072727</v>
      </c>
      <c r="U41" s="41">
        <f t="shared" si="8"/>
        <v>5.7362499458683072</v>
      </c>
      <c r="W41" s="74"/>
      <c r="X41" s="74"/>
      <c r="Y41" s="74"/>
      <c r="Z41" s="74"/>
      <c r="AA41" s="74"/>
      <c r="AB41" s="74"/>
      <c r="AC41" s="74"/>
      <c r="AD41" s="74"/>
      <c r="AE41" s="74"/>
      <c r="AF41" s="74"/>
      <c r="AG41" s="74"/>
      <c r="AH41" s="74"/>
      <c r="AI41" s="74"/>
      <c r="AJ41" s="74"/>
      <c r="AK41" s="74"/>
      <c r="AL41" s="74"/>
      <c r="AM41" s="74"/>
      <c r="AN41" s="74"/>
      <c r="AO41" s="74"/>
      <c r="AP41" s="78"/>
    </row>
    <row r="42" spans="1:42" ht="16" x14ac:dyDescent="0.8">
      <c r="A42" s="51" t="s">
        <v>67</v>
      </c>
      <c r="B42" s="44"/>
      <c r="C42" s="44"/>
      <c r="D42" s="44"/>
      <c r="E42" s="44"/>
      <c r="F42" s="44"/>
      <c r="G42" s="44"/>
      <c r="H42" s="44"/>
      <c r="I42" s="44"/>
      <c r="J42" s="44"/>
      <c r="K42" s="44"/>
      <c r="L42" s="44"/>
      <c r="M42" s="44"/>
      <c r="N42" s="44"/>
      <c r="O42" s="44"/>
      <c r="P42" s="44"/>
      <c r="Q42" s="44"/>
      <c r="R42" s="44"/>
      <c r="S42" s="44"/>
      <c r="T42" s="44"/>
      <c r="U42" s="44"/>
      <c r="W42" s="6"/>
      <c r="X42" s="6"/>
      <c r="Y42" s="6"/>
      <c r="Z42" s="6"/>
      <c r="AA42" s="6"/>
      <c r="AB42" s="6"/>
      <c r="AC42" s="6"/>
      <c r="AD42" s="6"/>
      <c r="AE42" s="6"/>
      <c r="AF42" s="6"/>
      <c r="AG42" s="6"/>
      <c r="AH42" s="6"/>
      <c r="AI42" s="6"/>
      <c r="AJ42" s="6"/>
      <c r="AK42" s="6"/>
      <c r="AL42" s="6"/>
      <c r="AM42" s="6"/>
      <c r="AN42" s="6"/>
      <c r="AO42" s="6"/>
      <c r="AP42" s="75"/>
    </row>
    <row r="43" spans="1:42" ht="16" x14ac:dyDescent="0.8">
      <c r="A43" s="46" t="s">
        <v>84</v>
      </c>
      <c r="B43" s="47">
        <f>(B$3*0.5*'Summary impacts'!$Q$19+(B$3*0.5)*'Summary impacts'!$Q$18)*'Summary impacts'!$E$4</f>
        <v>42331.732708000003</v>
      </c>
      <c r="C43" s="47">
        <f>(C$3*0.5*'Summary impacts'!$Q$19+(C$3*0.5)*'Summary impacts'!$Q$18)*'Summary impacts'!$E$4</f>
        <v>54119.782780000001</v>
      </c>
      <c r="D43" s="47">
        <f>(D$3*0.5*'Summary impacts'!$Q$19+(D$3*0.5)*'Summary impacts'!$Q$18)*'Summary impacts'!$E$4</f>
        <v>59813.529347999989</v>
      </c>
      <c r="E43" s="47">
        <f>(E$3*0.5*'Summary impacts'!$Q$19+(E$3*0.5)*'Summary impacts'!$Q$18)*'Summary impacts'!$E$4</f>
        <v>64531.019740000003</v>
      </c>
      <c r="F43" s="47">
        <f>(F$3*0.5*'Summary impacts'!$Q$19+(F$3*0.5)*'Summary impacts'!$Q$18)*'Summary impacts'!$E$4</f>
        <v>73224.078263999996</v>
      </c>
      <c r="G43" s="47">
        <f>(G$3*0.5*'Summary impacts'!$Q$19+(G$3*0.5)*'Summary impacts'!$Q$18)*'Summary impacts'!$E$4</f>
        <v>83066.102736000001</v>
      </c>
      <c r="H43" s="47">
        <f>(H$3*0.5*'Summary impacts'!$Q$19+(H$3*0.5)*'Summary impacts'!$Q$18)*'Summary impacts'!$E$4</f>
        <v>94193.314947999999</v>
      </c>
      <c r="I43" s="47">
        <f>(I$3*0.5*'Summary impacts'!$Q$19+(I$3*0.5)*'Summary impacts'!$Q$18)*'Summary impacts'!$E$4</f>
        <v>106758.15357200001</v>
      </c>
      <c r="J43" s="47">
        <f>(J$3*0.5*'Summary impacts'!$Q$19+(J$3*0.5)*'Summary impacts'!$Q$18)*'Summary impacts'!$E$4</f>
        <v>120930.08500400001</v>
      </c>
      <c r="K43" s="47">
        <f>(K$3*0.5*'Summary impacts'!$Q$19+(K$3*0.5)*'Summary impacts'!$Q$18)*'Summary impacts'!$E$4</f>
        <v>136896.414208</v>
      </c>
      <c r="L43" s="47">
        <f>(L$3*0.5*'Summary impacts'!$Q$19+(L$3*0.5)*'Summary impacts'!$Q$18)*'Summary impacts'!$E$4</f>
        <v>154863.09555999999</v>
      </c>
      <c r="M43" s="47">
        <f>(M$3*0.5*'Summary impacts'!$Q$19+(M$3*0.5)*'Summary impacts'!$Q$18)*'Summary impacts'!$E$4</f>
        <v>175059.597912</v>
      </c>
      <c r="N43" s="47">
        <f>(N$3*0.5*'Summary impacts'!$Q$19+(N$3*0.5)*'Summary impacts'!$Q$18)*'Summary impacts'!$E$4</f>
        <v>197738.90459199998</v>
      </c>
      <c r="O43" s="47">
        <f>(O$3*0.5*'Summary impacts'!$Q$19+(O$3*0.5)*'Summary impacts'!$Q$18)*'Summary impacts'!$E$4</f>
        <v>223182.37846800001</v>
      </c>
      <c r="P43" s="47">
        <f>(P$3*0.5*'Summary impacts'!$Q$19+(P$3*0.5)*'Summary impacts'!$Q$18)*'Summary impacts'!$E$4</f>
        <v>251698.95110399998</v>
      </c>
      <c r="Q43" s="47">
        <f>(Q$3*0.5*'Summary impacts'!$Q$19+(Q$3*0.5)*'Summary impacts'!$Q$18)*'Summary impacts'!$E$4</f>
        <v>283630.79866799997</v>
      </c>
      <c r="R43" s="47">
        <f>(R$3*0.5*'Summary impacts'!$Q$19+(R$3*0.5)*'Summary impacts'!$Q$18)*'Summary impacts'!$E$4</f>
        <v>319357.39615199994</v>
      </c>
      <c r="S43" s="47">
        <f>(S$3*0.5*'Summary impacts'!$Q$19+(S$3*0.5)*'Summary impacts'!$Q$18)*'Summary impacts'!$E$4</f>
        <v>359296.32821599999</v>
      </c>
      <c r="T43" s="47">
        <f>(T$3*0.5*'Summary impacts'!$Q$19+(T$3*0.5)*'Summary impacts'!$Q$18)*'Summary impacts'!$E$4</f>
        <v>403907.34340800002</v>
      </c>
      <c r="U43" s="48">
        <f>T43/B43</f>
        <v>9.541479111996475</v>
      </c>
      <c r="W43" s="76"/>
      <c r="X43" s="76"/>
      <c r="Y43" s="76"/>
      <c r="Z43" s="76"/>
      <c r="AA43" s="76"/>
      <c r="AB43" s="76"/>
      <c r="AC43" s="76"/>
      <c r="AD43" s="76"/>
      <c r="AE43" s="76"/>
      <c r="AF43" s="76"/>
      <c r="AG43" s="76"/>
      <c r="AH43" s="76"/>
      <c r="AI43" s="76"/>
      <c r="AJ43" s="76"/>
      <c r="AK43" s="76"/>
      <c r="AL43" s="76"/>
      <c r="AM43" s="76"/>
      <c r="AN43" s="76"/>
      <c r="AO43" s="76"/>
      <c r="AP43" s="77"/>
    </row>
    <row r="44" spans="1:42" ht="16" x14ac:dyDescent="0.8">
      <c r="A44" s="46" t="s">
        <v>32</v>
      </c>
      <c r="B44" s="47">
        <f>(B$2-(B$3*0.5)*'Summary impacts'!$Q$18)*'Summary impacts'!$E$5</f>
        <v>25030.042309999997</v>
      </c>
      <c r="C44" s="47">
        <f>(C$2-(C$3*0.5)*'Summary impacts'!$Q$18)*'Summary impacts'!$E$5</f>
        <v>35451.545850000002</v>
      </c>
      <c r="D44" s="47">
        <f>(D$2-(D$3*0.5)*'Summary impacts'!$Q$18)*'Summary impacts'!$E$5</f>
        <v>40474.957109999996</v>
      </c>
      <c r="E44" s="47">
        <f>(E$2-(E$3*0.5)*'Summary impacts'!$Q$18)*'Summary impacts'!$E$5</f>
        <v>42797.273049999989</v>
      </c>
      <c r="F44" s="47">
        <f>(F$2-(F$3*0.5)*'Summary impacts'!$Q$18)*'Summary impacts'!$E$5</f>
        <v>43381.142980000004</v>
      </c>
      <c r="G44" s="47">
        <f>(G$2-(G$3*0.5)*'Summary impacts'!$Q$18)*'Summary impacts'!$E$5</f>
        <v>43750.954519999992</v>
      </c>
      <c r="H44" s="47">
        <f>(H$2-(H$3*0.5)*'Summary impacts'!$Q$18)*'Summary impacts'!$E$5</f>
        <v>43860.269109999994</v>
      </c>
      <c r="I44" s="47">
        <f>(I$2-(I$3*0.5)*'Summary impacts'!$Q$18)*'Summary impacts'!$E$5</f>
        <v>43665.194789999994</v>
      </c>
      <c r="J44" s="47">
        <f>(J$2-(J$3*0.5)*'Summary impacts'!$Q$18)*'Summary impacts'!$E$5</f>
        <v>43102.498529999997</v>
      </c>
      <c r="K44" s="47">
        <f>(K$2-(K$3*0.5)*'Summary impacts'!$Q$18)*'Summary impacts'!$E$5</f>
        <v>42108.17856</v>
      </c>
      <c r="L44" s="47">
        <f>(L$2-(L$3*0.5)*'Summary impacts'!$Q$18)*'Summary impacts'!$E$5</f>
        <v>40607.476699999985</v>
      </c>
      <c r="M44" s="47">
        <f>(M$2-(M$3*0.5)*'Summary impacts'!$Q$18)*'Summary impacts'!$E$5</f>
        <v>38514.452339999982</v>
      </c>
      <c r="N44" s="47">
        <f>(N$2-(N$3*0.5)*'Summary impacts'!$Q$18)*'Summary impacts'!$E$5</f>
        <v>35726.03244000001</v>
      </c>
      <c r="O44" s="47">
        <f>(O$2-(O$3*0.5)*'Summary impacts'!$Q$18)*'Summary impacts'!$E$5</f>
        <v>32129.915509999995</v>
      </c>
      <c r="P44" s="47">
        <f>(P$2-(P$3*0.5)*'Summary impacts'!$Q$18)*'Summary impacts'!$E$5</f>
        <v>27593.139279999992</v>
      </c>
      <c r="Q44" s="47">
        <f>(Q$2-(Q$3*0.5)*'Summary impacts'!$Q$18)*'Summary impacts'!$E$5</f>
        <v>21968.327010000001</v>
      </c>
      <c r="R44" s="47">
        <f>(R$2-(R$3*0.5)*'Summary impacts'!$Q$18)*'Summary impacts'!$E$5</f>
        <v>15080.63913999999</v>
      </c>
      <c r="S44" s="47">
        <f>(S$2-(S$3*0.5)*'Summary impacts'!$Q$18)*'Summary impacts'!$E$5</f>
        <v>6734.445619999964</v>
      </c>
      <c r="T44" s="47">
        <f>(T$2-(T$3*0.5)*'Summary impacts'!$Q$18)*'Summary impacts'!$E$5</f>
        <v>278.60755999999651</v>
      </c>
      <c r="U44" s="48">
        <f t="shared" ref="U44" si="10">T44/B44</f>
        <v>1.1130926450279601E-2</v>
      </c>
      <c r="W44" s="76"/>
      <c r="X44" s="76"/>
      <c r="Y44" s="76"/>
      <c r="Z44" s="76"/>
      <c r="AA44" s="76"/>
      <c r="AB44" s="76"/>
      <c r="AC44" s="76"/>
      <c r="AD44" s="76"/>
      <c r="AE44" s="76"/>
      <c r="AF44" s="76"/>
      <c r="AG44" s="76"/>
      <c r="AH44" s="76"/>
      <c r="AI44" s="76"/>
      <c r="AJ44" s="76"/>
      <c r="AK44" s="76"/>
      <c r="AL44" s="76"/>
      <c r="AM44" s="76"/>
      <c r="AN44" s="76"/>
      <c r="AO44" s="76"/>
      <c r="AP44" s="77"/>
    </row>
    <row r="45" spans="1:42" ht="16" x14ac:dyDescent="0.8">
      <c r="A45" s="46" t="s">
        <v>78</v>
      </c>
      <c r="B45" s="47">
        <f>(B$3*0.5*'Summary impacts'!$Q$19)*'Summary impacts'!$E$6</f>
        <v>26886.605000000003</v>
      </c>
      <c r="C45" s="47">
        <f>(C$3*0.5*'Summary impacts'!$Q$19)*'Summary impacts'!$E$6</f>
        <v>34373.675000000003</v>
      </c>
      <c r="D45" s="47">
        <f>(D$3*0.5*'Summary impacts'!$Q$19)*'Summary impacts'!$E$6</f>
        <v>37990.004999999997</v>
      </c>
      <c r="E45" s="47">
        <f>(E$3*0.5*'Summary impacts'!$Q$19)*'Summary impacts'!$E$6</f>
        <v>40986.275000000001</v>
      </c>
      <c r="F45" s="47">
        <f>(F$3*0.5*'Summary impacts'!$Q$19)*'Summary impacts'!$E$6</f>
        <v>46507.59</v>
      </c>
      <c r="G45" s="47">
        <f>(G$3*0.5*'Summary impacts'!$Q$19)*'Summary impacts'!$E$6</f>
        <v>52758.66</v>
      </c>
      <c r="H45" s="47">
        <f>(H$3*0.5*'Summary impacts'!$Q$19)*'Summary impacts'!$E$6</f>
        <v>59826.005000000005</v>
      </c>
      <c r="I45" s="47">
        <f>(I$3*0.5*'Summary impacts'!$Q$19)*'Summary impacts'!$E$6</f>
        <v>67806.445000000007</v>
      </c>
      <c r="J45" s="47">
        <f>(J$3*0.5*'Summary impacts'!$Q$19)*'Summary impacts'!$E$6</f>
        <v>76807.615000000005</v>
      </c>
      <c r="K45" s="47">
        <f>(K$3*0.5*'Summary impacts'!$Q$19)*'Summary impacts'!$E$6</f>
        <v>86948.479999999996</v>
      </c>
      <c r="L45" s="47">
        <f>(L$3*0.5*'Summary impacts'!$Q$19)*'Summary impacts'!$E$6</f>
        <v>98359.85</v>
      </c>
      <c r="M45" s="47">
        <f>(M$3*0.5*'Summary impacts'!$Q$19)*'Summary impacts'!$E$6</f>
        <v>111187.47</v>
      </c>
      <c r="N45" s="47">
        <f>(N$3*0.5*'Summary impacts'!$Q$19)*'Summary impacts'!$E$6</f>
        <v>125592.01999999999</v>
      </c>
      <c r="O45" s="47">
        <f>(O$3*0.5*'Summary impacts'!$Q$19)*'Summary impacts'!$E$6</f>
        <v>141752.20499999999</v>
      </c>
      <c r="P45" s="47">
        <f>(P$3*0.5*'Summary impacts'!$Q$19)*'Summary impacts'!$E$6</f>
        <v>159864.24</v>
      </c>
      <c r="Q45" s="47">
        <f>(Q$3*0.5*'Summary impacts'!$Q$19)*'Summary impacts'!$E$6</f>
        <v>180145.45499999999</v>
      </c>
      <c r="R45" s="47">
        <f>(R$3*0.5*'Summary impacts'!$Q$19)*'Summary impacts'!$E$6</f>
        <v>202836.87</v>
      </c>
      <c r="S45" s="47">
        <f>(S$3*0.5*'Summary impacts'!$Q$19)*'Summary impacts'!$E$6</f>
        <v>228203.71000000002</v>
      </c>
      <c r="T45" s="47">
        <f>(T$3*0.5*'Summary impacts'!$Q$19)*'Summary impacts'!$E$6</f>
        <v>256537.97999999998</v>
      </c>
      <c r="U45" s="48">
        <f>T45/B45</f>
        <v>9.5414791119964733</v>
      </c>
      <c r="W45" s="76"/>
      <c r="X45" s="76"/>
      <c r="Y45" s="76"/>
      <c r="Z45" s="76"/>
      <c r="AA45" s="76"/>
      <c r="AB45" s="76"/>
      <c r="AC45" s="76"/>
      <c r="AD45" s="76"/>
      <c r="AE45" s="76"/>
      <c r="AF45" s="76"/>
      <c r="AG45" s="76"/>
      <c r="AH45" s="76"/>
      <c r="AI45" s="76"/>
      <c r="AJ45" s="76"/>
      <c r="AK45" s="76"/>
      <c r="AL45" s="76"/>
      <c r="AM45" s="76"/>
      <c r="AN45" s="76"/>
      <c r="AO45" s="76"/>
      <c r="AP45" s="77"/>
    </row>
    <row r="46" spans="1:42" ht="16" x14ac:dyDescent="0.8">
      <c r="A46" s="46" t="s">
        <v>14</v>
      </c>
      <c r="B46" s="47">
        <f>(B$4)*'Summary impacts'!$E$7</f>
        <v>22502.22</v>
      </c>
      <c r="C46" s="47">
        <f>(C$4)*'Summary impacts'!$E$7</f>
        <v>27889.86</v>
      </c>
      <c r="D46" s="47">
        <f>(D$4)*'Summary impacts'!$E$7</f>
        <v>30218.01</v>
      </c>
      <c r="E46" s="47">
        <f>(E$4)*'Summary impacts'!$E$7</f>
        <v>31284.929999999997</v>
      </c>
      <c r="F46" s="47">
        <f>(F$4)*'Summary impacts'!$E$7</f>
        <v>32391.63</v>
      </c>
      <c r="G46" s="47">
        <f>(G$4)*'Summary impacts'!$E$7</f>
        <v>33539.129999999997</v>
      </c>
      <c r="H46" s="47">
        <f>(H$4)*'Summary impacts'!$E$7</f>
        <v>34729.47</v>
      </c>
      <c r="I46" s="47">
        <f>(I$4)*'Summary impacts'!$E$7</f>
        <v>35965.200000000004</v>
      </c>
      <c r="J46" s="47">
        <f>(J$4)*'Summary impacts'!$E$7</f>
        <v>37247.340000000004</v>
      </c>
      <c r="K46" s="47">
        <f>(K$4)*'Summary impacts'!$E$7</f>
        <v>38578.950000000004</v>
      </c>
      <c r="L46" s="47">
        <f>(L$4)*'Summary impacts'!$E$7</f>
        <v>39961.56</v>
      </c>
      <c r="M46" s="47">
        <f>(M$4)*'Summary impacts'!$E$7</f>
        <v>41398.230000000003</v>
      </c>
      <c r="N46" s="47">
        <f>(N$4)*'Summary impacts'!$E$7</f>
        <v>42890.49</v>
      </c>
      <c r="O46" s="47">
        <f>(O$4)*'Summary impacts'!$E$7</f>
        <v>44441.909999999996</v>
      </c>
      <c r="P46" s="47">
        <f>(P$4)*'Summary impacts'!$E$7</f>
        <v>46054.53</v>
      </c>
      <c r="Q46" s="47">
        <f>(Q$4)*'Summary impacts'!$E$7</f>
        <v>47731.409999999996</v>
      </c>
      <c r="R46" s="47">
        <f>(R$4)*'Summary impacts'!$E$7</f>
        <v>49475.61</v>
      </c>
      <c r="S46" s="47">
        <f>(S$4)*'Summary impacts'!$E$7</f>
        <v>51289.68</v>
      </c>
      <c r="T46" s="47">
        <f>(T$4)*'Summary impacts'!$E$7</f>
        <v>53177.19</v>
      </c>
      <c r="U46" s="48">
        <f t="shared" ref="U46:U55" si="11">T46/B46</f>
        <v>2.3631974978468793</v>
      </c>
      <c r="W46" s="76"/>
      <c r="X46" s="76"/>
      <c r="Y46" s="76"/>
      <c r="Z46" s="76"/>
      <c r="AA46" s="76"/>
      <c r="AB46" s="76"/>
      <c r="AC46" s="76"/>
      <c r="AD46" s="76"/>
      <c r="AE46" s="76"/>
      <c r="AF46" s="76"/>
      <c r="AG46" s="76"/>
      <c r="AH46" s="76"/>
      <c r="AI46" s="76"/>
      <c r="AJ46" s="76"/>
      <c r="AK46" s="76"/>
      <c r="AL46" s="76"/>
      <c r="AM46" s="76"/>
      <c r="AN46" s="76"/>
      <c r="AO46" s="76"/>
      <c r="AP46" s="77"/>
    </row>
    <row r="47" spans="1:42" ht="16" x14ac:dyDescent="0.8">
      <c r="A47" s="46" t="s">
        <v>34</v>
      </c>
      <c r="B47" s="47">
        <f>(B$5*0.89)*'Summary impacts'!$E$8</f>
        <v>15738.92643</v>
      </c>
      <c r="C47" s="47">
        <f>(C$5*0.89)*'Summary impacts'!$E$8</f>
        <v>19505.251569999997</v>
      </c>
      <c r="D47" s="47">
        <f>(D$5*0.89)*'Summary impacts'!$E$8</f>
        <v>21132.916499999999</v>
      </c>
      <c r="E47" s="47">
        <f>(E$5*0.89)*'Summary impacts'!$E$8</f>
        <v>21880.836009999999</v>
      </c>
      <c r="F47" s="47">
        <f>(F$5*0.89)*'Summary impacts'!$E$8</f>
        <v>23751.767309999996</v>
      </c>
      <c r="G47" s="47">
        <f>(G$5*0.89)*'Summary impacts'!$E$8</f>
        <v>25784.423179999998</v>
      </c>
      <c r="H47" s="47">
        <f>(H$5*0.89)*'Summary impacts'!$E$8</f>
        <v>27993.299940000004</v>
      </c>
      <c r="I47" s="47">
        <f>(I$5*0.89)*'Summary impacts'!$E$8</f>
        <v>30393.799930000001</v>
      </c>
      <c r="J47" s="47">
        <f>(J$5*0.89)*'Summary impacts'!$E$8</f>
        <v>33003.13753</v>
      </c>
      <c r="K47" s="47">
        <f>(K$5*0.89)*'Summary impacts'!$E$8</f>
        <v>35839.886149999998</v>
      </c>
      <c r="L47" s="47">
        <f>(L$5*0.89)*'Summary impacts'!$E$8</f>
        <v>38924.884249999996</v>
      </c>
      <c r="M47" s="47">
        <f>(M$5*0.89)*'Summary impacts'!$E$8</f>
        <v>42279.87631</v>
      </c>
      <c r="N47" s="47">
        <f>(N$5*0.89)*'Summary impacts'!$E$8</f>
        <v>45929.324869999997</v>
      </c>
      <c r="O47" s="47">
        <f>(O$5*0.89)*'Summary impacts'!$E$8</f>
        <v>49899.504509999999</v>
      </c>
      <c r="P47" s="47">
        <f>(P$5*0.89)*'Summary impacts'!$E$8</f>
        <v>54219.860880000007</v>
      </c>
      <c r="Q47" s="47">
        <f>(Q$5*0.89)*'Summary impacts'!$E$8</f>
        <v>58922.104679999997</v>
      </c>
      <c r="R47" s="47">
        <f>(R$5*0.89)*'Summary impacts'!$E$8</f>
        <v>64040.664670000006</v>
      </c>
      <c r="S47" s="47">
        <f>(S$5*0.89)*'Summary impacts'!$E$8</f>
        <v>69613.140680000011</v>
      </c>
      <c r="T47" s="47">
        <f>(T$5*0.89)*'Summary impacts'!$E$8</f>
        <v>75680.303609999988</v>
      </c>
      <c r="U47" s="48">
        <f t="shared" si="11"/>
        <v>4.808479405923495</v>
      </c>
      <c r="W47" s="76"/>
      <c r="X47" s="76"/>
      <c r="Y47" s="76"/>
      <c r="Z47" s="76"/>
      <c r="AA47" s="76"/>
      <c r="AB47" s="76"/>
      <c r="AC47" s="76"/>
      <c r="AD47" s="76"/>
      <c r="AE47" s="76"/>
      <c r="AF47" s="76"/>
      <c r="AG47" s="76"/>
      <c r="AH47" s="76"/>
      <c r="AI47" s="76"/>
      <c r="AJ47" s="76"/>
      <c r="AK47" s="76"/>
      <c r="AL47" s="76"/>
      <c r="AM47" s="76"/>
      <c r="AN47" s="76"/>
      <c r="AO47" s="76"/>
      <c r="AP47" s="77"/>
    </row>
    <row r="48" spans="1:42" ht="16" x14ac:dyDescent="0.8">
      <c r="A48" s="46" t="s">
        <v>35</v>
      </c>
      <c r="B48" s="47">
        <f>(B$5*0.11)*'Summary impacts'!$E$9</f>
        <v>2239.5337800000002</v>
      </c>
      <c r="C48" s="47">
        <f>(C$5*0.11)*'Summary impacts'!$E$9</f>
        <v>2775.4542200000001</v>
      </c>
      <c r="D48" s="47">
        <f>(D$5*0.11)*'Summary impacts'!$E$9</f>
        <v>3007.0589999999997</v>
      </c>
      <c r="E48" s="47">
        <f>(E$5*0.11)*'Summary impacts'!$E$9</f>
        <v>3113.4824599999997</v>
      </c>
      <c r="F48" s="47">
        <f>(F$5*0.11)*'Summary impacts'!$E$9</f>
        <v>3379.70226</v>
      </c>
      <c r="G48" s="47">
        <f>(G$5*0.11)*'Summary impacts'!$E$9</f>
        <v>3668.9342799999995</v>
      </c>
      <c r="H48" s="47">
        <f>(H$5*0.11)*'Summary impacts'!$E$9</f>
        <v>3983.2412400000007</v>
      </c>
      <c r="I48" s="47">
        <f>(I$5*0.11)*'Summary impacts'!$E$9</f>
        <v>4324.8147799999997</v>
      </c>
      <c r="J48" s="47">
        <f>(J$5*0.11)*'Summary impacts'!$E$9</f>
        <v>4696.1043799999998</v>
      </c>
      <c r="K48" s="47">
        <f>(K$5*0.11)*'Summary impacts'!$E$9</f>
        <v>5099.7529000000004</v>
      </c>
      <c r="L48" s="47">
        <f>(L$5*0.11)*'Summary impacts'!$E$9</f>
        <v>5538.7255000000005</v>
      </c>
      <c r="M48" s="47">
        <f>(M$5*0.11)*'Summary impacts'!$E$9</f>
        <v>6016.1162599999998</v>
      </c>
      <c r="N48" s="47">
        <f>(N$5*0.11)*'Summary impacts'!$E$9</f>
        <v>6535.4060200000004</v>
      </c>
      <c r="O48" s="47">
        <f>(O$5*0.11)*'Summary impacts'!$E$9</f>
        <v>7100.3334599999998</v>
      </c>
      <c r="P48" s="47">
        <f>(P$5*0.11)*'Summary impacts'!$E$9</f>
        <v>7715.0884800000003</v>
      </c>
      <c r="Q48" s="47">
        <f>(Q$5*0.11)*'Summary impacts'!$E$9</f>
        <v>8384.1832800000011</v>
      </c>
      <c r="R48" s="47">
        <f>(R$5*0.11)*'Summary impacts'!$E$9</f>
        <v>9112.5168200000007</v>
      </c>
      <c r="S48" s="47">
        <f>(S$5*0.11)*'Summary impacts'!$E$9</f>
        <v>9905.4392800000005</v>
      </c>
      <c r="T48" s="47">
        <f>(T$5*0.11)*'Summary impacts'!$E$9</f>
        <v>10768.752060000001</v>
      </c>
      <c r="U48" s="48">
        <f t="shared" si="11"/>
        <v>4.808479405923495</v>
      </c>
      <c r="W48" s="76"/>
      <c r="X48" s="76"/>
      <c r="Y48" s="76"/>
      <c r="Z48" s="76"/>
      <c r="AA48" s="76"/>
      <c r="AB48" s="76"/>
      <c r="AC48" s="76"/>
      <c r="AD48" s="76"/>
      <c r="AE48" s="76"/>
      <c r="AF48" s="76"/>
      <c r="AG48" s="76"/>
      <c r="AH48" s="76"/>
      <c r="AI48" s="76"/>
      <c r="AJ48" s="76"/>
      <c r="AK48" s="76"/>
      <c r="AL48" s="76"/>
      <c r="AM48" s="76"/>
      <c r="AN48" s="76"/>
      <c r="AO48" s="76"/>
      <c r="AP48" s="77"/>
    </row>
    <row r="49" spans="1:42" ht="16" x14ac:dyDescent="0.8">
      <c r="A49" s="46" t="s">
        <v>77</v>
      </c>
      <c r="B49" s="47">
        <f>(B$6*0.75)*'Summary impacts'!$E$10</f>
        <v>26093.814000000002</v>
      </c>
      <c r="C49" s="47">
        <f>(C$6*0.75)*'Summary impacts'!$E$10</f>
        <v>32998.110000000008</v>
      </c>
      <c r="D49" s="47">
        <f>(D$6*0.75)*'Summary impacts'!$E$10</f>
        <v>36194.405999999995</v>
      </c>
      <c r="E49" s="47">
        <f>(E$6*0.75)*'Summary impacts'!$E$10</f>
        <v>38441.453999999998</v>
      </c>
      <c r="F49" s="47">
        <f>(F$6*0.75)*'Summary impacts'!$E$10</f>
        <v>42938.021999999997</v>
      </c>
      <c r="G49" s="47">
        <f>(G$6*0.75)*'Summary impacts'!$E$10</f>
        <v>48006.858</v>
      </c>
      <c r="H49" s="47">
        <f>(H$6*0.75)*'Summary impacts'!$E$10</f>
        <v>53717.178000000007</v>
      </c>
      <c r="I49" s="47">
        <f>(I$6*0.75)*'Summary impacts'!$E$10</f>
        <v>60146.850000000006</v>
      </c>
      <c r="J49" s="47">
        <f>(J$6*0.75)*'Summary impacts'!$E$10</f>
        <v>67379.922000000006</v>
      </c>
      <c r="K49" s="47">
        <f>(K$6*0.75)*'Summary impacts'!$E$10</f>
        <v>75510.33</v>
      </c>
      <c r="L49" s="47">
        <f>(L$6*0.75)*'Summary impacts'!$E$10</f>
        <v>84641.279999999984</v>
      </c>
      <c r="M49" s="47">
        <f>(M$6*0.75)*'Summary impacts'!$E$10</f>
        <v>94886.484000000011</v>
      </c>
      <c r="N49" s="47">
        <f>(N$6*0.75)*'Summary impacts'!$E$10</f>
        <v>106372.01400000002</v>
      </c>
      <c r="O49" s="47">
        <f>(O$6*0.75)*'Summary impacts'!$E$10</f>
        <v>119235.68400000001</v>
      </c>
      <c r="P49" s="47">
        <f>(P$6*0.75)*'Summary impacts'!$E$10</f>
        <v>133629.522</v>
      </c>
      <c r="Q49" s="47">
        <f>(Q$6*0.75)*'Summary impacts'!$E$10</f>
        <v>149718.53400000001</v>
      </c>
      <c r="R49" s="47">
        <f>(R$6*0.75)*'Summary impacts'!$E$10</f>
        <v>167685.64800000002</v>
      </c>
      <c r="S49" s="47">
        <f>(S$6*0.75)*'Summary impacts'!$E$10</f>
        <v>187727.38800000001</v>
      </c>
      <c r="T49" s="47">
        <f>(T$6*0.75)*'Summary impacts'!$E$10</f>
        <v>210060.054</v>
      </c>
      <c r="U49" s="48">
        <f t="shared" si="11"/>
        <v>8.0501859176278323</v>
      </c>
      <c r="W49" s="76"/>
      <c r="X49" s="76"/>
      <c r="Y49" s="76"/>
      <c r="Z49" s="76"/>
      <c r="AA49" s="76"/>
      <c r="AB49" s="76"/>
      <c r="AC49" s="76"/>
      <c r="AD49" s="76"/>
      <c r="AE49" s="76"/>
      <c r="AF49" s="76"/>
      <c r="AG49" s="76"/>
      <c r="AH49" s="76"/>
      <c r="AI49" s="76"/>
      <c r="AJ49" s="76"/>
      <c r="AK49" s="76"/>
      <c r="AL49" s="76"/>
      <c r="AM49" s="76"/>
      <c r="AN49" s="76"/>
      <c r="AO49" s="76"/>
      <c r="AP49" s="77"/>
    </row>
    <row r="50" spans="1:42" ht="16" x14ac:dyDescent="0.8">
      <c r="A50" s="46" t="s">
        <v>79</v>
      </c>
      <c r="B50" s="47">
        <f>(B$6*0.25)*'Summary impacts'!$E$11</f>
        <v>11189.095000000001</v>
      </c>
      <c r="C50" s="47">
        <f>(C$6*0.25)*'Summary impacts'!$E$11</f>
        <v>14149.675000000001</v>
      </c>
      <c r="D50" s="47">
        <f>(D$6*0.25)*'Summary impacts'!$E$11</f>
        <v>15520.254999999999</v>
      </c>
      <c r="E50" s="47">
        <f>(E$6*0.25)*'Summary impacts'!$E$11</f>
        <v>16483.794999999998</v>
      </c>
      <c r="F50" s="47">
        <f>(F$6*0.25)*'Summary impacts'!$E$11</f>
        <v>18411.934999999998</v>
      </c>
      <c r="G50" s="47">
        <f>(G$6*0.25)*'Summary impacts'!$E$11</f>
        <v>20585.465</v>
      </c>
      <c r="H50" s="47">
        <f>(H$6*0.25)*'Summary impacts'!$E$11</f>
        <v>23034.065000000002</v>
      </c>
      <c r="I50" s="47">
        <f>(I$6*0.25)*'Summary impacts'!$E$11</f>
        <v>25791.125</v>
      </c>
      <c r="J50" s="47">
        <f>(J$6*0.25)*'Summary impacts'!$E$11</f>
        <v>28892.684999999998</v>
      </c>
      <c r="K50" s="47">
        <f>(K$6*0.25)*'Summary impacts'!$E$11</f>
        <v>32379.024999999998</v>
      </c>
      <c r="L50" s="47">
        <f>(L$6*0.25)*'Summary impacts'!$E$11</f>
        <v>36294.399999999994</v>
      </c>
      <c r="M50" s="47">
        <f>(M$6*0.25)*'Summary impacts'!$E$11</f>
        <v>40687.57</v>
      </c>
      <c r="N50" s="47">
        <f>(N$6*0.25)*'Summary impacts'!$E$11</f>
        <v>45612.595000000001</v>
      </c>
      <c r="O50" s="47">
        <f>(O$6*0.25)*'Summary impacts'!$E$11</f>
        <v>51128.57</v>
      </c>
      <c r="P50" s="47">
        <f>(P$6*0.25)*'Summary impacts'!$E$11</f>
        <v>57300.684999999998</v>
      </c>
      <c r="Q50" s="47">
        <f>(Q$6*0.25)*'Summary impacts'!$E$11</f>
        <v>64199.695</v>
      </c>
      <c r="R50" s="47">
        <f>(R$6*0.25)*'Summary impacts'!$E$11</f>
        <v>71904.040000000008</v>
      </c>
      <c r="S50" s="47">
        <f>(S$6*0.25)*'Summary impacts'!$E$11</f>
        <v>80497.989999999991</v>
      </c>
      <c r="T50" s="47">
        <f>(T$6*0.25)*'Summary impacts'!$E$11</f>
        <v>90074.294999999998</v>
      </c>
      <c r="U50" s="48">
        <f t="shared" si="11"/>
        <v>8.0501859176278323</v>
      </c>
      <c r="W50" s="76"/>
      <c r="X50" s="76"/>
      <c r="Y50" s="76"/>
      <c r="Z50" s="76"/>
      <c r="AA50" s="76"/>
      <c r="AB50" s="76"/>
      <c r="AC50" s="76"/>
      <c r="AD50" s="76"/>
      <c r="AE50" s="76"/>
      <c r="AF50" s="76"/>
      <c r="AG50" s="76"/>
      <c r="AH50" s="76"/>
      <c r="AI50" s="76"/>
      <c r="AJ50" s="76"/>
      <c r="AK50" s="76"/>
      <c r="AL50" s="76"/>
      <c r="AM50" s="76"/>
      <c r="AN50" s="76"/>
      <c r="AO50" s="76"/>
      <c r="AP50" s="77"/>
    </row>
    <row r="51" spans="1:42" ht="16" x14ac:dyDescent="0.8">
      <c r="A51" s="46" t="s">
        <v>37</v>
      </c>
      <c r="B51" s="47">
        <f>(B$7*0.76)*'Summary impacts'!$E$12</f>
        <v>42969.038839999994</v>
      </c>
      <c r="C51" s="47">
        <f>(C$7*0.76)*'Summary impacts'!$E$12</f>
        <v>53412.326520000002</v>
      </c>
      <c r="D51" s="47">
        <f>(D$7*0.76)*'Summary impacts'!$E$12</f>
        <v>57978.732560000004</v>
      </c>
      <c r="E51" s="47">
        <f>(E$7*0.76)*'Summary impacts'!$E$12</f>
        <v>60187.54868</v>
      </c>
      <c r="F51" s="47">
        <f>(F$7*0.76)*'Summary impacts'!$E$12</f>
        <v>65577.591799999995</v>
      </c>
      <c r="G51" s="47">
        <f>(G$7*0.76)*'Summary impacts'!$E$12</f>
        <v>71491.825159999993</v>
      </c>
      <c r="H51" s="47">
        <f>(H$7*0.76)*'Summary impacts'!$E$12</f>
        <v>77987.85904000001</v>
      </c>
      <c r="I51" s="47">
        <f>(I$7*0.76)*'Summary impacts'!$E$12</f>
        <v>85130.900679999992</v>
      </c>
      <c r="J51" s="47">
        <f>(J$7*0.76)*'Summary impacts'!$E$12</f>
        <v>92995.020439999993</v>
      </c>
      <c r="K51" s="47">
        <f>(K$7*0.76)*'Summary impacts'!$E$12</f>
        <v>101663.78488000001</v>
      </c>
      <c r="L51" s="47">
        <f>(L$7*0.76)*'Summary impacts'!$E$12</f>
        <v>111230.88984</v>
      </c>
      <c r="M51" s="47">
        <f>(M$7*0.76)*'Summary impacts'!$E$12</f>
        <v>121803.32583999999</v>
      </c>
      <c r="N51" s="47">
        <f>(N$7*0.76)*'Summary impacts'!$E$12</f>
        <v>133501.37808000002</v>
      </c>
      <c r="O51" s="47">
        <f>(O$7*0.76)*'Summary impacts'!$E$12</f>
        <v>146462.42491999999</v>
      </c>
      <c r="P51" s="47">
        <f>(P$7*0.76)*'Summary impacts'!$E$12</f>
        <v>160842.83711999998</v>
      </c>
      <c r="Q51" s="47">
        <f>(Q$7*0.76)*'Summary impacts'!$E$12</f>
        <v>176820.51016000001</v>
      </c>
      <c r="R51" s="47">
        <f>(R$7*0.76)*'Summary impacts'!$E$12</f>
        <v>194598.66272000002</v>
      </c>
      <c r="S51" s="47">
        <f>(S$7*0.76)*'Summary impacts'!$E$12</f>
        <v>214410.26824</v>
      </c>
      <c r="T51" s="47">
        <f>(T$7*0.76)*'Summary impacts'!$E$12</f>
        <v>236521.85339999999</v>
      </c>
      <c r="U51" s="48">
        <f t="shared" si="11"/>
        <v>5.5044715866397542</v>
      </c>
      <c r="W51" s="76"/>
      <c r="X51" s="76"/>
      <c r="Y51" s="76"/>
      <c r="Z51" s="76"/>
      <c r="AA51" s="76"/>
      <c r="AB51" s="76"/>
      <c r="AC51" s="76"/>
      <c r="AD51" s="76"/>
      <c r="AE51" s="76"/>
      <c r="AF51" s="76"/>
      <c r="AG51" s="76"/>
      <c r="AH51" s="76"/>
      <c r="AI51" s="76"/>
      <c r="AJ51" s="76"/>
      <c r="AK51" s="76"/>
      <c r="AL51" s="76"/>
      <c r="AM51" s="76"/>
      <c r="AN51" s="76"/>
      <c r="AO51" s="76"/>
      <c r="AP51" s="77"/>
    </row>
    <row r="52" spans="1:42" ht="16" x14ac:dyDescent="0.8">
      <c r="A52" s="46" t="s">
        <v>38</v>
      </c>
      <c r="B52" s="47">
        <f>(B$7*0.24)*'Summary impacts'!$E$13</f>
        <v>14562.83088</v>
      </c>
      <c r="C52" s="47">
        <f>(C$7*0.24)*'Summary impacts'!$E$13</f>
        <v>18102.212640000002</v>
      </c>
      <c r="D52" s="47">
        <f>(D$7*0.24)*'Summary impacts'!$E$13</f>
        <v>19649.833920000001</v>
      </c>
      <c r="E52" s="47">
        <f>(E$7*0.24)*'Summary impacts'!$E$13</f>
        <v>20398.43376</v>
      </c>
      <c r="F52" s="47">
        <f>(F$7*0.24)*'Summary impacts'!$E$13</f>
        <v>22225.197599999996</v>
      </c>
      <c r="G52" s="47">
        <f>(G$7*0.24)*'Summary impacts'!$E$13</f>
        <v>24229.617119999999</v>
      </c>
      <c r="H52" s="47">
        <f>(H$7*0.24)*'Summary impacts'!$E$13</f>
        <v>26431.217280000004</v>
      </c>
      <c r="I52" s="47">
        <f>(I$7*0.24)*'Summary impacts'!$E$13</f>
        <v>28852.097760000001</v>
      </c>
      <c r="J52" s="47">
        <f>(J$7*0.24)*'Summary impacts'!$E$13</f>
        <v>31517.362080000003</v>
      </c>
      <c r="K52" s="47">
        <f>(K$7*0.24)*'Summary impacts'!$E$13</f>
        <v>34455.332159999998</v>
      </c>
      <c r="L52" s="47">
        <f>(L$7*0.24)*'Summary impacts'!$E$13</f>
        <v>37697.762880000002</v>
      </c>
      <c r="M52" s="47">
        <f>(M$7*0.24)*'Summary impacts'!$E$13</f>
        <v>41280.914880000004</v>
      </c>
      <c r="N52" s="47">
        <f>(N$7*0.24)*'Summary impacts'!$E$13</f>
        <v>45245.554560000004</v>
      </c>
      <c r="O52" s="47">
        <f>(O$7*0.24)*'Summary impacts'!$E$13</f>
        <v>49638.241439999998</v>
      </c>
      <c r="P52" s="47">
        <f>(P$7*0.24)*'Summary impacts'!$E$13</f>
        <v>54511.971839999991</v>
      </c>
      <c r="Q52" s="47">
        <f>(Q$7*0.24)*'Summary impacts'!$E$13</f>
        <v>59927.037120000001</v>
      </c>
      <c r="R52" s="47">
        <f>(R$7*0.24)*'Summary impacts'!$E$13</f>
        <v>65952.311040000001</v>
      </c>
      <c r="S52" s="47">
        <f>(S$7*0.24)*'Summary impacts'!$E$13</f>
        <v>72666.751680000016</v>
      </c>
      <c r="T52" s="47">
        <f>(T$7*0.24)*'Summary impacts'!$E$13</f>
        <v>80160.688800000004</v>
      </c>
      <c r="U52" s="48">
        <f t="shared" si="11"/>
        <v>5.5044715866397542</v>
      </c>
      <c r="W52" s="76"/>
      <c r="X52" s="76"/>
      <c r="Y52" s="76"/>
      <c r="Z52" s="76"/>
      <c r="AA52" s="76"/>
      <c r="AB52" s="76"/>
      <c r="AC52" s="76"/>
      <c r="AD52" s="76"/>
      <c r="AE52" s="76"/>
      <c r="AF52" s="76"/>
      <c r="AG52" s="76"/>
      <c r="AH52" s="76"/>
      <c r="AI52" s="76"/>
      <c r="AJ52" s="76"/>
      <c r="AK52" s="76"/>
      <c r="AL52" s="76"/>
      <c r="AM52" s="76"/>
      <c r="AN52" s="76"/>
      <c r="AO52" s="76"/>
      <c r="AP52" s="77"/>
    </row>
    <row r="53" spans="1:42" ht="16" x14ac:dyDescent="0.8">
      <c r="A53" s="46" t="s">
        <v>39</v>
      </c>
      <c r="B53" s="47">
        <f>(B$8)*'Summary impacts'!$E$14</f>
        <v>4074.95</v>
      </c>
      <c r="C53" s="47">
        <f>(C$8)*'Summary impacts'!$E$14</f>
        <v>5664.01</v>
      </c>
      <c r="D53" s="47">
        <f>(D$8)*'Summary impacts'!$E$14</f>
        <v>6516.51</v>
      </c>
      <c r="E53" s="47">
        <f>(E$8)*'Summary impacts'!$E$14</f>
        <v>7103.03</v>
      </c>
      <c r="F53" s="47">
        <f>(F$8)*'Summary impacts'!$E$14</f>
        <v>7764.57</v>
      </c>
      <c r="G53" s="47">
        <f>(G$8)*'Summary impacts'!$E$14</f>
        <v>8497.7200000000012</v>
      </c>
      <c r="H53" s="47">
        <f>(H$8)*'Summary impacts'!$E$14</f>
        <v>9309.3000000000011</v>
      </c>
      <c r="I53" s="47">
        <f>(I$8)*'Summary impacts'!$E$14</f>
        <v>10202.720000000001</v>
      </c>
      <c r="J53" s="47">
        <f>(J$8)*'Summary impacts'!$E$14</f>
        <v>11191.62</v>
      </c>
      <c r="K53" s="47">
        <f>(K$8)*'Summary impacts'!$E$14</f>
        <v>12279.41</v>
      </c>
      <c r="L53" s="47">
        <f>(L$8)*'Summary impacts'!$E$14</f>
        <v>13472.91</v>
      </c>
      <c r="M53" s="47">
        <f>(M$8)*'Summary impacts'!$E$14</f>
        <v>14782.35</v>
      </c>
      <c r="N53" s="47">
        <f>(N$8)*'Summary impacts'!$E$14</f>
        <v>16214.55</v>
      </c>
      <c r="O53" s="47">
        <f>(O$8)*'Summary impacts'!$E$14</f>
        <v>17783.149999999998</v>
      </c>
      <c r="P53" s="47">
        <f>(P$8)*'Summary impacts'!$E$14</f>
        <v>19494.97</v>
      </c>
      <c r="Q53" s="47">
        <f>(Q$8)*'Summary impacts'!$E$14</f>
        <v>21356.83</v>
      </c>
      <c r="R53" s="47">
        <f>(R$8)*'Summary impacts'!$E$14</f>
        <v>23385.78</v>
      </c>
      <c r="S53" s="47">
        <f>(S$8)*'Summary impacts'!$E$14</f>
        <v>25585.23</v>
      </c>
      <c r="T53" s="47">
        <f>(T$8)*'Summary impacts'!$E$14</f>
        <v>27972.23</v>
      </c>
      <c r="U53" s="48">
        <f t="shared" si="11"/>
        <v>6.8644351464435145</v>
      </c>
      <c r="W53" s="76"/>
      <c r="X53" s="76"/>
      <c r="Y53" s="76"/>
      <c r="Z53" s="76"/>
      <c r="AA53" s="76"/>
      <c r="AB53" s="76"/>
      <c r="AC53" s="76"/>
      <c r="AD53" s="76"/>
      <c r="AE53" s="76"/>
      <c r="AF53" s="76"/>
      <c r="AG53" s="76"/>
      <c r="AH53" s="76"/>
      <c r="AI53" s="76"/>
      <c r="AJ53" s="76"/>
      <c r="AK53" s="76"/>
      <c r="AL53" s="76"/>
      <c r="AM53" s="76"/>
      <c r="AN53" s="76"/>
      <c r="AO53" s="76"/>
      <c r="AP53" s="77"/>
    </row>
    <row r="54" spans="1:42" ht="16" x14ac:dyDescent="0.8">
      <c r="A54" s="46" t="s">
        <v>40</v>
      </c>
      <c r="B54" s="47">
        <f>(B$9)*AVERAGE('Summary impacts'!$E$4:$E$14)</f>
        <v>30179.997818181819</v>
      </c>
      <c r="C54" s="47">
        <f>(C$9)*AVERAGE('Summary impacts'!$E$4:$E$14)</f>
        <v>37545.481636363642</v>
      </c>
      <c r="D54" s="47">
        <f>(D$9)*AVERAGE('Summary impacts'!$E$4:$E$14)</f>
        <v>40773.557454545451</v>
      </c>
      <c r="E54" s="47">
        <f>(E$9)*AVERAGE('Summary impacts'!$E$4:$E$14)</f>
        <v>42263.109818181823</v>
      </c>
      <c r="F54" s="47">
        <f>(F$9)*AVERAGE('Summary impacts'!$E$4:$E$14)</f>
        <v>43818.911999999997</v>
      </c>
      <c r="G54" s="47">
        <f>(G$9)*AVERAGE('Summary impacts'!$E$4:$E$14)</f>
        <v>45446.306727272728</v>
      </c>
      <c r="H54" s="47">
        <f>(H$9)*AVERAGE('Summary impacts'!$E$4:$E$14)</f>
        <v>47147.431090909093</v>
      </c>
      <c r="I54" s="47">
        <f>(I$9)*AVERAGE('Summary impacts'!$E$4:$E$14)</f>
        <v>48928.696363636365</v>
      </c>
      <c r="J54" s="47">
        <f>(J$9)*AVERAGE('Summary impacts'!$E$4:$E$14)</f>
        <v>50794.376727272727</v>
      </c>
      <c r="K54" s="47">
        <f>(K$9)*AVERAGE('Summary impacts'!$E$4:$E$14)</f>
        <v>52748.746363636361</v>
      </c>
      <c r="L54" s="47">
        <f>(L$9)*AVERAGE('Summary impacts'!$E$4:$E$14)</f>
        <v>54798.216545454554</v>
      </c>
      <c r="M54" s="47">
        <f>(M$9)*AVERAGE('Summary impacts'!$E$4:$E$14)</f>
        <v>56949.19854545455</v>
      </c>
      <c r="N54" s="47">
        <f>(N$9)*AVERAGE('Summary impacts'!$E$4:$E$14)</f>
        <v>59208.10363636363</v>
      </c>
      <c r="O54" s="47">
        <f>(O$9)*AVERAGE('Summary impacts'!$E$4:$E$14)</f>
        <v>61581.343090909089</v>
      </c>
      <c r="P54" s="47">
        <f>(P$9)*AVERAGE('Summary impacts'!$E$4:$E$14)</f>
        <v>64076.396727272724</v>
      </c>
      <c r="Q54" s="47">
        <f>(Q$9)*AVERAGE('Summary impacts'!$E$4:$E$14)</f>
        <v>66702.881454545452</v>
      </c>
      <c r="R54" s="47">
        <f>(R$9)*AVERAGE('Summary impacts'!$E$4:$E$14)</f>
        <v>69468.27709090909</v>
      </c>
      <c r="S54" s="47">
        <f>(S$9)*AVERAGE('Summary impacts'!$E$4:$E$14)</f>
        <v>72384.337636363634</v>
      </c>
      <c r="T54" s="47">
        <f>(T$9)*AVERAGE('Summary impacts'!$E$4:$E$14)</f>
        <v>75458.542909090917</v>
      </c>
      <c r="U54" s="48">
        <f t="shared" si="11"/>
        <v>2.5002832459991504</v>
      </c>
      <c r="W54" s="76"/>
      <c r="X54" s="76"/>
      <c r="Y54" s="76"/>
      <c r="Z54" s="76"/>
      <c r="AA54" s="76"/>
      <c r="AB54" s="76"/>
      <c r="AC54" s="76"/>
      <c r="AD54" s="76"/>
      <c r="AE54" s="76"/>
      <c r="AF54" s="76"/>
      <c r="AG54" s="76"/>
      <c r="AH54" s="76"/>
      <c r="AI54" s="76"/>
      <c r="AJ54" s="76"/>
      <c r="AK54" s="76"/>
      <c r="AL54" s="76"/>
      <c r="AM54" s="76"/>
      <c r="AN54" s="76"/>
      <c r="AO54" s="76"/>
      <c r="AP54" s="77"/>
    </row>
    <row r="55" spans="1:42" ht="16" x14ac:dyDescent="0.8">
      <c r="A55" s="39" t="s">
        <v>60</v>
      </c>
      <c r="B55" s="39">
        <f>SUM(B43:B54)</f>
        <v>263798.78676618182</v>
      </c>
      <c r="C55" s="39">
        <f t="shared" ref="C55:T55" si="12">SUM(C43:C54)</f>
        <v>335987.38521636365</v>
      </c>
      <c r="D55" s="39">
        <f t="shared" si="12"/>
        <v>369269.77189254545</v>
      </c>
      <c r="E55" s="39">
        <f t="shared" si="12"/>
        <v>389471.18751818186</v>
      </c>
      <c r="F55" s="39">
        <f t="shared" si="12"/>
        <v>423372.13921399997</v>
      </c>
      <c r="G55" s="39">
        <f t="shared" si="12"/>
        <v>460825.99672327278</v>
      </c>
      <c r="H55" s="39">
        <f t="shared" si="12"/>
        <v>502212.6506489091</v>
      </c>
      <c r="I55" s="39">
        <f t="shared" si="12"/>
        <v>547965.99787563644</v>
      </c>
      <c r="J55" s="39">
        <f t="shared" si="12"/>
        <v>598557.76669127285</v>
      </c>
      <c r="K55" s="39">
        <f t="shared" si="12"/>
        <v>654508.29022163642</v>
      </c>
      <c r="L55" s="39">
        <f t="shared" si="12"/>
        <v>716391.05127545458</v>
      </c>
      <c r="M55" s="39">
        <f t="shared" si="12"/>
        <v>784845.58608745446</v>
      </c>
      <c r="N55" s="39">
        <f t="shared" si="12"/>
        <v>860566.37319836358</v>
      </c>
      <c r="O55" s="39">
        <f t="shared" si="12"/>
        <v>944335.66039890901</v>
      </c>
      <c r="P55" s="39">
        <f t="shared" si="12"/>
        <v>1037002.1924312729</v>
      </c>
      <c r="Q55" s="39">
        <f t="shared" si="12"/>
        <v>1139507.7663725456</v>
      </c>
      <c r="R55" s="39">
        <f t="shared" si="12"/>
        <v>1252898.4156329092</v>
      </c>
      <c r="S55" s="39">
        <f t="shared" si="12"/>
        <v>1378314.7093523636</v>
      </c>
      <c r="T55" s="39">
        <f t="shared" si="12"/>
        <v>1520597.8407470905</v>
      </c>
      <c r="U55" s="41">
        <f t="shared" si="11"/>
        <v>5.764233639538582</v>
      </c>
      <c r="W55" s="69"/>
      <c r="X55" s="69"/>
      <c r="Y55" s="69"/>
      <c r="Z55" s="69"/>
      <c r="AA55" s="69"/>
      <c r="AB55" s="69"/>
      <c r="AC55" s="69"/>
      <c r="AD55" s="69"/>
      <c r="AE55" s="69"/>
      <c r="AF55" s="69"/>
      <c r="AG55" s="69"/>
      <c r="AH55" s="69"/>
      <c r="AI55" s="69"/>
      <c r="AJ55" s="69"/>
      <c r="AK55" s="69"/>
      <c r="AL55" s="69"/>
      <c r="AM55" s="69"/>
      <c r="AN55" s="69"/>
      <c r="AO55" s="69"/>
      <c r="AP55" s="78"/>
    </row>
    <row r="56" spans="1:42" ht="16" x14ac:dyDescent="0.8">
      <c r="A56" s="52" t="s">
        <v>85</v>
      </c>
      <c r="B56" s="44"/>
      <c r="C56" s="44"/>
      <c r="D56" s="44"/>
      <c r="E56" s="44"/>
      <c r="F56" s="44"/>
      <c r="G56" s="44"/>
      <c r="H56" s="44"/>
      <c r="I56" s="44"/>
      <c r="J56" s="44"/>
      <c r="K56" s="44"/>
      <c r="L56" s="44"/>
      <c r="M56" s="44"/>
      <c r="N56" s="44"/>
      <c r="O56" s="44"/>
      <c r="P56" s="44"/>
      <c r="Q56" s="44"/>
      <c r="R56" s="44"/>
      <c r="S56" s="44"/>
      <c r="T56" s="44"/>
      <c r="U56" s="44"/>
      <c r="W56" s="6"/>
      <c r="X56" s="6"/>
      <c r="Y56" s="6"/>
      <c r="Z56" s="6"/>
      <c r="AA56" s="6"/>
      <c r="AB56" s="6"/>
      <c r="AC56" s="6"/>
      <c r="AD56" s="6"/>
      <c r="AE56" s="6"/>
      <c r="AF56" s="6"/>
      <c r="AG56" s="6"/>
      <c r="AH56" s="6"/>
      <c r="AI56" s="6"/>
      <c r="AJ56" s="6"/>
      <c r="AK56" s="6"/>
      <c r="AL56" s="6"/>
      <c r="AM56" s="6"/>
      <c r="AN56" s="6"/>
      <c r="AO56" s="6"/>
      <c r="AP56" s="75"/>
    </row>
    <row r="57" spans="1:42" ht="16" x14ac:dyDescent="0.8">
      <c r="A57" s="46" t="s">
        <v>84</v>
      </c>
      <c r="B57" s="47">
        <f>(B$3*0.5*'Summary impacts'!$Q$19+(B$3*0.5)*'Summary impacts'!$Q$18)*'Summary impacts'!$F$4</f>
        <v>9930241.2630000003</v>
      </c>
      <c r="C57" s="47">
        <f>(C$3*0.5*'Summary impacts'!$Q$19+(C$3*0.5)*'Summary impacts'!$Q$18)*'Summary impacts'!$F$4</f>
        <v>12695499.705000002</v>
      </c>
      <c r="D57" s="47">
        <f>(D$3*0.5*'Summary impacts'!$Q$19+(D$3*0.5)*'Summary impacts'!$Q$18)*'Summary impacts'!$F$4</f>
        <v>14031147.302999999</v>
      </c>
      <c r="E57" s="47">
        <f>(E$3*0.5*'Summary impacts'!$Q$19+(E$3*0.5)*'Summary impacts'!$Q$18)*'Summary impacts'!$F$4</f>
        <v>15137783.265000001</v>
      </c>
      <c r="F57" s="47">
        <f>(F$3*0.5*'Summary impacts'!$Q$19+(F$3*0.5)*'Summary impacts'!$Q$18)*'Summary impacts'!$F$4</f>
        <v>17177013.954</v>
      </c>
      <c r="G57" s="47">
        <f>(G$3*0.5*'Summary impacts'!$Q$19+(G$3*0.5)*'Summary impacts'!$Q$18)*'Summary impacts'!$F$4</f>
        <v>19485770.796</v>
      </c>
      <c r="H57" s="47">
        <f>(H$3*0.5*'Summary impacts'!$Q$19+(H$3*0.5)*'Summary impacts'!$Q$18)*'Summary impacts'!$F$4</f>
        <v>22096008.903000001</v>
      </c>
      <c r="I57" s="47">
        <f>(I$3*0.5*'Summary impacts'!$Q$19+(I$3*0.5)*'Summary impacts'!$Q$18)*'Summary impacts'!$F$4</f>
        <v>25043487.567000002</v>
      </c>
      <c r="J57" s="47">
        <f>(J$3*0.5*'Summary impacts'!$Q$19+(J$3*0.5)*'Summary impacts'!$Q$18)*'Summary impacts'!$F$4</f>
        <v>28367960.469000001</v>
      </c>
      <c r="K57" s="47">
        <f>(K$3*0.5*'Summary impacts'!$Q$19+(K$3*0.5)*'Summary impacts'!$Q$18)*'Summary impacts'!$F$4</f>
        <v>32113365.888</v>
      </c>
      <c r="L57" s="47">
        <f>(L$3*0.5*'Summary impacts'!$Q$19+(L$3*0.5)*'Summary impacts'!$Q$18)*'Summary impacts'!$F$4</f>
        <v>36328016.910000004</v>
      </c>
      <c r="M57" s="47">
        <f>(M$3*0.5*'Summary impacts'!$Q$19+(M$3*0.5)*'Summary impacts'!$Q$18)*'Summary impacts'!$F$4</f>
        <v>41065742.682000004</v>
      </c>
      <c r="N57" s="47">
        <f>(N$3*0.5*'Summary impacts'!$Q$19+(N$3*0.5)*'Summary impacts'!$Q$18)*'Summary impacts'!$F$4</f>
        <v>46385888.411999993</v>
      </c>
      <c r="O57" s="47">
        <f>(O$3*0.5*'Summary impacts'!$Q$19+(O$3*0.5)*'Summary impacts'!$Q$18)*'Summary impacts'!$F$4</f>
        <v>52354456.623000003</v>
      </c>
      <c r="P57" s="47">
        <f>(P$3*0.5*'Summary impacts'!$Q$19+(P$3*0.5)*'Summary impacts'!$Q$18)*'Summary impacts'!$F$4</f>
        <v>59043916.943999991</v>
      </c>
      <c r="Q57" s="47">
        <f>(Q$3*0.5*'Summary impacts'!$Q$19+(Q$3*0.5)*'Summary impacts'!$Q$18)*'Summary impacts'!$F$4</f>
        <v>66534537.572999999</v>
      </c>
      <c r="R57" s="47">
        <f>(R$3*0.5*'Summary impacts'!$Q$19+(R$3*0.5)*'Summary impacts'!$Q$18)*'Summary impacts'!$F$4</f>
        <v>74915336.321999997</v>
      </c>
      <c r="S57" s="47">
        <f>(S$3*0.5*'Summary impacts'!$Q$19+(S$3*0.5)*'Summary impacts'!$Q$18)*'Summary impacts'!$F$4</f>
        <v>84284270.826000005</v>
      </c>
      <c r="T57" s="47">
        <f>(T$3*0.5*'Summary impacts'!$Q$19+(T$3*0.5)*'Summary impacts'!$Q$18)*'Summary impacts'!$F$4</f>
        <v>94749189.588</v>
      </c>
      <c r="U57" s="48">
        <f t="shared" ref="U57:U68" si="13">T57/$T$69</f>
        <v>0.46302099238501399</v>
      </c>
      <c r="W57" s="76"/>
      <c r="X57" s="76"/>
      <c r="Y57" s="76"/>
      <c r="Z57" s="76"/>
      <c r="AA57" s="76"/>
      <c r="AB57" s="76"/>
      <c r="AC57" s="76"/>
      <c r="AD57" s="76"/>
      <c r="AE57" s="76"/>
      <c r="AF57" s="76"/>
      <c r="AG57" s="76"/>
      <c r="AH57" s="76"/>
      <c r="AI57" s="76"/>
      <c r="AJ57" s="76"/>
      <c r="AK57" s="76"/>
      <c r="AL57" s="76"/>
      <c r="AM57" s="76"/>
      <c r="AN57" s="76"/>
      <c r="AO57" s="76"/>
      <c r="AP57" s="77"/>
    </row>
    <row r="58" spans="1:42" ht="16" x14ac:dyDescent="0.8">
      <c r="A58" s="46" t="s">
        <v>32</v>
      </c>
      <c r="B58" s="47">
        <f>(B$2-(B$3*0.5)*'Summary impacts'!$Q$18)*'Summary impacts'!$F$5</f>
        <v>1499699.1736999997</v>
      </c>
      <c r="C58" s="47">
        <f>(C$2-(C$3*0.5)*'Summary impacts'!$Q$18)*'Summary impacts'!$F$5</f>
        <v>2124113.6294999998</v>
      </c>
      <c r="D58" s="47">
        <f>(D$2-(D$3*0.5)*'Summary impacts'!$Q$18)*'Summary impacts'!$F$5</f>
        <v>2425096.1697</v>
      </c>
      <c r="E58" s="47">
        <f>(E$2-(E$3*0.5)*'Summary impacts'!$Q$18)*'Summary impacts'!$F$5</f>
        <v>2564239.9734999994</v>
      </c>
      <c r="F58" s="47">
        <f>(F$2-(F$3*0.5)*'Summary impacts'!$Q$18)*'Summary impacts'!$F$5</f>
        <v>2599223.1046000002</v>
      </c>
      <c r="G58" s="47">
        <f>(G$2-(G$3*0.5)*'Summary impacts'!$Q$18)*'Summary impacts'!$F$5</f>
        <v>2621380.7203999995</v>
      </c>
      <c r="H58" s="47">
        <f>(H$2-(H$3*0.5)*'Summary impacts'!$Q$18)*'Summary impacts'!$F$5</f>
        <v>2627930.4096999997</v>
      </c>
      <c r="I58" s="47">
        <f>(I$2-(I$3*0.5)*'Summary impacts'!$Q$18)*'Summary impacts'!$F$5</f>
        <v>2616242.3432999998</v>
      </c>
      <c r="J58" s="47">
        <f>(J$2-(J$3*0.5)*'Summary impacts'!$Q$18)*'Summary impacts'!$F$5</f>
        <v>2582527.8530999999</v>
      </c>
      <c r="K58" s="47">
        <f>(K$2-(K$3*0.5)*'Summary impacts'!$Q$18)*'Summary impacts'!$F$5</f>
        <v>2522952.2111999998</v>
      </c>
      <c r="L58" s="47">
        <f>(L$2-(L$3*0.5)*'Summary impacts'!$Q$18)*'Summary impacts'!$F$5</f>
        <v>2433036.2089999989</v>
      </c>
      <c r="M58" s="47">
        <f>(M$2-(M$3*0.5)*'Summary impacts'!$Q$18)*'Summary impacts'!$F$5</f>
        <v>2307630.6317999992</v>
      </c>
      <c r="N58" s="47">
        <f>(N$2-(N$3*0.5)*'Summary impacts'!$Q$18)*'Summary impacts'!$F$5</f>
        <v>2140559.7588000004</v>
      </c>
      <c r="O58" s="47">
        <f>(O$2-(O$3*0.5)*'Summary impacts'!$Q$18)*'Summary impacts'!$F$5</f>
        <v>1925094.9376999999</v>
      </c>
      <c r="P58" s="47">
        <f>(P$2-(P$3*0.5)*'Summary impacts'!$Q$18)*'Summary impacts'!$F$5</f>
        <v>1653269.6055999994</v>
      </c>
      <c r="Q58" s="47">
        <f>(Q$2-(Q$3*0.5)*'Summary impacts'!$Q$18)*'Summary impacts'!$F$5</f>
        <v>1316253.5427000001</v>
      </c>
      <c r="R58" s="47">
        <f>(R$2-(R$3*0.5)*'Summary impacts'!$Q$18)*'Summary impacts'!$F$5</f>
        <v>903571.06779999938</v>
      </c>
      <c r="S58" s="47">
        <f>(S$2-(S$3*0.5)*'Summary impacts'!$Q$18)*'Summary impacts'!$F$5</f>
        <v>403500.81739999785</v>
      </c>
      <c r="T58" s="47">
        <f>(T$2-(T$3*0.5)*'Summary impacts'!$Q$18)*'Summary impacts'!$F$5</f>
        <v>16693.041199999792</v>
      </c>
      <c r="U58" s="48">
        <f t="shared" si="13"/>
        <v>8.1575668730856732E-5</v>
      </c>
      <c r="W58" s="76"/>
      <c r="X58" s="76"/>
      <c r="Y58" s="76"/>
      <c r="Z58" s="76"/>
      <c r="AA58" s="76"/>
      <c r="AB58" s="76"/>
      <c r="AC58" s="76"/>
      <c r="AD58" s="76"/>
      <c r="AE58" s="76"/>
      <c r="AF58" s="76"/>
      <c r="AG58" s="76"/>
      <c r="AH58" s="76"/>
      <c r="AI58" s="76"/>
      <c r="AJ58" s="76"/>
      <c r="AK58" s="76"/>
      <c r="AL58" s="76"/>
      <c r="AM58" s="76"/>
      <c r="AN58" s="76"/>
      <c r="AO58" s="76"/>
      <c r="AP58" s="77"/>
    </row>
    <row r="59" spans="1:42" ht="16" customHeight="1" x14ac:dyDescent="0.8">
      <c r="A59" s="46" t="s">
        <v>78</v>
      </c>
      <c r="B59" s="47">
        <f>(B$3*0.5*'Summary impacts'!$Q$19)*'Summary impacts'!$F$6</f>
        <v>3732800.5000000005</v>
      </c>
      <c r="C59" s="47">
        <f>(C$3*0.5*'Summary impacts'!$Q$19)*'Summary impacts'!$F$6</f>
        <v>4772267.5</v>
      </c>
      <c r="D59" s="47">
        <f>(D$3*0.5*'Summary impacts'!$Q$19)*'Summary impacts'!$F$6</f>
        <v>5274340.5</v>
      </c>
      <c r="E59" s="47">
        <f>(E$3*0.5*'Summary impacts'!$Q$19)*'Summary impacts'!$F$6</f>
        <v>5690327.5</v>
      </c>
      <c r="F59" s="47">
        <f>(F$3*0.5*'Summary impacts'!$Q$19)*'Summary impacts'!$F$6</f>
        <v>6456879</v>
      </c>
      <c r="G59" s="47">
        <f>(G$3*0.5*'Summary impacts'!$Q$19)*'Summary impacts'!$F$6</f>
        <v>7324746</v>
      </c>
      <c r="H59" s="47">
        <f>(H$3*0.5*'Summary impacts'!$Q$19)*'Summary impacts'!$F$6</f>
        <v>8305940.5000000009</v>
      </c>
      <c r="I59" s="47">
        <f>(I$3*0.5*'Summary impacts'!$Q$19)*'Summary impacts'!$F$6</f>
        <v>9413904.5</v>
      </c>
      <c r="J59" s="47">
        <f>(J$3*0.5*'Summary impacts'!$Q$19)*'Summary impacts'!$F$6</f>
        <v>10663581.5</v>
      </c>
      <c r="K59" s="47">
        <f>(K$3*0.5*'Summary impacts'!$Q$19)*'Summary impacts'!$F$6</f>
        <v>12071488</v>
      </c>
      <c r="L59" s="47">
        <f>(L$3*0.5*'Summary impacts'!$Q$19)*'Summary impacts'!$F$6</f>
        <v>13655785</v>
      </c>
      <c r="M59" s="47">
        <f>(M$3*0.5*'Summary impacts'!$Q$19)*'Summary impacts'!$F$6</f>
        <v>15436707</v>
      </c>
      <c r="N59" s="47">
        <f>(N$3*0.5*'Summary impacts'!$Q$19)*'Summary impacts'!$F$6</f>
        <v>17436562</v>
      </c>
      <c r="O59" s="47">
        <f>(O$3*0.5*'Summary impacts'!$Q$19)*'Summary impacts'!$F$6</f>
        <v>19680160.5</v>
      </c>
      <c r="P59" s="47">
        <f>(P$3*0.5*'Summary impacts'!$Q$19)*'Summary impacts'!$F$6</f>
        <v>22194744</v>
      </c>
      <c r="Q59" s="47">
        <f>(Q$3*0.5*'Summary impacts'!$Q$19)*'Summary impacts'!$F$6</f>
        <v>25010485.5</v>
      </c>
      <c r="R59" s="47">
        <f>(R$3*0.5*'Summary impacts'!$Q$19)*'Summary impacts'!$F$6</f>
        <v>28160847</v>
      </c>
      <c r="S59" s="47">
        <f>(S$3*0.5*'Summary impacts'!$Q$19)*'Summary impacts'!$F$6</f>
        <v>31682651.000000004</v>
      </c>
      <c r="T59" s="47">
        <f>(T$3*0.5*'Summary impacts'!$Q$19)*'Summary impacts'!$F$6</f>
        <v>35616438</v>
      </c>
      <c r="U59" s="48">
        <f t="shared" si="13"/>
        <v>0.17405065457222579</v>
      </c>
      <c r="W59" s="76"/>
      <c r="X59" s="76"/>
      <c r="Y59" s="76"/>
      <c r="Z59" s="76"/>
      <c r="AA59" s="76"/>
      <c r="AB59" s="76"/>
      <c r="AC59" s="76"/>
      <c r="AD59" s="76"/>
      <c r="AE59" s="76"/>
      <c r="AF59" s="76"/>
      <c r="AG59" s="76"/>
      <c r="AH59" s="76"/>
      <c r="AI59" s="76"/>
      <c r="AJ59" s="76"/>
      <c r="AK59" s="76"/>
      <c r="AL59" s="76"/>
      <c r="AM59" s="76"/>
      <c r="AN59" s="76"/>
      <c r="AO59" s="76"/>
      <c r="AP59" s="77"/>
    </row>
    <row r="60" spans="1:42" ht="16" x14ac:dyDescent="0.8">
      <c r="A60" s="46" t="s">
        <v>14</v>
      </c>
      <c r="B60" s="47">
        <f>(B$4)*'Summary impacts'!$F$7</f>
        <v>2064909.6</v>
      </c>
      <c r="C60" s="47">
        <f>(C$4)*'Summary impacts'!$F$7</f>
        <v>2559304.8000000003</v>
      </c>
      <c r="D60" s="47">
        <f>(D$4)*'Summary impacts'!$F$7</f>
        <v>2772946.8</v>
      </c>
      <c r="E60" s="47">
        <f>(E$4)*'Summary impacts'!$F$7</f>
        <v>2870852.4</v>
      </c>
      <c r="F60" s="47">
        <f>(F$4)*'Summary impacts'!$F$7</f>
        <v>2972408.4</v>
      </c>
      <c r="G60" s="47">
        <f>(G$4)*'Summary impacts'!$F$7</f>
        <v>3077708.4</v>
      </c>
      <c r="H60" s="47">
        <f>(H$4)*'Summary impacts'!$F$7</f>
        <v>3186939.6</v>
      </c>
      <c r="I60" s="47">
        <f>(I$4)*'Summary impacts'!$F$7</f>
        <v>3300336</v>
      </c>
      <c r="J60" s="47">
        <f>(J$4)*'Summary impacts'!$F$7</f>
        <v>3417991.2</v>
      </c>
      <c r="K60" s="47">
        <f>(K$4)*'Summary impacts'!$F$7</f>
        <v>3540186</v>
      </c>
      <c r="L60" s="47">
        <f>(L$4)*'Summary impacts'!$F$7</f>
        <v>3667060.8</v>
      </c>
      <c r="M60" s="47">
        <f>(M$4)*'Summary impacts'!$F$7</f>
        <v>3798896.4</v>
      </c>
      <c r="N60" s="47">
        <f>(N$4)*'Summary impacts'!$F$7</f>
        <v>3935833.2</v>
      </c>
      <c r="O60" s="47">
        <f>(O$4)*'Summary impacts'!$F$7</f>
        <v>4078198.8</v>
      </c>
      <c r="P60" s="47">
        <f>(P$4)*'Summary impacts'!$F$7</f>
        <v>4226180.3999999994</v>
      </c>
      <c r="Q60" s="47">
        <f>(Q$4)*'Summary impacts'!$F$7</f>
        <v>4380058.8</v>
      </c>
      <c r="R60" s="47">
        <f>(R$4)*'Summary impacts'!$F$7</f>
        <v>4540114.8</v>
      </c>
      <c r="S60" s="47">
        <f>(S$4)*'Summary impacts'!$F$7</f>
        <v>4706582.3999999994</v>
      </c>
      <c r="T60" s="47">
        <f>(T$4)*'Summary impacts'!$F$7</f>
        <v>4879789.2</v>
      </c>
      <c r="U60" s="48">
        <f t="shared" si="13"/>
        <v>2.3846587478356992E-2</v>
      </c>
      <c r="W60" s="76"/>
      <c r="X60" s="76"/>
      <c r="Y60" s="76"/>
      <c r="Z60" s="76"/>
      <c r="AA60" s="76"/>
      <c r="AB60" s="76"/>
      <c r="AC60" s="76"/>
      <c r="AD60" s="76"/>
      <c r="AE60" s="76"/>
      <c r="AF60" s="76"/>
      <c r="AG60" s="76"/>
      <c r="AH60" s="76"/>
      <c r="AI60" s="76"/>
      <c r="AJ60" s="76"/>
      <c r="AK60" s="76"/>
      <c r="AL60" s="76"/>
      <c r="AM60" s="76"/>
      <c r="AN60" s="76"/>
      <c r="AO60" s="76"/>
      <c r="AP60" s="77"/>
    </row>
    <row r="61" spans="1:42" ht="16" x14ac:dyDescent="0.8">
      <c r="A61" s="46" t="s">
        <v>34</v>
      </c>
      <c r="B61" s="47">
        <f>(B$5*0.89)*'Summary impacts'!$F$8</f>
        <v>1524418.611</v>
      </c>
      <c r="C61" s="47">
        <f>(C$5*0.89)*'Summary impacts'!$F$8</f>
        <v>1889211.9889999998</v>
      </c>
      <c r="D61" s="47">
        <f>(D$5*0.89)*'Summary impacts'!$F$8</f>
        <v>2046862.05</v>
      </c>
      <c r="E61" s="47">
        <f>(E$5*0.89)*'Summary impacts'!$F$8</f>
        <v>2119302.977</v>
      </c>
      <c r="F61" s="47">
        <f>(F$5*0.89)*'Summary impacts'!$F$8</f>
        <v>2300514.9869999997</v>
      </c>
      <c r="G61" s="47">
        <f>(G$5*0.89)*'Summary impacts'!$F$8</f>
        <v>2497391.0859999997</v>
      </c>
      <c r="H61" s="47">
        <f>(H$5*0.89)*'Summary impacts'!$F$8</f>
        <v>2711335.3380000005</v>
      </c>
      <c r="I61" s="47">
        <f>(I$5*0.89)*'Summary impacts'!$F$8</f>
        <v>2943839.5610000002</v>
      </c>
      <c r="J61" s="47">
        <f>(J$5*0.89)*'Summary impacts'!$F$8</f>
        <v>3196571.0810000002</v>
      </c>
      <c r="K61" s="47">
        <f>(K$5*0.89)*'Summary impacts'!$F$8</f>
        <v>3471328.855</v>
      </c>
      <c r="L61" s="47">
        <f>(L$5*0.89)*'Summary impacts'!$F$8</f>
        <v>3770131.2249999996</v>
      </c>
      <c r="M61" s="47">
        <f>(M$5*0.89)*'Summary impacts'!$F$8</f>
        <v>4095084.287</v>
      </c>
      <c r="N61" s="47">
        <f>(N$5*0.89)*'Summary impacts'!$F$8</f>
        <v>4448557.3990000002</v>
      </c>
      <c r="O61" s="47">
        <f>(O$5*0.89)*'Summary impacts'!$F$8</f>
        <v>4833095.4270000001</v>
      </c>
      <c r="P61" s="47">
        <f>(P$5*0.89)*'Summary impacts'!$F$8</f>
        <v>5251550.3760000011</v>
      </c>
      <c r="Q61" s="47">
        <f>(Q$5*0.89)*'Summary impacts'!$F$8</f>
        <v>5706993.6359999999</v>
      </c>
      <c r="R61" s="47">
        <f>(R$5*0.89)*'Summary impacts'!$F$8</f>
        <v>6202759.8590000002</v>
      </c>
      <c r="S61" s="47">
        <f>(S$5*0.89)*'Summary impacts'!$F$8</f>
        <v>6742490.8360000011</v>
      </c>
      <c r="T61" s="47">
        <f>(T$5*0.89)*'Summary impacts'!$F$8</f>
        <v>7330135.4969999995</v>
      </c>
      <c r="U61" s="48">
        <f t="shared" si="13"/>
        <v>3.582095664243453E-2</v>
      </c>
      <c r="W61" s="76"/>
      <c r="X61" s="76"/>
      <c r="Y61" s="76"/>
      <c r="Z61" s="76"/>
      <c r="AA61" s="76"/>
      <c r="AB61" s="76"/>
      <c r="AC61" s="76"/>
      <c r="AD61" s="76"/>
      <c r="AE61" s="76"/>
      <c r="AF61" s="76"/>
      <c r="AG61" s="76"/>
      <c r="AH61" s="76"/>
      <c r="AI61" s="76"/>
      <c r="AJ61" s="76"/>
      <c r="AK61" s="76"/>
      <c r="AL61" s="76"/>
      <c r="AM61" s="76"/>
      <c r="AN61" s="76"/>
      <c r="AO61" s="76"/>
      <c r="AP61" s="77"/>
    </row>
    <row r="62" spans="1:42" ht="16" x14ac:dyDescent="0.8">
      <c r="A62" s="46" t="s">
        <v>35</v>
      </c>
      <c r="B62" s="47">
        <f>(B$5*0.11)*'Summary impacts'!$F$9</f>
        <v>193761.71100000001</v>
      </c>
      <c r="C62" s="47">
        <f>(C$5*0.11)*'Summary impacts'!$F$9</f>
        <v>240128.889</v>
      </c>
      <c r="D62" s="47">
        <f>(D$5*0.11)*'Summary impacts'!$F$9</f>
        <v>260167.05</v>
      </c>
      <c r="E62" s="47">
        <f>(E$5*0.11)*'Summary impacts'!$F$9</f>
        <v>269374.67699999997</v>
      </c>
      <c r="F62" s="47">
        <f>(F$5*0.11)*'Summary impacts'!$F$9</f>
        <v>292407.68699999998</v>
      </c>
      <c r="G62" s="47">
        <f>(G$5*0.11)*'Summary impacts'!$F$9</f>
        <v>317431.68599999999</v>
      </c>
      <c r="H62" s="47">
        <f>(H$5*0.11)*'Summary impacts'!$F$9</f>
        <v>344625.13800000004</v>
      </c>
      <c r="I62" s="47">
        <f>(I$5*0.11)*'Summary impacts'!$F$9</f>
        <v>374177.66099999996</v>
      </c>
      <c r="J62" s="47">
        <f>(J$5*0.11)*'Summary impacts'!$F$9</f>
        <v>406301.18099999998</v>
      </c>
      <c r="K62" s="47">
        <f>(K$5*0.11)*'Summary impacts'!$F$9</f>
        <v>441224.35499999998</v>
      </c>
      <c r="L62" s="47">
        <f>(L$5*0.11)*'Summary impacts'!$F$9</f>
        <v>479203.72499999998</v>
      </c>
      <c r="M62" s="47">
        <f>(M$5*0.11)*'Summary impacts'!$F$9</f>
        <v>520506.98699999996</v>
      </c>
      <c r="N62" s="47">
        <f>(N$5*0.11)*'Summary impacts'!$F$9</f>
        <v>565435.299</v>
      </c>
      <c r="O62" s="47">
        <f>(O$5*0.11)*'Summary impacts'!$F$9</f>
        <v>614312.12699999998</v>
      </c>
      <c r="P62" s="47">
        <f>(P$5*0.11)*'Summary impacts'!$F$9</f>
        <v>667499.97600000002</v>
      </c>
      <c r="Q62" s="47">
        <f>(Q$5*0.11)*'Summary impacts'!$F$9</f>
        <v>725389.23600000003</v>
      </c>
      <c r="R62" s="47">
        <f>(R$5*0.11)*'Summary impacts'!$F$9</f>
        <v>788403.75900000008</v>
      </c>
      <c r="S62" s="47">
        <f>(S$5*0.11)*'Summary impacts'!$F$9</f>
        <v>857006.4360000001</v>
      </c>
      <c r="T62" s="47">
        <f>(T$5*0.11)*'Summary impacts'!$F$9</f>
        <v>931699.19700000004</v>
      </c>
      <c r="U62" s="48">
        <f t="shared" si="13"/>
        <v>4.5530340541709187E-3</v>
      </c>
      <c r="W62" s="76"/>
      <c r="X62" s="76"/>
      <c r="Y62" s="76"/>
      <c r="Z62" s="76"/>
      <c r="AA62" s="76"/>
      <c r="AB62" s="76"/>
      <c r="AC62" s="76"/>
      <c r="AD62" s="76"/>
      <c r="AE62" s="76"/>
      <c r="AF62" s="76"/>
      <c r="AG62" s="76"/>
      <c r="AH62" s="76"/>
      <c r="AI62" s="76"/>
      <c r="AJ62" s="76"/>
      <c r="AK62" s="76"/>
      <c r="AL62" s="76"/>
      <c r="AM62" s="76"/>
      <c r="AN62" s="76"/>
      <c r="AO62" s="76"/>
      <c r="AP62" s="77"/>
    </row>
    <row r="63" spans="1:42" ht="16" x14ac:dyDescent="0.8">
      <c r="A63" s="46" t="s">
        <v>77</v>
      </c>
      <c r="B63" s="47">
        <f>(B$6*0.75)*'Summary impacts'!$F$10</f>
        <v>2599881.2250000001</v>
      </c>
      <c r="C63" s="47">
        <f>(C$6*0.75)*'Summary impacts'!$F$10</f>
        <v>3287797.1250000005</v>
      </c>
      <c r="D63" s="47">
        <f>(D$6*0.75)*'Summary impacts'!$F$10</f>
        <v>3606263.0249999994</v>
      </c>
      <c r="E63" s="47">
        <f>(E$6*0.75)*'Summary impacts'!$F$10</f>
        <v>3830149.7249999996</v>
      </c>
      <c r="F63" s="47">
        <f>(F$6*0.75)*'Summary impacts'!$F$10</f>
        <v>4278169.4249999998</v>
      </c>
      <c r="G63" s="47">
        <f>(G$6*0.75)*'Summary impacts'!$F$10</f>
        <v>4783207.5749999993</v>
      </c>
      <c r="H63" s="47">
        <f>(H$6*0.75)*'Summary impacts'!$F$10</f>
        <v>5352160.5750000002</v>
      </c>
      <c r="I63" s="47">
        <f>(I$6*0.75)*'Summary impacts'!$F$10</f>
        <v>5992786.875</v>
      </c>
      <c r="J63" s="47">
        <f>(J$6*0.75)*'Summary impacts'!$F$10</f>
        <v>6713460.6749999998</v>
      </c>
      <c r="K63" s="47">
        <f>(K$6*0.75)*'Summary impacts'!$F$10</f>
        <v>7523541.3749999991</v>
      </c>
      <c r="L63" s="47">
        <f>(L$6*0.75)*'Summary impacts'!$F$10</f>
        <v>8433311.9999999981</v>
      </c>
      <c r="M63" s="47">
        <f>(M$6*0.75)*'Summary impacts'!$F$10</f>
        <v>9454102.3500000015</v>
      </c>
      <c r="N63" s="47">
        <f>(N$6*0.75)*'Summary impacts'!$F$10</f>
        <v>10598473.725000001</v>
      </c>
      <c r="O63" s="47">
        <f>(O$6*0.75)*'Summary impacts'!$F$10</f>
        <v>11880157.350000001</v>
      </c>
      <c r="P63" s="47">
        <f>(P$6*0.75)*'Summary impacts'!$F$10</f>
        <v>13314300.674999999</v>
      </c>
      <c r="Q63" s="47">
        <f>(Q$6*0.75)*'Summary impacts'!$F$10</f>
        <v>14917344.225000001</v>
      </c>
      <c r="R63" s="47">
        <f>(R$6*0.75)*'Summary impacts'!$F$10</f>
        <v>16707514.199999999</v>
      </c>
      <c r="S63" s="47">
        <f>(S$6*0.75)*'Summary impacts'!$F$10</f>
        <v>18704391.449999999</v>
      </c>
      <c r="T63" s="47">
        <f>(T$6*0.75)*'Summary impacts'!$F$10</f>
        <v>20929527.225000001</v>
      </c>
      <c r="U63" s="48">
        <f t="shared" si="13"/>
        <v>0.10227855782205034</v>
      </c>
      <c r="W63" s="76"/>
      <c r="X63" s="76"/>
      <c r="Y63" s="76"/>
      <c r="Z63" s="76"/>
      <c r="AA63" s="76"/>
      <c r="AB63" s="76"/>
      <c r="AC63" s="76"/>
      <c r="AD63" s="76"/>
      <c r="AE63" s="76"/>
      <c r="AF63" s="76"/>
      <c r="AG63" s="76"/>
      <c r="AH63" s="76"/>
      <c r="AI63" s="76"/>
      <c r="AJ63" s="76"/>
      <c r="AK63" s="76"/>
      <c r="AL63" s="76"/>
      <c r="AM63" s="76"/>
      <c r="AN63" s="76"/>
      <c r="AO63" s="76"/>
      <c r="AP63" s="77"/>
    </row>
    <row r="64" spans="1:42" ht="16" x14ac:dyDescent="0.8">
      <c r="A64" s="46" t="s">
        <v>79</v>
      </c>
      <c r="B64" s="47">
        <f>(B$6*0.25)*'Summary impacts'!$F$10</f>
        <v>866627.07500000007</v>
      </c>
      <c r="C64" s="47">
        <f>(C$6*0.25)*'Summary impacts'!$F$10</f>
        <v>1095932.375</v>
      </c>
      <c r="D64" s="47">
        <f>(D$6*0.25)*'Summary impacts'!$F$10</f>
        <v>1202087.6749999998</v>
      </c>
      <c r="E64" s="47">
        <f>(E$6*0.25)*'Summary impacts'!$F$10</f>
        <v>1276716.575</v>
      </c>
      <c r="F64" s="47">
        <f>(F$6*0.25)*'Summary impacts'!$F$10</f>
        <v>1426056.4749999999</v>
      </c>
      <c r="G64" s="47">
        <f>(G$6*0.25)*'Summary impacts'!$F$10</f>
        <v>1594402.5249999999</v>
      </c>
      <c r="H64" s="47">
        <f>(H$6*0.25)*'Summary impacts'!$F$10</f>
        <v>1784053.5250000001</v>
      </c>
      <c r="I64" s="47">
        <f>(I$6*0.25)*'Summary impacts'!$F$10</f>
        <v>1997595.625</v>
      </c>
      <c r="J64" s="47">
        <f>(J$6*0.25)*'Summary impacts'!$F$10</f>
        <v>2237820.2250000001</v>
      </c>
      <c r="K64" s="47">
        <f>(K$6*0.25)*'Summary impacts'!$F$10</f>
        <v>2507847.125</v>
      </c>
      <c r="L64" s="47">
        <f>(L$6*0.25)*'Summary impacts'!$F$10</f>
        <v>2811104</v>
      </c>
      <c r="M64" s="47">
        <f>(M$6*0.25)*'Summary impacts'!$F$10</f>
        <v>3151367.45</v>
      </c>
      <c r="N64" s="47">
        <f>(N$6*0.25)*'Summary impacts'!$F$10</f>
        <v>3532824.5750000002</v>
      </c>
      <c r="O64" s="47">
        <f>(O$6*0.25)*'Summary impacts'!$F$10</f>
        <v>3960052.45</v>
      </c>
      <c r="P64" s="47">
        <f>(P$6*0.25)*'Summary impacts'!$F$10</f>
        <v>4438100.2249999996</v>
      </c>
      <c r="Q64" s="47">
        <f>(Q$6*0.25)*'Summary impacts'!$F$10</f>
        <v>4972448.0750000002</v>
      </c>
      <c r="R64" s="47">
        <f>(R$6*0.25)*'Summary impacts'!$F$10</f>
        <v>5569171.4000000004</v>
      </c>
      <c r="S64" s="47">
        <f>(S$6*0.25)*'Summary impacts'!$F$10</f>
        <v>6234797.1499999994</v>
      </c>
      <c r="T64" s="47">
        <f>(T$6*0.25)*'Summary impacts'!$F$10</f>
        <v>6976509.0750000002</v>
      </c>
      <c r="U64" s="48">
        <f t="shared" si="13"/>
        <v>3.4092852607350115E-2</v>
      </c>
      <c r="W64" s="76"/>
      <c r="X64" s="76"/>
      <c r="Y64" s="76"/>
      <c r="Z64" s="76"/>
      <c r="AA64" s="76"/>
      <c r="AB64" s="76"/>
      <c r="AC64" s="76"/>
      <c r="AD64" s="76"/>
      <c r="AE64" s="76"/>
      <c r="AF64" s="76"/>
      <c r="AG64" s="76"/>
      <c r="AH64" s="76"/>
      <c r="AI64" s="76"/>
      <c r="AJ64" s="76"/>
      <c r="AK64" s="76"/>
      <c r="AL64" s="76"/>
      <c r="AM64" s="76"/>
      <c r="AN64" s="76"/>
      <c r="AO64" s="76"/>
      <c r="AP64" s="77"/>
    </row>
    <row r="65" spans="1:42" ht="16" x14ac:dyDescent="0.8">
      <c r="A65" s="46" t="s">
        <v>37</v>
      </c>
      <c r="B65" s="47">
        <f>(B$7*0.76)*'Summary impacts'!$F$12</f>
        <v>3832652.5639999998</v>
      </c>
      <c r="C65" s="47">
        <f>(C$7*0.76)*'Summary impacts'!$F$12</f>
        <v>4764148.6920000007</v>
      </c>
      <c r="D65" s="47">
        <f>(D$7*0.76)*'Summary impacts'!$F$12</f>
        <v>5171452.3760000011</v>
      </c>
      <c r="E65" s="47">
        <f>(E$7*0.76)*'Summary impacts'!$F$12</f>
        <v>5368469.2280000001</v>
      </c>
      <c r="F65" s="47">
        <f>(F$7*0.76)*'Summary impacts'!$F$12</f>
        <v>5849237.7800000003</v>
      </c>
      <c r="G65" s="47">
        <f>(G$7*0.76)*'Summary impacts'!$F$12</f>
        <v>6376761.8359999992</v>
      </c>
      <c r="H65" s="47">
        <f>(H$7*0.76)*'Summary impacts'!$F$12</f>
        <v>6956179.9840000011</v>
      </c>
      <c r="I65" s="47">
        <f>(I$7*0.76)*'Summary impacts'!$F$12</f>
        <v>7593308.4280000003</v>
      </c>
      <c r="J65" s="47">
        <f>(J$7*0.76)*'Summary impacts'!$F$12</f>
        <v>8294753.9239999996</v>
      </c>
      <c r="K65" s="47">
        <f>(K$7*0.76)*'Summary impacts'!$F$12</f>
        <v>9067970.2479999997</v>
      </c>
      <c r="L65" s="47">
        <f>(L$7*0.76)*'Summary impacts'!$F$12</f>
        <v>9921314.6640000008</v>
      </c>
      <c r="M65" s="47">
        <f>(M$7*0.76)*'Summary impacts'!$F$12</f>
        <v>10864330.264</v>
      </c>
      <c r="N65" s="47">
        <f>(N$7*0.76)*'Summary impacts'!$F$12</f>
        <v>11907745.968000002</v>
      </c>
      <c r="O65" s="47">
        <f>(O$7*0.76)*'Summary impacts'!$F$12</f>
        <v>13063815.331999999</v>
      </c>
      <c r="P65" s="47">
        <f>(P$7*0.76)*'Summary impacts'!$F$12</f>
        <v>14346485.952</v>
      </c>
      <c r="Q65" s="47">
        <f>(Q$7*0.76)*'Summary impacts'!$F$12</f>
        <v>15771625.336000001</v>
      </c>
      <c r="R65" s="47">
        <f>(R$7*0.76)*'Summary impacts'!$F$12</f>
        <v>17357359.712000001</v>
      </c>
      <c r="S65" s="47">
        <f>(S$7*0.76)*'Summary impacts'!$F$12</f>
        <v>19124469.304000001</v>
      </c>
      <c r="T65" s="47">
        <f>(T$7*0.76)*'Summary impacts'!$F$12</f>
        <v>21096727.140000001</v>
      </c>
      <c r="U65" s="48">
        <f t="shared" si="13"/>
        <v>0.10309563151847587</v>
      </c>
      <c r="W65" s="76"/>
      <c r="X65" s="76"/>
      <c r="Y65" s="76"/>
      <c r="Z65" s="76"/>
      <c r="AA65" s="76"/>
      <c r="AB65" s="76"/>
      <c r="AC65" s="76"/>
      <c r="AD65" s="76"/>
      <c r="AE65" s="76"/>
      <c r="AF65" s="76"/>
      <c r="AG65" s="76"/>
      <c r="AH65" s="76"/>
      <c r="AI65" s="76"/>
      <c r="AJ65" s="76"/>
      <c r="AK65" s="76"/>
      <c r="AL65" s="76"/>
      <c r="AM65" s="76"/>
      <c r="AN65" s="76"/>
      <c r="AO65" s="76"/>
      <c r="AP65" s="77"/>
    </row>
    <row r="66" spans="1:42" ht="16" x14ac:dyDescent="0.8">
      <c r="A66" s="46" t="s">
        <v>38</v>
      </c>
      <c r="B66" s="47">
        <f>(B$7*0.24)*'Summary impacts'!$F$13</f>
        <v>1156555.92</v>
      </c>
      <c r="C66" s="47">
        <f>(C$7*0.24)*'Summary impacts'!$F$13</f>
        <v>1437647.76</v>
      </c>
      <c r="D66" s="47">
        <f>(D$7*0.24)*'Summary impacts'!$F$13</f>
        <v>1560557.28</v>
      </c>
      <c r="E66" s="47">
        <f>(E$7*0.24)*'Summary impacts'!$F$13</f>
        <v>1620009.84</v>
      </c>
      <c r="F66" s="47">
        <f>(F$7*0.24)*'Summary impacts'!$F$13</f>
        <v>1765088.3999999997</v>
      </c>
      <c r="G66" s="47">
        <f>(G$7*0.24)*'Summary impacts'!$F$13</f>
        <v>1924276.0799999998</v>
      </c>
      <c r="H66" s="47">
        <f>(H$7*0.24)*'Summary impacts'!$F$13</f>
        <v>2099123.52</v>
      </c>
      <c r="I66" s="47">
        <f>(I$7*0.24)*'Summary impacts'!$F$13</f>
        <v>2291385.84</v>
      </c>
      <c r="J66" s="47">
        <f>(J$7*0.24)*'Summary impacts'!$F$13</f>
        <v>2503056.7200000002</v>
      </c>
      <c r="K66" s="47">
        <f>(K$7*0.24)*'Summary impacts'!$F$13</f>
        <v>2736385.44</v>
      </c>
      <c r="L66" s="47">
        <f>(L$7*0.24)*'Summary impacts'!$F$13</f>
        <v>2993893.92</v>
      </c>
      <c r="M66" s="47">
        <f>(M$7*0.24)*'Summary impacts'!$F$13</f>
        <v>3278461.92</v>
      </c>
      <c r="N66" s="47">
        <f>(N$7*0.24)*'Summary impacts'!$F$13</f>
        <v>3593327.0400000005</v>
      </c>
      <c r="O66" s="47">
        <f>(O$7*0.24)*'Summary impacts'!$F$13</f>
        <v>3942186.9599999995</v>
      </c>
      <c r="P66" s="47">
        <f>(P$7*0.24)*'Summary impacts'!$F$13</f>
        <v>4329250.5599999996</v>
      </c>
      <c r="Q66" s="47">
        <f>(Q$7*0.24)*'Summary impacts'!$F$13</f>
        <v>4759306.08</v>
      </c>
      <c r="R66" s="47">
        <f>(R$7*0.24)*'Summary impacts'!$F$13</f>
        <v>5237823.3599999994</v>
      </c>
      <c r="S66" s="47">
        <f>(S$7*0.24)*'Summary impacts'!$F$13</f>
        <v>5771073.1200000001</v>
      </c>
      <c r="T66" s="47">
        <f>(T$7*0.24)*'Summary impacts'!$F$13</f>
        <v>6366229.2000000002</v>
      </c>
      <c r="U66" s="48">
        <f t="shared" si="13"/>
        <v>3.1110532710115973E-2</v>
      </c>
      <c r="W66" s="76"/>
      <c r="X66" s="76"/>
      <c r="Y66" s="76"/>
      <c r="Z66" s="76"/>
      <c r="AA66" s="76"/>
      <c r="AB66" s="76"/>
      <c r="AC66" s="76"/>
      <c r="AD66" s="76"/>
      <c r="AE66" s="76"/>
      <c r="AF66" s="76"/>
      <c r="AG66" s="76"/>
      <c r="AH66" s="76"/>
      <c r="AI66" s="76"/>
      <c r="AJ66" s="76"/>
      <c r="AK66" s="76"/>
      <c r="AL66" s="76"/>
      <c r="AM66" s="76"/>
      <c r="AN66" s="76"/>
      <c r="AO66" s="76"/>
      <c r="AP66" s="77"/>
    </row>
    <row r="67" spans="1:42" ht="16" x14ac:dyDescent="0.8">
      <c r="A67" s="46" t="s">
        <v>39</v>
      </c>
      <c r="B67" s="47">
        <f>(B$8)*'Summary impacts'!$F$14</f>
        <v>5222.1499999999996</v>
      </c>
      <c r="C67" s="47">
        <f>(C$8)*'Summary impacts'!$F$14</f>
        <v>7258.57</v>
      </c>
      <c r="D67" s="47">
        <f>(D$8)*'Summary impacts'!$F$14</f>
        <v>8351.07</v>
      </c>
      <c r="E67" s="47">
        <f>(E$8)*'Summary impacts'!$F$14</f>
        <v>9102.7099999999991</v>
      </c>
      <c r="F67" s="47">
        <f>(F$8)*'Summary impacts'!$F$14</f>
        <v>9950.49</v>
      </c>
      <c r="G67" s="47">
        <f>(G$8)*'Summary impacts'!$F$14</f>
        <v>10890.04</v>
      </c>
      <c r="H67" s="47">
        <f>(H$8)*'Summary impacts'!$F$14</f>
        <v>11930.1</v>
      </c>
      <c r="I67" s="47">
        <f>(I$8)*'Summary impacts'!$F$14</f>
        <v>13075.04</v>
      </c>
      <c r="J67" s="47">
        <f>(J$8)*'Summary impacts'!$F$14</f>
        <v>14342.34</v>
      </c>
      <c r="K67" s="47">
        <f>(K$8)*'Summary impacts'!$F$14</f>
        <v>15736.369999999999</v>
      </c>
      <c r="L67" s="47">
        <f>(L$8)*'Summary impacts'!$F$14</f>
        <v>17265.87</v>
      </c>
      <c r="M67" s="47">
        <f>(M$8)*'Summary impacts'!$F$14</f>
        <v>18943.95</v>
      </c>
      <c r="N67" s="47">
        <f>(N$8)*'Summary impacts'!$F$14</f>
        <v>20779.349999999999</v>
      </c>
      <c r="O67" s="47">
        <f>(O$8)*'Summary impacts'!$F$14</f>
        <v>22789.55</v>
      </c>
      <c r="P67" s="47">
        <f>(P$8)*'Summary impacts'!$F$14</f>
        <v>24983.29</v>
      </c>
      <c r="Q67" s="47">
        <f>(Q$8)*'Summary impacts'!$F$14</f>
        <v>27369.31</v>
      </c>
      <c r="R67" s="47">
        <f>(R$8)*'Summary impacts'!$F$14</f>
        <v>29969.46</v>
      </c>
      <c r="S67" s="47">
        <f>(S$8)*'Summary impacts'!$F$14</f>
        <v>32788.11</v>
      </c>
      <c r="T67" s="47">
        <f>(T$8)*'Summary impacts'!$F$14</f>
        <v>35847.11</v>
      </c>
      <c r="U67" s="48">
        <f t="shared" si="13"/>
        <v>1.7517790409087459E-4</v>
      </c>
      <c r="W67" s="76"/>
      <c r="X67" s="76"/>
      <c r="Y67" s="76"/>
      <c r="Z67" s="76"/>
      <c r="AA67" s="76"/>
      <c r="AB67" s="76"/>
      <c r="AC67" s="76"/>
      <c r="AD67" s="76"/>
      <c r="AE67" s="76"/>
      <c r="AF67" s="76"/>
      <c r="AG67" s="76"/>
      <c r="AH67" s="76"/>
      <c r="AI67" s="76"/>
      <c r="AJ67" s="76"/>
      <c r="AK67" s="76"/>
      <c r="AL67" s="76"/>
      <c r="AM67" s="76"/>
      <c r="AN67" s="76"/>
      <c r="AO67" s="76"/>
      <c r="AP67" s="77"/>
    </row>
    <row r="68" spans="1:42" ht="16" x14ac:dyDescent="0.8">
      <c r="A68" s="46" t="s">
        <v>40</v>
      </c>
      <c r="B68" s="47">
        <f>(B$9)*AVERAGE('Summary impacts'!$F$4:$F$14)</f>
        <v>2281267.88</v>
      </c>
      <c r="C68" s="47">
        <f>(C$9)*AVERAGE('Summary impacts'!$F$4:$F$14)</f>
        <v>2838015.49</v>
      </c>
      <c r="D68" s="47">
        <f>(D$9)*AVERAGE('Summary impacts'!$F$4:$F$14)</f>
        <v>3082021.6599999997</v>
      </c>
      <c r="E68" s="47">
        <f>(E$9)*AVERAGE('Summary impacts'!$F$4:$F$14)</f>
        <v>3194615.0400000005</v>
      </c>
      <c r="F68" s="47">
        <f>(F$9)*AVERAGE('Summary impacts'!$F$4:$F$14)</f>
        <v>3312216.1599999997</v>
      </c>
      <c r="G68" s="47">
        <f>(G$9)*AVERAGE('Summary impacts'!$F$4:$F$14)</f>
        <v>3435228.87</v>
      </c>
      <c r="H68" s="47">
        <f>(H$9)*AVERAGE('Summary impacts'!$F$4:$F$14)</f>
        <v>3563814.71</v>
      </c>
      <c r="I68" s="47">
        <f>(I$9)*AVERAGE('Summary impacts'!$F$4:$F$14)</f>
        <v>3698458.3</v>
      </c>
      <c r="J68" s="47">
        <f>(J$9)*AVERAGE('Summary impacts'!$F$4:$F$14)</f>
        <v>3839482.72</v>
      </c>
      <c r="K68" s="47">
        <f>(K$9)*AVERAGE('Summary impacts'!$F$4:$F$14)</f>
        <v>3987211.05</v>
      </c>
      <c r="L68" s="47">
        <f>(L$9)*AVERAGE('Summary impacts'!$F$4:$F$14)</f>
        <v>4142127.91</v>
      </c>
      <c r="M68" s="47">
        <f>(M$9)*AVERAGE('Summary impacts'!$F$4:$F$14)</f>
        <v>4304717.92</v>
      </c>
      <c r="N68" s="47">
        <f>(N$9)*AVERAGE('Summary impacts'!$F$4:$F$14)</f>
        <v>4475465.6999999993</v>
      </c>
      <c r="O68" s="47">
        <f>(O$9)*AVERAGE('Summary impacts'!$F$4:$F$14)</f>
        <v>4654855.8699999992</v>
      </c>
      <c r="P68" s="47">
        <f>(P$9)*AVERAGE('Summary impacts'!$F$4:$F$14)</f>
        <v>4843453.8199999994</v>
      </c>
      <c r="Q68" s="47">
        <f>(Q$9)*AVERAGE('Summary impacts'!$F$4:$F$14)</f>
        <v>5041986.4800000004</v>
      </c>
      <c r="R68" s="47">
        <f>(R$9)*AVERAGE('Summary impacts'!$F$4:$F$14)</f>
        <v>5251019.24</v>
      </c>
      <c r="S68" s="47">
        <f>(S$9)*AVERAGE('Summary impacts'!$F$4:$F$14)</f>
        <v>5471440.5699999994</v>
      </c>
      <c r="T68" s="47">
        <f>(T$9)*AVERAGE('Summary impacts'!$F$4:$F$14)</f>
        <v>5703815.8600000003</v>
      </c>
      <c r="U68" s="48">
        <f t="shared" si="13"/>
        <v>2.787344663698383E-2</v>
      </c>
      <c r="W68" s="76"/>
      <c r="X68" s="76"/>
      <c r="Y68" s="76"/>
      <c r="Z68" s="76"/>
      <c r="AA68" s="76"/>
      <c r="AB68" s="76"/>
      <c r="AC68" s="76"/>
      <c r="AD68" s="76"/>
      <c r="AE68" s="76"/>
      <c r="AF68" s="76"/>
      <c r="AG68" s="76"/>
      <c r="AH68" s="76"/>
      <c r="AI68" s="76"/>
      <c r="AJ68" s="76"/>
      <c r="AK68" s="76"/>
      <c r="AL68" s="76"/>
      <c r="AM68" s="76"/>
      <c r="AN68" s="76"/>
      <c r="AO68" s="76"/>
      <c r="AP68" s="77"/>
    </row>
    <row r="69" spans="1:42" ht="16" x14ac:dyDescent="0.8">
      <c r="A69" s="39" t="s">
        <v>60</v>
      </c>
      <c r="B69" s="39">
        <f>SUM(B57:B68)</f>
        <v>29688037.672699999</v>
      </c>
      <c r="C69" s="39">
        <f t="shared" ref="C69:T69" si="14">SUM(C57:C68)</f>
        <v>37711326.524500005</v>
      </c>
      <c r="D69" s="39">
        <f t="shared" si="14"/>
        <v>41441292.958700001</v>
      </c>
      <c r="E69" s="39">
        <f t="shared" si="14"/>
        <v>43950943.910500005</v>
      </c>
      <c r="F69" s="39">
        <f t="shared" si="14"/>
        <v>48439165.862599999</v>
      </c>
      <c r="G69" s="39">
        <f t="shared" si="14"/>
        <v>53449195.614399984</v>
      </c>
      <c r="H69" s="39">
        <f t="shared" si="14"/>
        <v>59040042.302700005</v>
      </c>
      <c r="I69" s="39">
        <f t="shared" si="14"/>
        <v>65278597.740299992</v>
      </c>
      <c r="J69" s="39">
        <f t="shared" si="14"/>
        <v>72237849.888100013</v>
      </c>
      <c r="K69" s="39">
        <f t="shared" si="14"/>
        <v>79999236.917199999</v>
      </c>
      <c r="L69" s="39">
        <f t="shared" si="14"/>
        <v>88652252.23300001</v>
      </c>
      <c r="M69" s="39">
        <f t="shared" si="14"/>
        <v>98296491.841800004</v>
      </c>
      <c r="N69" s="39">
        <f t="shared" si="14"/>
        <v>109041452.42680001</v>
      </c>
      <c r="O69" s="39">
        <f t="shared" si="14"/>
        <v>121009175.9267</v>
      </c>
      <c r="P69" s="39">
        <f t="shared" si="14"/>
        <v>134333735.82359999</v>
      </c>
      <c r="Q69" s="39">
        <f t="shared" si="14"/>
        <v>149163797.79370001</v>
      </c>
      <c r="R69" s="39">
        <f t="shared" si="14"/>
        <v>165663890.1798</v>
      </c>
      <c r="S69" s="39">
        <f t="shared" si="14"/>
        <v>184015462.0194</v>
      </c>
      <c r="T69" s="39">
        <f t="shared" si="14"/>
        <v>204632600.13319999</v>
      </c>
      <c r="U69" s="41">
        <f t="shared" ref="U69" si="15">T69/B69</f>
        <v>6.8927627480536522</v>
      </c>
      <c r="W69" s="69"/>
      <c r="X69" s="69"/>
      <c r="Y69" s="69"/>
      <c r="Z69" s="69"/>
      <c r="AA69" s="69"/>
      <c r="AB69" s="69"/>
      <c r="AC69" s="69"/>
      <c r="AD69" s="69"/>
      <c r="AE69" s="69"/>
      <c r="AF69" s="69"/>
      <c r="AG69" s="69"/>
      <c r="AH69" s="69"/>
      <c r="AI69" s="69"/>
      <c r="AJ69" s="69"/>
      <c r="AK69" s="69"/>
      <c r="AL69" s="69"/>
      <c r="AM69" s="69"/>
      <c r="AN69" s="69"/>
      <c r="AO69" s="69"/>
      <c r="AP69" s="78"/>
    </row>
    <row r="70" spans="1:42" ht="17" x14ac:dyDescent="0.8">
      <c r="A70" s="53" t="s">
        <v>86</v>
      </c>
      <c r="B70" s="44"/>
      <c r="C70" s="44"/>
      <c r="D70" s="44"/>
      <c r="E70" s="44"/>
      <c r="F70" s="44"/>
      <c r="G70" s="44"/>
      <c r="H70" s="44"/>
      <c r="I70" s="44"/>
      <c r="J70" s="44"/>
      <c r="K70" s="44"/>
      <c r="L70" s="44"/>
      <c r="M70" s="44"/>
      <c r="N70" s="44"/>
      <c r="O70" s="44"/>
      <c r="P70" s="44"/>
      <c r="Q70" s="44"/>
      <c r="R70" s="44"/>
      <c r="S70" s="44"/>
      <c r="T70" s="44"/>
      <c r="U70" s="44"/>
      <c r="W70" s="6"/>
      <c r="X70" s="6"/>
      <c r="Y70" s="6"/>
      <c r="Z70" s="6"/>
      <c r="AA70" s="6"/>
      <c r="AB70" s="6"/>
      <c r="AC70" s="6"/>
      <c r="AD70" s="6"/>
      <c r="AE70" s="6"/>
      <c r="AF70" s="6"/>
      <c r="AG70" s="6"/>
      <c r="AH70" s="6"/>
      <c r="AI70" s="6"/>
      <c r="AJ70" s="6"/>
      <c r="AK70" s="6"/>
      <c r="AL70" s="6"/>
      <c r="AM70" s="6"/>
      <c r="AN70" s="6"/>
      <c r="AO70" s="6"/>
      <c r="AP70" s="75"/>
    </row>
    <row r="71" spans="1:42" ht="16" x14ac:dyDescent="0.8">
      <c r="A71" s="46" t="s">
        <v>84</v>
      </c>
      <c r="B71" s="47">
        <f>(B$3*0.5*'Summary impacts'!$Q$19+(B$3*0.5)*'Summary impacts'!$Q$18)*'Summary impacts'!$G$4</f>
        <v>22331387.629000001</v>
      </c>
      <c r="C71" s="47">
        <f>(C$3*0.5*'Summary impacts'!$Q$19+(C$3*0.5)*'Summary impacts'!$Q$18)*'Summary impacts'!$G$4</f>
        <v>28549973.515000004</v>
      </c>
      <c r="D71" s="47">
        <f>(D$3*0.5*'Summary impacts'!$Q$19+(D$3*0.5)*'Summary impacts'!$Q$18)*'Summary impacts'!$G$4</f>
        <v>31553612.948999997</v>
      </c>
      <c r="E71" s="47">
        <f>(E$3*0.5*'Summary impacts'!$Q$19+(E$3*0.5)*'Summary impacts'!$Q$18)*'Summary impacts'!$G$4</f>
        <v>34042244.995000005</v>
      </c>
      <c r="F71" s="47">
        <f>(F$3*0.5*'Summary impacts'!$Q$19+(F$3*0.5)*'Summary impacts'!$Q$18)*'Summary impacts'!$G$4</f>
        <v>38628120.581999995</v>
      </c>
      <c r="G71" s="47">
        <f>(G$3*0.5*'Summary impacts'!$Q$19+(G$3*0.5)*'Summary impacts'!$Q$18)*'Summary impacts'!$G$4</f>
        <v>43820113.667999998</v>
      </c>
      <c r="H71" s="47">
        <f>(H$3*0.5*'Summary impacts'!$Q$19+(H$3*0.5)*'Summary impacts'!$Q$18)*'Summary impacts'!$G$4</f>
        <v>49690085.748999998</v>
      </c>
      <c r="I71" s="47">
        <f>(I$3*0.5*'Summary impacts'!$Q$19+(I$3*0.5)*'Summary impacts'!$Q$18)*'Summary impacts'!$G$4</f>
        <v>56318453.261000007</v>
      </c>
      <c r="J71" s="47">
        <f>(J$3*0.5*'Summary impacts'!$Q$19+(J$3*0.5)*'Summary impacts'!$Q$18)*'Summary impacts'!$G$4</f>
        <v>63794615.327000007</v>
      </c>
      <c r="K71" s="47">
        <f>(K$3*0.5*'Summary impacts'!$Q$19+(K$3*0.5)*'Summary impacts'!$Q$18)*'Summary impacts'!$G$4</f>
        <v>72217381.503999993</v>
      </c>
      <c r="L71" s="47">
        <f>(L$3*0.5*'Summary impacts'!$Q$19+(L$3*0.5)*'Summary impacts'!$Q$18)*'Summary impacts'!$G$4</f>
        <v>81695399.530000001</v>
      </c>
      <c r="M71" s="47">
        <f>(M$3*0.5*'Summary impacts'!$Q$19+(M$3*0.5)*'Summary impacts'!$Q$18)*'Summary impacts'!$G$4</f>
        <v>92349721.806000009</v>
      </c>
      <c r="N71" s="47">
        <f>(N$3*0.5*'Summary impacts'!$Q$19+(N$3*0.5)*'Summary impacts'!$Q$18)*'Summary impacts'!$G$4</f>
        <v>104313805.396</v>
      </c>
      <c r="O71" s="47">
        <f>(O$3*0.5*'Summary impacts'!$Q$19+(O$3*0.5)*'Summary impacts'!$Q$18)*'Summary impacts'!$G$4</f>
        <v>117736078.509</v>
      </c>
      <c r="P71" s="47">
        <f>(P$3*0.5*'Summary impacts'!$Q$19+(P$3*0.5)*'Summary impacts'!$Q$18)*'Summary impacts'!$G$4</f>
        <v>132779512.75199999</v>
      </c>
      <c r="Q71" s="47">
        <f>(Q$3*0.5*'Summary impacts'!$Q$19+(Q$3*0.5)*'Summary impacts'!$Q$18)*'Summary impacts'!$G$4</f>
        <v>149624617.359</v>
      </c>
      <c r="R71" s="47">
        <f>(R$3*0.5*'Summary impacts'!$Q$19+(R$3*0.5)*'Summary impacts'!$Q$18)*'Summary impacts'!$G$4</f>
        <v>168471577.926</v>
      </c>
      <c r="S71" s="47">
        <f>(S$3*0.5*'Summary impacts'!$Q$19+(S$3*0.5)*'Summary impacts'!$Q$18)*'Summary impacts'!$G$4</f>
        <v>189540684.15800002</v>
      </c>
      <c r="T71" s="47">
        <f>(T$3*0.5*'Summary impacts'!$Q$19+(T$3*0.5)*'Summary impacts'!$Q$18)*'Summary impacts'!$G$4</f>
        <v>213074468.604</v>
      </c>
      <c r="U71" s="48">
        <f t="shared" ref="U71:U82" si="16">T71/$T$83</f>
        <v>0.92966719643703888</v>
      </c>
      <c r="W71" s="76"/>
      <c r="X71" s="76"/>
      <c r="Y71" s="76"/>
      <c r="Z71" s="76"/>
      <c r="AA71" s="76"/>
      <c r="AB71" s="76"/>
      <c r="AC71" s="76"/>
      <c r="AD71" s="76"/>
      <c r="AE71" s="76"/>
      <c r="AF71" s="76"/>
      <c r="AG71" s="76"/>
      <c r="AH71" s="76"/>
      <c r="AI71" s="76"/>
      <c r="AJ71" s="76"/>
      <c r="AK71" s="76"/>
      <c r="AL71" s="76"/>
      <c r="AM71" s="76"/>
      <c r="AN71" s="76"/>
      <c r="AO71" s="76"/>
      <c r="AP71" s="77"/>
    </row>
    <row r="72" spans="1:42" ht="16" x14ac:dyDescent="0.8">
      <c r="A72" s="46" t="s">
        <v>32</v>
      </c>
      <c r="B72" s="47">
        <f>(B$2-(B$3*0.5)*'Summary impacts'!$Q$18)*'Summary impacts'!$G$5</f>
        <v>2040263.9529999997</v>
      </c>
      <c r="C72" s="47">
        <f>(C$2-(C$3*0.5)*'Summary impacts'!$Q$18)*'Summary impacts'!$G$5</f>
        <v>2889747.855</v>
      </c>
      <c r="D72" s="47">
        <f>(D$2-(D$3*0.5)*'Summary impacts'!$Q$18)*'Summary impacts'!$G$5</f>
        <v>3299219.1929999995</v>
      </c>
      <c r="E72" s="47">
        <f>(E$2-(E$3*0.5)*'Summary impacts'!$Q$18)*'Summary impacts'!$G$5</f>
        <v>3488517.2149999994</v>
      </c>
      <c r="F72" s="47">
        <f>(F$2-(F$3*0.5)*'Summary impacts'!$Q$18)*'Summary impacts'!$G$5</f>
        <v>3536109.9740000004</v>
      </c>
      <c r="G72" s="47">
        <f>(G$2-(G$3*0.5)*'Summary impacts'!$Q$18)*'Summary impacts'!$G$5</f>
        <v>3566254.2759999996</v>
      </c>
      <c r="H72" s="47">
        <f>(H$2-(H$3*0.5)*'Summary impacts'!$Q$18)*'Summary impacts'!$G$5</f>
        <v>3575164.7929999996</v>
      </c>
      <c r="I72" s="47">
        <f>(I$2-(I$3*0.5)*'Summary impacts'!$Q$18)*'Summary impacts'!$G$5</f>
        <v>3559263.7769999998</v>
      </c>
      <c r="J72" s="47">
        <f>(J$2-(J$3*0.5)*'Summary impacts'!$Q$18)*'Summary impacts'!$G$5</f>
        <v>3513396.9390000002</v>
      </c>
      <c r="K72" s="47">
        <f>(K$2-(K$3*0.5)*'Summary impacts'!$Q$18)*'Summary impacts'!$G$5</f>
        <v>3432347.3279999997</v>
      </c>
      <c r="L72" s="47">
        <f>(L$2-(L$3*0.5)*'Summary impacts'!$Q$18)*'Summary impacts'!$G$5</f>
        <v>3310021.2099999986</v>
      </c>
      <c r="M72" s="47">
        <f>(M$2-(M$3*0.5)*'Summary impacts'!$Q$18)*'Summary impacts'!$G$5</f>
        <v>3139413.3419999988</v>
      </c>
      <c r="N72" s="47">
        <f>(N$2-(N$3*0.5)*'Summary impacts'!$Q$18)*'Summary impacts'!$G$5</f>
        <v>2912121.972000001</v>
      </c>
      <c r="O72" s="47">
        <f>(O$2-(O$3*0.5)*'Summary impacts'!$Q$18)*'Summary impacts'!$G$5</f>
        <v>2618993.1129999999</v>
      </c>
      <c r="P72" s="47">
        <f>(P$2-(P$3*0.5)*'Summary impacts'!$Q$18)*'Summary impacts'!$G$5</f>
        <v>2249188.6639999994</v>
      </c>
      <c r="Q72" s="47">
        <f>(Q$2-(Q$3*0.5)*'Summary impacts'!$Q$18)*'Summary impacts'!$G$5</f>
        <v>1790695.5630000003</v>
      </c>
      <c r="R72" s="47">
        <f>(R$2-(R$3*0.5)*'Summary impacts'!$Q$18)*'Summary impacts'!$G$5</f>
        <v>1229262.1819999991</v>
      </c>
      <c r="S72" s="47">
        <f>(S$2-(S$3*0.5)*'Summary impacts'!$Q$18)*'Summary impacts'!$G$5</f>
        <v>548942.20599999698</v>
      </c>
      <c r="T72" s="47">
        <f>(T$2-(T$3*0.5)*'Summary impacts'!$Q$18)*'Summary impacts'!$G$5</f>
        <v>22710.027999999715</v>
      </c>
      <c r="U72" s="48">
        <f t="shared" si="16"/>
        <v>9.9086334463677938E-5</v>
      </c>
      <c r="W72" s="76"/>
      <c r="X72" s="76"/>
      <c r="Y72" s="76"/>
      <c r="Z72" s="76"/>
      <c r="AA72" s="76"/>
      <c r="AB72" s="76"/>
      <c r="AC72" s="76"/>
      <c r="AD72" s="76"/>
      <c r="AE72" s="76"/>
      <c r="AF72" s="76"/>
      <c r="AG72" s="76"/>
      <c r="AH72" s="76"/>
      <c r="AI72" s="76"/>
      <c r="AJ72" s="76"/>
      <c r="AK72" s="76"/>
      <c r="AL72" s="76"/>
      <c r="AM72" s="76"/>
      <c r="AN72" s="76"/>
      <c r="AO72" s="76"/>
      <c r="AP72" s="77"/>
    </row>
    <row r="73" spans="1:42" ht="16" x14ac:dyDescent="0.8">
      <c r="A73" s="46" t="s">
        <v>78</v>
      </c>
      <c r="B73" s="47">
        <f>(B$3*0.5*'Summary impacts'!$Q$19)*'Summary impacts'!$G$6</f>
        <v>944946.70000000007</v>
      </c>
      <c r="C73" s="47">
        <f>(C$3*0.5*'Summary impacts'!$Q$19)*'Summary impacts'!$G$6</f>
        <v>1208084.5</v>
      </c>
      <c r="D73" s="47">
        <f>(D$3*0.5*'Summary impacts'!$Q$19)*'Summary impacts'!$G$6</f>
        <v>1335182.7</v>
      </c>
      <c r="E73" s="47">
        <f>(E$3*0.5*'Summary impacts'!$Q$19)*'Summary impacts'!$G$6</f>
        <v>1440488.5</v>
      </c>
      <c r="F73" s="47">
        <f>(F$3*0.5*'Summary impacts'!$Q$19)*'Summary impacts'!$G$6</f>
        <v>1634538.5999999999</v>
      </c>
      <c r="G73" s="47">
        <f>(G$3*0.5*'Summary impacts'!$Q$19)*'Summary impacts'!$G$6</f>
        <v>1854236.4000000001</v>
      </c>
      <c r="H73" s="47">
        <f>(H$3*0.5*'Summary impacts'!$Q$19)*'Summary impacts'!$G$6</f>
        <v>2102622.7000000002</v>
      </c>
      <c r="I73" s="47">
        <f>(I$3*0.5*'Summary impacts'!$Q$19)*'Summary impacts'!$G$6</f>
        <v>2383100.3000000003</v>
      </c>
      <c r="J73" s="47">
        <f>(J$3*0.5*'Summary impacts'!$Q$19)*'Summary impacts'!$G$6</f>
        <v>2699452.1</v>
      </c>
      <c r="K73" s="47">
        <f>(K$3*0.5*'Summary impacts'!$Q$19)*'Summary impacts'!$G$6</f>
        <v>3055859.1999999997</v>
      </c>
      <c r="L73" s="47">
        <f>(L$3*0.5*'Summary impacts'!$Q$19)*'Summary impacts'!$G$6</f>
        <v>3456919</v>
      </c>
      <c r="M73" s="47">
        <f>(M$3*0.5*'Summary impacts'!$Q$19)*'Summary impacts'!$G$6</f>
        <v>3907753.8</v>
      </c>
      <c r="N73" s="47">
        <f>(N$3*0.5*'Summary impacts'!$Q$19)*'Summary impacts'!$G$6</f>
        <v>4414010.8</v>
      </c>
      <c r="O73" s="47">
        <f>(O$3*0.5*'Summary impacts'!$Q$19)*'Summary impacts'!$G$6</f>
        <v>4981970.6999999993</v>
      </c>
      <c r="P73" s="47">
        <f>(P$3*0.5*'Summary impacts'!$Q$19)*'Summary impacts'!$G$6</f>
        <v>5618529.5999999996</v>
      </c>
      <c r="Q73" s="47">
        <f>(Q$3*0.5*'Summary impacts'!$Q$19)*'Summary impacts'!$G$6</f>
        <v>6331325.6999999993</v>
      </c>
      <c r="R73" s="47">
        <f>(R$3*0.5*'Summary impacts'!$Q$19)*'Summary impacts'!$G$6</f>
        <v>7128829.7999999998</v>
      </c>
      <c r="S73" s="47">
        <f>(S$3*0.5*'Summary impacts'!$Q$19)*'Summary impacts'!$G$6</f>
        <v>8020363.4000000004</v>
      </c>
      <c r="T73" s="47">
        <f>(T$3*0.5*'Summary impacts'!$Q$19)*'Summary impacts'!$G$6</f>
        <v>9016189.1999999993</v>
      </c>
      <c r="U73" s="48">
        <f t="shared" si="16"/>
        <v>3.9338618986247485E-2</v>
      </c>
      <c r="W73" s="76"/>
      <c r="X73" s="76"/>
      <c r="Y73" s="76"/>
      <c r="Z73" s="76"/>
      <c r="AA73" s="76"/>
      <c r="AB73" s="76"/>
      <c r="AC73" s="76"/>
      <c r="AD73" s="76"/>
      <c r="AE73" s="76"/>
      <c r="AF73" s="76"/>
      <c r="AG73" s="76"/>
      <c r="AH73" s="76"/>
      <c r="AI73" s="76"/>
      <c r="AJ73" s="76"/>
      <c r="AK73" s="76"/>
      <c r="AL73" s="76"/>
      <c r="AM73" s="76"/>
      <c r="AN73" s="76"/>
      <c r="AO73" s="76"/>
      <c r="AP73" s="77"/>
    </row>
    <row r="74" spans="1:42" ht="16" x14ac:dyDescent="0.8">
      <c r="A74" s="46" t="s">
        <v>14</v>
      </c>
      <c r="B74" s="47">
        <f>(B$4)*'Summary impacts'!$G$7</f>
        <v>106334.02</v>
      </c>
      <c r="C74" s="47">
        <f>(C$4)*'Summary impacts'!$G$7</f>
        <v>131793.26</v>
      </c>
      <c r="D74" s="47">
        <f>(D$4)*'Summary impacts'!$G$7</f>
        <v>142794.91</v>
      </c>
      <c r="E74" s="47">
        <f>(E$4)*'Summary impacts'!$G$7</f>
        <v>147836.62999999998</v>
      </c>
      <c r="F74" s="47">
        <f>(F$4)*'Summary impacts'!$G$7</f>
        <v>153066.32999999999</v>
      </c>
      <c r="G74" s="47">
        <f>(G$4)*'Summary impacts'!$G$7</f>
        <v>158488.82999999999</v>
      </c>
      <c r="H74" s="47">
        <f>(H$4)*'Summary impacts'!$G$7</f>
        <v>164113.77000000002</v>
      </c>
      <c r="I74" s="47">
        <f>(I$4)*'Summary impacts'!$G$7</f>
        <v>169953.2</v>
      </c>
      <c r="J74" s="47">
        <f>(J$4)*'Summary impacts'!$G$7</f>
        <v>176011.94</v>
      </c>
      <c r="K74" s="47">
        <f>(K$4)*'Summary impacts'!$G$7</f>
        <v>182304.45</v>
      </c>
      <c r="L74" s="47">
        <f>(L$4)*'Summary impacts'!$G$7</f>
        <v>188837.96</v>
      </c>
      <c r="M74" s="47">
        <f>(M$4)*'Summary impacts'!$G$7</f>
        <v>195626.93</v>
      </c>
      <c r="N74" s="47">
        <f>(N$4)*'Summary impacts'!$G$7</f>
        <v>202678.59</v>
      </c>
      <c r="O74" s="47">
        <f>(O$4)*'Summary impacts'!$G$7</f>
        <v>210009.81</v>
      </c>
      <c r="P74" s="47">
        <f>(P$4)*'Summary impacts'!$G$7</f>
        <v>217630.22999999998</v>
      </c>
      <c r="Q74" s="47">
        <f>(Q$4)*'Summary impacts'!$G$7</f>
        <v>225554.31</v>
      </c>
      <c r="R74" s="47">
        <f>(R$4)*'Summary impacts'!$G$7</f>
        <v>233796.51</v>
      </c>
      <c r="S74" s="47">
        <f>(S$4)*'Summary impacts'!$G$7</f>
        <v>242368.87999999998</v>
      </c>
      <c r="T74" s="47">
        <f>(T$4)*'Summary impacts'!$G$7</f>
        <v>251288.29</v>
      </c>
      <c r="U74" s="48">
        <f>T74/$T$83</f>
        <v>1.0963982761159963E-3</v>
      </c>
      <c r="W74" s="76"/>
      <c r="X74" s="76"/>
      <c r="Y74" s="76"/>
      <c r="Z74" s="76"/>
      <c r="AA74" s="76"/>
      <c r="AB74" s="76"/>
      <c r="AC74" s="76"/>
      <c r="AD74" s="76"/>
      <c r="AE74" s="76"/>
      <c r="AF74" s="76"/>
      <c r="AG74" s="76"/>
      <c r="AH74" s="76"/>
      <c r="AI74" s="76"/>
      <c r="AJ74" s="76"/>
      <c r="AK74" s="76"/>
      <c r="AL74" s="76"/>
      <c r="AM74" s="76"/>
      <c r="AN74" s="76"/>
      <c r="AO74" s="76"/>
      <c r="AP74" s="77"/>
    </row>
    <row r="75" spans="1:42" ht="16" x14ac:dyDescent="0.8">
      <c r="A75" s="46" t="s">
        <v>34</v>
      </c>
      <c r="B75" s="47">
        <f>(B$5*0.89)*'Summary impacts'!$G$8</f>
        <v>132033.8229</v>
      </c>
      <c r="C75" s="47">
        <f>(C$5*0.89)*'Summary impacts'!$G$8</f>
        <v>163629.5171</v>
      </c>
      <c r="D75" s="47">
        <f>(D$5*0.89)*'Summary impacts'!$G$8</f>
        <v>177283.995</v>
      </c>
      <c r="E75" s="47">
        <f>(E$5*0.89)*'Summary impacts'!$G$8</f>
        <v>183558.29029999999</v>
      </c>
      <c r="F75" s="47">
        <f>(F$5*0.89)*'Summary impacts'!$G$8</f>
        <v>199253.52929999997</v>
      </c>
      <c r="G75" s="47">
        <f>(G$5*0.89)*'Summary impacts'!$G$8</f>
        <v>216305.47539999997</v>
      </c>
      <c r="H75" s="47">
        <f>(H$5*0.89)*'Summary impacts'!$G$8</f>
        <v>234835.73820000005</v>
      </c>
      <c r="I75" s="47">
        <f>(I$5*0.89)*'Summary impacts'!$G$8</f>
        <v>254973.52790000002</v>
      </c>
      <c r="J75" s="47">
        <f>(J$5*0.89)*'Summary impacts'!$G$8</f>
        <v>276863.25589999999</v>
      </c>
      <c r="K75" s="47">
        <f>(K$5*0.89)*'Summary impacts'!$G$8</f>
        <v>300660.73450000002</v>
      </c>
      <c r="L75" s="47">
        <f>(L$5*0.89)*'Summary impacts'!$G$8</f>
        <v>326540.77749999997</v>
      </c>
      <c r="M75" s="47">
        <f>(M$5*0.89)*'Summary impacts'!$G$8</f>
        <v>354685.79930000001</v>
      </c>
      <c r="N75" s="47">
        <f>(N$5*0.89)*'Summary impacts'!$G$8</f>
        <v>385301.01610000001</v>
      </c>
      <c r="O75" s="47">
        <f>(O$5*0.89)*'Summary impacts'!$G$8</f>
        <v>418606.84529999999</v>
      </c>
      <c r="P75" s="47">
        <f>(P$5*0.89)*'Summary impacts'!$G$8</f>
        <v>454850.30640000006</v>
      </c>
      <c r="Q75" s="47">
        <f>(Q$5*0.89)*'Summary impacts'!$G$8</f>
        <v>494297.4204</v>
      </c>
      <c r="R75" s="47">
        <f>(R$5*0.89)*'Summary impacts'!$G$8</f>
        <v>537237.01010000007</v>
      </c>
      <c r="S75" s="47">
        <f>(S$5*0.89)*'Summary impacts'!$G$8</f>
        <v>583984.50040000002</v>
      </c>
      <c r="T75" s="47">
        <f>(T$5*0.89)*'Summary impacts'!$G$8</f>
        <v>634881.9182999999</v>
      </c>
      <c r="U75" s="48">
        <f t="shared" si="16"/>
        <v>2.7700592047537778E-3</v>
      </c>
      <c r="W75" s="76"/>
      <c r="X75" s="76"/>
      <c r="Y75" s="76"/>
      <c r="Z75" s="76"/>
      <c r="AA75" s="76"/>
      <c r="AB75" s="76"/>
      <c r="AC75" s="76"/>
      <c r="AD75" s="76"/>
      <c r="AE75" s="76"/>
      <c r="AF75" s="76"/>
      <c r="AG75" s="76"/>
      <c r="AH75" s="76"/>
      <c r="AI75" s="76"/>
      <c r="AJ75" s="76"/>
      <c r="AK75" s="76"/>
      <c r="AL75" s="76"/>
      <c r="AM75" s="76"/>
      <c r="AN75" s="76"/>
      <c r="AO75" s="76"/>
      <c r="AP75" s="77"/>
    </row>
    <row r="76" spans="1:42" ht="16" x14ac:dyDescent="0.8">
      <c r="A76" s="46" t="s">
        <v>35</v>
      </c>
      <c r="B76" s="47">
        <f>(B$5*0.11)*'Summary impacts'!$G$9</f>
        <v>5044.6836000000003</v>
      </c>
      <c r="C76" s="47">
        <f>(C$5*0.11)*'Summary impacts'!$G$9</f>
        <v>6251.8763999999992</v>
      </c>
      <c r="D76" s="47">
        <f>(D$5*0.11)*'Summary impacts'!$G$9</f>
        <v>6773.58</v>
      </c>
      <c r="E76" s="47">
        <f>(E$5*0.11)*'Summary impacts'!$G$9</f>
        <v>7013.3051999999998</v>
      </c>
      <c r="F76" s="47">
        <f>(F$5*0.11)*'Summary impacts'!$G$9</f>
        <v>7612.9811999999993</v>
      </c>
      <c r="G76" s="47">
        <f>(G$5*0.11)*'Summary impacts'!$G$9</f>
        <v>8264.4935999999998</v>
      </c>
      <c r="H76" s="47">
        <f>(H$5*0.11)*'Summary impacts'!$G$9</f>
        <v>8972.488800000001</v>
      </c>
      <c r="I76" s="47">
        <f>(I$5*0.11)*'Summary impacts'!$G$9</f>
        <v>9741.9035999999978</v>
      </c>
      <c r="J76" s="47">
        <f>(J$5*0.11)*'Summary impacts'!$G$9</f>
        <v>10578.2556</v>
      </c>
      <c r="K76" s="47">
        <f>(K$5*0.11)*'Summary impacts'!$G$9</f>
        <v>11487.498</v>
      </c>
      <c r="L76" s="47">
        <f>(L$5*0.11)*'Summary impacts'!$G$9</f>
        <v>12476.31</v>
      </c>
      <c r="M76" s="47">
        <f>(M$5*0.11)*'Summary impacts'!$G$9</f>
        <v>13551.661199999999</v>
      </c>
      <c r="N76" s="47">
        <f>(N$5*0.11)*'Summary impacts'!$G$9</f>
        <v>14721.392400000001</v>
      </c>
      <c r="O76" s="47">
        <f>(O$5*0.11)*'Summary impacts'!$G$9</f>
        <v>15993.9252</v>
      </c>
      <c r="P76" s="47">
        <f>(P$5*0.11)*'Summary impacts'!$G$9</f>
        <v>17378.6976</v>
      </c>
      <c r="Q76" s="47">
        <f>(Q$5*0.11)*'Summary impacts'!$G$9</f>
        <v>18885.873600000003</v>
      </c>
      <c r="R76" s="47">
        <f>(R$5*0.11)*'Summary impacts'!$G$9</f>
        <v>20526.488400000002</v>
      </c>
      <c r="S76" s="47">
        <f>(S$5*0.11)*'Summary impacts'!$G$9</f>
        <v>22312.593600000004</v>
      </c>
      <c r="T76" s="47">
        <f>(T$5*0.11)*'Summary impacts'!$G$9</f>
        <v>24257.2572</v>
      </c>
      <c r="U76" s="48">
        <f t="shared" si="16"/>
        <v>1.0583706458180897E-4</v>
      </c>
      <c r="W76" s="76"/>
      <c r="X76" s="76"/>
      <c r="Y76" s="76"/>
      <c r="Z76" s="76"/>
      <c r="AA76" s="76"/>
      <c r="AB76" s="76"/>
      <c r="AC76" s="76"/>
      <c r="AD76" s="76"/>
      <c r="AE76" s="76"/>
      <c r="AF76" s="76"/>
      <c r="AG76" s="76"/>
      <c r="AH76" s="76"/>
      <c r="AI76" s="76"/>
      <c r="AJ76" s="76"/>
      <c r="AK76" s="76"/>
      <c r="AL76" s="76"/>
      <c r="AM76" s="76"/>
      <c r="AN76" s="76"/>
      <c r="AO76" s="76"/>
      <c r="AP76" s="77"/>
    </row>
    <row r="77" spans="1:42" ht="16" x14ac:dyDescent="0.8">
      <c r="A77" s="46" t="s">
        <v>77</v>
      </c>
      <c r="B77" s="47">
        <f>(B$6*0.75)*'Summary impacts'!$G$10</f>
        <v>83918.212500000009</v>
      </c>
      <c r="C77" s="47">
        <f>(C$6*0.75)*'Summary impacts'!$G$10</f>
        <v>106122.56250000001</v>
      </c>
      <c r="D77" s="47">
        <f>(D$6*0.75)*'Summary impacts'!$G$10</f>
        <v>116401.91249999999</v>
      </c>
      <c r="E77" s="47">
        <f>(E$6*0.75)*'Summary impacts'!$G$10</f>
        <v>123628.46249999999</v>
      </c>
      <c r="F77" s="47">
        <f>(F$6*0.75)*'Summary impacts'!$G$10</f>
        <v>138089.51249999998</v>
      </c>
      <c r="G77" s="47">
        <f>(G$6*0.75)*'Summary impacts'!$G$10</f>
        <v>154390.98749999999</v>
      </c>
      <c r="H77" s="47">
        <f>(H$6*0.75)*'Summary impacts'!$G$10</f>
        <v>172755.48750000002</v>
      </c>
      <c r="I77" s="47">
        <f>(I$6*0.75)*'Summary impacts'!$G$10</f>
        <v>193433.4375</v>
      </c>
      <c r="J77" s="47">
        <f>(J$6*0.75)*'Summary impacts'!$G$10</f>
        <v>216695.13749999998</v>
      </c>
      <c r="K77" s="47">
        <f>(K$6*0.75)*'Summary impacts'!$G$10</f>
        <v>242842.68749999997</v>
      </c>
      <c r="L77" s="47">
        <f>(L$6*0.75)*'Summary impacts'!$G$10</f>
        <v>272207.99999999994</v>
      </c>
      <c r="M77" s="47">
        <f>(M$6*0.75)*'Summary impacts'!$G$10</f>
        <v>305156.77500000002</v>
      </c>
      <c r="N77" s="47">
        <f>(N$6*0.75)*'Summary impacts'!$G$10</f>
        <v>342094.46250000002</v>
      </c>
      <c r="O77" s="47">
        <f>(O$6*0.75)*'Summary impacts'!$G$10</f>
        <v>383464.27500000002</v>
      </c>
      <c r="P77" s="47">
        <f>(P$6*0.75)*'Summary impacts'!$G$10</f>
        <v>429755.13750000001</v>
      </c>
      <c r="Q77" s="47">
        <f>(Q$6*0.75)*'Summary impacts'!$G$10</f>
        <v>481497.71250000002</v>
      </c>
      <c r="R77" s="47">
        <f>(R$6*0.75)*'Summary impacts'!$G$10</f>
        <v>539280.30000000005</v>
      </c>
      <c r="S77" s="47">
        <f>(S$6*0.75)*'Summary impacts'!$G$10</f>
        <v>603734.92499999993</v>
      </c>
      <c r="T77" s="47">
        <f>(T$6*0.75)*'Summary impacts'!$G$10</f>
        <v>675557.21250000002</v>
      </c>
      <c r="U77" s="48">
        <f t="shared" si="16"/>
        <v>2.9475299593257126E-3</v>
      </c>
      <c r="W77" s="76"/>
      <c r="X77" s="76"/>
      <c r="Y77" s="76"/>
      <c r="Z77" s="76"/>
      <c r="AA77" s="76"/>
      <c r="AB77" s="76"/>
      <c r="AC77" s="76"/>
      <c r="AD77" s="76"/>
      <c r="AE77" s="76"/>
      <c r="AF77" s="76"/>
      <c r="AG77" s="76"/>
      <c r="AH77" s="76"/>
      <c r="AI77" s="76"/>
      <c r="AJ77" s="76"/>
      <c r="AK77" s="76"/>
      <c r="AL77" s="76"/>
      <c r="AM77" s="76"/>
      <c r="AN77" s="76"/>
      <c r="AO77" s="76"/>
      <c r="AP77" s="77"/>
    </row>
    <row r="78" spans="1:42" ht="16" x14ac:dyDescent="0.8">
      <c r="A78" s="46" t="s">
        <v>79</v>
      </c>
      <c r="B78" s="47">
        <f>(B$6*0.25)*'Summary impacts'!$G$11</f>
        <v>25544.915000000001</v>
      </c>
      <c r="C78" s="47">
        <f>(C$6*0.25)*'Summary impacts'!$G$11</f>
        <v>32303.975000000002</v>
      </c>
      <c r="D78" s="47">
        <f>(D$6*0.25)*'Summary impacts'!$G$11</f>
        <v>35433.034999999996</v>
      </c>
      <c r="E78" s="47">
        <f>(E$6*0.25)*'Summary impacts'!$G$11</f>
        <v>37632.814999999995</v>
      </c>
      <c r="F78" s="47">
        <f>(F$6*0.25)*'Summary impacts'!$G$11</f>
        <v>42034.794999999998</v>
      </c>
      <c r="G78" s="47">
        <f>(G$6*0.25)*'Summary impacts'!$G$11</f>
        <v>46997.004999999997</v>
      </c>
      <c r="H78" s="47">
        <f>(H$6*0.25)*'Summary impacts'!$G$11</f>
        <v>52587.205000000002</v>
      </c>
      <c r="I78" s="47">
        <f>(I$6*0.25)*'Summary impacts'!$G$11</f>
        <v>58881.625</v>
      </c>
      <c r="J78" s="47">
        <f>(J$6*0.25)*'Summary impacts'!$G$11</f>
        <v>65962.544999999998</v>
      </c>
      <c r="K78" s="47">
        <f>(K$6*0.25)*'Summary impacts'!$G$11</f>
        <v>73921.924999999988</v>
      </c>
      <c r="L78" s="47">
        <f>(L$6*0.25)*'Summary impacts'!$G$11</f>
        <v>82860.799999999988</v>
      </c>
      <c r="M78" s="47">
        <f>(M$6*0.25)*'Summary impacts'!$G$11</f>
        <v>92890.49</v>
      </c>
      <c r="N78" s="47">
        <f>(N$6*0.25)*'Summary impacts'!$G$11</f>
        <v>104134.41500000001</v>
      </c>
      <c r="O78" s="47">
        <f>(O$6*0.25)*'Summary impacts'!$G$11</f>
        <v>116727.49</v>
      </c>
      <c r="P78" s="47">
        <f>(P$6*0.25)*'Summary impacts'!$G$11</f>
        <v>130818.545</v>
      </c>
      <c r="Q78" s="47">
        <f>(Q$6*0.25)*'Summary impacts'!$G$11</f>
        <v>146569.11500000002</v>
      </c>
      <c r="R78" s="47">
        <f>(R$6*0.25)*'Summary impacts'!$G$11</f>
        <v>164158.28</v>
      </c>
      <c r="S78" s="47">
        <f>(S$6*0.25)*'Summary impacts'!$G$11</f>
        <v>183778.43</v>
      </c>
      <c r="T78" s="47">
        <f>(T$6*0.25)*'Summary impacts'!$G$11</f>
        <v>205641.315</v>
      </c>
      <c r="U78" s="48">
        <f t="shared" si="16"/>
        <v>8.9723553478845584E-4</v>
      </c>
      <c r="W78" s="76"/>
      <c r="X78" s="76"/>
      <c r="Y78" s="76"/>
      <c r="Z78" s="76"/>
      <c r="AA78" s="76"/>
      <c r="AB78" s="76"/>
      <c r="AC78" s="76"/>
      <c r="AD78" s="76"/>
      <c r="AE78" s="76"/>
      <c r="AF78" s="76"/>
      <c r="AG78" s="76"/>
      <c r="AH78" s="76"/>
      <c r="AI78" s="76"/>
      <c r="AJ78" s="76"/>
      <c r="AK78" s="76"/>
      <c r="AL78" s="76"/>
      <c r="AM78" s="76"/>
      <c r="AN78" s="76"/>
      <c r="AO78" s="76"/>
      <c r="AP78" s="77"/>
    </row>
    <row r="79" spans="1:42" ht="16" x14ac:dyDescent="0.8">
      <c r="A79" s="46" t="s">
        <v>37</v>
      </c>
      <c r="B79" s="47">
        <f>(B$7*0.76)*'Summary impacts'!$G$12</f>
        <v>190343.04119999998</v>
      </c>
      <c r="C79" s="47">
        <f>(C$7*0.76)*'Summary impacts'!$G$12</f>
        <v>236604.42360000004</v>
      </c>
      <c r="D79" s="47">
        <f>(D$7*0.76)*'Summary impacts'!$G$12</f>
        <v>256832.56080000004</v>
      </c>
      <c r="E79" s="47">
        <f>(E$7*0.76)*'Summary impacts'!$G$12</f>
        <v>266617.11240000004</v>
      </c>
      <c r="F79" s="47">
        <f>(F$7*0.76)*'Summary impacts'!$G$12</f>
        <v>290493.77399999998</v>
      </c>
      <c r="G79" s="47">
        <f>(G$7*0.76)*'Summary impacts'!$G$12</f>
        <v>316692.47879999998</v>
      </c>
      <c r="H79" s="47">
        <f>(H$7*0.76)*'Summary impacts'!$G$12</f>
        <v>345468.42720000003</v>
      </c>
      <c r="I79" s="47">
        <f>(I$7*0.76)*'Summary impacts'!$G$12</f>
        <v>377110.47240000003</v>
      </c>
      <c r="J79" s="47">
        <f>(J$7*0.76)*'Summary impacts'!$G$12</f>
        <v>411946.7292</v>
      </c>
      <c r="K79" s="47">
        <f>(K$7*0.76)*'Summary impacts'!$G$12</f>
        <v>450347.37840000005</v>
      </c>
      <c r="L79" s="47">
        <f>(L$7*0.76)*'Summary impacts'!$G$12</f>
        <v>492727.47120000003</v>
      </c>
      <c r="M79" s="47">
        <f>(M$7*0.76)*'Summary impacts'!$G$12</f>
        <v>539560.95120000001</v>
      </c>
      <c r="N79" s="47">
        <f>(N$7*0.76)*'Summary impacts'!$G$12</f>
        <v>591380.65440000012</v>
      </c>
      <c r="O79" s="47">
        <f>(O$7*0.76)*'Summary impacts'!$G$12</f>
        <v>648795.13559999992</v>
      </c>
      <c r="P79" s="47">
        <f>(P$7*0.76)*'Summary impacts'!$G$12</f>
        <v>712497.08159999992</v>
      </c>
      <c r="Q79" s="47">
        <f>(Q$7*0.76)*'Summary impacts'!$G$12</f>
        <v>783274.52880000009</v>
      </c>
      <c r="R79" s="47">
        <f>(R$7*0.76)*'Summary impacts'!$G$12</f>
        <v>862027.68960000016</v>
      </c>
      <c r="S79" s="47">
        <f>(S$7*0.76)*'Summary impacts'!$G$12</f>
        <v>949788.58319999999</v>
      </c>
      <c r="T79" s="47">
        <f>(T$7*0.76)*'Summary impacts'!$G$12</f>
        <v>1047737.8620000001</v>
      </c>
      <c r="U79" s="48">
        <f t="shared" si="16"/>
        <v>4.5713948139734636E-3</v>
      </c>
      <c r="W79" s="76"/>
      <c r="X79" s="76"/>
      <c r="Y79" s="76"/>
      <c r="Z79" s="76"/>
      <c r="AA79" s="76"/>
      <c r="AB79" s="76"/>
      <c r="AC79" s="76"/>
      <c r="AD79" s="76"/>
      <c r="AE79" s="76"/>
      <c r="AF79" s="76"/>
      <c r="AG79" s="76"/>
      <c r="AH79" s="76"/>
      <c r="AI79" s="76"/>
      <c r="AJ79" s="76"/>
      <c r="AK79" s="76"/>
      <c r="AL79" s="76"/>
      <c r="AM79" s="76"/>
      <c r="AN79" s="76"/>
      <c r="AO79" s="76"/>
      <c r="AP79" s="77"/>
    </row>
    <row r="80" spans="1:42" ht="16" x14ac:dyDescent="0.8">
      <c r="A80" s="46" t="s">
        <v>38</v>
      </c>
      <c r="B80" s="47">
        <f>(B$7*0.24)*'Summary impacts'!$G$13</f>
        <v>33719.306399999994</v>
      </c>
      <c r="C80" s="47">
        <f>(C$7*0.24)*'Summary impacts'!$G$13</f>
        <v>41914.519200000002</v>
      </c>
      <c r="D80" s="47">
        <f>(D$7*0.24)*'Summary impacts'!$G$13</f>
        <v>45497.937599999997</v>
      </c>
      <c r="E80" s="47">
        <f>(E$7*0.24)*'Summary impacts'!$G$13</f>
        <v>47231.272799999999</v>
      </c>
      <c r="F80" s="47">
        <f>(F$7*0.24)*'Summary impacts'!$G$13</f>
        <v>51461.027999999991</v>
      </c>
      <c r="G80" s="47">
        <f>(G$7*0.24)*'Summary impacts'!$G$13</f>
        <v>56102.133599999994</v>
      </c>
      <c r="H80" s="47">
        <f>(H$7*0.24)*'Summary impacts'!$G$13</f>
        <v>61199.798400000007</v>
      </c>
      <c r="I80" s="47">
        <f>(I$7*0.24)*'Summary impacts'!$G$13</f>
        <v>66805.19279999999</v>
      </c>
      <c r="J80" s="47">
        <f>(J$7*0.24)*'Summary impacts'!$G$13</f>
        <v>72976.4424</v>
      </c>
      <c r="K80" s="47">
        <f>(K$7*0.24)*'Summary impacts'!$G$13</f>
        <v>79779.124799999991</v>
      </c>
      <c r="L80" s="47">
        <f>(L$7*0.24)*'Summary impacts'!$G$13</f>
        <v>87286.766399999993</v>
      </c>
      <c r="M80" s="47">
        <f>(M$7*0.24)*'Summary impacts'!$G$13</f>
        <v>95583.326400000005</v>
      </c>
      <c r="N80" s="47">
        <f>(N$7*0.24)*'Summary impacts'!$G$13</f>
        <v>104763.19680000001</v>
      </c>
      <c r="O80" s="47">
        <f>(O$7*0.24)*'Summary impacts'!$G$13</f>
        <v>114934.18319999998</v>
      </c>
      <c r="P80" s="47">
        <f>(P$7*0.24)*'Summary impacts'!$G$13</f>
        <v>126218.99519999998</v>
      </c>
      <c r="Q80" s="47">
        <f>(Q$7*0.24)*'Summary impacts'!$G$13</f>
        <v>138757.23360000001</v>
      </c>
      <c r="R80" s="47">
        <f>(R$7*0.24)*'Summary impacts'!$G$13</f>
        <v>152708.37119999999</v>
      </c>
      <c r="S80" s="47">
        <f>(S$7*0.24)*'Summary impacts'!$G$13</f>
        <v>168255.2304</v>
      </c>
      <c r="T80" s="47">
        <f>(T$7*0.24)*'Summary impacts'!$G$13</f>
        <v>185606.96400000001</v>
      </c>
      <c r="U80" s="48">
        <f t="shared" si="16"/>
        <v>8.0982347153830286E-4</v>
      </c>
      <c r="W80" s="76"/>
      <c r="X80" s="76"/>
      <c r="Y80" s="76"/>
      <c r="Z80" s="76"/>
      <c r="AA80" s="76"/>
      <c r="AB80" s="76"/>
      <c r="AC80" s="76"/>
      <c r="AD80" s="76"/>
      <c r="AE80" s="76"/>
      <c r="AF80" s="76"/>
      <c r="AG80" s="76"/>
      <c r="AH80" s="76"/>
      <c r="AI80" s="76"/>
      <c r="AJ80" s="76"/>
      <c r="AK80" s="76"/>
      <c r="AL80" s="76"/>
      <c r="AM80" s="76"/>
      <c r="AN80" s="76"/>
      <c r="AO80" s="76"/>
      <c r="AP80" s="77"/>
    </row>
    <row r="81" spans="1:42" ht="16" x14ac:dyDescent="0.8">
      <c r="A81" s="46" t="s">
        <v>39</v>
      </c>
      <c r="B81" s="47">
        <f>(B$8)*'Summary impacts'!$G$14</f>
        <v>401.52</v>
      </c>
      <c r="C81" s="47">
        <f>(C$8)*'Summary impacts'!$G$14</f>
        <v>558.096</v>
      </c>
      <c r="D81" s="47">
        <f>(D$8)*'Summary impacts'!$G$14</f>
        <v>642.096</v>
      </c>
      <c r="E81" s="47">
        <f>(E$8)*'Summary impacts'!$G$14</f>
        <v>699.88799999999992</v>
      </c>
      <c r="F81" s="47">
        <f>(F$8)*'Summary impacts'!$G$14</f>
        <v>765.072</v>
      </c>
      <c r="G81" s="47">
        <f>(G$8)*'Summary impacts'!$G$14</f>
        <v>837.31200000000013</v>
      </c>
      <c r="H81" s="47">
        <f>(H$8)*'Summary impacts'!$G$14</f>
        <v>917.28000000000009</v>
      </c>
      <c r="I81" s="47">
        <f>(I$8)*'Summary impacts'!$G$14</f>
        <v>1005.3120000000001</v>
      </c>
      <c r="J81" s="47">
        <f>(J$8)*'Summary impacts'!$G$14</f>
        <v>1102.752</v>
      </c>
      <c r="K81" s="47">
        <f>(K$8)*'Summary impacts'!$G$14</f>
        <v>1209.9359999999999</v>
      </c>
      <c r="L81" s="47">
        <f>(L$8)*'Summary impacts'!$G$14</f>
        <v>1327.5360000000001</v>
      </c>
      <c r="M81" s="47">
        <f>(M$8)*'Summary impacts'!$G$14</f>
        <v>1456.5600000000002</v>
      </c>
      <c r="N81" s="47">
        <f>(N$8)*'Summary impacts'!$G$14</f>
        <v>1597.68</v>
      </c>
      <c r="O81" s="47">
        <f>(O$8)*'Summary impacts'!$G$14</f>
        <v>1752.24</v>
      </c>
      <c r="P81" s="47">
        <f>(P$8)*'Summary impacts'!$G$14</f>
        <v>1920.912</v>
      </c>
      <c r="Q81" s="47">
        <f>(Q$8)*'Summary impacts'!$G$14</f>
        <v>2104.3680000000004</v>
      </c>
      <c r="R81" s="47">
        <f>(R$8)*'Summary impacts'!$G$14</f>
        <v>2304.288</v>
      </c>
      <c r="S81" s="47">
        <f>(S$8)*'Summary impacts'!$G$14</f>
        <v>2521.0080000000003</v>
      </c>
      <c r="T81" s="47">
        <f>(T$8)*'Summary impacts'!$G$14</f>
        <v>2756.2080000000001</v>
      </c>
      <c r="U81" s="48">
        <f t="shared" si="16"/>
        <v>1.2025636768896466E-5</v>
      </c>
      <c r="W81" s="76"/>
      <c r="X81" s="76"/>
      <c r="Y81" s="76"/>
      <c r="Z81" s="76"/>
      <c r="AA81" s="76"/>
      <c r="AB81" s="76"/>
      <c r="AC81" s="76"/>
      <c r="AD81" s="76"/>
      <c r="AE81" s="76"/>
      <c r="AF81" s="76"/>
      <c r="AG81" s="76"/>
      <c r="AH81" s="76"/>
      <c r="AI81" s="76"/>
      <c r="AJ81" s="76"/>
      <c r="AK81" s="76"/>
      <c r="AL81" s="76"/>
      <c r="AM81" s="76"/>
      <c r="AN81" s="76"/>
      <c r="AO81" s="76"/>
      <c r="AP81" s="77"/>
    </row>
    <row r="82" spans="1:42" ht="16" x14ac:dyDescent="0.8">
      <c r="A82" s="46" t="s">
        <v>40</v>
      </c>
      <c r="B82" s="47">
        <f>(B$9)*AVERAGE('Summary impacts'!$G$4:$G$14)</f>
        <v>1621118.3003636363</v>
      </c>
      <c r="C82" s="47">
        <f>(C$9)*AVERAGE('Summary impacts'!$G$4:$G$14)</f>
        <v>2016755.194727273</v>
      </c>
      <c r="D82" s="47">
        <f>(D$9)*AVERAGE('Summary impacts'!$G$4:$G$14)</f>
        <v>2190151.2570909089</v>
      </c>
      <c r="E82" s="47">
        <f>(E$9)*AVERAGE('Summary impacts'!$G$4:$G$14)</f>
        <v>2270162.5483636367</v>
      </c>
      <c r="F82" s="47">
        <f>(F$9)*AVERAGE('Summary impacts'!$G$4:$G$14)</f>
        <v>2353732.4479999999</v>
      </c>
      <c r="G82" s="47">
        <f>(G$9)*AVERAGE('Summary impacts'!$G$4:$G$14)</f>
        <v>2441147.9405454546</v>
      </c>
      <c r="H82" s="47">
        <f>(H$9)*AVERAGE('Summary impacts'!$G$4:$G$14)</f>
        <v>2532523.8198181819</v>
      </c>
      <c r="I82" s="47">
        <f>(I$9)*AVERAGE('Summary impacts'!$G$4:$G$14)</f>
        <v>2628204.4672727273</v>
      </c>
      <c r="J82" s="47">
        <f>(J$9)*AVERAGE('Summary impacts'!$G$4:$G$14)</f>
        <v>2728419.4705454549</v>
      </c>
      <c r="K82" s="47">
        <f>(K$9)*AVERAGE('Summary impacts'!$G$4:$G$14)</f>
        <v>2833398.4172727275</v>
      </c>
      <c r="L82" s="47">
        <f>(L$9)*AVERAGE('Summary impacts'!$G$4:$G$14)</f>
        <v>2943485.6889090911</v>
      </c>
      <c r="M82" s="47">
        <f>(M$9)*AVERAGE('Summary impacts'!$G$4:$G$14)</f>
        <v>3059025.6669090912</v>
      </c>
      <c r="N82" s="47">
        <f>(N$9)*AVERAGE('Summary impacts'!$G$4:$G$14)</f>
        <v>3180362.7327272724</v>
      </c>
      <c r="O82" s="47">
        <f>(O$9)*AVERAGE('Summary impacts'!$G$4:$G$14)</f>
        <v>3307841.2678181818</v>
      </c>
      <c r="P82" s="47">
        <f>(P$9)*AVERAGE('Summary impacts'!$G$4:$G$14)</f>
        <v>3441863.0505454545</v>
      </c>
      <c r="Q82" s="47">
        <f>(Q$9)*AVERAGE('Summary impacts'!$G$4:$G$14)</f>
        <v>3582944.6530909091</v>
      </c>
      <c r="R82" s="47">
        <f>(R$9)*AVERAGE('Summary impacts'!$G$4:$G$14)</f>
        <v>3731487.8538181819</v>
      </c>
      <c r="S82" s="47">
        <f>(S$9)*AVERAGE('Summary impacts'!$G$4:$G$14)</f>
        <v>3888124.0187272727</v>
      </c>
      <c r="T82" s="47">
        <f>(T$9)*AVERAGE('Summary impacts'!$G$4:$G$14)</f>
        <v>4053254.9261818188</v>
      </c>
      <c r="U82" s="48">
        <f t="shared" si="16"/>
        <v>1.7684794280403659E-2</v>
      </c>
      <c r="W82" s="76"/>
      <c r="X82" s="76"/>
      <c r="Y82" s="76"/>
      <c r="Z82" s="76"/>
      <c r="AA82" s="76"/>
      <c r="AB82" s="76"/>
      <c r="AC82" s="76"/>
      <c r="AD82" s="76"/>
      <c r="AE82" s="76"/>
      <c r="AF82" s="76"/>
      <c r="AG82" s="76"/>
      <c r="AH82" s="76"/>
      <c r="AI82" s="76"/>
      <c r="AJ82" s="76"/>
      <c r="AK82" s="76"/>
      <c r="AL82" s="76"/>
      <c r="AM82" s="76"/>
      <c r="AN82" s="76"/>
      <c r="AO82" s="76"/>
      <c r="AP82" s="77"/>
    </row>
    <row r="83" spans="1:42" ht="16" x14ac:dyDescent="0.8">
      <c r="A83" s="39" t="s">
        <v>60</v>
      </c>
      <c r="B83" s="39">
        <f>SUM(B71:B82)</f>
        <v>27515056.10396364</v>
      </c>
      <c r="C83" s="39">
        <f t="shared" ref="C83:T83" si="17">SUM(C71:C82)</f>
        <v>35383739.294527285</v>
      </c>
      <c r="D83" s="39">
        <f t="shared" si="17"/>
        <v>39159826.125990905</v>
      </c>
      <c r="E83" s="39">
        <f t="shared" si="17"/>
        <v>42055631.034563631</v>
      </c>
      <c r="F83" s="39">
        <f t="shared" si="17"/>
        <v>47035278.625999987</v>
      </c>
      <c r="G83" s="39">
        <f t="shared" si="17"/>
        <v>52639831.000445448</v>
      </c>
      <c r="H83" s="39">
        <f t="shared" si="17"/>
        <v>58941247.256918177</v>
      </c>
      <c r="I83" s="39">
        <f t="shared" si="17"/>
        <v>66020926.476472743</v>
      </c>
      <c r="J83" s="39">
        <f t="shared" si="17"/>
        <v>73968020.894145459</v>
      </c>
      <c r="K83" s="39">
        <f t="shared" si="17"/>
        <v>82881540.183472723</v>
      </c>
      <c r="L83" s="39">
        <f t="shared" si="17"/>
        <v>92870091.050009072</v>
      </c>
      <c r="M83" s="39">
        <f t="shared" si="17"/>
        <v>104054427.1080091</v>
      </c>
      <c r="N83" s="39">
        <f t="shared" si="17"/>
        <v>116566972.3079273</v>
      </c>
      <c r="O83" s="39">
        <f t="shared" si="17"/>
        <v>130555167.4941182</v>
      </c>
      <c r="P83" s="39">
        <f t="shared" si="17"/>
        <v>146180163.97184542</v>
      </c>
      <c r="Q83" s="39">
        <f t="shared" si="17"/>
        <v>163620523.83699089</v>
      </c>
      <c r="R83" s="39">
        <f t="shared" si="17"/>
        <v>183073196.6991182</v>
      </c>
      <c r="S83" s="39">
        <f t="shared" si="17"/>
        <v>204754857.93332732</v>
      </c>
      <c r="T83" s="39">
        <f t="shared" si="17"/>
        <v>229194349.78518179</v>
      </c>
      <c r="U83" s="41">
        <f>T83/B83</f>
        <v>8.3297794821565176</v>
      </c>
      <c r="W83" s="69"/>
      <c r="X83" s="69"/>
      <c r="Y83" s="69"/>
      <c r="Z83" s="69"/>
      <c r="AA83" s="69"/>
      <c r="AB83" s="69"/>
      <c r="AC83" s="69"/>
      <c r="AD83" s="69"/>
      <c r="AE83" s="69"/>
      <c r="AF83" s="69"/>
      <c r="AG83" s="69"/>
      <c r="AH83" s="69"/>
      <c r="AI83" s="69"/>
      <c r="AJ83" s="69"/>
      <c r="AK83" s="69"/>
      <c r="AL83" s="69"/>
      <c r="AM83" s="69"/>
      <c r="AN83" s="69"/>
      <c r="AO83" s="69"/>
      <c r="AP83" s="78"/>
    </row>
    <row r="84" spans="1:42" x14ac:dyDescent="0.75">
      <c r="A84" s="73" t="s">
        <v>87</v>
      </c>
      <c r="W84" s="6"/>
      <c r="X84" s="6"/>
      <c r="Y84" s="6"/>
      <c r="Z84" s="6"/>
      <c r="AA84" s="6"/>
      <c r="AB84" s="6"/>
      <c r="AC84" s="6"/>
      <c r="AD84" s="6"/>
      <c r="AE84" s="6"/>
      <c r="AF84" s="6"/>
      <c r="AG84" s="6"/>
      <c r="AH84" s="6"/>
      <c r="AI84" s="6"/>
      <c r="AJ84" s="6"/>
      <c r="AK84" s="6"/>
      <c r="AL84" s="6"/>
      <c r="AM84" s="6"/>
      <c r="AN84" s="6"/>
      <c r="AO84" s="6"/>
      <c r="AP84" s="6"/>
    </row>
    <row r="85" spans="1:42" ht="16" x14ac:dyDescent="0.8">
      <c r="A85" s="46" t="s">
        <v>84</v>
      </c>
      <c r="B85" s="47">
        <f>(B$3*0.5*'Summary impacts'!$Q$19+(B$3*0.5)*'Summary impacts'!$Q$18)*'Summary impacts'!$H$4</f>
        <v>48485685.040000007</v>
      </c>
      <c r="C85" s="47">
        <f>(C$3*0.5*'Summary impacts'!$Q$19+(C$3*0.5)*'Summary impacts'!$Q$18)*'Summary impacts'!$H$4</f>
        <v>61987416.400000006</v>
      </c>
      <c r="D85" s="47">
        <f>(D$3*0.5*'Summary impacts'!$Q$19+(D$3*0.5)*'Summary impacts'!$Q$18)*'Summary impacts'!$H$4</f>
        <v>68508888.239999995</v>
      </c>
      <c r="E85" s="47">
        <f>(E$3*0.5*'Summary impacts'!$Q$19+(E$3*0.5)*'Summary impacts'!$Q$18)*'Summary impacts'!$H$4</f>
        <v>73912181.200000003</v>
      </c>
      <c r="F85" s="47">
        <f>(F$3*0.5*'Summary impacts'!$Q$19+(F$3*0.5)*'Summary impacts'!$Q$18)*'Summary impacts'!$H$4</f>
        <v>83868988.319999993</v>
      </c>
      <c r="G85" s="47">
        <f>(G$3*0.5*'Summary impacts'!$Q$19+(G$3*0.5)*'Summary impacts'!$Q$18)*'Summary impacts'!$H$4</f>
        <v>95141791.680000007</v>
      </c>
      <c r="H85" s="47">
        <f>(H$3*0.5*'Summary impacts'!$Q$19+(H$3*0.5)*'Summary impacts'!$Q$18)*'Summary impacts'!$H$4</f>
        <v>107886616.23999999</v>
      </c>
      <c r="I85" s="47">
        <f>(I$3*0.5*'Summary impacts'!$Q$19+(I$3*0.5)*'Summary impacts'!$Q$18)*'Summary impacts'!$H$4</f>
        <v>122278061.36000001</v>
      </c>
      <c r="J85" s="47">
        <f>(J$3*0.5*'Summary impacts'!$Q$19+(J$3*0.5)*'Summary impacts'!$Q$18)*'Summary impacts'!$H$4</f>
        <v>138510229.52000001</v>
      </c>
      <c r="K85" s="47">
        <f>(K$3*0.5*'Summary impacts'!$Q$19+(K$3*0.5)*'Summary impacts'!$Q$18)*'Summary impacts'!$H$4</f>
        <v>156797655.03999999</v>
      </c>
      <c r="L85" s="47">
        <f>(L$3*0.5*'Summary impacts'!$Q$19+(L$3*0.5)*'Summary impacts'!$Q$18)*'Summary impacts'!$H$4</f>
        <v>177376232.80000001</v>
      </c>
      <c r="M85" s="47">
        <f>(M$3*0.5*'Summary impacts'!$Q$19+(M$3*0.5)*'Summary impacts'!$Q$18)*'Summary impacts'!$H$4</f>
        <v>200508790.56</v>
      </c>
      <c r="N85" s="47">
        <f>(N$3*0.5*'Summary impacts'!$Q$19+(N$3*0.5)*'Summary impacts'!$Q$18)*'Summary impacts'!$H$4</f>
        <v>226485088.95999998</v>
      </c>
      <c r="O85" s="47">
        <f>(O$3*0.5*'Summary impacts'!$Q$19+(O$3*0.5)*'Summary impacts'!$Q$18)*'Summary impacts'!$H$4</f>
        <v>255627393.84000003</v>
      </c>
      <c r="P85" s="47">
        <f>(P$3*0.5*'Summary impacts'!$Q$19+(P$3*0.5)*'Summary impacts'!$Q$18)*'Summary impacts'!$H$4</f>
        <v>288289547.51999998</v>
      </c>
      <c r="Q85" s="47">
        <f>(Q$3*0.5*'Summary impacts'!$Q$19+(Q$3*0.5)*'Summary impacts'!$Q$18)*'Summary impacts'!$H$4</f>
        <v>324863469.84000003</v>
      </c>
      <c r="R85" s="47">
        <f>(R$3*0.5*'Summary impacts'!$Q$19+(R$3*0.5)*'Summary impacts'!$Q$18)*'Summary impacts'!$H$4</f>
        <v>365783801.75999999</v>
      </c>
      <c r="S85" s="47">
        <f>(S$3*0.5*'Summary impacts'!$Q$19+(S$3*0.5)*'Summary impacts'!$Q$18)*'Summary impacts'!$H$4</f>
        <v>411528834.08000004</v>
      </c>
      <c r="T85" s="47">
        <f>(T$3*0.5*'Summary impacts'!$Q$19+(T$3*0.5)*'Summary impacts'!$Q$18)*'Summary impacts'!$H$4</f>
        <v>462625151.04000002</v>
      </c>
      <c r="U85" s="48">
        <f>T85/B85</f>
        <v>9.541479111996475</v>
      </c>
      <c r="W85" s="76"/>
      <c r="X85" s="76"/>
      <c r="Y85" s="76"/>
      <c r="Z85" s="76"/>
      <c r="AA85" s="76"/>
      <c r="AB85" s="76"/>
      <c r="AC85" s="76"/>
      <c r="AD85" s="76"/>
      <c r="AE85" s="76"/>
      <c r="AF85" s="76"/>
      <c r="AG85" s="76"/>
      <c r="AH85" s="76"/>
      <c r="AI85" s="76"/>
      <c r="AJ85" s="76"/>
      <c r="AK85" s="76"/>
      <c r="AL85" s="76"/>
      <c r="AM85" s="76"/>
      <c r="AN85" s="76"/>
      <c r="AO85" s="76"/>
      <c r="AP85" s="77"/>
    </row>
    <row r="86" spans="1:42" ht="16" x14ac:dyDescent="0.8">
      <c r="A86" s="46" t="s">
        <v>32</v>
      </c>
      <c r="B86" s="47">
        <f>(B$2-(B$3*0.5)*'Summary impacts'!$Q$18)*'Summary impacts'!$H$5</f>
        <v>22716340.919999998</v>
      </c>
      <c r="C86" s="47">
        <f>(C$2-(C$3*0.5)*'Summary impacts'!$Q$18)*'Summary impacts'!$H$5</f>
        <v>32174512.199999999</v>
      </c>
      <c r="D86" s="47">
        <f>(D$2-(D$3*0.5)*'Summary impacts'!$Q$18)*'Summary impacts'!$H$5</f>
        <v>36733574.519999996</v>
      </c>
      <c r="E86" s="47">
        <f>(E$2-(E$3*0.5)*'Summary impacts'!$Q$18)*'Summary impacts'!$H$5</f>
        <v>38841222.599999994</v>
      </c>
      <c r="F86" s="47">
        <f>(F$2-(F$3*0.5)*'Summary impacts'!$Q$18)*'Summary impacts'!$H$5</f>
        <v>39371121.360000007</v>
      </c>
      <c r="G86" s="47">
        <f>(G$2-(G$3*0.5)*'Summary impacts'!$Q$18)*'Summary impacts'!$H$5</f>
        <v>39706748.639999993</v>
      </c>
      <c r="H86" s="47">
        <f>(H$2-(H$3*0.5)*'Summary impacts'!$Q$18)*'Summary impacts'!$H$5</f>
        <v>39805958.519999996</v>
      </c>
      <c r="I86" s="47">
        <f>(I$2-(I$3*0.5)*'Summary impacts'!$Q$18)*'Summary impacts'!$H$5</f>
        <v>39628916.279999994</v>
      </c>
      <c r="J86" s="47">
        <f>(J$2-(J$3*0.5)*'Summary impacts'!$Q$18)*'Summary impacts'!$H$5</f>
        <v>39118233.960000001</v>
      </c>
      <c r="K86" s="47">
        <f>(K$2-(K$3*0.5)*'Summary impacts'!$Q$18)*'Summary impacts'!$H$5</f>
        <v>38215825.920000002</v>
      </c>
      <c r="L86" s="47">
        <f>(L$2-(L$3*0.5)*'Summary impacts'!$Q$18)*'Summary impacts'!$H$5</f>
        <v>36853844.399999984</v>
      </c>
      <c r="M86" s="47">
        <f>(M$2-(M$3*0.5)*'Summary impacts'!$Q$18)*'Summary impacts'!$H$5</f>
        <v>34954292.87999998</v>
      </c>
      <c r="N86" s="47">
        <f>(N$2-(N$3*0.5)*'Summary impacts'!$Q$18)*'Summary impacts'!$H$5</f>
        <v>32423626.080000009</v>
      </c>
      <c r="O86" s="47">
        <f>(O$2-(O$3*0.5)*'Summary impacts'!$Q$18)*'Summary impacts'!$H$5</f>
        <v>29159923.319999997</v>
      </c>
      <c r="P86" s="47">
        <f>(P$2-(P$3*0.5)*'Summary impacts'!$Q$18)*'Summary impacts'!$H$5</f>
        <v>25042512.959999993</v>
      </c>
      <c r="Q86" s="47">
        <f>(Q$2-(Q$3*0.5)*'Summary impacts'!$Q$18)*'Summary impacts'!$H$5</f>
        <v>19937641.320000004</v>
      </c>
      <c r="R86" s="47">
        <f>(R$2-(R$3*0.5)*'Summary impacts'!$Q$18)*'Summary impacts'!$H$5</f>
        <v>13686630.479999991</v>
      </c>
      <c r="S86" s="47">
        <f>(S$2-(S$3*0.5)*'Summary impacts'!$Q$18)*'Summary impacts'!$H$5</f>
        <v>6111933.8399999673</v>
      </c>
      <c r="T86" s="47">
        <f>(T$2-(T$3*0.5)*'Summary impacts'!$Q$18)*'Summary impacts'!$H$5</f>
        <v>252853.91999999684</v>
      </c>
      <c r="U86" s="48">
        <f t="shared" ref="U86" si="18">T86/B86</f>
        <v>1.1130926450279601E-2</v>
      </c>
      <c r="W86" s="76"/>
      <c r="X86" s="76"/>
      <c r="Y86" s="76"/>
      <c r="Z86" s="76"/>
      <c r="AA86" s="76"/>
      <c r="AB86" s="76"/>
      <c r="AC86" s="76"/>
      <c r="AD86" s="76"/>
      <c r="AE86" s="76"/>
      <c r="AF86" s="76"/>
      <c r="AG86" s="76"/>
      <c r="AH86" s="76"/>
      <c r="AI86" s="76"/>
      <c r="AJ86" s="76"/>
      <c r="AK86" s="76"/>
      <c r="AL86" s="76"/>
      <c r="AM86" s="76"/>
      <c r="AN86" s="76"/>
      <c r="AO86" s="76"/>
      <c r="AP86" s="77"/>
    </row>
    <row r="87" spans="1:42" ht="16" x14ac:dyDescent="0.8">
      <c r="A87" s="46" t="s">
        <v>78</v>
      </c>
      <c r="B87" s="47">
        <f>(B$3*0.5*'Summary impacts'!$Q$19)*'Summary impacts'!$H$6</f>
        <v>15192237.000000002</v>
      </c>
      <c r="C87" s="47">
        <f>(C$3*0.5*'Summary impacts'!$Q$19)*'Summary impacts'!$H$6</f>
        <v>19422795</v>
      </c>
      <c r="D87" s="47">
        <f>(D$3*0.5*'Summary impacts'!$Q$19)*'Summary impacts'!$H$6</f>
        <v>21466197</v>
      </c>
      <c r="E87" s="47">
        <f>(E$3*0.5*'Summary impacts'!$Q$19)*'Summary impacts'!$H$6</f>
        <v>23159235</v>
      </c>
      <c r="F87" s="47">
        <f>(F$3*0.5*'Summary impacts'!$Q$19)*'Summary impacts'!$H$6</f>
        <v>26279046</v>
      </c>
      <c r="G87" s="47">
        <f>(G$3*0.5*'Summary impacts'!$Q$19)*'Summary impacts'!$H$6</f>
        <v>29811204</v>
      </c>
      <c r="H87" s="47">
        <f>(H$3*0.5*'Summary impacts'!$Q$19)*'Summary impacts'!$H$6</f>
        <v>33804597</v>
      </c>
      <c r="I87" s="47">
        <f>(I$3*0.5*'Summary impacts'!$Q$19)*'Summary impacts'!$H$6</f>
        <v>38313933</v>
      </c>
      <c r="J87" s="47">
        <f>(J$3*0.5*'Summary impacts'!$Q$19)*'Summary impacts'!$H$6</f>
        <v>43400031</v>
      </c>
      <c r="K87" s="47">
        <f>(K$3*0.5*'Summary impacts'!$Q$19)*'Summary impacts'!$H$6</f>
        <v>49130112</v>
      </c>
      <c r="L87" s="47">
        <f>(L$3*0.5*'Summary impacts'!$Q$19)*'Summary impacts'!$H$6</f>
        <v>55578090</v>
      </c>
      <c r="M87" s="47">
        <f>(M$3*0.5*'Summary impacts'!$Q$19)*'Summary impacts'!$H$6</f>
        <v>62826318</v>
      </c>
      <c r="N87" s="47">
        <f>(N$3*0.5*'Summary impacts'!$Q$19)*'Summary impacts'!$H$6</f>
        <v>70965588</v>
      </c>
      <c r="O87" s="47">
        <f>(O$3*0.5*'Summary impacts'!$Q$19)*'Summary impacts'!$H$6</f>
        <v>80096877</v>
      </c>
      <c r="P87" s="47">
        <f>(P$3*0.5*'Summary impacts'!$Q$19)*'Summary impacts'!$H$6</f>
        <v>90331056</v>
      </c>
      <c r="Q87" s="47">
        <f>(Q$3*0.5*'Summary impacts'!$Q$19)*'Summary impacts'!$H$6</f>
        <v>101790927</v>
      </c>
      <c r="R87" s="47">
        <f>(R$3*0.5*'Summary impacts'!$Q$19)*'Summary impacts'!$H$6</f>
        <v>114612678</v>
      </c>
      <c r="S87" s="47">
        <f>(S$3*0.5*'Summary impacts'!$Q$19)*'Summary impacts'!$H$6</f>
        <v>128946174.00000001</v>
      </c>
      <c r="T87" s="47">
        <f>(T$3*0.5*'Summary impacts'!$Q$19)*'Summary impacts'!$H$6</f>
        <v>144956412</v>
      </c>
      <c r="U87" s="48">
        <f>T87/B87</f>
        <v>9.541479111996475</v>
      </c>
      <c r="W87" s="76"/>
      <c r="X87" s="76"/>
      <c r="Y87" s="76"/>
      <c r="Z87" s="76"/>
      <c r="AA87" s="76"/>
      <c r="AB87" s="76"/>
      <c r="AC87" s="76"/>
      <c r="AD87" s="76"/>
      <c r="AE87" s="76"/>
      <c r="AF87" s="76"/>
      <c r="AG87" s="76"/>
      <c r="AH87" s="76"/>
      <c r="AI87" s="76"/>
      <c r="AJ87" s="76"/>
      <c r="AK87" s="76"/>
      <c r="AL87" s="76"/>
      <c r="AM87" s="76"/>
      <c r="AN87" s="76"/>
      <c r="AO87" s="76"/>
      <c r="AP87" s="77"/>
    </row>
    <row r="88" spans="1:42" ht="16" x14ac:dyDescent="0.8">
      <c r="A88" s="46" t="s">
        <v>14</v>
      </c>
      <c r="B88" s="47">
        <f>(B$4)*'Summary impacts'!$H$7</f>
        <v>23296416</v>
      </c>
      <c r="C88" s="47">
        <f>(C$4)*'Summary impacts'!$H$7</f>
        <v>28874208</v>
      </c>
      <c r="D88" s="47">
        <f>(D$4)*'Summary impacts'!$H$7</f>
        <v>31284528</v>
      </c>
      <c r="E88" s="47">
        <f>(E$4)*'Summary impacts'!$H$7</f>
        <v>32389103.999999996</v>
      </c>
      <c r="F88" s="47">
        <f>(F$4)*'Summary impacts'!$H$7</f>
        <v>33534864</v>
      </c>
      <c r="G88" s="47">
        <f>(G$4)*'Summary impacts'!$H$7</f>
        <v>34722864</v>
      </c>
      <c r="H88" s="47">
        <f>(H$4)*'Summary impacts'!$H$7</f>
        <v>35955216</v>
      </c>
      <c r="I88" s="47">
        <f>(I$4)*'Summary impacts'!$H$7</f>
        <v>37234560</v>
      </c>
      <c r="J88" s="47">
        <f>(J$4)*'Summary impacts'!$H$7</f>
        <v>38561952</v>
      </c>
      <c r="K88" s="47">
        <f>(K$4)*'Summary impacts'!$H$7</f>
        <v>39940560</v>
      </c>
      <c r="L88" s="47">
        <f>(L$4)*'Summary impacts'!$H$7</f>
        <v>41371968</v>
      </c>
      <c r="M88" s="47">
        <f>(M$4)*'Summary impacts'!$H$7</f>
        <v>42859344</v>
      </c>
      <c r="N88" s="47">
        <f>(N$4)*'Summary impacts'!$H$7</f>
        <v>44404272</v>
      </c>
      <c r="O88" s="47">
        <f>(O$4)*'Summary impacts'!$H$7</f>
        <v>46010448</v>
      </c>
      <c r="P88" s="47">
        <f>(P$4)*'Summary impacts'!$H$7</f>
        <v>47679984</v>
      </c>
      <c r="Q88" s="47">
        <f>(Q$4)*'Summary impacts'!$H$7</f>
        <v>49416048</v>
      </c>
      <c r="R88" s="47">
        <f>(R$4)*'Summary impacts'!$H$7</f>
        <v>51221808</v>
      </c>
      <c r="S88" s="47">
        <f>(S$4)*'Summary impacts'!$H$7</f>
        <v>53099904</v>
      </c>
      <c r="T88" s="47">
        <f>(T$4)*'Summary impacts'!$H$7</f>
        <v>55054032</v>
      </c>
      <c r="U88" s="48">
        <f t="shared" ref="U88:U97" si="19">T88/B88</f>
        <v>2.3631974978468793</v>
      </c>
      <c r="W88" s="76"/>
      <c r="X88" s="76"/>
      <c r="Y88" s="76"/>
      <c r="Z88" s="76"/>
      <c r="AA88" s="76"/>
      <c r="AB88" s="76"/>
      <c r="AC88" s="76"/>
      <c r="AD88" s="76"/>
      <c r="AE88" s="76"/>
      <c r="AF88" s="76"/>
      <c r="AG88" s="76"/>
      <c r="AH88" s="76"/>
      <c r="AI88" s="76"/>
      <c r="AJ88" s="76"/>
      <c r="AK88" s="76"/>
      <c r="AL88" s="76"/>
      <c r="AM88" s="76"/>
      <c r="AN88" s="76"/>
      <c r="AO88" s="76"/>
      <c r="AP88" s="77"/>
    </row>
    <row r="89" spans="1:42" ht="16" x14ac:dyDescent="0.8">
      <c r="A89" s="46" t="s">
        <v>34</v>
      </c>
      <c r="B89" s="47">
        <f>(B$5*0.89)*'Summary impacts'!$H$8</f>
        <v>15584320.08</v>
      </c>
      <c r="C89" s="47">
        <f>(C$5*0.89)*'Summary impacts'!$H$8</f>
        <v>19313647.919999998</v>
      </c>
      <c r="D89" s="47">
        <f>(D$5*0.89)*'Summary impacts'!$H$8</f>
        <v>20925324</v>
      </c>
      <c r="E89" s="47">
        <f>(E$5*0.89)*'Summary impacts'!$H$8</f>
        <v>21665896.559999999</v>
      </c>
      <c r="F89" s="47">
        <f>(F$5*0.89)*'Summary impacts'!$H$8</f>
        <v>23518449.359999996</v>
      </c>
      <c r="G89" s="47">
        <f>(G$5*0.89)*'Summary impacts'!$H$8</f>
        <v>25531138.079999998</v>
      </c>
      <c r="H89" s="47">
        <f>(H$5*0.89)*'Summary impacts'!$H$8</f>
        <v>27718316.640000004</v>
      </c>
      <c r="I89" s="47">
        <f>(I$5*0.89)*'Summary impacts'!$H$8</f>
        <v>30095236.080000002</v>
      </c>
      <c r="J89" s="47">
        <f>(J$5*0.89)*'Summary impacts'!$H$8</f>
        <v>32678941.68</v>
      </c>
      <c r="K89" s="47">
        <f>(K$5*0.89)*'Summary impacts'!$H$8</f>
        <v>35487824.399999999</v>
      </c>
      <c r="L89" s="47">
        <f>(L$5*0.89)*'Summary impacts'!$H$8</f>
        <v>38542518</v>
      </c>
      <c r="M89" s="47">
        <f>(M$5*0.89)*'Summary impacts'!$H$8</f>
        <v>41864553.359999999</v>
      </c>
      <c r="N89" s="47">
        <f>(N$5*0.89)*'Summary impacts'!$H$8</f>
        <v>45478152.719999999</v>
      </c>
      <c r="O89" s="47">
        <f>(O$5*0.89)*'Summary impacts'!$H$8</f>
        <v>49409332.559999995</v>
      </c>
      <c r="P89" s="47">
        <f>(P$5*0.89)*'Summary impacts'!$H$8</f>
        <v>53687249.280000009</v>
      </c>
      <c r="Q89" s="47">
        <f>(Q$5*0.89)*'Summary impacts'!$H$8</f>
        <v>58343302.079999998</v>
      </c>
      <c r="R89" s="47">
        <f>(R$5*0.89)*'Summary impacts'!$H$8</f>
        <v>63411581.520000003</v>
      </c>
      <c r="S89" s="47">
        <f>(S$5*0.89)*'Summary impacts'!$H$8</f>
        <v>68929318.080000013</v>
      </c>
      <c r="T89" s="47">
        <f>(T$5*0.89)*'Summary impacts'!$H$8</f>
        <v>74936882.159999996</v>
      </c>
      <c r="U89" s="48">
        <f t="shared" si="19"/>
        <v>4.808479405923495</v>
      </c>
      <c r="W89" s="76"/>
      <c r="X89" s="76"/>
      <c r="Y89" s="76"/>
      <c r="Z89" s="76"/>
      <c r="AA89" s="76"/>
      <c r="AB89" s="76"/>
      <c r="AC89" s="76"/>
      <c r="AD89" s="76"/>
      <c r="AE89" s="76"/>
      <c r="AF89" s="76"/>
      <c r="AG89" s="76"/>
      <c r="AH89" s="76"/>
      <c r="AI89" s="76"/>
      <c r="AJ89" s="76"/>
      <c r="AK89" s="76"/>
      <c r="AL89" s="76"/>
      <c r="AM89" s="76"/>
      <c r="AN89" s="76"/>
      <c r="AO89" s="76"/>
      <c r="AP89" s="77"/>
    </row>
    <row r="90" spans="1:42" ht="16" x14ac:dyDescent="0.8">
      <c r="A90" s="46" t="s">
        <v>35</v>
      </c>
      <c r="B90" s="47">
        <f>(B$5*0.11)*'Summary impacts'!$H$9</f>
        <v>2109594.96</v>
      </c>
      <c r="C90" s="47">
        <f>(C$5*0.11)*'Summary impacts'!$H$9</f>
        <v>2614421.04</v>
      </c>
      <c r="D90" s="47">
        <f>(D$5*0.11)*'Summary impacts'!$H$9</f>
        <v>2832588</v>
      </c>
      <c r="E90" s="47">
        <f>(E$5*0.11)*'Summary impacts'!$H$9</f>
        <v>2932836.7199999997</v>
      </c>
      <c r="F90" s="47">
        <f>(F$5*0.11)*'Summary impacts'!$H$9</f>
        <v>3183610.32</v>
      </c>
      <c r="G90" s="47">
        <f>(G$5*0.11)*'Summary impacts'!$H$9</f>
        <v>3456060.9599999995</v>
      </c>
      <c r="H90" s="47">
        <f>(H$5*0.11)*'Summary impacts'!$H$9</f>
        <v>3752131.6800000006</v>
      </c>
      <c r="I90" s="47">
        <f>(I$5*0.11)*'Summary impacts'!$H$9</f>
        <v>4073886.9599999995</v>
      </c>
      <c r="J90" s="47">
        <f>(J$5*0.11)*'Summary impacts'!$H$9</f>
        <v>4423634.16</v>
      </c>
      <c r="K90" s="47">
        <f>(K$5*0.11)*'Summary impacts'!$H$9</f>
        <v>4803862.8</v>
      </c>
      <c r="L90" s="47">
        <f>(L$5*0.11)*'Summary impacts'!$H$9</f>
        <v>5217366</v>
      </c>
      <c r="M90" s="47">
        <f>(M$5*0.11)*'Summary impacts'!$H$9</f>
        <v>5667058.3199999994</v>
      </c>
      <c r="N90" s="47">
        <f>(N$5*0.11)*'Summary impacts'!$H$9</f>
        <v>6156218.6399999997</v>
      </c>
      <c r="O90" s="47">
        <f>(O$5*0.11)*'Summary impacts'!$H$9</f>
        <v>6688368.7199999997</v>
      </c>
      <c r="P90" s="47">
        <f>(P$5*0.11)*'Summary impacts'!$H$9</f>
        <v>7267455.3600000003</v>
      </c>
      <c r="Q90" s="47">
        <f>(Q$5*0.11)*'Summary impacts'!$H$9</f>
        <v>7897728.9600000009</v>
      </c>
      <c r="R90" s="47">
        <f>(R$5*0.11)*'Summary impacts'!$H$9</f>
        <v>8583804.2400000002</v>
      </c>
      <c r="S90" s="47">
        <f>(S$5*0.11)*'Summary impacts'!$H$9</f>
        <v>9330720.9600000009</v>
      </c>
      <c r="T90" s="47">
        <f>(T$5*0.11)*'Summary impacts'!$H$9</f>
        <v>10143943.92</v>
      </c>
      <c r="U90" s="48">
        <f t="shared" si="19"/>
        <v>4.808479405923495</v>
      </c>
      <c r="W90" s="76"/>
      <c r="X90" s="76"/>
      <c r="Y90" s="76"/>
      <c r="Z90" s="76"/>
      <c r="AA90" s="76"/>
      <c r="AB90" s="76"/>
      <c r="AC90" s="76"/>
      <c r="AD90" s="76"/>
      <c r="AE90" s="76"/>
      <c r="AF90" s="76"/>
      <c r="AG90" s="76"/>
      <c r="AH90" s="76"/>
      <c r="AI90" s="76"/>
      <c r="AJ90" s="76"/>
      <c r="AK90" s="76"/>
      <c r="AL90" s="76"/>
      <c r="AM90" s="76"/>
      <c r="AN90" s="76"/>
      <c r="AO90" s="76"/>
      <c r="AP90" s="77"/>
    </row>
    <row r="91" spans="1:42" ht="16" x14ac:dyDescent="0.8">
      <c r="A91" s="46" t="s">
        <v>77</v>
      </c>
      <c r="B91" s="47">
        <f>(B$6*0.5)*'Summary impacts'!$H$10</f>
        <v>20562601</v>
      </c>
      <c r="C91" s="47">
        <f>(C$6*0.5)*'Summary impacts'!$H$10</f>
        <v>26003365.000000004</v>
      </c>
      <c r="D91" s="47">
        <f>(D$6*0.5)*'Summary impacts'!$H$10</f>
        <v>28522128.999999996</v>
      </c>
      <c r="E91" s="47">
        <f>(E$6*0.5)*'Summary impacts'!$H$10</f>
        <v>30292861</v>
      </c>
      <c r="F91" s="47">
        <f>(F$6*0.5)*'Summary impacts'!$H$10</f>
        <v>33836273</v>
      </c>
      <c r="G91" s="47">
        <f>(G$6*0.5)*'Summary impacts'!$H$10</f>
        <v>37830647</v>
      </c>
      <c r="H91" s="47">
        <f>(H$6*0.5)*'Summary impacts'!$H$10</f>
        <v>42330527</v>
      </c>
      <c r="I91" s="47">
        <f>(I$6*0.5)*'Summary impacts'!$H$10</f>
        <v>47397275</v>
      </c>
      <c r="J91" s="47">
        <f>(J$6*0.5)*'Summary impacts'!$H$10</f>
        <v>53097123</v>
      </c>
      <c r="K91" s="47">
        <f>(K$6*0.5)*'Summary impacts'!$H$10</f>
        <v>59504094.999999993</v>
      </c>
      <c r="L91" s="47">
        <f>(L$6*0.5)*'Summary impacts'!$H$10</f>
        <v>66699519.999999993</v>
      </c>
      <c r="M91" s="47">
        <f>(M$6*0.5)*'Summary impacts'!$H$10</f>
        <v>74773006</v>
      </c>
      <c r="N91" s="47">
        <f>(N$6*0.5)*'Summary impacts'!$H$10</f>
        <v>83823901</v>
      </c>
      <c r="O91" s="47">
        <f>(O$6*0.5)*'Summary impacts'!$H$10</f>
        <v>93960806</v>
      </c>
      <c r="P91" s="47">
        <f>(P$6*0.5)*'Summary impacts'!$H$10</f>
        <v>105303523</v>
      </c>
      <c r="Q91" s="47">
        <f>(Q$6*0.5)*'Summary impacts'!$H$10</f>
        <v>117982081</v>
      </c>
      <c r="R91" s="47">
        <f>(R$6*0.5)*'Summary impacts'!$H$10</f>
        <v>132140632</v>
      </c>
      <c r="S91" s="47">
        <f>(S$6*0.5)*'Summary impacts'!$H$10</f>
        <v>147934042</v>
      </c>
      <c r="T91" s="47">
        <f>(T$6*0.5)*'Summary impacts'!$H$10</f>
        <v>165532761</v>
      </c>
      <c r="U91" s="48">
        <f t="shared" si="19"/>
        <v>8.0501859176278323</v>
      </c>
      <c r="W91" s="76"/>
      <c r="X91" s="76"/>
      <c r="Y91" s="76"/>
      <c r="Z91" s="76"/>
      <c r="AA91" s="76"/>
      <c r="AB91" s="76"/>
      <c r="AC91" s="76"/>
      <c r="AD91" s="76"/>
      <c r="AE91" s="76"/>
      <c r="AF91" s="76"/>
      <c r="AG91" s="76"/>
      <c r="AH91" s="76"/>
      <c r="AI91" s="76"/>
      <c r="AJ91" s="76"/>
      <c r="AK91" s="76"/>
      <c r="AL91" s="76"/>
      <c r="AM91" s="76"/>
      <c r="AN91" s="76"/>
      <c r="AO91" s="76"/>
      <c r="AP91" s="77"/>
    </row>
    <row r="92" spans="1:42" ht="16" x14ac:dyDescent="0.8">
      <c r="A92" s="46" t="s">
        <v>79</v>
      </c>
      <c r="B92" s="47">
        <f>(B$6*0.5)*'Summary impacts'!$H$11</f>
        <v>21322615</v>
      </c>
      <c r="C92" s="47">
        <f>(C$6*0.5)*'Summary impacts'!$H$11</f>
        <v>26964475.000000004</v>
      </c>
      <c r="D92" s="47">
        <f>(D$6*0.5)*'Summary impacts'!$H$11</f>
        <v>29576334.999999996</v>
      </c>
      <c r="E92" s="47">
        <f>(E$6*0.5)*'Summary impacts'!$H$11</f>
        <v>31412515</v>
      </c>
      <c r="F92" s="47">
        <f>(F$6*0.5)*'Summary impacts'!$H$11</f>
        <v>35086895</v>
      </c>
      <c r="G92" s="47">
        <f>(G$6*0.5)*'Summary impacts'!$H$11</f>
        <v>39228905</v>
      </c>
      <c r="H92" s="47">
        <f>(H$6*0.5)*'Summary impacts'!$H$11</f>
        <v>43895105</v>
      </c>
      <c r="I92" s="47">
        <f>(I$6*0.5)*'Summary impacts'!$H$11</f>
        <v>49149125</v>
      </c>
      <c r="J92" s="47">
        <f>(J$6*0.5)*'Summary impacts'!$H$11</f>
        <v>55059645</v>
      </c>
      <c r="K92" s="47">
        <f>(K$6*0.5)*'Summary impacts'!$H$11</f>
        <v>61703424.999999993</v>
      </c>
      <c r="L92" s="47">
        <f>(L$6*0.5)*'Summary impacts'!$H$11</f>
        <v>69164800</v>
      </c>
      <c r="M92" s="47">
        <f>(M$6*0.5)*'Summary impacts'!$H$11</f>
        <v>77536690</v>
      </c>
      <c r="N92" s="47">
        <f>(N$6*0.5)*'Summary impacts'!$H$11</f>
        <v>86922115</v>
      </c>
      <c r="O92" s="47">
        <f>(O$6*0.5)*'Summary impacts'!$H$11</f>
        <v>97433690</v>
      </c>
      <c r="P92" s="47">
        <f>(P$6*0.5)*'Summary impacts'!$H$11</f>
        <v>109195645</v>
      </c>
      <c r="Q92" s="47">
        <f>(Q$6*0.5)*'Summary impacts'!$H$11</f>
        <v>122342815</v>
      </c>
      <c r="R92" s="47">
        <f>(R$6*0.5)*'Summary impacts'!$H$11</f>
        <v>137024680</v>
      </c>
      <c r="S92" s="47">
        <f>(S$6*0.5)*'Summary impacts'!$H$11</f>
        <v>153401830</v>
      </c>
      <c r="T92" s="47">
        <f>(T$6*0.5)*'Summary impacts'!$H$11</f>
        <v>171651015</v>
      </c>
      <c r="U92" s="48">
        <f t="shared" si="19"/>
        <v>8.0501859176278323</v>
      </c>
      <c r="W92" s="76"/>
      <c r="X92" s="76"/>
      <c r="Y92" s="76"/>
      <c r="Z92" s="76"/>
      <c r="AA92" s="76"/>
      <c r="AB92" s="76"/>
      <c r="AC92" s="76"/>
      <c r="AD92" s="76"/>
      <c r="AE92" s="76"/>
      <c r="AF92" s="76"/>
      <c r="AG92" s="76"/>
      <c r="AH92" s="76"/>
      <c r="AI92" s="76"/>
      <c r="AJ92" s="76"/>
      <c r="AK92" s="76"/>
      <c r="AL92" s="76"/>
      <c r="AM92" s="76"/>
      <c r="AN92" s="76"/>
      <c r="AO92" s="76"/>
      <c r="AP92" s="77"/>
    </row>
    <row r="93" spans="1:42" ht="16" x14ac:dyDescent="0.8">
      <c r="A93" s="46" t="s">
        <v>37</v>
      </c>
      <c r="B93" s="47">
        <f>(B$7*0.76)*'Summary impacts'!$H$12</f>
        <v>45548212.839999996</v>
      </c>
      <c r="C93" s="47">
        <f>(C$7*0.76)*'Summary impacts'!$H$12</f>
        <v>56618348.520000003</v>
      </c>
      <c r="D93" s="47">
        <f>(D$7*0.76)*'Summary impacts'!$H$12</f>
        <v>61458848.56000001</v>
      </c>
      <c r="E93" s="47">
        <f>(E$7*0.76)*'Summary impacts'!$H$12</f>
        <v>63800246.680000007</v>
      </c>
      <c r="F93" s="47">
        <f>(F$7*0.76)*'Summary impacts'!$H$12</f>
        <v>69513821.799999997</v>
      </c>
      <c r="G93" s="47">
        <f>(G$7*0.76)*'Summary impacts'!$H$12</f>
        <v>75783051.159999996</v>
      </c>
      <c r="H93" s="47">
        <f>(H$7*0.76)*'Summary impacts'!$H$12</f>
        <v>82669003.040000007</v>
      </c>
      <c r="I93" s="47">
        <f>(I$7*0.76)*'Summary impacts'!$H$12</f>
        <v>90240798.680000007</v>
      </c>
      <c r="J93" s="47">
        <f>(J$7*0.76)*'Summary impacts'!$H$12</f>
        <v>98576954.439999998</v>
      </c>
      <c r="K93" s="47">
        <f>(K$7*0.76)*'Summary impacts'!$H$12</f>
        <v>107766052.88000001</v>
      </c>
      <c r="L93" s="47">
        <f>(L$7*0.76)*'Summary impacts'!$H$12</f>
        <v>117907413.84</v>
      </c>
      <c r="M93" s="47">
        <f>(M$7*0.76)*'Summary impacts'!$H$12</f>
        <v>129114449.84</v>
      </c>
      <c r="N93" s="47">
        <f>(N$7*0.76)*'Summary impacts'!$H$12</f>
        <v>141514666.08000001</v>
      </c>
      <c r="O93" s="47">
        <f>(O$7*0.76)*'Summary impacts'!$H$12</f>
        <v>155253686.91999999</v>
      </c>
      <c r="P93" s="47">
        <f>(P$7*0.76)*'Summary impacts'!$H$12</f>
        <v>170497269.11999997</v>
      </c>
      <c r="Q93" s="47">
        <f>(Q$7*0.76)*'Summary impacts'!$H$12</f>
        <v>187433986.16</v>
      </c>
      <c r="R93" s="47">
        <f>(R$7*0.76)*'Summary impacts'!$H$12</f>
        <v>206279254.72000003</v>
      </c>
      <c r="S93" s="47">
        <f>(S$7*0.76)*'Summary impacts'!$H$12</f>
        <v>227280032.24000001</v>
      </c>
      <c r="T93" s="47">
        <f>(T$7*0.76)*'Summary impacts'!$H$12</f>
        <v>250718843.40000001</v>
      </c>
      <c r="U93" s="48">
        <f t="shared" si="19"/>
        <v>5.5044715866397542</v>
      </c>
      <c r="W93" s="76"/>
      <c r="X93" s="76"/>
      <c r="Y93" s="76"/>
      <c r="Z93" s="76"/>
      <c r="AA93" s="76"/>
      <c r="AB93" s="76"/>
      <c r="AC93" s="76"/>
      <c r="AD93" s="76"/>
      <c r="AE93" s="76"/>
      <c r="AF93" s="76"/>
      <c r="AG93" s="76"/>
      <c r="AH93" s="76"/>
      <c r="AI93" s="76"/>
      <c r="AJ93" s="76"/>
      <c r="AK93" s="76"/>
      <c r="AL93" s="76"/>
      <c r="AM93" s="76"/>
      <c r="AN93" s="76"/>
      <c r="AO93" s="76"/>
      <c r="AP93" s="77"/>
    </row>
    <row r="94" spans="1:42" ht="16" x14ac:dyDescent="0.8">
      <c r="A94" s="46" t="s">
        <v>38</v>
      </c>
      <c r="B94" s="47">
        <f>(B$7*0.24)*'Summary impacts'!$H$13</f>
        <v>13520301.6</v>
      </c>
      <c r="C94" s="47">
        <f>(C$7*0.24)*'Summary impacts'!$H$13</f>
        <v>16806304.800000001</v>
      </c>
      <c r="D94" s="47">
        <f>(D$7*0.24)*'Summary impacts'!$H$13</f>
        <v>18243134.399999999</v>
      </c>
      <c r="E94" s="47">
        <f>(E$7*0.24)*'Summary impacts'!$H$13</f>
        <v>18938143.199999999</v>
      </c>
      <c r="F94" s="47">
        <f>(F$7*0.24)*'Summary impacts'!$H$13</f>
        <v>20634131.999999996</v>
      </c>
      <c r="G94" s="47">
        <f>(G$7*0.24)*'Summary impacts'!$H$13</f>
        <v>22495058.399999999</v>
      </c>
      <c r="H94" s="47">
        <f>(H$7*0.24)*'Summary impacts'!$H$13</f>
        <v>24539049.600000001</v>
      </c>
      <c r="I94" s="47">
        <f>(I$7*0.24)*'Summary impacts'!$H$13</f>
        <v>26786623.199999999</v>
      </c>
      <c r="J94" s="47">
        <f>(J$7*0.24)*'Summary impacts'!$H$13</f>
        <v>29261085.600000001</v>
      </c>
      <c r="K94" s="47">
        <f>(K$7*0.24)*'Summary impacts'!$H$13</f>
        <v>31988731.199999996</v>
      </c>
      <c r="L94" s="47">
        <f>(L$7*0.24)*'Summary impacts'!$H$13</f>
        <v>34999041.599999994</v>
      </c>
      <c r="M94" s="47">
        <f>(M$7*0.24)*'Summary impacts'!$H$13</f>
        <v>38325681.600000001</v>
      </c>
      <c r="N94" s="47">
        <f>(N$7*0.24)*'Summary impacts'!$H$13</f>
        <v>42006499.200000003</v>
      </c>
      <c r="O94" s="47">
        <f>(O$7*0.24)*'Summary impacts'!$H$13</f>
        <v>46084720.799999997</v>
      </c>
      <c r="P94" s="47">
        <f>(P$7*0.24)*'Summary impacts'!$H$13</f>
        <v>50609548.79999999</v>
      </c>
      <c r="Q94" s="47">
        <f>(Q$7*0.24)*'Summary impacts'!$H$13</f>
        <v>55636958.399999999</v>
      </c>
      <c r="R94" s="47">
        <f>(R$7*0.24)*'Summary impacts'!$H$13</f>
        <v>61230892.799999997</v>
      </c>
      <c r="S94" s="47">
        <f>(S$7*0.24)*'Summary impacts'!$H$13</f>
        <v>67464657.600000009</v>
      </c>
      <c r="T94" s="47">
        <f>(T$7*0.24)*'Summary impacts'!$H$13</f>
        <v>74422116</v>
      </c>
      <c r="U94" s="48">
        <f t="shared" si="19"/>
        <v>5.5044715866397542</v>
      </c>
      <c r="W94" s="76"/>
      <c r="X94" s="76"/>
      <c r="Y94" s="76"/>
      <c r="Z94" s="76"/>
      <c r="AA94" s="76"/>
      <c r="AB94" s="76"/>
      <c r="AC94" s="76"/>
      <c r="AD94" s="76"/>
      <c r="AE94" s="76"/>
      <c r="AF94" s="76"/>
      <c r="AG94" s="76"/>
      <c r="AH94" s="76"/>
      <c r="AI94" s="76"/>
      <c r="AJ94" s="76"/>
      <c r="AK94" s="76"/>
      <c r="AL94" s="76"/>
      <c r="AM94" s="76"/>
      <c r="AN94" s="76"/>
      <c r="AO94" s="76"/>
      <c r="AP94" s="77"/>
    </row>
    <row r="95" spans="1:42" ht="16" x14ac:dyDescent="0.8">
      <c r="A95" s="46" t="s">
        <v>39</v>
      </c>
      <c r="B95" s="47">
        <f>(B$8)*'Summary impacts'!$H$14</f>
        <v>1912000</v>
      </c>
      <c r="C95" s="47">
        <f>(C$8)*'Summary impacts'!$H$14</f>
        <v>2657600</v>
      </c>
      <c r="D95" s="47">
        <f>(D$8)*'Summary impacts'!$H$14</f>
        <v>3057600</v>
      </c>
      <c r="E95" s="47">
        <f>(E$8)*'Summary impacts'!$H$14</f>
        <v>3332799.9999999995</v>
      </c>
      <c r="F95" s="47">
        <f>(F$8)*'Summary impacts'!$H$14</f>
        <v>3643200</v>
      </c>
      <c r="G95" s="47">
        <f>(G$8)*'Summary impacts'!$H$14</f>
        <v>3987200.0000000005</v>
      </c>
      <c r="H95" s="47">
        <f>(H$8)*'Summary impacts'!$H$14</f>
        <v>4368000</v>
      </c>
      <c r="I95" s="47">
        <f>(I$8)*'Summary impacts'!$H$14</f>
        <v>4787200</v>
      </c>
      <c r="J95" s="47">
        <f>(J$8)*'Summary impacts'!$H$14</f>
        <v>5251200</v>
      </c>
      <c r="K95" s="47">
        <f>(K$8)*'Summary impacts'!$H$14</f>
        <v>5761600</v>
      </c>
      <c r="L95" s="47">
        <f>(L$8)*'Summary impacts'!$H$14</f>
        <v>6321600</v>
      </c>
      <c r="M95" s="47">
        <f>(M$8)*'Summary impacts'!$H$14</f>
        <v>6936000</v>
      </c>
      <c r="N95" s="47">
        <f>(N$8)*'Summary impacts'!$H$14</f>
        <v>7608000</v>
      </c>
      <c r="O95" s="47">
        <f>(O$8)*'Summary impacts'!$H$14</f>
        <v>8344000</v>
      </c>
      <c r="P95" s="47">
        <f>(P$8)*'Summary impacts'!$H$14</f>
        <v>9147200</v>
      </c>
      <c r="Q95" s="47">
        <f>(Q$8)*'Summary impacts'!$H$14</f>
        <v>10020800</v>
      </c>
      <c r="R95" s="47">
        <f>(R$8)*'Summary impacts'!$H$14</f>
        <v>10972800</v>
      </c>
      <c r="S95" s="47">
        <f>(S$8)*'Summary impacts'!$H$14</f>
        <v>12004800</v>
      </c>
      <c r="T95" s="47">
        <f>(T$8)*'Summary impacts'!$H$14</f>
        <v>13124800</v>
      </c>
      <c r="U95" s="48">
        <f t="shared" si="19"/>
        <v>6.8644351464435145</v>
      </c>
      <c r="W95" s="76"/>
      <c r="X95" s="76"/>
      <c r="Y95" s="76"/>
      <c r="Z95" s="76"/>
      <c r="AA95" s="76"/>
      <c r="AB95" s="76"/>
      <c r="AC95" s="76"/>
      <c r="AD95" s="76"/>
      <c r="AE95" s="76"/>
      <c r="AF95" s="76"/>
      <c r="AG95" s="76"/>
      <c r="AH95" s="76"/>
      <c r="AI95" s="76"/>
      <c r="AJ95" s="76"/>
      <c r="AK95" s="76"/>
      <c r="AL95" s="76"/>
      <c r="AM95" s="76"/>
      <c r="AN95" s="76"/>
      <c r="AO95" s="76"/>
      <c r="AP95" s="77"/>
    </row>
    <row r="96" spans="1:42" ht="16" x14ac:dyDescent="0.8">
      <c r="A96" s="46" t="s">
        <v>40</v>
      </c>
      <c r="B96" s="47">
        <f>(B$9)*AVERAGE('Summary impacts'!$H$4:$H$14)</f>
        <v>24605659.272727273</v>
      </c>
      <c r="C96" s="47">
        <f>(C$9)*AVERAGE('Summary impacts'!$H$4:$H$14)</f>
        <v>30610715.545454547</v>
      </c>
      <c r="D96" s="47">
        <f>(D$9)*AVERAGE('Summary impacts'!$H$4:$H$14)</f>
        <v>33242555.81818182</v>
      </c>
      <c r="E96" s="47">
        <f>(E$9)*AVERAGE('Summary impacts'!$H$4:$H$14)</f>
        <v>34456983.272727281</v>
      </c>
      <c r="F96" s="47">
        <f>(F$9)*AVERAGE('Summary impacts'!$H$4:$H$14)</f>
        <v>35725424</v>
      </c>
      <c r="G96" s="47">
        <f>(G$9)*AVERAGE('Summary impacts'!$H$4:$H$14)</f>
        <v>37052233.909090914</v>
      </c>
      <c r="H96" s="47">
        <f>(H$9)*AVERAGE('Summary impacts'!$H$4:$H$14)</f>
        <v>38439155.363636367</v>
      </c>
      <c r="I96" s="47">
        <f>(I$9)*AVERAGE('Summary impacts'!$H$4:$H$14)</f>
        <v>39891415.454545453</v>
      </c>
      <c r="J96" s="47">
        <f>(J$9)*AVERAGE('Summary impacts'!$H$4:$H$14)</f>
        <v>41412498.909090914</v>
      </c>
      <c r="K96" s="47">
        <f>(K$9)*AVERAGE('Summary impacts'!$H$4:$H$14)</f>
        <v>43005890.454545453</v>
      </c>
      <c r="L96" s="47">
        <f>(L$9)*AVERAGE('Summary impacts'!$H$4:$H$14)</f>
        <v>44676817.181818187</v>
      </c>
      <c r="M96" s="47">
        <f>(M$9)*AVERAGE('Summary impacts'!$H$4:$H$14)</f>
        <v>46430506.181818187</v>
      </c>
      <c r="N96" s="47">
        <f>(N$9)*AVERAGE('Summary impacts'!$H$4:$H$14)</f>
        <v>48272184.545454539</v>
      </c>
      <c r="O96" s="47">
        <f>(O$9)*AVERAGE('Summary impacts'!$H$4:$H$14)</f>
        <v>50207079.36363636</v>
      </c>
      <c r="P96" s="47">
        <f>(P$9)*AVERAGE('Summary impacts'!$H$4:$H$14)</f>
        <v>52241288.909090906</v>
      </c>
      <c r="Q96" s="47">
        <f>(Q$9)*AVERAGE('Summary impacts'!$H$4:$H$14)</f>
        <v>54382653.81818182</v>
      </c>
      <c r="R96" s="47">
        <f>(R$9)*AVERAGE('Summary impacts'!$H$4:$H$14)</f>
        <v>56637272.363636367</v>
      </c>
      <c r="S96" s="47">
        <f>(S$9)*AVERAGE('Summary impacts'!$H$4:$H$14)</f>
        <v>59014727.545454547</v>
      </c>
      <c r="T96" s="47">
        <f>(T$9)*AVERAGE('Summary impacts'!$H$4:$H$14)</f>
        <v>61521117.636363648</v>
      </c>
      <c r="U96" s="48">
        <f t="shared" si="19"/>
        <v>2.5002832459991509</v>
      </c>
      <c r="W96" s="76"/>
      <c r="X96" s="76"/>
      <c r="Y96" s="76"/>
      <c r="Z96" s="76"/>
      <c r="AA96" s="76"/>
      <c r="AB96" s="76"/>
      <c r="AC96" s="76"/>
      <c r="AD96" s="76"/>
      <c r="AE96" s="76"/>
      <c r="AF96" s="76"/>
      <c r="AG96" s="76"/>
      <c r="AH96" s="76"/>
      <c r="AI96" s="76"/>
      <c r="AJ96" s="76"/>
      <c r="AK96" s="76"/>
      <c r="AL96" s="76"/>
      <c r="AM96" s="76"/>
      <c r="AN96" s="76"/>
      <c r="AO96" s="76"/>
      <c r="AP96" s="77"/>
    </row>
    <row r="97" spans="1:42" ht="16" x14ac:dyDescent="0.8">
      <c r="A97" s="39" t="s">
        <v>60</v>
      </c>
      <c r="B97" s="39">
        <f>SUM(B85:B96)</f>
        <v>254855983.71272728</v>
      </c>
      <c r="C97" s="39">
        <f t="shared" ref="C97:T97" si="20">SUM(C85:C96)</f>
        <v>324047809.42545456</v>
      </c>
      <c r="D97" s="39">
        <f t="shared" si="20"/>
        <v>355851702.53818178</v>
      </c>
      <c r="E97" s="39">
        <f t="shared" si="20"/>
        <v>375134025.23272729</v>
      </c>
      <c r="F97" s="39">
        <f t="shared" si="20"/>
        <v>408195825.16000003</v>
      </c>
      <c r="G97" s="39">
        <f t="shared" si="20"/>
        <v>444746902.82909089</v>
      </c>
      <c r="H97" s="39">
        <f t="shared" si="20"/>
        <v>485163676.08363646</v>
      </c>
      <c r="I97" s="39">
        <f t="shared" si="20"/>
        <v>529877031.01454544</v>
      </c>
      <c r="J97" s="39">
        <f t="shared" si="20"/>
        <v>579351529.26909101</v>
      </c>
      <c r="K97" s="39">
        <f t="shared" si="20"/>
        <v>634105634.69454551</v>
      </c>
      <c r="L97" s="39">
        <f t="shared" si="20"/>
        <v>694709211.82181811</v>
      </c>
      <c r="M97" s="39">
        <f t="shared" si="20"/>
        <v>761796690.74181819</v>
      </c>
      <c r="N97" s="39">
        <f t="shared" si="20"/>
        <v>836060312.22545457</v>
      </c>
      <c r="O97" s="39">
        <f t="shared" si="20"/>
        <v>918276326.52363634</v>
      </c>
      <c r="P97" s="39">
        <f t="shared" si="20"/>
        <v>1009292279.9490908</v>
      </c>
      <c r="Q97" s="39">
        <f t="shared" si="20"/>
        <v>1110048411.5781817</v>
      </c>
      <c r="R97" s="39">
        <f t="shared" si="20"/>
        <v>1221585835.8836362</v>
      </c>
      <c r="S97" s="39">
        <f t="shared" si="20"/>
        <v>1345046974.3454547</v>
      </c>
      <c r="T97" s="39">
        <f t="shared" si="20"/>
        <v>1484939928.0763638</v>
      </c>
      <c r="U97" s="41">
        <f t="shared" si="19"/>
        <v>5.826584514296445</v>
      </c>
      <c r="W97" s="69"/>
      <c r="X97" s="69"/>
      <c r="Y97" s="69"/>
      <c r="Z97" s="69"/>
      <c r="AA97" s="69"/>
      <c r="AB97" s="69"/>
      <c r="AC97" s="69"/>
      <c r="AD97" s="69"/>
      <c r="AE97" s="69"/>
      <c r="AF97" s="69"/>
      <c r="AG97" s="69"/>
      <c r="AH97" s="69"/>
      <c r="AI97" s="69"/>
      <c r="AJ97" s="69"/>
      <c r="AK97" s="69"/>
      <c r="AL97" s="69"/>
      <c r="AM97" s="69"/>
      <c r="AN97" s="69"/>
      <c r="AO97" s="69"/>
      <c r="AP97" s="78"/>
    </row>
    <row r="98" spans="1:42" x14ac:dyDescent="0.75">
      <c r="A98" s="54" t="s">
        <v>108</v>
      </c>
      <c r="W98" s="6"/>
      <c r="X98" s="6"/>
      <c r="Y98" s="6"/>
      <c r="Z98" s="6"/>
      <c r="AA98" s="6"/>
      <c r="AB98" s="6"/>
      <c r="AC98" s="6"/>
      <c r="AD98" s="6"/>
      <c r="AE98" s="6"/>
      <c r="AF98" s="6"/>
      <c r="AG98" s="6"/>
      <c r="AH98" s="6"/>
      <c r="AI98" s="6"/>
      <c r="AJ98" s="6"/>
      <c r="AK98" s="6"/>
      <c r="AL98" s="6"/>
      <c r="AM98" s="6"/>
      <c r="AN98" s="6"/>
      <c r="AO98" s="6"/>
      <c r="AP98" s="6"/>
    </row>
    <row r="99" spans="1:42" ht="16" x14ac:dyDescent="0.8">
      <c r="A99" s="46" t="s">
        <v>84</v>
      </c>
      <c r="B99" s="47">
        <f>(B$3*0.5*'Summary impacts'!$Q$19+(B$3*0.5)*'Summary impacts'!$Q$18)*'Summary impacts'!$O$4</f>
        <v>199.40620037150057</v>
      </c>
      <c r="C99" s="47">
        <f>(C$3*0.5*'Summary impacts'!$Q$19+(C$3*0.5)*'Summary impacts'!$Q$18)*'Summary impacts'!$O$4</f>
        <v>254.93452686030236</v>
      </c>
      <c r="D99" s="47">
        <f>(D$3*0.5*'Summary impacts'!$Q$19+(D$3*0.5)*'Summary impacts'!$Q$18)*'Summary impacts'!$O$4</f>
        <v>281.75526620576704</v>
      </c>
      <c r="E99" s="47">
        <f>(E$3*0.5*'Summary impacts'!$Q$19+(E$3*0.5)*'Summary impacts'!$Q$18)*'Summary impacts'!$O$4</f>
        <v>303.97729148516237</v>
      </c>
      <c r="F99" s="47">
        <f>(F$3*0.5*'Summary impacts'!$Q$19+(F$3*0.5)*'Summary impacts'!$Q$18)*'Summary impacts'!$O$4</f>
        <v>344.92647213493836</v>
      </c>
      <c r="G99" s="47">
        <f>(G$3*0.5*'Summary impacts'!$Q$19+(G$3*0.5)*'Summary impacts'!$Q$18)*'Summary impacts'!$O$4</f>
        <v>391.28792673124298</v>
      </c>
      <c r="H99" s="47">
        <f>(H$3*0.5*'Summary impacts'!$Q$19+(H$3*0.5)*'Summary impacts'!$Q$18)*'Summary impacts'!$O$4</f>
        <v>443.70333630655091</v>
      </c>
      <c r="I99" s="47">
        <f>(I$3*0.5*'Summary impacts'!$Q$19+(I$3*0.5)*'Summary impacts'!$Q$18)*'Summary impacts'!$O$4</f>
        <v>502.89077249244122</v>
      </c>
      <c r="J99" s="47">
        <f>(J$3*0.5*'Summary impacts'!$Q$19+(J$3*0.5)*'Summary impacts'!$Q$18)*'Summary impacts'!$O$4</f>
        <v>569.64851704955208</v>
      </c>
      <c r="K99" s="47">
        <f>(K$3*0.5*'Summary impacts'!$Q$19+(K$3*0.5)*'Summary impacts'!$Q$18)*'Summary impacts'!$O$4</f>
        <v>644.85888139753638</v>
      </c>
      <c r="L99" s="47">
        <f>(L$3*0.5*'Summary impacts'!$Q$19+(L$3*0.5)*'Summary impacts'!$Q$18)*'Summary impacts'!$O$4</f>
        <v>729.49202614501678</v>
      </c>
      <c r="M99" s="47">
        <f>(M$3*0.5*'Summary impacts'!$Q$19+(M$3*0.5)*'Summary impacts'!$Q$18)*'Summary impacts'!$O$4</f>
        <v>824.62887826931694</v>
      </c>
      <c r="N99" s="47">
        <f>(N$3*0.5*'Summary impacts'!$Q$19+(N$3*0.5)*'Summary impacts'!$Q$18)*'Summary impacts'!$O$4</f>
        <v>931.46113111646127</v>
      </c>
      <c r="O99" s="47">
        <f>(O$3*0.5*'Summary impacts'!$Q$19+(O$3*0.5)*'Summary impacts'!$Q$18)*'Summary impacts'!$O$4</f>
        <v>1051.314161580907</v>
      </c>
      <c r="P99" s="47">
        <f>(P$3*0.5*'Summary impacts'!$Q$19+(P$3*0.5)*'Summary impacts'!$Q$18)*'Summary impacts'!$O$4</f>
        <v>1185.6432105755878</v>
      </c>
      <c r="Q99" s="47">
        <f>(Q$3*0.5*'Summary impacts'!$Q$19+(Q$3*0.5)*'Summary impacts'!$Q$18)*'Summary impacts'!$O$4</f>
        <v>1336.0601197416013</v>
      </c>
      <c r="R99" s="47">
        <f>(R$3*0.5*'Summary impacts'!$Q$19+(R$3*0.5)*'Summary impacts'!$Q$18)*'Summary impacts'!$O$4</f>
        <v>1504.352429097984</v>
      </c>
      <c r="S99" s="47">
        <f>(S$3*0.5*'Summary impacts'!$Q$19+(S$3*0.5)*'Summary impacts'!$Q$18)*'Summary impacts'!$O$4</f>
        <v>1692.4871965716684</v>
      </c>
      <c r="T99" s="47">
        <f>(T$3*0.5*'Summary impacts'!$Q$19+(T$3*0.5)*'Summary impacts'!$Q$18)*'Summary impacts'!$O$4</f>
        <v>1902.6300956472564</v>
      </c>
      <c r="U99" s="48">
        <f t="shared" ref="U99:U110" si="21">T99/$T$111</f>
        <v>0.15078443005719233</v>
      </c>
      <c r="W99" s="76"/>
      <c r="X99" s="76"/>
      <c r="Y99" s="76"/>
      <c r="Z99" s="76"/>
      <c r="AA99" s="76"/>
      <c r="AB99" s="76"/>
      <c r="AC99" s="76"/>
      <c r="AD99" s="76"/>
      <c r="AE99" s="76"/>
      <c r="AF99" s="76"/>
      <c r="AG99" s="76"/>
      <c r="AH99" s="76"/>
      <c r="AI99" s="76"/>
      <c r="AJ99" s="76"/>
      <c r="AK99" s="76"/>
      <c r="AL99" s="76"/>
      <c r="AM99" s="76"/>
      <c r="AN99" s="76"/>
      <c r="AO99" s="76"/>
      <c r="AP99" s="77"/>
    </row>
    <row r="100" spans="1:42" ht="16" x14ac:dyDescent="0.8">
      <c r="A100" s="46" t="s">
        <v>32</v>
      </c>
      <c r="B100" s="47">
        <f>(B$2-(B$3*0.5)*'Summary impacts'!$Q$18)*'Summary impacts'!$O$5</f>
        <v>228.74093287499994</v>
      </c>
      <c r="C100" s="47">
        <f>(C$2-(C$3*0.5)*'Summary impacts'!$Q$18)*'Summary impacts'!$O$5</f>
        <v>323.979463125</v>
      </c>
      <c r="D100" s="47">
        <f>(D$2-(D$3*0.5)*'Summary impacts'!$Q$18)*'Summary impacts'!$O$5</f>
        <v>369.88668787499995</v>
      </c>
      <c r="E100" s="47">
        <f>(E$2-(E$3*0.5)*'Summary impacts'!$Q$18)*'Summary impacts'!$O$5</f>
        <v>391.10953312499987</v>
      </c>
      <c r="F100" s="47">
        <f>(F$2-(F$3*0.5)*'Summary impacts'!$Q$18)*'Summary impacts'!$O$5</f>
        <v>396.44531925000001</v>
      </c>
      <c r="G100" s="47">
        <f>(G$2-(G$3*0.5)*'Summary impacts'!$Q$18)*'Summary impacts'!$O$5</f>
        <v>399.8248994999999</v>
      </c>
      <c r="H100" s="47">
        <f>(H$2-(H$3*0.5)*'Summary impacts'!$Q$18)*'Summary impacts'!$O$5</f>
        <v>400.82388787499991</v>
      </c>
      <c r="I100" s="47">
        <f>(I$2-(I$3*0.5)*'Summary impacts'!$Q$18)*'Summary impacts'!$O$5</f>
        <v>399.04117087499992</v>
      </c>
      <c r="J100" s="47">
        <f>(J$2-(J$3*0.5)*'Summary impacts'!$Q$18)*'Summary impacts'!$O$5</f>
        <v>393.898883625</v>
      </c>
      <c r="K100" s="47">
        <f>(K$2-(K$3*0.5)*'Summary impacts'!$Q$18)*'Summary impacts'!$O$5</f>
        <v>384.81213599999995</v>
      </c>
      <c r="L100" s="47">
        <f>(L$2-(L$3*0.5)*'Summary impacts'!$Q$18)*'Summary impacts'!$O$5</f>
        <v>371.09773874999979</v>
      </c>
      <c r="M100" s="47">
        <f>(M$2-(M$3*0.5)*'Summary impacts'!$Q$18)*'Summary impacts'!$O$5</f>
        <v>351.97031024999978</v>
      </c>
      <c r="N100" s="47">
        <f>(N$2-(N$3*0.5)*'Summary impacts'!$Q$18)*'Summary impacts'!$O$5</f>
        <v>326.48790150000008</v>
      </c>
      <c r="O100" s="47">
        <f>(O$2-(O$3*0.5)*'Summary impacts'!$Q$18)*'Summary impacts'!$O$5</f>
        <v>293.62422787499997</v>
      </c>
      <c r="P100" s="47">
        <f>(P$2-(P$3*0.5)*'Summary impacts'!$Q$18)*'Summary impacts'!$O$5</f>
        <v>252.1641929999999</v>
      </c>
      <c r="Q100" s="47">
        <f>(Q$2-(Q$3*0.5)*'Summary impacts'!$Q$18)*'Summary impacts'!$O$5</f>
        <v>200.760971625</v>
      </c>
      <c r="R100" s="47">
        <f>(R$2-(R$3*0.5)*'Summary impacts'!$Q$18)*'Summary impacts'!$O$5</f>
        <v>137.81676524999989</v>
      </c>
      <c r="S100" s="47">
        <f>(S$2-(S$3*0.5)*'Summary impacts'!$Q$18)*'Summary impacts'!$O$5</f>
        <v>61.543778249999662</v>
      </c>
      <c r="T100" s="47">
        <f>(T$2-(T$3*0.5)*'Summary impacts'!$Q$18)*'Summary impacts'!$O$5</f>
        <v>2.5460984999999678</v>
      </c>
      <c r="U100" s="48">
        <f t="shared" si="21"/>
        <v>2.0177963760284381E-4</v>
      </c>
      <c r="W100" s="76"/>
      <c r="X100" s="76"/>
      <c r="Y100" s="76"/>
      <c r="Z100" s="76"/>
      <c r="AA100" s="76"/>
      <c r="AB100" s="76"/>
      <c r="AC100" s="76"/>
      <c r="AD100" s="76"/>
      <c r="AE100" s="76"/>
      <c r="AF100" s="76"/>
      <c r="AG100" s="76"/>
      <c r="AH100" s="76"/>
      <c r="AI100" s="76"/>
      <c r="AJ100" s="76"/>
      <c r="AK100" s="76"/>
      <c r="AL100" s="76"/>
      <c r="AM100" s="76"/>
      <c r="AN100" s="76"/>
      <c r="AO100" s="76"/>
      <c r="AP100" s="77"/>
    </row>
    <row r="101" spans="1:42" ht="16" x14ac:dyDescent="0.8">
      <c r="A101" s="46" t="s">
        <v>78</v>
      </c>
      <c r="B101" s="47">
        <f>(B$3*0.5*'Summary impacts'!$Q$19)*'Summary impacts'!$O$6</f>
        <v>25.020204750000001</v>
      </c>
      <c r="C101" s="47">
        <f>(C$3*0.5*'Summary impacts'!$Q$19)*'Summary impacts'!$O$6</f>
        <v>31.98754125</v>
      </c>
      <c r="D101" s="47">
        <f>(D$3*0.5*'Summary impacts'!$Q$19)*'Summary impacts'!$O$6</f>
        <v>35.352834749999992</v>
      </c>
      <c r="E101" s="47">
        <f>(E$3*0.5*'Summary impacts'!$Q$19)*'Summary impacts'!$O$6</f>
        <v>38.141111249999994</v>
      </c>
      <c r="F101" s="47">
        <f>(F$3*0.5*'Summary impacts'!$Q$19)*'Summary impacts'!$O$6</f>
        <v>43.279150499999993</v>
      </c>
      <c r="G101" s="47">
        <f>(G$3*0.5*'Summary impacts'!$Q$19)*'Summary impacts'!$O$6</f>
        <v>49.096286999999997</v>
      </c>
      <c r="H101" s="47">
        <f>(H$3*0.5*'Summary impacts'!$Q$19)*'Summary impacts'!$O$6</f>
        <v>55.673034749999999</v>
      </c>
      <c r="I101" s="47">
        <f>(I$3*0.5*'Summary impacts'!$Q$19)*'Summary impacts'!$O$6</f>
        <v>63.099492749999996</v>
      </c>
      <c r="J101" s="47">
        <f>(J$3*0.5*'Summary impacts'!$Q$19)*'Summary impacts'!$O$6</f>
        <v>71.475824250000002</v>
      </c>
      <c r="K101" s="47">
        <f>(K$3*0.5*'Summary impacts'!$Q$19)*'Summary impacts'!$O$6</f>
        <v>80.912735999999995</v>
      </c>
      <c r="L101" s="47">
        <f>(L$3*0.5*'Summary impacts'!$Q$19)*'Summary impacts'!$O$6</f>
        <v>91.53195749999999</v>
      </c>
      <c r="M101" s="47">
        <f>(M$3*0.5*'Summary impacts'!$Q$19)*'Summary impacts'!$O$6</f>
        <v>103.46911649999998</v>
      </c>
      <c r="N101" s="47">
        <f>(N$3*0.5*'Summary impacts'!$Q$19)*'Summary impacts'!$O$6</f>
        <v>116.87373899999999</v>
      </c>
      <c r="O101" s="47">
        <f>(O$3*0.5*'Summary impacts'!$Q$19)*'Summary impacts'!$O$6</f>
        <v>131.91212474999998</v>
      </c>
      <c r="P101" s="47">
        <f>(P$3*0.5*'Summary impacts'!$Q$19)*'Summary impacts'!$O$6</f>
        <v>148.76686799999999</v>
      </c>
      <c r="Q101" s="47">
        <f>(Q$3*0.5*'Summary impacts'!$Q$19)*'Summary impacts'!$O$6</f>
        <v>167.64021224999996</v>
      </c>
      <c r="R101" s="47">
        <f>(R$3*0.5*'Summary impacts'!$Q$19)*'Summary impacts'!$O$6</f>
        <v>188.75644649999998</v>
      </c>
      <c r="S101" s="47">
        <f>(S$3*0.5*'Summary impacts'!$Q$19)*'Summary impacts'!$O$6</f>
        <v>212.36238449999999</v>
      </c>
      <c r="T101" s="47">
        <f>(T$3*0.5*'Summary impacts'!$Q$19)*'Summary impacts'!$O$6</f>
        <v>238.72976099999997</v>
      </c>
      <c r="U101" s="48">
        <f t="shared" si="21"/>
        <v>1.8919458402569308E-2</v>
      </c>
      <c r="W101" s="76"/>
      <c r="X101" s="76"/>
      <c r="Y101" s="76"/>
      <c r="Z101" s="76"/>
      <c r="AA101" s="76"/>
      <c r="AB101" s="76"/>
      <c r="AC101" s="76"/>
      <c r="AD101" s="76"/>
      <c r="AE101" s="76"/>
      <c r="AF101" s="76"/>
      <c r="AG101" s="76"/>
      <c r="AH101" s="76"/>
      <c r="AI101" s="76"/>
      <c r="AJ101" s="76"/>
      <c r="AK101" s="76"/>
      <c r="AL101" s="76"/>
      <c r="AM101" s="76"/>
      <c r="AN101" s="76"/>
      <c r="AO101" s="76"/>
      <c r="AP101" s="77"/>
    </row>
    <row r="102" spans="1:42" ht="16" x14ac:dyDescent="0.8">
      <c r="A102" s="46" t="s">
        <v>14</v>
      </c>
      <c r="B102" s="47">
        <f>(B$4)*'Summary impacts'!$O$7</f>
        <v>180.67959000000002</v>
      </c>
      <c r="C102" s="47">
        <f>(C$4)*'Summary impacts'!$O$7</f>
        <v>223.93917000000002</v>
      </c>
      <c r="D102" s="47">
        <f>(D$4)*'Summary impacts'!$O$7</f>
        <v>242.632845</v>
      </c>
      <c r="E102" s="47">
        <f>(E$4)*'Summary impacts'!$O$7</f>
        <v>251.19958499999998</v>
      </c>
      <c r="F102" s="47">
        <f>(F$4)*'Summary impacts'!$O$7</f>
        <v>260.085735</v>
      </c>
      <c r="G102" s="47">
        <f>(G$4)*'Summary impacts'!$O$7</f>
        <v>269.299485</v>
      </c>
      <c r="H102" s="47">
        <f>(H$4)*'Summary impacts'!$O$7</f>
        <v>278.85721500000005</v>
      </c>
      <c r="I102" s="47">
        <f>(I$4)*'Summary impacts'!$O$7</f>
        <v>288.77940000000007</v>
      </c>
      <c r="J102" s="47">
        <f>(J$4)*'Summary impacts'!$O$7</f>
        <v>299.07423000000006</v>
      </c>
      <c r="K102" s="47">
        <f>(K$4)*'Summary impacts'!$O$7</f>
        <v>309.76627500000006</v>
      </c>
      <c r="L102" s="47">
        <f>(L$4)*'Summary impacts'!$O$7</f>
        <v>320.86781999999999</v>
      </c>
      <c r="M102" s="47">
        <f>(M$4)*'Summary impacts'!$O$7</f>
        <v>332.40343500000006</v>
      </c>
      <c r="N102" s="47">
        <f>(N$4)*'Summary impacts'!$O$7</f>
        <v>344.38540500000005</v>
      </c>
      <c r="O102" s="47">
        <f>(O$4)*'Summary impacts'!$O$7</f>
        <v>356.84239500000001</v>
      </c>
      <c r="P102" s="47">
        <f>(P$4)*'Summary impacts'!$O$7</f>
        <v>369.79078500000003</v>
      </c>
      <c r="Q102" s="47">
        <f>(Q$4)*'Summary impacts'!$O$7</f>
        <v>383.25514500000003</v>
      </c>
      <c r="R102" s="47">
        <f>(R$4)*'Summary impacts'!$O$7</f>
        <v>397.26004500000005</v>
      </c>
      <c r="S102" s="47">
        <f>(S$4)*'Summary impacts'!$O$7</f>
        <v>411.82596000000001</v>
      </c>
      <c r="T102" s="47">
        <f>(T$4)*'Summary impacts'!$O$7</f>
        <v>426.98155500000007</v>
      </c>
      <c r="U102" s="48">
        <f t="shared" si="21"/>
        <v>3.3838511523022308E-2</v>
      </c>
      <c r="W102" s="76"/>
      <c r="X102" s="76"/>
      <c r="Y102" s="76"/>
      <c r="Z102" s="76"/>
      <c r="AA102" s="76"/>
      <c r="AB102" s="76"/>
      <c r="AC102" s="76"/>
      <c r="AD102" s="76"/>
      <c r="AE102" s="76"/>
      <c r="AF102" s="76"/>
      <c r="AG102" s="76"/>
      <c r="AH102" s="76"/>
      <c r="AI102" s="76"/>
      <c r="AJ102" s="76"/>
      <c r="AK102" s="76"/>
      <c r="AL102" s="76"/>
      <c r="AM102" s="76"/>
      <c r="AN102" s="76"/>
      <c r="AO102" s="76"/>
      <c r="AP102" s="77"/>
    </row>
    <row r="103" spans="1:42" ht="16" x14ac:dyDescent="0.8">
      <c r="A103" s="46" t="s">
        <v>34</v>
      </c>
      <c r="B103" s="47">
        <f>(B$5*0.89)*'Summary impacts'!$O$8</f>
        <v>108.22444499999999</v>
      </c>
      <c r="C103" s="47">
        <f>(C$5*0.89)*'Summary impacts'!$O$8</f>
        <v>134.12255499999998</v>
      </c>
      <c r="D103" s="47">
        <f>(D$5*0.89)*'Summary impacts'!$O$8</f>
        <v>145.31475</v>
      </c>
      <c r="E103" s="47">
        <f>(E$5*0.89)*'Summary impacts'!$O$8</f>
        <v>150.45761499999998</v>
      </c>
      <c r="F103" s="47">
        <f>(F$5*0.89)*'Summary impacts'!$O$8</f>
        <v>163.32256499999997</v>
      </c>
      <c r="G103" s="47">
        <f>(G$5*0.89)*'Summary impacts'!$O$8</f>
        <v>177.29956999999996</v>
      </c>
      <c r="H103" s="47">
        <f>(H$5*0.89)*'Summary impacts'!$O$8</f>
        <v>192.48831000000001</v>
      </c>
      <c r="I103" s="47">
        <f>(I$5*0.89)*'Summary impacts'!$O$8</f>
        <v>208.99469499999998</v>
      </c>
      <c r="J103" s="47">
        <f>(J$5*0.89)*'Summary impacts'!$O$8</f>
        <v>226.937095</v>
      </c>
      <c r="K103" s="47">
        <f>(K$5*0.89)*'Summary impacts'!$O$8</f>
        <v>246.44322499999998</v>
      </c>
      <c r="L103" s="47">
        <f>(L$5*0.89)*'Summary impacts'!$O$8</f>
        <v>267.65637499999997</v>
      </c>
      <c r="M103" s="47">
        <f>(M$5*0.89)*'Summary impacts'!$O$8</f>
        <v>290.72606499999995</v>
      </c>
      <c r="N103" s="47">
        <f>(N$5*0.89)*'Summary impacts'!$O$8</f>
        <v>315.82050499999997</v>
      </c>
      <c r="O103" s="47">
        <f>(O$5*0.89)*'Summary impacts'!$O$8</f>
        <v>343.12036499999999</v>
      </c>
      <c r="P103" s="47">
        <f>(P$5*0.89)*'Summary impacts'!$O$8</f>
        <v>372.82812000000001</v>
      </c>
      <c r="Q103" s="47">
        <f>(Q$5*0.89)*'Summary impacts'!$O$8</f>
        <v>405.16181999999998</v>
      </c>
      <c r="R103" s="47">
        <f>(R$5*0.89)*'Summary impacts'!$O$8</f>
        <v>440.358205</v>
      </c>
      <c r="S103" s="47">
        <f>(S$5*0.89)*'Summary impacts'!$O$8</f>
        <v>478.67582000000004</v>
      </c>
      <c r="T103" s="47">
        <f>(T$5*0.89)*'Summary impacts'!$O$8</f>
        <v>520.39501499999994</v>
      </c>
      <c r="U103" s="48">
        <f t="shared" si="21"/>
        <v>4.1241577078431089E-2</v>
      </c>
      <c r="W103" s="76"/>
      <c r="X103" s="76"/>
      <c r="Y103" s="76"/>
      <c r="Z103" s="76"/>
      <c r="AA103" s="76"/>
      <c r="AB103" s="76"/>
      <c r="AC103" s="76"/>
      <c r="AD103" s="76"/>
      <c r="AE103" s="76"/>
      <c r="AF103" s="76"/>
      <c r="AG103" s="76"/>
      <c r="AH103" s="76"/>
      <c r="AI103" s="76"/>
      <c r="AJ103" s="76"/>
      <c r="AK103" s="76"/>
      <c r="AL103" s="76"/>
      <c r="AM103" s="76"/>
      <c r="AN103" s="76"/>
      <c r="AO103" s="76"/>
      <c r="AP103" s="77"/>
    </row>
    <row r="104" spans="1:42" ht="16" x14ac:dyDescent="0.8">
      <c r="A104" s="46" t="s">
        <v>35</v>
      </c>
      <c r="B104" s="47">
        <f>(B$5*0.11)*'Summary impacts'!$O$9</f>
        <v>14.331487500000001</v>
      </c>
      <c r="C104" s="47">
        <f>(C$5*0.11)*'Summary impacts'!$O$9</f>
        <v>17.7610125</v>
      </c>
      <c r="D104" s="47">
        <f>(D$5*0.11)*'Summary impacts'!$O$9</f>
        <v>19.243124999999999</v>
      </c>
      <c r="E104" s="47">
        <f>(E$5*0.11)*'Summary impacts'!$O$9</f>
        <v>19.924162499999998</v>
      </c>
      <c r="F104" s="47">
        <f>(F$5*0.11)*'Summary impacts'!$O$9</f>
        <v>21.627787499999997</v>
      </c>
      <c r="G104" s="47">
        <f>(G$5*0.11)*'Summary impacts'!$O$9</f>
        <v>23.478674999999996</v>
      </c>
      <c r="H104" s="47">
        <f>(H$5*0.11)*'Summary impacts'!$O$9</f>
        <v>25.490025000000003</v>
      </c>
      <c r="I104" s="47">
        <f>(I$5*0.11)*'Summary impacts'!$O$9</f>
        <v>27.675862499999994</v>
      </c>
      <c r="J104" s="47">
        <f>(J$5*0.11)*'Summary impacts'!$O$9</f>
        <v>30.051862499999999</v>
      </c>
      <c r="K104" s="47">
        <f>(K$5*0.11)*'Summary impacts'!$O$9</f>
        <v>32.634937499999999</v>
      </c>
      <c r="L104" s="47">
        <f>(L$5*0.11)*'Summary impacts'!$O$9</f>
        <v>35.444062500000001</v>
      </c>
      <c r="M104" s="47">
        <f>(M$5*0.11)*'Summary impacts'!$O$9</f>
        <v>38.4990375</v>
      </c>
      <c r="N104" s="47">
        <f>(N$5*0.11)*'Summary impacts'!$O$9</f>
        <v>41.822137499999997</v>
      </c>
      <c r="O104" s="47">
        <f>(O$5*0.11)*'Summary impacts'!$O$9</f>
        <v>45.437287499999996</v>
      </c>
      <c r="P104" s="47">
        <f>(P$5*0.11)*'Summary impacts'!$O$9</f>
        <v>49.371300000000005</v>
      </c>
      <c r="Q104" s="47">
        <f>(Q$5*0.11)*'Summary impacts'!$O$9</f>
        <v>53.653050000000007</v>
      </c>
      <c r="R104" s="47">
        <f>(R$5*0.11)*'Summary impacts'!$O$9</f>
        <v>58.313887500000007</v>
      </c>
      <c r="S104" s="47">
        <f>(S$5*0.11)*'Summary impacts'!$O$9</f>
        <v>63.388050000000007</v>
      </c>
      <c r="T104" s="47">
        <f>(T$5*0.11)*'Summary impacts'!$O$9</f>
        <v>68.912662499999996</v>
      </c>
      <c r="U104" s="48">
        <f t="shared" si="21"/>
        <v>5.4613645408837317E-3</v>
      </c>
      <c r="W104" s="76"/>
      <c r="X104" s="76"/>
      <c r="Y104" s="76"/>
      <c r="Z104" s="76"/>
      <c r="AA104" s="76"/>
      <c r="AB104" s="76"/>
      <c r="AC104" s="76"/>
      <c r="AD104" s="76"/>
      <c r="AE104" s="76"/>
      <c r="AF104" s="76"/>
      <c r="AG104" s="76"/>
      <c r="AH104" s="76"/>
      <c r="AI104" s="76"/>
      <c r="AJ104" s="76"/>
      <c r="AK104" s="76"/>
      <c r="AL104" s="76"/>
      <c r="AM104" s="76"/>
      <c r="AN104" s="76"/>
      <c r="AO104" s="76"/>
      <c r="AP104" s="77"/>
    </row>
    <row r="105" spans="1:42" ht="16" x14ac:dyDescent="0.8">
      <c r="A105" s="46" t="s">
        <v>77</v>
      </c>
      <c r="B105" s="47">
        <f>(B$6*0.75)*'Summary impacts'!$O$10</f>
        <v>281.838525</v>
      </c>
      <c r="C105" s="47">
        <f>(C$6*0.75)*'Summary impacts'!$O$10</f>
        <v>356.41162500000002</v>
      </c>
      <c r="D105" s="47">
        <f>(D$6*0.75)*'Summary impacts'!$O$10</f>
        <v>390.93472499999996</v>
      </c>
      <c r="E105" s="47">
        <f>(E$6*0.75)*'Summary impacts'!$O$10</f>
        <v>415.20502499999998</v>
      </c>
      <c r="F105" s="47">
        <f>(F$6*0.75)*'Summary impacts'!$O$10</f>
        <v>463.77232499999997</v>
      </c>
      <c r="G105" s="47">
        <f>(G$6*0.75)*'Summary impacts'!$O$10</f>
        <v>518.52067499999998</v>
      </c>
      <c r="H105" s="47">
        <f>(H$6*0.75)*'Summary impacts'!$O$10</f>
        <v>580.197675</v>
      </c>
      <c r="I105" s="47">
        <f>(I$6*0.75)*'Summary impacts'!$O$10</f>
        <v>649.64437499999997</v>
      </c>
      <c r="J105" s="47">
        <f>(J$6*0.75)*'Summary impacts'!$O$10</f>
        <v>727.76857499999994</v>
      </c>
      <c r="K105" s="47">
        <f>(K$6*0.75)*'Summary impacts'!$O$10</f>
        <v>815.5848749999999</v>
      </c>
      <c r="L105" s="47">
        <f>(L$6*0.75)*'Summary impacts'!$O$10</f>
        <v>914.20799999999986</v>
      </c>
      <c r="M105" s="47">
        <f>(M$6*0.75)*'Summary impacts'!$O$10</f>
        <v>1024.8661500000001</v>
      </c>
      <c r="N105" s="47">
        <f>(N$6*0.75)*'Summary impacts'!$O$10</f>
        <v>1148.9210250000001</v>
      </c>
      <c r="O105" s="47">
        <f>(O$6*0.75)*'Summary impacts'!$O$10</f>
        <v>1287.8611500000002</v>
      </c>
      <c r="P105" s="47">
        <f>(P$6*0.75)*'Summary impacts'!$O$10</f>
        <v>1443.328575</v>
      </c>
      <c r="Q105" s="47">
        <f>(Q$6*0.75)*'Summary impacts'!$O$10</f>
        <v>1617.1055250000002</v>
      </c>
      <c r="R105" s="47">
        <f>(R$6*0.75)*'Summary impacts'!$O$10</f>
        <v>1811.1677999999999</v>
      </c>
      <c r="S105" s="47">
        <f>(S$6*0.75)*'Summary impacts'!$O$10</f>
        <v>2027.63805</v>
      </c>
      <c r="T105" s="47">
        <f>(T$6*0.75)*'Summary impacts'!$O$10</f>
        <v>2268.8525250000002</v>
      </c>
      <c r="U105" s="48">
        <f t="shared" si="21"/>
        <v>0.17980774909878897</v>
      </c>
      <c r="W105" s="76"/>
      <c r="X105" s="76"/>
      <c r="Y105" s="76"/>
      <c r="Z105" s="76"/>
      <c r="AA105" s="76"/>
      <c r="AB105" s="76"/>
      <c r="AC105" s="76"/>
      <c r="AD105" s="76"/>
      <c r="AE105" s="76"/>
      <c r="AF105" s="76"/>
      <c r="AG105" s="76"/>
      <c r="AH105" s="76"/>
      <c r="AI105" s="76"/>
      <c r="AJ105" s="76"/>
      <c r="AK105" s="76"/>
      <c r="AL105" s="76"/>
      <c r="AM105" s="76"/>
      <c r="AN105" s="76"/>
      <c r="AO105" s="76"/>
      <c r="AP105" s="77"/>
    </row>
    <row r="106" spans="1:42" ht="16" x14ac:dyDescent="0.8">
      <c r="A106" s="46" t="s">
        <v>79</v>
      </c>
      <c r="B106" s="47">
        <f>(B$6*0.25)*'Summary impacts'!$O$11</f>
        <v>95.529537500000004</v>
      </c>
      <c r="C106" s="47">
        <f>(C$6*0.25)*'Summary impacts'!$O$11</f>
        <v>120.80618750000001</v>
      </c>
      <c r="D106" s="47">
        <f>(D$6*0.25)*'Summary impacts'!$O$11</f>
        <v>132.50783749999999</v>
      </c>
      <c r="E106" s="47">
        <f>(E$6*0.25)*'Summary impacts'!$O$11</f>
        <v>140.73428749999999</v>
      </c>
      <c r="F106" s="47">
        <f>(F$6*0.25)*'Summary impacts'!$O$11</f>
        <v>157.1962375</v>
      </c>
      <c r="G106" s="47">
        <f>(G$6*0.25)*'Summary impacts'!$O$11</f>
        <v>175.75326250000001</v>
      </c>
      <c r="H106" s="47">
        <f>(H$6*0.25)*'Summary impacts'!$O$11</f>
        <v>196.65876250000002</v>
      </c>
      <c r="I106" s="47">
        <f>(I$6*0.25)*'Summary impacts'!$O$11</f>
        <v>220.1978125</v>
      </c>
      <c r="J106" s="47">
        <f>(J$6*0.25)*'Summary impacts'!$O$11</f>
        <v>246.6781125</v>
      </c>
      <c r="K106" s="47">
        <f>(K$6*0.25)*'Summary impacts'!$O$11</f>
        <v>276.44356249999998</v>
      </c>
      <c r="L106" s="47">
        <f>(L$6*0.25)*'Summary impacts'!$O$11</f>
        <v>309.87200000000001</v>
      </c>
      <c r="M106" s="47">
        <f>(M$6*0.25)*'Summary impacts'!$O$11</f>
        <v>347.37972500000001</v>
      </c>
      <c r="N106" s="47">
        <f>(N$6*0.25)*'Summary impacts'!$O$11</f>
        <v>389.42828750000001</v>
      </c>
      <c r="O106" s="47">
        <f>(O$6*0.25)*'Summary impacts'!$O$11</f>
        <v>436.52222500000005</v>
      </c>
      <c r="P106" s="47">
        <f>(P$6*0.25)*'Summary impacts'!$O$11</f>
        <v>489.21811250000002</v>
      </c>
      <c r="Q106" s="47">
        <f>(Q$6*0.25)*'Summary impacts'!$O$11</f>
        <v>548.12003750000008</v>
      </c>
      <c r="R106" s="47">
        <f>(R$6*0.25)*'Summary impacts'!$O$11</f>
        <v>613.8977000000001</v>
      </c>
      <c r="S106" s="47">
        <f>(S$6*0.25)*'Summary impacts'!$O$11</f>
        <v>687.27057500000001</v>
      </c>
      <c r="T106" s="47">
        <f>(T$6*0.25)*'Summary impacts'!$O$11</f>
        <v>769.03053750000004</v>
      </c>
      <c r="U106" s="48">
        <f t="shared" si="21"/>
        <v>6.0946072260076402E-2</v>
      </c>
      <c r="W106" s="76"/>
      <c r="X106" s="76"/>
      <c r="Y106" s="76"/>
      <c r="Z106" s="76"/>
      <c r="AA106" s="76"/>
      <c r="AB106" s="76"/>
      <c r="AC106" s="76"/>
      <c r="AD106" s="76"/>
      <c r="AE106" s="76"/>
      <c r="AF106" s="76"/>
      <c r="AG106" s="76"/>
      <c r="AH106" s="76"/>
      <c r="AI106" s="76"/>
      <c r="AJ106" s="76"/>
      <c r="AK106" s="76"/>
      <c r="AL106" s="76"/>
      <c r="AM106" s="76"/>
      <c r="AN106" s="76"/>
      <c r="AO106" s="76"/>
      <c r="AP106" s="77"/>
    </row>
    <row r="107" spans="1:42" ht="16" x14ac:dyDescent="0.8">
      <c r="A107" s="46" t="s">
        <v>37</v>
      </c>
      <c r="B107" s="47">
        <f>(B$7*0.76)*'Summary impacts'!$O$12</f>
        <v>470.95717239999988</v>
      </c>
      <c r="C107" s="47">
        <f>(C$7*0.76)*'Summary impacts'!$O$12</f>
        <v>585.41961719999995</v>
      </c>
      <c r="D107" s="47">
        <f>(D$7*0.76)*'Summary impacts'!$O$12</f>
        <v>635.46918159999996</v>
      </c>
      <c r="E107" s="47">
        <f>(E$7*0.76)*'Summary impacts'!$O$12</f>
        <v>659.67865479999989</v>
      </c>
      <c r="F107" s="47">
        <f>(F$7*0.76)*'Summary impacts'!$O$12</f>
        <v>718.75559799999985</v>
      </c>
      <c r="G107" s="47">
        <f>(G$7*0.76)*'Summary impacts'!$O$12</f>
        <v>783.57786759999976</v>
      </c>
      <c r="H107" s="47">
        <f>(H$7*0.76)*'Summary impacts'!$O$12</f>
        <v>854.77689439999995</v>
      </c>
      <c r="I107" s="47">
        <f>(I$7*0.76)*'Summary impacts'!$O$12</f>
        <v>933.06737479999981</v>
      </c>
      <c r="J107" s="47">
        <f>(J$7*0.76)*'Summary impacts'!$O$12</f>
        <v>1019.2611483999998</v>
      </c>
      <c r="K107" s="47">
        <f>(K$7*0.76)*'Summary impacts'!$O$12</f>
        <v>1114.2741367999997</v>
      </c>
      <c r="L107" s="47">
        <f>(L$7*0.76)*'Summary impacts'!$O$12</f>
        <v>1219.1332823999999</v>
      </c>
      <c r="M107" s="47">
        <f>(M$7*0.76)*'Summary impacts'!$O$12</f>
        <v>1335.0112423999997</v>
      </c>
      <c r="N107" s="47">
        <f>(N$7*0.76)*'Summary impacts'!$O$12</f>
        <v>1463.2263888</v>
      </c>
      <c r="O107" s="47">
        <f>(O$7*0.76)*'Summary impacts'!$O$12</f>
        <v>1605.2844411999995</v>
      </c>
      <c r="P107" s="47">
        <f>(P$7*0.76)*'Summary impacts'!$O$12</f>
        <v>1762.8992831999994</v>
      </c>
      <c r="Q107" s="47">
        <f>(Q$7*0.76)*'Summary impacts'!$O$12</f>
        <v>1938.0207175999997</v>
      </c>
      <c r="R107" s="47">
        <f>(R$7*0.76)*'Summary impacts'!$O$12</f>
        <v>2132.8760991999998</v>
      </c>
      <c r="S107" s="47">
        <f>(S$7*0.76)*'Summary impacts'!$O$12</f>
        <v>2350.0189063999997</v>
      </c>
      <c r="T107" s="47">
        <f>(T$7*0.76)*'Summary impacts'!$O$12</f>
        <v>2592.3703739999996</v>
      </c>
      <c r="U107" s="48">
        <f t="shared" si="21"/>
        <v>0.20544670781514351</v>
      </c>
      <c r="W107" s="76"/>
      <c r="X107" s="76"/>
      <c r="Y107" s="76"/>
      <c r="Z107" s="76"/>
      <c r="AA107" s="76"/>
      <c r="AB107" s="76"/>
      <c r="AC107" s="76"/>
      <c r="AD107" s="76"/>
      <c r="AE107" s="76"/>
      <c r="AF107" s="76"/>
      <c r="AG107" s="76"/>
      <c r="AH107" s="76"/>
      <c r="AI107" s="76"/>
      <c r="AJ107" s="76"/>
      <c r="AK107" s="76"/>
      <c r="AL107" s="76"/>
      <c r="AM107" s="76"/>
      <c r="AN107" s="76"/>
      <c r="AO107" s="76"/>
      <c r="AP107" s="77"/>
    </row>
    <row r="108" spans="1:42" ht="16" x14ac:dyDescent="0.8">
      <c r="A108" s="46" t="s">
        <v>38</v>
      </c>
      <c r="B108" s="47">
        <f>(B$7*0.24)*'Summary impacts'!$O$13</f>
        <v>143.34777599999998</v>
      </c>
      <c r="C108" s="47">
        <f>(C$7*0.24)*'Summary impacts'!$O$13</f>
        <v>178.18732799999998</v>
      </c>
      <c r="D108" s="47">
        <f>(D$7*0.24)*'Summary impacts'!$O$13</f>
        <v>193.42118399999995</v>
      </c>
      <c r="E108" s="47">
        <f>(E$7*0.24)*'Summary impacts'!$O$13</f>
        <v>200.78995199999997</v>
      </c>
      <c r="F108" s="47">
        <f>(F$7*0.24)*'Summary impacts'!$O$13</f>
        <v>218.77151999999992</v>
      </c>
      <c r="G108" s="47">
        <f>(G$7*0.24)*'Summary impacts'!$O$13</f>
        <v>238.50182399999994</v>
      </c>
      <c r="H108" s="47">
        <f>(H$7*0.24)*'Summary impacts'!$O$13</f>
        <v>260.17305599999997</v>
      </c>
      <c r="I108" s="47">
        <f>(I$7*0.24)*'Summary impacts'!$O$13</f>
        <v>284.00275199999993</v>
      </c>
      <c r="J108" s="47">
        <f>(J$7*0.24)*'Summary impacts'!$O$13</f>
        <v>310.23801599999996</v>
      </c>
      <c r="K108" s="47">
        <f>(K$7*0.24)*'Summary impacts'!$O$13</f>
        <v>339.15763199999992</v>
      </c>
      <c r="L108" s="47">
        <f>(L$7*0.24)*'Summary impacts'!$O$13</f>
        <v>371.07417599999991</v>
      </c>
      <c r="M108" s="47">
        <f>(M$7*0.24)*'Summary impacts'!$O$13</f>
        <v>406.34457599999996</v>
      </c>
      <c r="N108" s="47">
        <f>(N$7*0.24)*'Summary impacts'!$O$13</f>
        <v>445.37011200000001</v>
      </c>
      <c r="O108" s="47">
        <f>(O$7*0.24)*'Summary impacts'!$O$13</f>
        <v>488.60908799999987</v>
      </c>
      <c r="P108" s="47">
        <f>(P$7*0.24)*'Summary impacts'!$O$13</f>
        <v>536.58316799999989</v>
      </c>
      <c r="Q108" s="47">
        <f>(Q$7*0.24)*'Summary impacts'!$O$13</f>
        <v>589.88582399999996</v>
      </c>
      <c r="R108" s="47">
        <f>(R$7*0.24)*'Summary impacts'!$O$13</f>
        <v>649.19500799999992</v>
      </c>
      <c r="S108" s="47">
        <f>(S$7*0.24)*'Summary impacts'!$O$13</f>
        <v>715.28793599999995</v>
      </c>
      <c r="T108" s="47">
        <f>(T$7*0.24)*'Summary impacts'!$O$13</f>
        <v>789.0537599999999</v>
      </c>
      <c r="U108" s="48">
        <f t="shared" si="21"/>
        <v>6.2532923114311273E-2</v>
      </c>
      <c r="W108" s="76"/>
      <c r="X108" s="76"/>
      <c r="Y108" s="76"/>
      <c r="Z108" s="76"/>
      <c r="AA108" s="76"/>
      <c r="AB108" s="76"/>
      <c r="AC108" s="76"/>
      <c r="AD108" s="76"/>
      <c r="AE108" s="76"/>
      <c r="AF108" s="76"/>
      <c r="AG108" s="76"/>
      <c r="AH108" s="76"/>
      <c r="AI108" s="76"/>
      <c r="AJ108" s="76"/>
      <c r="AK108" s="76"/>
      <c r="AL108" s="76"/>
      <c r="AM108" s="76"/>
      <c r="AN108" s="76"/>
      <c r="AO108" s="76"/>
      <c r="AP108" s="77"/>
    </row>
    <row r="109" spans="1:42" ht="16" x14ac:dyDescent="0.8">
      <c r="A109" s="46" t="s">
        <v>39</v>
      </c>
      <c r="B109" s="47">
        <f>(B$8)*'Summary impacts'!$O$14</f>
        <v>215.1</v>
      </c>
      <c r="C109" s="47">
        <f>(C$8)*'Summary impacts'!$O$14</f>
        <v>298.98</v>
      </c>
      <c r="D109" s="47">
        <f>(D$8)*'Summary impacts'!$O$14</f>
        <v>343.98</v>
      </c>
      <c r="E109" s="47">
        <f>(E$8)*'Summary impacts'!$O$14</f>
        <v>374.93999999999994</v>
      </c>
      <c r="F109" s="47">
        <f>(F$8)*'Summary impacts'!$O$14</f>
        <v>409.86</v>
      </c>
      <c r="G109" s="47">
        <f>(G$8)*'Summary impacts'!$O$14</f>
        <v>448.56000000000006</v>
      </c>
      <c r="H109" s="47">
        <f>(H$8)*'Summary impacts'!$O$14</f>
        <v>491.40000000000003</v>
      </c>
      <c r="I109" s="47">
        <f>(I$8)*'Summary impacts'!$O$14</f>
        <v>538.56000000000006</v>
      </c>
      <c r="J109" s="47">
        <f>(J$8)*'Summary impacts'!$O$14</f>
        <v>590.76</v>
      </c>
      <c r="K109" s="47">
        <f>(K$8)*'Summary impacts'!$O$14</f>
        <v>648.17999999999995</v>
      </c>
      <c r="L109" s="47">
        <f>(L$8)*'Summary impacts'!$O$14</f>
        <v>711.18</v>
      </c>
      <c r="M109" s="47">
        <f>(M$8)*'Summary impacts'!$O$14</f>
        <v>780.30000000000007</v>
      </c>
      <c r="N109" s="47">
        <f>(N$8)*'Summary impacts'!$O$14</f>
        <v>855.9</v>
      </c>
      <c r="O109" s="47">
        <f>(O$8)*'Summary impacts'!$O$14</f>
        <v>938.69999999999993</v>
      </c>
      <c r="P109" s="47">
        <f>(P$8)*'Summary impacts'!$O$14</f>
        <v>1029.06</v>
      </c>
      <c r="Q109" s="47">
        <f>(Q$8)*'Summary impacts'!$O$14</f>
        <v>1127.3400000000001</v>
      </c>
      <c r="R109" s="47">
        <f>(R$8)*'Summary impacts'!$O$14</f>
        <v>1234.44</v>
      </c>
      <c r="S109" s="47">
        <f>(S$8)*'Summary impacts'!$O$14</f>
        <v>1350.54</v>
      </c>
      <c r="T109" s="47">
        <f>(T$8)*'Summary impacts'!$O$14</f>
        <v>1476.54</v>
      </c>
      <c r="U109" s="48">
        <f t="shared" si="21"/>
        <v>0.11701656715406208</v>
      </c>
      <c r="W109" s="76"/>
      <c r="X109" s="76"/>
      <c r="Y109" s="76"/>
      <c r="Z109" s="76"/>
      <c r="AA109" s="76"/>
      <c r="AB109" s="76"/>
      <c r="AC109" s="76"/>
      <c r="AD109" s="76"/>
      <c r="AE109" s="76"/>
      <c r="AF109" s="76"/>
      <c r="AG109" s="76"/>
      <c r="AH109" s="76"/>
      <c r="AI109" s="76"/>
      <c r="AJ109" s="76"/>
      <c r="AK109" s="76"/>
      <c r="AL109" s="76"/>
      <c r="AM109" s="76"/>
      <c r="AN109" s="76"/>
      <c r="AO109" s="76"/>
      <c r="AP109" s="77"/>
    </row>
    <row r="110" spans="1:42" ht="16" x14ac:dyDescent="0.8">
      <c r="A110" s="46" t="s">
        <v>40</v>
      </c>
      <c r="B110" s="47">
        <f>(B$9)*AVERAGE('Summary impacts'!$O$4:$O$14)</f>
        <v>624.79756415930683</v>
      </c>
      <c r="C110" s="47">
        <f>(C$9)*AVERAGE('Summary impacts'!$O$4:$O$14)</f>
        <v>777.28055558226743</v>
      </c>
      <c r="D110" s="47">
        <f>(D$9)*AVERAGE('Summary impacts'!$O$4:$O$14)</f>
        <v>844.10938440698294</v>
      </c>
      <c r="E110" s="47">
        <f>(E$9)*AVERAGE('Summary impacts'!$O$4:$O$14)</f>
        <v>874.9466526564546</v>
      </c>
      <c r="F110" s="47">
        <f>(F$9)*AVERAGE('Summary impacts'!$O$4:$O$14)</f>
        <v>907.15544933595993</v>
      </c>
      <c r="G110" s="47">
        <f>(G$9)*AVERAGE('Summary impacts'!$O$4:$O$14)</f>
        <v>940.8463815769536</v>
      </c>
      <c r="H110" s="47">
        <f>(H$9)*AVERAGE('Summary impacts'!$O$4:$O$14)</f>
        <v>976.06369223201727</v>
      </c>
      <c r="I110" s="47">
        <f>(I$9)*AVERAGE('Summary impacts'!$O$4:$O$14)</f>
        <v>1012.9401098588959</v>
      </c>
      <c r="J110" s="47">
        <f>(J$9)*AVERAGE('Summary impacts'!$O$4:$O$14)</f>
        <v>1051.5641201627534</v>
      </c>
      <c r="K110" s="47">
        <f>(K$9)*AVERAGE('Summary impacts'!$O$4:$O$14)</f>
        <v>1092.024208848753</v>
      </c>
      <c r="L110" s="47">
        <f>(L$9)*AVERAGE('Summary impacts'!$O$4:$O$14)</f>
        <v>1134.45310447464</v>
      </c>
      <c r="M110" s="47">
        <f>(M$9)*AVERAGE('Summary impacts'!$O$4:$O$14)</f>
        <v>1178.9835355981595</v>
      </c>
      <c r="N110" s="47">
        <f>(N$9)*AVERAGE('Summary impacts'!$O$4:$O$14)</f>
        <v>1225.7482307770565</v>
      </c>
      <c r="O110" s="47">
        <f>(O$9)*AVERAGE('Summary impacts'!$O$4:$O$14)</f>
        <v>1274.8799185690768</v>
      </c>
      <c r="P110" s="47">
        <f>(P$9)*AVERAGE('Summary impacts'!$O$4:$O$14)</f>
        <v>1326.5334489582563</v>
      </c>
      <c r="Q110" s="47">
        <f>(Q$9)*AVERAGE('Summary impacts'!$O$4:$O$14)</f>
        <v>1380.9079147812126</v>
      </c>
      <c r="R110" s="47">
        <f>(R$9)*AVERAGE('Summary impacts'!$O$4:$O$14)</f>
        <v>1438.1581660219817</v>
      </c>
      <c r="S110" s="47">
        <f>(S$9)*AVERAGE('Summary impacts'!$O$4:$O$14)</f>
        <v>1498.5275383697635</v>
      </c>
      <c r="T110" s="47">
        <f>(T$9)*AVERAGE('Summary impacts'!$O$4:$O$14)</f>
        <v>1562.170881808594</v>
      </c>
      <c r="U110" s="48">
        <f t="shared" si="21"/>
        <v>0.12380285931791603</v>
      </c>
      <c r="W110" s="76"/>
      <c r="X110" s="76"/>
      <c r="Y110" s="76"/>
      <c r="Z110" s="76"/>
      <c r="AA110" s="76"/>
      <c r="AB110" s="76"/>
      <c r="AC110" s="76"/>
      <c r="AD110" s="76"/>
      <c r="AE110" s="76"/>
      <c r="AF110" s="76"/>
      <c r="AG110" s="76"/>
      <c r="AH110" s="76"/>
      <c r="AI110" s="76"/>
      <c r="AJ110" s="76"/>
      <c r="AK110" s="76"/>
      <c r="AL110" s="76"/>
      <c r="AM110" s="76"/>
      <c r="AN110" s="76"/>
      <c r="AO110" s="76"/>
      <c r="AP110" s="77"/>
    </row>
    <row r="111" spans="1:42" ht="16" x14ac:dyDescent="0.8">
      <c r="A111" s="39" t="s">
        <v>60</v>
      </c>
      <c r="B111" s="39">
        <f>SUM(B99:B110)</f>
        <v>2587.9734355558076</v>
      </c>
      <c r="C111" s="39">
        <f t="shared" ref="C111:T111" si="22">SUM(C99:C110)</f>
        <v>3303.8095820175699</v>
      </c>
      <c r="D111" s="39">
        <f t="shared" si="22"/>
        <v>3634.6078213377491</v>
      </c>
      <c r="E111" s="39">
        <f t="shared" si="22"/>
        <v>3821.1038703166168</v>
      </c>
      <c r="F111" s="39">
        <f t="shared" si="22"/>
        <v>4105.1981592208977</v>
      </c>
      <c r="G111" s="39">
        <f t="shared" si="22"/>
        <v>4416.0468539081958</v>
      </c>
      <c r="H111" s="39">
        <f t="shared" si="22"/>
        <v>4756.3058890635684</v>
      </c>
      <c r="I111" s="39">
        <f t="shared" si="22"/>
        <v>5128.8938177763375</v>
      </c>
      <c r="J111" s="39">
        <f t="shared" si="22"/>
        <v>5537.3563844873042</v>
      </c>
      <c r="K111" s="39">
        <f t="shared" si="22"/>
        <v>5985.0926060462889</v>
      </c>
      <c r="L111" s="39">
        <f t="shared" si="22"/>
        <v>6476.0105427696562</v>
      </c>
      <c r="M111" s="39">
        <f t="shared" si="22"/>
        <v>7014.5820715174768</v>
      </c>
      <c r="N111" s="39">
        <f t="shared" si="22"/>
        <v>7605.4448631935174</v>
      </c>
      <c r="O111" s="39">
        <f t="shared" si="22"/>
        <v>8254.1073844749844</v>
      </c>
      <c r="P111" s="39">
        <f t="shared" si="22"/>
        <v>8966.1870642338436</v>
      </c>
      <c r="Q111" s="39">
        <f t="shared" si="22"/>
        <v>9747.9113374978115</v>
      </c>
      <c r="R111" s="39">
        <f t="shared" si="22"/>
        <v>10606.592551569966</v>
      </c>
      <c r="S111" s="39">
        <f t="shared" si="22"/>
        <v>11549.566195091429</v>
      </c>
      <c r="T111" s="39">
        <f t="shared" si="22"/>
        <v>12618.213265955852</v>
      </c>
      <c r="U111" s="41">
        <f>T111/B111</f>
        <v>4.875712050439148</v>
      </c>
      <c r="W111" s="69"/>
      <c r="X111" s="69"/>
      <c r="Y111" s="69"/>
      <c r="Z111" s="69"/>
      <c r="AA111" s="69"/>
      <c r="AB111" s="69"/>
      <c r="AC111" s="69"/>
      <c r="AD111" s="69"/>
      <c r="AE111" s="69"/>
      <c r="AF111" s="69"/>
      <c r="AG111" s="69"/>
      <c r="AH111" s="69"/>
      <c r="AI111" s="69"/>
      <c r="AJ111" s="69"/>
      <c r="AK111" s="69"/>
      <c r="AL111" s="69"/>
      <c r="AM111" s="69"/>
      <c r="AN111" s="69"/>
      <c r="AO111" s="69"/>
      <c r="AP111" s="78"/>
    </row>
    <row r="112" spans="1:42" x14ac:dyDescent="0.75">
      <c r="W112" s="6"/>
      <c r="X112" s="6"/>
      <c r="Y112" s="6"/>
      <c r="Z112" s="6"/>
      <c r="AA112" s="6"/>
      <c r="AB112" s="6"/>
      <c r="AC112" s="6"/>
      <c r="AD112" s="6"/>
      <c r="AE112" s="6"/>
      <c r="AF112" s="6"/>
      <c r="AG112" s="6"/>
      <c r="AH112" s="6"/>
      <c r="AI112" s="6"/>
      <c r="AJ112" s="6"/>
      <c r="AK112" s="6"/>
      <c r="AL112" s="6"/>
      <c r="AM112" s="6"/>
      <c r="AN112" s="6"/>
      <c r="AO112" s="6"/>
      <c r="AP112" s="6"/>
    </row>
    <row r="113" spans="1:42" x14ac:dyDescent="0.75">
      <c r="A113" s="56" t="s">
        <v>22</v>
      </c>
      <c r="W113" s="6"/>
      <c r="X113" s="6"/>
      <c r="Y113" s="6"/>
      <c r="Z113" s="6"/>
      <c r="AA113" s="6"/>
      <c r="AB113" s="6"/>
      <c r="AC113" s="6"/>
      <c r="AD113" s="6"/>
      <c r="AE113" s="6"/>
      <c r="AF113" s="6"/>
      <c r="AG113" s="6"/>
      <c r="AH113" s="6"/>
      <c r="AI113" s="6"/>
      <c r="AJ113" s="6"/>
      <c r="AK113" s="6"/>
      <c r="AL113" s="6"/>
      <c r="AM113" s="6"/>
      <c r="AN113" s="6"/>
      <c r="AO113" s="6"/>
      <c r="AP113" s="6"/>
    </row>
    <row r="114" spans="1:42" x14ac:dyDescent="0.75">
      <c r="A114" s="55" t="s">
        <v>41</v>
      </c>
      <c r="W114" s="6"/>
      <c r="X114" s="6"/>
      <c r="Y114" s="6"/>
      <c r="Z114" s="6"/>
      <c r="AA114" s="6"/>
      <c r="AB114" s="6"/>
      <c r="AC114" s="6"/>
      <c r="AD114" s="6"/>
      <c r="AE114" s="6"/>
      <c r="AF114" s="6"/>
      <c r="AG114" s="6"/>
      <c r="AH114" s="6"/>
      <c r="AI114" s="6"/>
      <c r="AJ114" s="6"/>
      <c r="AK114" s="6"/>
      <c r="AL114" s="6"/>
      <c r="AM114" s="6"/>
      <c r="AN114" s="6"/>
      <c r="AO114" s="6"/>
      <c r="AP114" s="6"/>
    </row>
    <row r="115" spans="1:42" x14ac:dyDescent="0.75">
      <c r="A115" s="5" t="s">
        <v>49</v>
      </c>
      <c r="W115" s="6"/>
      <c r="X115" s="6"/>
      <c r="Y115" s="6"/>
      <c r="Z115" s="6"/>
      <c r="AA115" s="6"/>
      <c r="AB115" s="6"/>
      <c r="AC115" s="6"/>
      <c r="AD115" s="6"/>
      <c r="AE115" s="6"/>
      <c r="AF115" s="6"/>
      <c r="AG115" s="6"/>
      <c r="AH115" s="6"/>
      <c r="AI115" s="6"/>
      <c r="AJ115" s="6"/>
      <c r="AK115" s="6"/>
      <c r="AL115" s="6"/>
      <c r="AM115" s="6"/>
      <c r="AN115" s="6"/>
      <c r="AO115" s="6"/>
      <c r="AP115" s="6"/>
    </row>
    <row r="116" spans="1:42" x14ac:dyDescent="0.75">
      <c r="W116" s="6"/>
      <c r="X116" s="6"/>
      <c r="Y116" s="6"/>
      <c r="Z116" s="6"/>
      <c r="AA116" s="6"/>
      <c r="AB116" s="6"/>
      <c r="AC116" s="6"/>
      <c r="AD116" s="6"/>
      <c r="AE116" s="6"/>
      <c r="AF116" s="6"/>
      <c r="AG116" s="6"/>
      <c r="AH116" s="6"/>
      <c r="AI116" s="6"/>
      <c r="AJ116" s="6"/>
      <c r="AK116" s="6"/>
      <c r="AL116" s="6"/>
      <c r="AM116" s="6"/>
      <c r="AN116" s="6"/>
      <c r="AO116" s="6"/>
      <c r="AP116" s="6"/>
    </row>
    <row r="117" spans="1:42" x14ac:dyDescent="0.75">
      <c r="W117" s="6"/>
      <c r="X117" s="6"/>
      <c r="Y117" s="6"/>
      <c r="Z117" s="6"/>
      <c r="AA117" s="6"/>
      <c r="AB117" s="6"/>
      <c r="AC117" s="6"/>
      <c r="AD117" s="6"/>
      <c r="AE117" s="6"/>
      <c r="AF117" s="6"/>
      <c r="AG117" s="6"/>
      <c r="AH117" s="6"/>
      <c r="AI117" s="6"/>
      <c r="AJ117" s="6"/>
      <c r="AK117" s="6"/>
      <c r="AL117" s="6"/>
      <c r="AM117" s="6"/>
      <c r="AN117" s="6"/>
      <c r="AO117" s="6"/>
      <c r="AP117" s="6"/>
    </row>
    <row r="118" spans="1:42" x14ac:dyDescent="0.75">
      <c r="W118" s="6"/>
      <c r="X118" s="6"/>
      <c r="Y118" s="6"/>
      <c r="Z118" s="6"/>
      <c r="AA118" s="6"/>
      <c r="AB118" s="6"/>
      <c r="AC118" s="6"/>
      <c r="AD118" s="6"/>
      <c r="AE118" s="6"/>
      <c r="AF118" s="6"/>
      <c r="AG118" s="6"/>
      <c r="AH118" s="6"/>
      <c r="AI118" s="6"/>
      <c r="AJ118" s="6"/>
      <c r="AK118" s="6"/>
      <c r="AL118" s="6"/>
      <c r="AM118" s="6"/>
      <c r="AN118" s="6"/>
      <c r="AO118" s="6"/>
      <c r="AP118" s="6"/>
    </row>
    <row r="119" spans="1:42" x14ac:dyDescent="0.75">
      <c r="W119" s="6"/>
      <c r="X119" s="6"/>
      <c r="Y119" s="6"/>
      <c r="Z119" s="6"/>
      <c r="AA119" s="6"/>
      <c r="AB119" s="6"/>
      <c r="AC119" s="6"/>
      <c r="AD119" s="6"/>
      <c r="AE119" s="6"/>
      <c r="AF119" s="6"/>
      <c r="AG119" s="6"/>
      <c r="AH119" s="6"/>
      <c r="AI119" s="6"/>
      <c r="AJ119" s="6"/>
      <c r="AK119" s="6"/>
      <c r="AL119" s="6"/>
      <c r="AM119" s="6"/>
      <c r="AN119" s="6"/>
      <c r="AO119" s="6"/>
      <c r="AP119" s="6"/>
    </row>
    <row r="120" spans="1:42" x14ac:dyDescent="0.75">
      <c r="W120" s="6"/>
      <c r="X120" s="6"/>
      <c r="Y120" s="6"/>
      <c r="Z120" s="6"/>
      <c r="AA120" s="6"/>
      <c r="AB120" s="6"/>
      <c r="AC120" s="6"/>
      <c r="AD120" s="6"/>
      <c r="AE120" s="6"/>
      <c r="AF120" s="6"/>
      <c r="AG120" s="6"/>
      <c r="AH120" s="6"/>
      <c r="AI120" s="6"/>
      <c r="AJ120" s="6"/>
      <c r="AK120" s="6"/>
      <c r="AL120" s="6"/>
      <c r="AM120" s="6"/>
      <c r="AN120" s="6"/>
      <c r="AO120" s="6"/>
      <c r="AP120" s="6"/>
    </row>
    <row r="121" spans="1:42" x14ac:dyDescent="0.75">
      <c r="W121" s="6"/>
      <c r="X121" s="6"/>
      <c r="Y121" s="6"/>
      <c r="Z121" s="6"/>
      <c r="AA121" s="6"/>
      <c r="AB121" s="6"/>
      <c r="AC121" s="6"/>
      <c r="AD121" s="6"/>
      <c r="AE121" s="6"/>
      <c r="AF121" s="6"/>
      <c r="AG121" s="6"/>
      <c r="AH121" s="6"/>
      <c r="AI121" s="6"/>
      <c r="AJ121" s="6"/>
      <c r="AK121" s="6"/>
      <c r="AL121" s="6"/>
      <c r="AM121" s="6"/>
      <c r="AN121" s="6"/>
      <c r="AO121" s="6"/>
      <c r="AP121" s="6"/>
    </row>
    <row r="122" spans="1:42" x14ac:dyDescent="0.75">
      <c r="W122" s="6"/>
      <c r="X122" s="6"/>
      <c r="Y122" s="6"/>
      <c r="Z122" s="6"/>
      <c r="AA122" s="6"/>
      <c r="AB122" s="6"/>
      <c r="AC122" s="6"/>
      <c r="AD122" s="6"/>
      <c r="AE122" s="6"/>
      <c r="AF122" s="6"/>
      <c r="AG122" s="6"/>
      <c r="AH122" s="6"/>
      <c r="AI122" s="6"/>
      <c r="AJ122" s="6"/>
      <c r="AK122" s="6"/>
      <c r="AL122" s="6"/>
      <c r="AM122" s="6"/>
      <c r="AN122" s="6"/>
      <c r="AO122" s="6"/>
      <c r="AP122" s="6"/>
    </row>
    <row r="123" spans="1:42" x14ac:dyDescent="0.75">
      <c r="W123" s="6"/>
      <c r="X123" s="6"/>
      <c r="Y123" s="6"/>
      <c r="Z123" s="6"/>
      <c r="AA123" s="6"/>
      <c r="AB123" s="6"/>
      <c r="AC123" s="6"/>
      <c r="AD123" s="6"/>
      <c r="AE123" s="6"/>
      <c r="AF123" s="6"/>
      <c r="AG123" s="6"/>
      <c r="AH123" s="6"/>
      <c r="AI123" s="6"/>
      <c r="AJ123" s="6"/>
      <c r="AK123" s="6"/>
      <c r="AL123" s="6"/>
      <c r="AM123" s="6"/>
      <c r="AN123" s="6"/>
      <c r="AO123" s="6"/>
      <c r="AP123" s="6"/>
    </row>
    <row r="124" spans="1:42" x14ac:dyDescent="0.75">
      <c r="W124" s="6"/>
      <c r="X124" s="6"/>
      <c r="Y124" s="6"/>
      <c r="Z124" s="6"/>
      <c r="AA124" s="6"/>
      <c r="AB124" s="6"/>
      <c r="AC124" s="6"/>
      <c r="AD124" s="6"/>
      <c r="AE124" s="6"/>
      <c r="AF124" s="6"/>
      <c r="AG124" s="6"/>
      <c r="AH124" s="6"/>
      <c r="AI124" s="6"/>
      <c r="AJ124" s="6"/>
      <c r="AK124" s="6"/>
      <c r="AL124" s="6"/>
      <c r="AM124" s="6"/>
      <c r="AN124" s="6"/>
      <c r="AO124" s="6"/>
      <c r="AP124" s="6"/>
    </row>
  </sheetData>
  <mergeCells count="1">
    <mergeCell ref="B12:U12"/>
  </mergeCells>
  <pageMargins left="0.75" right="0.75" top="1" bottom="1" header="0.5" footer="0.5"/>
  <pageSetup paperSize="9" orientation="portrait" horizontalDpi="4294967292" verticalDpi="4294967292"/>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P124"/>
  <sheetViews>
    <sheetView zoomScale="50" zoomScaleNormal="50" workbookViewId="0">
      <pane xSplit="1" ySplit="13" topLeftCell="G99" activePane="bottomRight" state="frozenSplit"/>
      <selection pane="topRight" activeCell="B1" sqref="B1"/>
      <selection pane="bottomLeft" activeCell="A14" sqref="A14"/>
      <selection pane="bottomRight" activeCell="A113" sqref="A113:XFD113"/>
    </sheetView>
  </sheetViews>
  <sheetFormatPr defaultColWidth="11.5" defaultRowHeight="14.75" x14ac:dyDescent="0.75"/>
  <cols>
    <col min="1" max="1" width="26.81640625" style="63" bestFit="1" customWidth="1"/>
    <col min="2" max="16384" width="11.5" style="63"/>
  </cols>
  <sheetData>
    <row r="1" spans="1:42" ht="16.75" thickBot="1" x14ac:dyDescent="0.95">
      <c r="A1" s="23" t="s">
        <v>51</v>
      </c>
      <c r="B1" s="24">
        <v>2012</v>
      </c>
      <c r="C1" s="24">
        <v>2013</v>
      </c>
      <c r="D1" s="24">
        <v>2014</v>
      </c>
      <c r="E1" s="24">
        <v>2015</v>
      </c>
      <c r="F1" s="24">
        <v>2016</v>
      </c>
      <c r="G1" s="24">
        <v>2017</v>
      </c>
      <c r="H1" s="24">
        <v>2018</v>
      </c>
      <c r="I1" s="24">
        <v>2019</v>
      </c>
      <c r="J1" s="24">
        <v>2020</v>
      </c>
      <c r="K1" s="24">
        <v>2021</v>
      </c>
      <c r="L1" s="24">
        <v>2022</v>
      </c>
      <c r="M1" s="24">
        <v>2023</v>
      </c>
      <c r="N1" s="24">
        <v>2024</v>
      </c>
      <c r="O1" s="24">
        <v>2025</v>
      </c>
      <c r="P1" s="24">
        <v>2026</v>
      </c>
      <c r="Q1" s="24">
        <v>2027</v>
      </c>
      <c r="R1" s="24">
        <v>2028</v>
      </c>
      <c r="S1" s="24">
        <v>2029</v>
      </c>
      <c r="T1" s="24">
        <v>2030</v>
      </c>
      <c r="U1" s="25" t="s">
        <v>52</v>
      </c>
      <c r="W1" s="63" t="s">
        <v>53</v>
      </c>
      <c r="X1" s="63" t="s">
        <v>54</v>
      </c>
      <c r="Z1" s="63" t="s">
        <v>110</v>
      </c>
      <c r="AA1" s="63" t="s">
        <v>111</v>
      </c>
    </row>
    <row r="2" spans="1:42" ht="16" x14ac:dyDescent="0.8">
      <c r="A2" s="26" t="s">
        <v>55</v>
      </c>
      <c r="B2" s="27">
        <v>415.51</v>
      </c>
      <c r="C2" s="28">
        <v>560.22</v>
      </c>
      <c r="D2" s="28">
        <v>630.03</v>
      </c>
      <c r="E2" s="28">
        <v>636.32999999999993</v>
      </c>
      <c r="F2" s="28">
        <v>642.68999999999994</v>
      </c>
      <c r="G2" s="28">
        <v>649.12</v>
      </c>
      <c r="H2" s="28">
        <v>655.61</v>
      </c>
      <c r="I2" s="28">
        <v>662.17</v>
      </c>
      <c r="J2" s="28">
        <v>668.78</v>
      </c>
      <c r="K2" s="28">
        <v>675.4799999999999</v>
      </c>
      <c r="L2" s="28">
        <v>682.23</v>
      </c>
      <c r="M2" s="28">
        <v>689.05000000000007</v>
      </c>
      <c r="N2" s="28">
        <v>695.93999999999994</v>
      </c>
      <c r="O2" s="28">
        <v>702.9</v>
      </c>
      <c r="P2" s="28">
        <v>709.93000000000006</v>
      </c>
      <c r="Q2" s="28">
        <v>717.03</v>
      </c>
      <c r="R2" s="28">
        <v>724.19999999999993</v>
      </c>
      <c r="S2" s="28">
        <v>731.44</v>
      </c>
      <c r="T2" s="28">
        <v>738.75</v>
      </c>
      <c r="U2" s="29">
        <f>T2/B2</f>
        <v>1.7779355490842579</v>
      </c>
      <c r="W2" s="1" t="s">
        <v>56</v>
      </c>
      <c r="X2" s="30">
        <f>U10</f>
        <v>1.6260867893823001</v>
      </c>
      <c r="Y2" s="31"/>
      <c r="Z2" s="86">
        <f>B2/$B$10</f>
        <v>0.13310887435209093</v>
      </c>
      <c r="AA2" s="86">
        <f>T2/$T$10</f>
        <v>0.14553897193831314</v>
      </c>
    </row>
    <row r="3" spans="1:42" ht="16" x14ac:dyDescent="0.8">
      <c r="A3" s="26" t="s">
        <v>33</v>
      </c>
      <c r="B3" s="32">
        <v>522.07000000000005</v>
      </c>
      <c r="C3" s="33">
        <v>667.45</v>
      </c>
      <c r="D3" s="33">
        <v>737.67</v>
      </c>
      <c r="E3" s="33">
        <v>745.05</v>
      </c>
      <c r="F3" s="33">
        <v>752.5</v>
      </c>
      <c r="G3" s="33">
        <v>760.02</v>
      </c>
      <c r="H3" s="33">
        <v>767.63</v>
      </c>
      <c r="I3" s="33">
        <v>775.3</v>
      </c>
      <c r="J3" s="33">
        <v>783.05</v>
      </c>
      <c r="K3" s="33">
        <v>790.89</v>
      </c>
      <c r="L3" s="33">
        <v>798.79</v>
      </c>
      <c r="M3" s="33">
        <v>806.78</v>
      </c>
      <c r="N3" s="33">
        <v>814.85</v>
      </c>
      <c r="O3" s="33">
        <v>823</v>
      </c>
      <c r="P3" s="33">
        <v>831.23</v>
      </c>
      <c r="Q3" s="33">
        <v>839.54</v>
      </c>
      <c r="R3" s="33">
        <v>847.94</v>
      </c>
      <c r="S3" s="33">
        <v>856.42</v>
      </c>
      <c r="T3" s="33">
        <v>864.98</v>
      </c>
      <c r="U3" s="34">
        <f t="shared" ref="U3:U8" si="0">T3/B3</f>
        <v>1.6568276284789394</v>
      </c>
      <c r="W3" s="1" t="s">
        <v>0</v>
      </c>
      <c r="X3" s="30">
        <f>U27</f>
        <v>1.6346206601807827</v>
      </c>
      <c r="Y3" s="31"/>
      <c r="Z3" s="86">
        <f t="shared" ref="Z3:Z7" si="1">B3/$B$10</f>
        <v>0.16724543340231551</v>
      </c>
      <c r="AA3" s="86">
        <f t="shared" ref="AA3:AA9" si="2">T3/$T$10</f>
        <v>0.17040717420941062</v>
      </c>
    </row>
    <row r="4" spans="1:42" ht="16" x14ac:dyDescent="0.8">
      <c r="A4" s="26" t="s">
        <v>14</v>
      </c>
      <c r="B4" s="32">
        <v>441.22</v>
      </c>
      <c r="C4" s="33">
        <v>546.86</v>
      </c>
      <c r="D4" s="33">
        <v>592.51</v>
      </c>
      <c r="E4" s="33">
        <v>598.44000000000005</v>
      </c>
      <c r="F4" s="33">
        <v>604.41999999999996</v>
      </c>
      <c r="G4" s="33">
        <v>610.46</v>
      </c>
      <c r="H4" s="33">
        <v>616.57000000000005</v>
      </c>
      <c r="I4" s="33">
        <v>622.73</v>
      </c>
      <c r="J4" s="33">
        <v>628.96</v>
      </c>
      <c r="K4" s="33">
        <v>635.25</v>
      </c>
      <c r="L4" s="33">
        <v>641.6</v>
      </c>
      <c r="M4" s="33">
        <v>648.02</v>
      </c>
      <c r="N4" s="33">
        <v>654.5</v>
      </c>
      <c r="O4" s="33">
        <v>661.05</v>
      </c>
      <c r="P4" s="33">
        <v>667.66</v>
      </c>
      <c r="Q4" s="33">
        <v>674.33</v>
      </c>
      <c r="R4" s="33">
        <v>681.08</v>
      </c>
      <c r="S4" s="33">
        <v>687.89</v>
      </c>
      <c r="T4" s="33">
        <v>694.77</v>
      </c>
      <c r="U4" s="34">
        <f t="shared" si="0"/>
        <v>1.5746566338787904</v>
      </c>
      <c r="W4" s="1" t="s">
        <v>3</v>
      </c>
      <c r="X4" s="30">
        <f>U41</f>
        <v>1.6277691264342831</v>
      </c>
      <c r="Y4" s="31"/>
      <c r="Z4" s="86">
        <f t="shared" si="1"/>
        <v>0.14134508806437768</v>
      </c>
      <c r="AA4" s="86">
        <f t="shared" si="2"/>
        <v>0.13687460106068605</v>
      </c>
    </row>
    <row r="5" spans="1:42" ht="16" x14ac:dyDescent="0.8">
      <c r="A5" s="26" t="s">
        <v>19</v>
      </c>
      <c r="B5" s="32">
        <v>347.43</v>
      </c>
      <c r="C5" s="33">
        <v>430.57</v>
      </c>
      <c r="D5" s="33">
        <v>466.5</v>
      </c>
      <c r="E5" s="33">
        <v>471.16</v>
      </c>
      <c r="F5" s="33">
        <v>475.87</v>
      </c>
      <c r="G5" s="33">
        <v>480.63</v>
      </c>
      <c r="H5" s="33">
        <v>485.44</v>
      </c>
      <c r="I5" s="33">
        <v>490.29</v>
      </c>
      <c r="J5" s="33">
        <v>495.19</v>
      </c>
      <c r="K5" s="33">
        <v>500.15</v>
      </c>
      <c r="L5" s="33">
        <v>505.15</v>
      </c>
      <c r="M5" s="33">
        <v>510.2</v>
      </c>
      <c r="N5" s="33">
        <v>515.29999999999995</v>
      </c>
      <c r="O5" s="33">
        <v>520.45000000000005</v>
      </c>
      <c r="P5" s="33">
        <v>525.66</v>
      </c>
      <c r="Q5" s="33">
        <v>530.91999999999996</v>
      </c>
      <c r="R5" s="33">
        <v>536.22</v>
      </c>
      <c r="S5" s="33">
        <v>541.59</v>
      </c>
      <c r="T5" s="33">
        <v>547</v>
      </c>
      <c r="U5" s="34">
        <f t="shared" si="0"/>
        <v>1.5744178683475807</v>
      </c>
      <c r="W5" s="1" t="s">
        <v>2</v>
      </c>
      <c r="X5" s="30">
        <f>U55</f>
        <v>1.641393995448944</v>
      </c>
      <c r="Y5" s="31"/>
      <c r="Z5" s="86">
        <f t="shared" si="1"/>
        <v>0.11129940607000302</v>
      </c>
      <c r="AA5" s="86">
        <f t="shared" si="2"/>
        <v>0.10776286653165115</v>
      </c>
    </row>
    <row r="6" spans="1:42" ht="16" x14ac:dyDescent="0.8">
      <c r="A6" s="26" t="s">
        <v>36</v>
      </c>
      <c r="B6" s="32">
        <v>422.23</v>
      </c>
      <c r="C6" s="33">
        <v>533.95000000000005</v>
      </c>
      <c r="D6" s="33">
        <v>585.66999999999996</v>
      </c>
      <c r="E6" s="33">
        <v>591.53</v>
      </c>
      <c r="F6" s="33">
        <v>597.45000000000005</v>
      </c>
      <c r="G6" s="33">
        <v>603.41999999999996</v>
      </c>
      <c r="H6" s="33">
        <v>609.45000000000005</v>
      </c>
      <c r="I6" s="33">
        <v>615.54999999999995</v>
      </c>
      <c r="J6" s="33">
        <v>621.70000000000005</v>
      </c>
      <c r="K6" s="33">
        <v>627.91999999999996</v>
      </c>
      <c r="L6" s="33">
        <v>634.20000000000005</v>
      </c>
      <c r="M6" s="33">
        <v>640.54</v>
      </c>
      <c r="N6" s="33">
        <v>646.95000000000005</v>
      </c>
      <c r="O6" s="33">
        <v>653.41999999999996</v>
      </c>
      <c r="P6" s="33">
        <v>659.95</v>
      </c>
      <c r="Q6" s="33">
        <v>666.55</v>
      </c>
      <c r="R6" s="33">
        <v>673.22</v>
      </c>
      <c r="S6" s="33">
        <v>679.95</v>
      </c>
      <c r="T6" s="33">
        <v>686.75</v>
      </c>
      <c r="U6" s="34">
        <f t="shared" si="0"/>
        <v>1.6264831963621722</v>
      </c>
      <c r="W6" s="1" t="s">
        <v>57</v>
      </c>
      <c r="X6" s="30">
        <f>U69</f>
        <v>1.6367940880944272</v>
      </c>
      <c r="Y6" s="31"/>
      <c r="Z6" s="86">
        <f t="shared" si="1"/>
        <v>0.13526163032823121</v>
      </c>
      <c r="AA6" s="86">
        <f t="shared" si="2"/>
        <v>0.1352946043704048</v>
      </c>
    </row>
    <row r="7" spans="1:42" ht="16" x14ac:dyDescent="0.8">
      <c r="A7" s="26" t="s">
        <v>4</v>
      </c>
      <c r="B7" s="32">
        <v>678.73</v>
      </c>
      <c r="C7" s="33">
        <v>843.69</v>
      </c>
      <c r="D7" s="33">
        <v>915.82</v>
      </c>
      <c r="E7" s="33">
        <v>924.98</v>
      </c>
      <c r="F7" s="33">
        <v>934.23</v>
      </c>
      <c r="G7" s="33">
        <v>943.57</v>
      </c>
      <c r="H7" s="33">
        <v>953.01</v>
      </c>
      <c r="I7" s="33">
        <v>962.54</v>
      </c>
      <c r="J7" s="33">
        <v>972.16</v>
      </c>
      <c r="K7" s="33">
        <v>981.89</v>
      </c>
      <c r="L7" s="33">
        <v>991.71</v>
      </c>
      <c r="M7" s="33">
        <v>1001.62</v>
      </c>
      <c r="N7" s="33">
        <v>1011.64</v>
      </c>
      <c r="O7" s="33">
        <v>1021.76</v>
      </c>
      <c r="P7" s="33">
        <v>1031.97</v>
      </c>
      <c r="Q7" s="33">
        <v>1042.29</v>
      </c>
      <c r="R7" s="33">
        <v>1052.72</v>
      </c>
      <c r="S7" s="33">
        <v>1063.24</v>
      </c>
      <c r="T7" s="33">
        <v>1073.8699999999999</v>
      </c>
      <c r="U7" s="34">
        <f t="shared" si="0"/>
        <v>1.5821755337173837</v>
      </c>
      <c r="W7" s="1" t="s">
        <v>58</v>
      </c>
      <c r="X7" s="30">
        <f>U83</f>
        <v>1.6688327138369845</v>
      </c>
      <c r="Y7" s="31"/>
      <c r="Z7" s="86">
        <f t="shared" si="1"/>
        <v>0.21743155709608597</v>
      </c>
      <c r="AA7" s="86">
        <f t="shared" si="2"/>
        <v>0.21155998077211008</v>
      </c>
    </row>
    <row r="8" spans="1:42" ht="16" x14ac:dyDescent="0.8">
      <c r="A8" s="26" t="s">
        <v>39</v>
      </c>
      <c r="B8" s="32">
        <v>11.95</v>
      </c>
      <c r="C8" s="33">
        <v>16.61</v>
      </c>
      <c r="D8" s="33">
        <v>19.11</v>
      </c>
      <c r="E8" s="33">
        <v>19.3</v>
      </c>
      <c r="F8" s="33">
        <v>19.5</v>
      </c>
      <c r="G8" s="33">
        <v>19.690000000000001</v>
      </c>
      <c r="H8" s="33">
        <v>19.89</v>
      </c>
      <c r="I8" s="33">
        <v>20.09</v>
      </c>
      <c r="J8" s="33">
        <v>20.29</v>
      </c>
      <c r="K8" s="33">
        <v>20.49</v>
      </c>
      <c r="L8" s="33">
        <v>20.7</v>
      </c>
      <c r="M8" s="33">
        <v>20.9</v>
      </c>
      <c r="N8" s="33">
        <v>21.11</v>
      </c>
      <c r="O8" s="33">
        <v>21.32</v>
      </c>
      <c r="P8" s="33">
        <v>21.54</v>
      </c>
      <c r="Q8" s="33">
        <v>21.75</v>
      </c>
      <c r="R8" s="33">
        <v>21.97</v>
      </c>
      <c r="S8" s="33">
        <v>22.19</v>
      </c>
      <c r="T8" s="33">
        <v>22.41</v>
      </c>
      <c r="U8" s="34">
        <f t="shared" si="0"/>
        <v>1.8753138075313809</v>
      </c>
      <c r="W8" s="35" t="s">
        <v>30</v>
      </c>
      <c r="X8" s="30">
        <f>U97</f>
        <v>1.6372534865072947</v>
      </c>
      <c r="Y8" s="31"/>
      <c r="Z8" s="86">
        <f>B8/$B$10</f>
        <v>3.8281895706661368E-3</v>
      </c>
      <c r="AA8" s="86">
        <f t="shared" si="2"/>
        <v>4.4149284076312658E-3</v>
      </c>
    </row>
    <row r="9" spans="1:42" ht="16.75" thickBot="1" x14ac:dyDescent="0.95">
      <c r="A9" s="26" t="s">
        <v>40</v>
      </c>
      <c r="B9" s="36">
        <v>282.44</v>
      </c>
      <c r="C9" s="37">
        <v>351.37</v>
      </c>
      <c r="D9" s="37">
        <v>381.58</v>
      </c>
      <c r="E9" s="37">
        <v>385.39</v>
      </c>
      <c r="F9" s="37">
        <v>389.25</v>
      </c>
      <c r="G9" s="37">
        <v>393.13</v>
      </c>
      <c r="H9" s="37">
        <v>397.07000000000005</v>
      </c>
      <c r="I9" s="37">
        <v>401.03</v>
      </c>
      <c r="J9" s="37">
        <v>405.05</v>
      </c>
      <c r="K9" s="37">
        <v>409.09999999999997</v>
      </c>
      <c r="L9" s="37">
        <v>413.19</v>
      </c>
      <c r="M9" s="37">
        <v>417.33000000000004</v>
      </c>
      <c r="N9" s="37">
        <v>421.5</v>
      </c>
      <c r="O9" s="37">
        <v>425.71000000000004</v>
      </c>
      <c r="P9" s="37">
        <v>429.97</v>
      </c>
      <c r="Q9" s="37">
        <v>434.26</v>
      </c>
      <c r="R9" s="37">
        <v>438.61</v>
      </c>
      <c r="S9" s="37">
        <v>443</v>
      </c>
      <c r="T9" s="37">
        <v>447.43</v>
      </c>
      <c r="U9" s="38">
        <f>T9/B9</f>
        <v>1.5841594674975217</v>
      </c>
      <c r="W9" s="35" t="s">
        <v>59</v>
      </c>
      <c r="X9" s="30">
        <f>U111</f>
        <v>1.646804951277469</v>
      </c>
      <c r="Y9" s="31"/>
      <c r="Z9" s="86">
        <f>B9/$B$10</f>
        <v>9.0479821116229597E-2</v>
      </c>
      <c r="AA9" s="86">
        <f t="shared" si="2"/>
        <v>8.8146872709792823E-2</v>
      </c>
    </row>
    <row r="10" spans="1:42" ht="16" x14ac:dyDescent="0.8">
      <c r="A10" s="39" t="s">
        <v>60</v>
      </c>
      <c r="B10" s="40">
        <f>SUM(B2:B9)</f>
        <v>3121.58</v>
      </c>
      <c r="C10" s="40">
        <f t="shared" ref="C10:T10" si="3">SUM(C2:C9)</f>
        <v>3950.7200000000003</v>
      </c>
      <c r="D10" s="40">
        <f t="shared" si="3"/>
        <v>4328.8900000000003</v>
      </c>
      <c r="E10" s="40">
        <f t="shared" si="3"/>
        <v>4372.18</v>
      </c>
      <c r="F10" s="40">
        <f t="shared" si="3"/>
        <v>4415.91</v>
      </c>
      <c r="G10" s="40">
        <f t="shared" si="3"/>
        <v>4460.04</v>
      </c>
      <c r="H10" s="40">
        <f t="shared" si="3"/>
        <v>4504.67</v>
      </c>
      <c r="I10" s="40">
        <f t="shared" si="3"/>
        <v>4549.7</v>
      </c>
      <c r="J10" s="40">
        <f t="shared" si="3"/>
        <v>4595.18</v>
      </c>
      <c r="K10" s="40">
        <f t="shared" si="3"/>
        <v>4641.17</v>
      </c>
      <c r="L10" s="40">
        <f t="shared" si="3"/>
        <v>4687.57</v>
      </c>
      <c r="M10" s="40">
        <f t="shared" si="3"/>
        <v>4734.4399999999996</v>
      </c>
      <c r="N10" s="40">
        <f t="shared" si="3"/>
        <v>4781.79</v>
      </c>
      <c r="O10" s="40">
        <f t="shared" si="3"/>
        <v>4829.6099999999997</v>
      </c>
      <c r="P10" s="40">
        <f t="shared" si="3"/>
        <v>4877.9100000000008</v>
      </c>
      <c r="Q10" s="40">
        <f t="shared" si="3"/>
        <v>4926.67</v>
      </c>
      <c r="R10" s="40">
        <f t="shared" si="3"/>
        <v>4975.96</v>
      </c>
      <c r="S10" s="40">
        <f t="shared" si="3"/>
        <v>5025.7199999999993</v>
      </c>
      <c r="T10" s="40">
        <f t="shared" si="3"/>
        <v>5075.96</v>
      </c>
      <c r="U10" s="41">
        <f>T10/B10</f>
        <v>1.6260867893823001</v>
      </c>
      <c r="W10" s="1"/>
      <c r="X10" s="30"/>
      <c r="Y10" s="31"/>
      <c r="Z10" s="31">
        <f>SUM(Z2:Z9)</f>
        <v>1</v>
      </c>
      <c r="AA10" s="31">
        <f>SUM(AA2:AA9)</f>
        <v>0.99999999999999978</v>
      </c>
    </row>
    <row r="11" spans="1:42" ht="16" x14ac:dyDescent="0.8">
      <c r="A11" s="39"/>
      <c r="B11" s="40"/>
      <c r="C11" s="40"/>
      <c r="D11" s="40"/>
      <c r="E11" s="40"/>
      <c r="F11" s="40"/>
      <c r="G11" s="40"/>
      <c r="H11" s="40"/>
      <c r="I11" s="40"/>
      <c r="J11" s="40"/>
      <c r="K11" s="40"/>
      <c r="L11" s="40"/>
      <c r="M11" s="40"/>
      <c r="N11" s="40"/>
      <c r="O11" s="40"/>
      <c r="P11" s="40"/>
      <c r="Q11" s="40"/>
      <c r="R11" s="40"/>
      <c r="S11" s="40"/>
      <c r="T11" s="40"/>
      <c r="U11" s="41"/>
      <c r="W11" s="1"/>
      <c r="X11" s="30"/>
      <c r="Y11" s="42"/>
    </row>
    <row r="12" spans="1:42" ht="18.5" x14ac:dyDescent="0.9">
      <c r="A12" s="43" t="s">
        <v>61</v>
      </c>
      <c r="B12" s="111" t="s">
        <v>62</v>
      </c>
      <c r="C12" s="111"/>
      <c r="D12" s="111"/>
      <c r="E12" s="111"/>
      <c r="F12" s="111"/>
      <c r="G12" s="111"/>
      <c r="H12" s="111"/>
      <c r="I12" s="111"/>
      <c r="J12" s="111"/>
      <c r="K12" s="111"/>
      <c r="L12" s="111"/>
      <c r="M12" s="111"/>
      <c r="N12" s="111"/>
      <c r="O12" s="111"/>
      <c r="P12" s="111"/>
      <c r="Q12" s="111"/>
      <c r="R12" s="111"/>
      <c r="S12" s="111"/>
      <c r="T12" s="111"/>
      <c r="U12" s="111"/>
      <c r="W12" s="70"/>
      <c r="X12" s="70"/>
      <c r="Y12" s="70"/>
      <c r="Z12" s="70"/>
      <c r="AA12" s="70"/>
      <c r="AB12" s="70"/>
      <c r="AC12" s="70"/>
      <c r="AD12" s="70"/>
      <c r="AE12" s="70"/>
      <c r="AF12" s="70"/>
      <c r="AG12" s="70"/>
      <c r="AH12" s="70"/>
      <c r="AI12" s="70"/>
      <c r="AJ12" s="70"/>
      <c r="AK12" s="70"/>
      <c r="AL12" s="70"/>
      <c r="AM12" s="70"/>
      <c r="AN12" s="70"/>
      <c r="AO12" s="70"/>
      <c r="AP12" s="70"/>
    </row>
    <row r="13" spans="1:42" ht="16" x14ac:dyDescent="0.8">
      <c r="A13" s="39" t="s">
        <v>63</v>
      </c>
      <c r="B13" s="24">
        <v>2012</v>
      </c>
      <c r="C13" s="24">
        <v>2013</v>
      </c>
      <c r="D13" s="24">
        <v>2014</v>
      </c>
      <c r="E13" s="24">
        <v>2015</v>
      </c>
      <c r="F13" s="24">
        <v>2016</v>
      </c>
      <c r="G13" s="24">
        <v>2017</v>
      </c>
      <c r="H13" s="24">
        <v>2018</v>
      </c>
      <c r="I13" s="24">
        <v>2019</v>
      </c>
      <c r="J13" s="24">
        <v>2020</v>
      </c>
      <c r="K13" s="24">
        <v>2021</v>
      </c>
      <c r="L13" s="24">
        <v>2022</v>
      </c>
      <c r="M13" s="24">
        <v>2023</v>
      </c>
      <c r="N13" s="24">
        <v>2024</v>
      </c>
      <c r="O13" s="24">
        <v>2025</v>
      </c>
      <c r="P13" s="24">
        <v>2026</v>
      </c>
      <c r="Q13" s="24">
        <v>2027</v>
      </c>
      <c r="R13" s="24">
        <v>2028</v>
      </c>
      <c r="S13" s="24">
        <v>2029</v>
      </c>
      <c r="T13" s="24">
        <v>2030</v>
      </c>
      <c r="U13" s="44" t="s">
        <v>64</v>
      </c>
      <c r="W13" s="74"/>
      <c r="X13" s="74"/>
      <c r="Y13" s="74"/>
      <c r="Z13" s="74"/>
      <c r="AA13" s="74"/>
      <c r="AB13" s="74"/>
      <c r="AC13" s="74"/>
      <c r="AD13" s="74"/>
      <c r="AE13" s="74"/>
      <c r="AF13" s="74"/>
      <c r="AG13" s="74"/>
      <c r="AH13" s="74"/>
      <c r="AI13" s="74"/>
      <c r="AJ13" s="74"/>
      <c r="AK13" s="74"/>
      <c r="AL13" s="74"/>
      <c r="AM13" s="74"/>
      <c r="AN13" s="74"/>
      <c r="AO13" s="74"/>
      <c r="AP13" s="75"/>
    </row>
    <row r="14" spans="1:42" ht="16" x14ac:dyDescent="0.8">
      <c r="A14" s="45" t="s">
        <v>65</v>
      </c>
      <c r="B14" s="24"/>
      <c r="C14" s="24"/>
      <c r="D14" s="24"/>
      <c r="E14" s="24"/>
      <c r="F14" s="24"/>
      <c r="G14" s="24"/>
      <c r="H14" s="24"/>
      <c r="I14" s="24"/>
      <c r="J14" s="24"/>
      <c r="K14" s="24"/>
      <c r="L14" s="24"/>
      <c r="M14" s="24"/>
      <c r="N14" s="24"/>
      <c r="O14" s="24"/>
      <c r="P14" s="24"/>
      <c r="Q14" s="24"/>
      <c r="R14" s="24"/>
      <c r="S14" s="24"/>
      <c r="T14" s="24"/>
      <c r="U14" s="44"/>
      <c r="W14" s="74"/>
      <c r="X14" s="74"/>
      <c r="Y14" s="74"/>
      <c r="Z14" s="74"/>
      <c r="AA14" s="74"/>
      <c r="AB14" s="74"/>
      <c r="AC14" s="74"/>
      <c r="AD14" s="74"/>
      <c r="AE14" s="74"/>
      <c r="AF14" s="74"/>
      <c r="AG14" s="74"/>
      <c r="AH14" s="74"/>
      <c r="AI14" s="74"/>
      <c r="AJ14" s="74"/>
      <c r="AK14" s="74"/>
      <c r="AL14" s="74"/>
      <c r="AM14" s="74"/>
      <c r="AN14" s="74"/>
      <c r="AO14" s="74"/>
      <c r="AP14" s="6"/>
    </row>
    <row r="15" spans="1:42" ht="16" x14ac:dyDescent="0.8">
      <c r="A15" s="46" t="s">
        <v>84</v>
      </c>
      <c r="B15" s="47">
        <f>(B$3*0.5*'Summary impacts'!$Q$19+(B$3*0.5)*'Summary impacts'!$Q$18)*'Summary impacts'!$C$4</f>
        <v>4307766.6324000005</v>
      </c>
      <c r="C15" s="47">
        <f>(C$3*0.5*'Summary impacts'!$Q$19+(C$3*0.5)*'Summary impacts'!$Q$18)*'Summary impacts'!$C$4</f>
        <v>5507343.5340000009</v>
      </c>
      <c r="D15" s="47">
        <f>(D$3*0.5*'Summary impacts'!$Q$19+(D$3*0.5)*'Summary impacts'!$Q$18)*'Summary impacts'!$C$4</f>
        <v>6086751.2243999997</v>
      </c>
      <c r="E15" s="47">
        <f>(E$3*0.5*'Summary impacts'!$Q$19+(E$3*0.5)*'Summary impacts'!$Q$18)*'Summary impacts'!$C$4</f>
        <v>6147645.9659999991</v>
      </c>
      <c r="F15" s="47">
        <f>(F$3*0.5*'Summary impacts'!$Q$19+(F$3*0.5)*'Summary impacts'!$Q$18)*'Summary impacts'!$C$4</f>
        <v>6209118.3000000007</v>
      </c>
      <c r="G15" s="47">
        <f>(G$3*0.5*'Summary impacts'!$Q$19+(G$3*0.5)*'Summary impacts'!$Q$18)*'Summary impacts'!$C$4</f>
        <v>6271168.2264</v>
      </c>
      <c r="H15" s="47">
        <f>(H$3*0.5*'Summary impacts'!$Q$19+(H$3*0.5)*'Summary impacts'!$Q$18)*'Summary impacts'!$C$4</f>
        <v>6333960.7716000006</v>
      </c>
      <c r="I15" s="47">
        <f>(I$3*0.5*'Summary impacts'!$Q$19+(I$3*0.5)*'Summary impacts'!$Q$18)*'Summary impacts'!$C$4</f>
        <v>6397248.3959999997</v>
      </c>
      <c r="J15" s="47">
        <f>(J$3*0.5*'Summary impacts'!$Q$19+(J$3*0.5)*'Summary impacts'!$Q$18)*'Summary impacts'!$C$4</f>
        <v>6461196.1260000002</v>
      </c>
      <c r="K15" s="47">
        <f>(K$3*0.5*'Summary impacts'!$Q$19+(K$3*0.5)*'Summary impacts'!$Q$18)*'Summary impacts'!$C$4</f>
        <v>6525886.4748</v>
      </c>
      <c r="L15" s="47">
        <f>(L$3*0.5*'Summary impacts'!$Q$19+(L$3*0.5)*'Summary impacts'!$Q$18)*'Summary impacts'!$C$4</f>
        <v>6591071.9027999993</v>
      </c>
      <c r="M15" s="47">
        <f>(M$3*0.5*'Summary impacts'!$Q$19+(M$3*0.5)*'Summary impacts'!$Q$18)*'Summary impacts'!$C$4</f>
        <v>6656999.9495999999</v>
      </c>
      <c r="N15" s="47">
        <f>(N$3*0.5*'Summary impacts'!$Q$19+(N$3*0.5)*'Summary impacts'!$Q$18)*'Summary impacts'!$C$4</f>
        <v>6723588.1020000009</v>
      </c>
      <c r="O15" s="47">
        <f>(O$3*0.5*'Summary impacts'!$Q$19+(O$3*0.5)*'Summary impacts'!$Q$18)*'Summary impacts'!$C$4</f>
        <v>6790836.3600000003</v>
      </c>
      <c r="P15" s="47">
        <f>(P$3*0.5*'Summary impacts'!$Q$19+(P$3*0.5)*'Summary impacts'!$Q$18)*'Summary impacts'!$C$4</f>
        <v>6858744.7236000001</v>
      </c>
      <c r="Q15" s="47">
        <f>(Q$3*0.5*'Summary impacts'!$Q$19+(Q$3*0.5)*'Summary impacts'!$Q$18)*'Summary impacts'!$C$4</f>
        <v>6927313.1927999994</v>
      </c>
      <c r="R15" s="47">
        <f>(R$3*0.5*'Summary impacts'!$Q$19+(R$3*0.5)*'Summary impacts'!$Q$18)*'Summary impacts'!$C$4</f>
        <v>6996624.2808000008</v>
      </c>
      <c r="S15" s="47">
        <f>(S$3*0.5*'Summary impacts'!$Q$19+(S$3*0.5)*'Summary impacts'!$Q$18)*'Summary impacts'!$C$4</f>
        <v>7066595.4743999997</v>
      </c>
      <c r="T15" s="47">
        <f>(T$3*0.5*'Summary impacts'!$Q$19+(T$3*0.5)*'Summary impacts'!$Q$18)*'Summary impacts'!$C$4</f>
        <v>7137226.7736</v>
      </c>
      <c r="U15" s="48">
        <f t="shared" ref="U15:U26" si="4">T15/$T$27</f>
        <v>0.18070725773171589</v>
      </c>
      <c r="W15" s="76"/>
      <c r="X15" s="76"/>
      <c r="Y15" s="76"/>
      <c r="Z15" s="76"/>
      <c r="AA15" s="76"/>
      <c r="AB15" s="76"/>
      <c r="AC15" s="76"/>
      <c r="AD15" s="76"/>
      <c r="AE15" s="76"/>
      <c r="AF15" s="76"/>
      <c r="AG15" s="76"/>
      <c r="AH15" s="76"/>
      <c r="AI15" s="76"/>
      <c r="AJ15" s="76"/>
      <c r="AK15" s="76"/>
      <c r="AL15" s="76"/>
      <c r="AM15" s="76"/>
      <c r="AN15" s="76"/>
      <c r="AO15" s="76"/>
      <c r="AP15" s="77"/>
    </row>
    <row r="16" spans="1:42" ht="16" x14ac:dyDescent="0.8">
      <c r="A16" s="46" t="s">
        <v>32</v>
      </c>
      <c r="B16" s="47">
        <f>(B$2-(B$3*0.5)*'Summary impacts'!$Q$18)*'Summary impacts'!$C$5</f>
        <v>1975059.6410999997</v>
      </c>
      <c r="C16" s="47">
        <f>(C$2-(C$3*0.5)*'Summary impacts'!$Q$18)*'Summary impacts'!$C$5</f>
        <v>2797395.0885000001</v>
      </c>
      <c r="D16" s="47">
        <f>(D$2-(D$3*0.5)*'Summary impacts'!$Q$18)*'Summary impacts'!$C$5</f>
        <v>3193780.2290999996</v>
      </c>
      <c r="E16" s="47">
        <f>(E$2-(E$3*0.5)*'Summary impacts'!$Q$18)*'Summary impacts'!$C$5</f>
        <v>3225703.0364999995</v>
      </c>
      <c r="F16" s="47">
        <f>(F$2-(F$3*0.5)*'Summary impacts'!$Q$18)*'Summary impacts'!$C$5</f>
        <v>3257930.9249999993</v>
      </c>
      <c r="G16" s="47">
        <f>(G$2-(G$3*0.5)*'Summary impacts'!$Q$18)*'Summary impacts'!$C$5</f>
        <v>3290557.7946000001</v>
      </c>
      <c r="H16" s="47">
        <f>(H$2-(H$3*0.5)*'Summary impacts'!$Q$18)*'Summary impacts'!$C$5</f>
        <v>3323415.9399000001</v>
      </c>
      <c r="I16" s="47">
        <f>(I$2-(I$3*0.5)*'Summary impacts'!$Q$18)*'Summary impacts'!$C$5</f>
        <v>3356709.9689999996</v>
      </c>
      <c r="J16" s="47">
        <f>(J$2-(J$3*0.5)*'Summary impacts'!$Q$18)*'Summary impacts'!$C$5</f>
        <v>3390178.2764999997</v>
      </c>
      <c r="K16" s="47">
        <f>(K$2-(K$3*0.5)*'Summary impacts'!$Q$18)*'Summary impacts'!$C$5</f>
        <v>3424159.5596999992</v>
      </c>
      <c r="L16" s="47">
        <f>(L$2-(L$3*0.5)*'Summary impacts'!$Q$18)*'Summary impacts'!$C$5</f>
        <v>3458388.9267000002</v>
      </c>
      <c r="M16" s="47">
        <f>(M$2-(M$3*0.5)*'Summary impacts'!$Q$18)*'Summary impacts'!$C$5</f>
        <v>3492943.4694000003</v>
      </c>
      <c r="N16" s="47">
        <f>(N$2-(N$3*0.5)*'Summary impacts'!$Q$18)*'Summary impacts'!$C$5</f>
        <v>3527860.090499999</v>
      </c>
      <c r="O16" s="47">
        <f>(O$2-(O$3*0.5)*'Summary impacts'!$Q$18)*'Summary impacts'!$C$5</f>
        <v>3563138.7899999996</v>
      </c>
      <c r="P16" s="47">
        <f>(P$2-(P$3*0.5)*'Summary impacts'!$Q$18)*'Summary impacts'!$C$5</f>
        <v>3598779.5679000001</v>
      </c>
      <c r="Q16" s="47">
        <f>(Q$2-(Q$3*0.5)*'Summary impacts'!$Q$18)*'Summary impacts'!$C$5</f>
        <v>3634782.4241999998</v>
      </c>
      <c r="R16" s="47">
        <f>(R$2-(R$3*0.5)*'Summary impacts'!$Q$18)*'Summary impacts'!$C$5</f>
        <v>3671110.456199999</v>
      </c>
      <c r="S16" s="47">
        <f>(S$2-(S$3*0.5)*'Summary impacts'!$Q$18)*'Summary impacts'!$C$5</f>
        <v>3707800.5666000005</v>
      </c>
      <c r="T16" s="47">
        <f>(T$2-(T$3*0.5)*'Summary impacts'!$Q$18)*'Summary impacts'!$C$5</f>
        <v>3744852.7554000001</v>
      </c>
      <c r="U16" s="48">
        <f t="shared" si="4"/>
        <v>9.4815828823112652E-2</v>
      </c>
      <c r="W16" s="76"/>
      <c r="X16" s="76"/>
      <c r="Y16" s="76"/>
      <c r="Z16" s="76"/>
      <c r="AA16" s="76"/>
      <c r="AB16" s="76"/>
      <c r="AC16" s="76"/>
      <c r="AD16" s="76"/>
      <c r="AE16" s="76"/>
      <c r="AF16" s="76"/>
      <c r="AG16" s="76"/>
      <c r="AH16" s="76"/>
      <c r="AI16" s="76"/>
      <c r="AJ16" s="76"/>
      <c r="AK16" s="76"/>
      <c r="AL16" s="76"/>
      <c r="AM16" s="76"/>
      <c r="AN16" s="76"/>
      <c r="AO16" s="76"/>
      <c r="AP16" s="77"/>
    </row>
    <row r="17" spans="1:42" ht="16" x14ac:dyDescent="0.8">
      <c r="A17" s="46" t="s">
        <v>78</v>
      </c>
      <c r="B17" s="47">
        <f>(B$3*0.5*'Summary impacts'!$Q$19)*'Summary impacts'!$C$6</f>
        <v>1722831.0000000002</v>
      </c>
      <c r="C17" s="47">
        <f>(C$3*0.5*'Summary impacts'!$Q$19)*'Summary impacts'!$C$6</f>
        <v>2202585</v>
      </c>
      <c r="D17" s="47">
        <f>(D$3*0.5*'Summary impacts'!$Q$19)*'Summary impacts'!$C$6</f>
        <v>2434311</v>
      </c>
      <c r="E17" s="47">
        <f>(E$3*0.5*'Summary impacts'!$Q$19)*'Summary impacts'!$C$6</f>
        <v>2458665</v>
      </c>
      <c r="F17" s="47">
        <f>(F$3*0.5*'Summary impacts'!$Q$19)*'Summary impacts'!$C$6</f>
        <v>2483250</v>
      </c>
      <c r="G17" s="47">
        <f>(G$3*0.5*'Summary impacts'!$Q$19)*'Summary impacts'!$C$6</f>
        <v>2508066</v>
      </c>
      <c r="H17" s="47">
        <f>(H$3*0.5*'Summary impacts'!$Q$19)*'Summary impacts'!$C$6</f>
        <v>2533179</v>
      </c>
      <c r="I17" s="47">
        <f>(I$3*0.5*'Summary impacts'!$Q$19)*'Summary impacts'!$C$6</f>
        <v>2558490</v>
      </c>
      <c r="J17" s="47">
        <f>(J$3*0.5*'Summary impacts'!$Q$19)*'Summary impacts'!$C$6</f>
        <v>2584065</v>
      </c>
      <c r="K17" s="47">
        <f>(K$3*0.5*'Summary impacts'!$Q$19)*'Summary impacts'!$C$6</f>
        <v>2609937</v>
      </c>
      <c r="L17" s="47">
        <f>(L$3*0.5*'Summary impacts'!$Q$19)*'Summary impacts'!$C$6</f>
        <v>2636007</v>
      </c>
      <c r="M17" s="47">
        <f>(M$3*0.5*'Summary impacts'!$Q$19)*'Summary impacts'!$C$6</f>
        <v>2662374</v>
      </c>
      <c r="N17" s="47">
        <f>(N$3*0.5*'Summary impacts'!$Q$19)*'Summary impacts'!$C$6</f>
        <v>2689005</v>
      </c>
      <c r="O17" s="47">
        <f>(O$3*0.5*'Summary impacts'!$Q$19)*'Summary impacts'!$C$6</f>
        <v>2715900</v>
      </c>
      <c r="P17" s="47">
        <f>(P$3*0.5*'Summary impacts'!$Q$19)*'Summary impacts'!$C$6</f>
        <v>2743059</v>
      </c>
      <c r="Q17" s="47">
        <f>(Q$3*0.5*'Summary impacts'!$Q$19)*'Summary impacts'!$C$6</f>
        <v>2770482</v>
      </c>
      <c r="R17" s="47">
        <f>(R$3*0.5*'Summary impacts'!$Q$19)*'Summary impacts'!$C$6</f>
        <v>2798202</v>
      </c>
      <c r="S17" s="47">
        <f>(S$3*0.5*'Summary impacts'!$Q$19)*'Summary impacts'!$C$6</f>
        <v>2826186</v>
      </c>
      <c r="T17" s="47">
        <f>(T$3*0.5*'Summary impacts'!$Q$19)*'Summary impacts'!$C$6</f>
        <v>2854434</v>
      </c>
      <c r="U17" s="48">
        <f t="shared" si="4"/>
        <v>7.227133967833782E-2</v>
      </c>
      <c r="W17" s="76"/>
      <c r="X17" s="76"/>
      <c r="Y17" s="76"/>
      <c r="Z17" s="76"/>
      <c r="AA17" s="76"/>
      <c r="AB17" s="76"/>
      <c r="AC17" s="76"/>
      <c r="AD17" s="76"/>
      <c r="AE17" s="76"/>
      <c r="AF17" s="76"/>
      <c r="AG17" s="76"/>
      <c r="AH17" s="76"/>
      <c r="AI17" s="76"/>
      <c r="AJ17" s="76"/>
      <c r="AK17" s="76"/>
      <c r="AL17" s="76"/>
      <c r="AM17" s="76"/>
      <c r="AN17" s="76"/>
      <c r="AO17" s="76"/>
      <c r="AP17" s="77"/>
    </row>
    <row r="18" spans="1:42" ht="16" x14ac:dyDescent="0.8">
      <c r="A18" s="46" t="s">
        <v>14</v>
      </c>
      <c r="B18" s="47">
        <f>(B$4)*'Summary impacts'!$C$7</f>
        <v>2320817.2000000002</v>
      </c>
      <c r="C18" s="47">
        <f>(C$4)*'Summary impacts'!$C$7</f>
        <v>2876483.6</v>
      </c>
      <c r="D18" s="47">
        <f>(D$4)*'Summary impacts'!$C$7</f>
        <v>3116602.6</v>
      </c>
      <c r="E18" s="47">
        <f>(E$4)*'Summary impacts'!$C$7</f>
        <v>3147794.4000000004</v>
      </c>
      <c r="F18" s="47">
        <f>(F$4)*'Summary impacts'!$C$7</f>
        <v>3179249.1999999997</v>
      </c>
      <c r="G18" s="47">
        <f>(G$4)*'Summary impacts'!$C$7</f>
        <v>3211019.6</v>
      </c>
      <c r="H18" s="47">
        <f>(H$4)*'Summary impacts'!$C$7</f>
        <v>3243158.2</v>
      </c>
      <c r="I18" s="47">
        <f>(I$4)*'Summary impacts'!$C$7</f>
        <v>3275559.8000000003</v>
      </c>
      <c r="J18" s="47">
        <f>(J$4)*'Summary impacts'!$C$7</f>
        <v>3308329.6</v>
      </c>
      <c r="K18" s="47">
        <f>(K$4)*'Summary impacts'!$C$7</f>
        <v>3341415</v>
      </c>
      <c r="L18" s="47">
        <f>(L$4)*'Summary impacts'!$C$7</f>
        <v>3374816</v>
      </c>
      <c r="M18" s="47">
        <f>(M$4)*'Summary impacts'!$C$7</f>
        <v>3408585.1999999997</v>
      </c>
      <c r="N18" s="47">
        <f>(N$4)*'Summary impacts'!$C$7</f>
        <v>3442670</v>
      </c>
      <c r="O18" s="47">
        <f>(O$4)*'Summary impacts'!$C$7</f>
        <v>3477122.9999999995</v>
      </c>
      <c r="P18" s="47">
        <f>(P$4)*'Summary impacts'!$C$7</f>
        <v>3511891.5999999996</v>
      </c>
      <c r="Q18" s="47">
        <f>(Q$4)*'Summary impacts'!$C$7</f>
        <v>3546975.8000000003</v>
      </c>
      <c r="R18" s="47">
        <f>(R$4)*'Summary impacts'!$C$7</f>
        <v>3582480.8000000003</v>
      </c>
      <c r="S18" s="47">
        <f>(S$4)*'Summary impacts'!$C$7</f>
        <v>3618301.4</v>
      </c>
      <c r="T18" s="47">
        <f>(T$4)*'Summary impacts'!$C$7</f>
        <v>3654490.1999999997</v>
      </c>
      <c r="U18" s="48">
        <f t="shared" si="4"/>
        <v>9.2527941649853077E-2</v>
      </c>
      <c r="W18" s="76"/>
      <c r="X18" s="76"/>
      <c r="Y18" s="76"/>
      <c r="Z18" s="76"/>
      <c r="AA18" s="76"/>
      <c r="AB18" s="76"/>
      <c r="AC18" s="76"/>
      <c r="AD18" s="76"/>
      <c r="AE18" s="76"/>
      <c r="AF18" s="76"/>
      <c r="AG18" s="76"/>
      <c r="AH18" s="76"/>
      <c r="AI18" s="76"/>
      <c r="AJ18" s="76"/>
      <c r="AK18" s="76"/>
      <c r="AL18" s="76"/>
      <c r="AM18" s="76"/>
      <c r="AN18" s="76"/>
      <c r="AO18" s="76"/>
      <c r="AP18" s="77"/>
    </row>
    <row r="19" spans="1:42" ht="16" x14ac:dyDescent="0.8">
      <c r="A19" s="46" t="s">
        <v>34</v>
      </c>
      <c r="B19" s="47">
        <f>(B$5*0.89)*'Summary impacts'!$C$8</f>
        <v>1564616.2619999999</v>
      </c>
      <c r="C19" s="47">
        <f>(C$5*0.89)*'Summary impacts'!$C$8</f>
        <v>1939028.9379999998</v>
      </c>
      <c r="D19" s="47">
        <f>(D$5*0.89)*'Summary impacts'!$C$8</f>
        <v>2100836.1</v>
      </c>
      <c r="E19" s="47">
        <f>(E$5*0.89)*'Summary impacts'!$C$8</f>
        <v>2121821.9440000001</v>
      </c>
      <c r="F19" s="47">
        <f>(F$5*0.89)*'Summary impacts'!$C$8</f>
        <v>2143032.9580000001</v>
      </c>
      <c r="G19" s="47">
        <f>(G$5*0.89)*'Summary impacts'!$C$8</f>
        <v>2164469.142</v>
      </c>
      <c r="H19" s="47">
        <f>(H$5*0.89)*'Summary impacts'!$C$8</f>
        <v>2186130.4960000003</v>
      </c>
      <c r="I19" s="47">
        <f>(I$5*0.89)*'Summary impacts'!$C$8</f>
        <v>2207971.986</v>
      </c>
      <c r="J19" s="47">
        <f>(J$5*0.89)*'Summary impacts'!$C$8</f>
        <v>2230038.6460000002</v>
      </c>
      <c r="K19" s="47">
        <f>(K$5*0.89)*'Summary impacts'!$C$8</f>
        <v>2252375.5099999998</v>
      </c>
      <c r="L19" s="47">
        <f>(L$5*0.89)*'Summary impacts'!$C$8</f>
        <v>2274892.5099999998</v>
      </c>
      <c r="M19" s="47">
        <f>(M$5*0.89)*'Summary impacts'!$C$8</f>
        <v>2297634.6799999997</v>
      </c>
      <c r="N19" s="47">
        <f>(N$5*0.89)*'Summary impacts'!$C$8</f>
        <v>2320602.02</v>
      </c>
      <c r="O19" s="47">
        <f>(O$5*0.89)*'Summary impacts'!$C$8</f>
        <v>2343794.5300000003</v>
      </c>
      <c r="P19" s="47">
        <f>(P$5*0.89)*'Summary impacts'!$C$8</f>
        <v>2367257.2439999999</v>
      </c>
      <c r="Q19" s="47">
        <f>(Q$5*0.89)*'Summary impacts'!$C$8</f>
        <v>2390945.128</v>
      </c>
      <c r="R19" s="47">
        <f>(R$5*0.89)*'Summary impacts'!$C$8</f>
        <v>2414813.148</v>
      </c>
      <c r="S19" s="47">
        <f>(S$5*0.89)*'Summary impacts'!$C$8</f>
        <v>2438996.406</v>
      </c>
      <c r="T19" s="47">
        <f>(T$5*0.89)*'Summary impacts'!$C$8</f>
        <v>2463359.7999999998</v>
      </c>
      <c r="U19" s="48">
        <f t="shared" si="4"/>
        <v>6.2369742252146067E-2</v>
      </c>
      <c r="W19" s="76"/>
      <c r="X19" s="76"/>
      <c r="Y19" s="76"/>
      <c r="Z19" s="76"/>
      <c r="AA19" s="76"/>
      <c r="AB19" s="76"/>
      <c r="AC19" s="76"/>
      <c r="AD19" s="76"/>
      <c r="AE19" s="76"/>
      <c r="AF19" s="76"/>
      <c r="AG19" s="76"/>
      <c r="AH19" s="76"/>
      <c r="AI19" s="76"/>
      <c r="AJ19" s="76"/>
      <c r="AK19" s="76"/>
      <c r="AL19" s="76"/>
      <c r="AM19" s="76"/>
      <c r="AN19" s="76"/>
      <c r="AO19" s="76"/>
      <c r="AP19" s="77"/>
    </row>
    <row r="20" spans="1:42" ht="16" x14ac:dyDescent="0.8">
      <c r="A20" s="46" t="s">
        <v>35</v>
      </c>
      <c r="B20" s="47">
        <f>(B$5*0.11)*'Summary impacts'!$C$9</f>
        <v>205226.90100000001</v>
      </c>
      <c r="C20" s="47">
        <f>(C$5*0.11)*'Summary impacts'!$C$9</f>
        <v>254337.69899999999</v>
      </c>
      <c r="D20" s="47">
        <f>(D$5*0.11)*'Summary impacts'!$C$9</f>
        <v>275561.55</v>
      </c>
      <c r="E20" s="47">
        <f>(E$5*0.11)*'Summary impacts'!$C$9</f>
        <v>278314.212</v>
      </c>
      <c r="F20" s="47">
        <f>(F$5*0.11)*'Summary impacts'!$C$9</f>
        <v>281096.40899999999</v>
      </c>
      <c r="G20" s="47">
        <f>(G$5*0.11)*'Summary impacts'!$C$9</f>
        <v>283908.141</v>
      </c>
      <c r="H20" s="47">
        <f>(H$5*0.11)*'Summary impacts'!$C$9</f>
        <v>286749.408</v>
      </c>
      <c r="I20" s="47">
        <f>(I$5*0.11)*'Summary impacts'!$C$9</f>
        <v>289614.30300000001</v>
      </c>
      <c r="J20" s="47">
        <f>(J$5*0.11)*'Summary impacts'!$C$9</f>
        <v>292508.73300000001</v>
      </c>
      <c r="K20" s="47">
        <f>(K$5*0.11)*'Summary impacts'!$C$9</f>
        <v>295438.60499999998</v>
      </c>
      <c r="L20" s="47">
        <f>(L$5*0.11)*'Summary impacts'!$C$9</f>
        <v>298392.10499999998</v>
      </c>
      <c r="M20" s="47">
        <f>(M$5*0.11)*'Summary impacts'!$C$9</f>
        <v>301375.14</v>
      </c>
      <c r="N20" s="47">
        <f>(N$5*0.11)*'Summary impacts'!$C$9</f>
        <v>304387.70999999996</v>
      </c>
      <c r="O20" s="47">
        <f>(O$5*0.11)*'Summary impacts'!$C$9</f>
        <v>307429.815</v>
      </c>
      <c r="P20" s="47">
        <f>(P$5*0.11)*'Summary impacts'!$C$9</f>
        <v>310507.36199999996</v>
      </c>
      <c r="Q20" s="47">
        <f>(Q$5*0.11)*'Summary impacts'!$C$9</f>
        <v>313614.44399999996</v>
      </c>
      <c r="R20" s="47">
        <f>(R$5*0.11)*'Summary impacts'!$C$9</f>
        <v>316745.15399999998</v>
      </c>
      <c r="S20" s="47">
        <f>(S$5*0.11)*'Summary impacts'!$C$9</f>
        <v>319917.21300000005</v>
      </c>
      <c r="T20" s="47">
        <f>(T$5*0.11)*'Summary impacts'!$C$9</f>
        <v>323112.90000000002</v>
      </c>
      <c r="U20" s="48">
        <f t="shared" si="4"/>
        <v>8.1808870516371385E-3</v>
      </c>
      <c r="W20" s="76"/>
      <c r="X20" s="76"/>
      <c r="Y20" s="76"/>
      <c r="Z20" s="76"/>
      <c r="AA20" s="76"/>
      <c r="AB20" s="76"/>
      <c r="AC20" s="76"/>
      <c r="AD20" s="76"/>
      <c r="AE20" s="76"/>
      <c r="AF20" s="76"/>
      <c r="AG20" s="76"/>
      <c r="AH20" s="76"/>
      <c r="AI20" s="76"/>
      <c r="AJ20" s="76"/>
      <c r="AK20" s="76"/>
      <c r="AL20" s="76"/>
      <c r="AM20" s="76"/>
      <c r="AN20" s="76"/>
      <c r="AO20" s="76"/>
      <c r="AP20" s="77"/>
    </row>
    <row r="21" spans="1:42" ht="16" x14ac:dyDescent="0.8">
      <c r="A21" s="46" t="s">
        <v>77</v>
      </c>
      <c r="B21" s="47">
        <f>(B$6*0.75)*'Summary impacts'!$C$10</f>
        <v>2910220.2749999999</v>
      </c>
      <c r="C21" s="47">
        <f>(C$6*0.75)*'Summary impacts'!$C$10</f>
        <v>3680250.3750000005</v>
      </c>
      <c r="D21" s="47">
        <f>(D$6*0.75)*'Summary impacts'!$C$10</f>
        <v>4036730.4749999996</v>
      </c>
      <c r="E21" s="47">
        <f>(E$6*0.75)*'Summary impacts'!$C$10</f>
        <v>4077120.5249999999</v>
      </c>
      <c r="F21" s="47">
        <f>(F$6*0.75)*'Summary impacts'!$C$10</f>
        <v>4117924.1250000005</v>
      </c>
      <c r="G21" s="47">
        <f>(G$6*0.75)*'Summary impacts'!$C$10</f>
        <v>4159072.3499999996</v>
      </c>
      <c r="H21" s="47">
        <f>(H$6*0.75)*'Summary impacts'!$C$10</f>
        <v>4200634.125</v>
      </c>
      <c r="I21" s="47">
        <f>(I$6*0.75)*'Summary impacts'!$C$10</f>
        <v>4242678.375</v>
      </c>
      <c r="J21" s="47">
        <f>(J$6*0.75)*'Summary impacts'!$C$10</f>
        <v>4285067.25</v>
      </c>
      <c r="K21" s="47">
        <f>(K$6*0.75)*'Summary impacts'!$C$10</f>
        <v>4327938.5999999996</v>
      </c>
      <c r="L21" s="47">
        <f>(L$6*0.75)*'Summary impacts'!$C$10</f>
        <v>4371223.5</v>
      </c>
      <c r="M21" s="47">
        <f>(M$6*0.75)*'Summary impacts'!$C$10</f>
        <v>4414921.95</v>
      </c>
      <c r="N21" s="47">
        <f>(N$6*0.75)*'Summary impacts'!$C$10</f>
        <v>4459102.875</v>
      </c>
      <c r="O21" s="47">
        <f>(O$6*0.75)*'Summary impacts'!$C$10</f>
        <v>4503697.3499999996</v>
      </c>
      <c r="P21" s="47">
        <f>(P$6*0.75)*'Summary impacts'!$C$10</f>
        <v>4548705.375</v>
      </c>
      <c r="Q21" s="47">
        <f>(Q$6*0.75)*'Summary impacts'!$C$10</f>
        <v>4594195.875</v>
      </c>
      <c r="R21" s="47">
        <f>(R$6*0.75)*'Summary impacts'!$C$10</f>
        <v>4640168.8500000006</v>
      </c>
      <c r="S21" s="47">
        <f>(S$6*0.75)*'Summary impacts'!$C$10</f>
        <v>4686555.375</v>
      </c>
      <c r="T21" s="47">
        <f>(T$6*0.75)*'Summary impacts'!$C$10</f>
        <v>4733424.375</v>
      </c>
      <c r="U21" s="48">
        <f t="shared" si="4"/>
        <v>0.11984544776559868</v>
      </c>
      <c r="W21" s="76"/>
      <c r="X21" s="76"/>
      <c r="Y21" s="76"/>
      <c r="Z21" s="76"/>
      <c r="AA21" s="76"/>
      <c r="AB21" s="76"/>
      <c r="AC21" s="76"/>
      <c r="AD21" s="76"/>
      <c r="AE21" s="76"/>
      <c r="AF21" s="76"/>
      <c r="AG21" s="76"/>
      <c r="AH21" s="76"/>
      <c r="AI21" s="76"/>
      <c r="AJ21" s="76"/>
      <c r="AK21" s="76"/>
      <c r="AL21" s="76"/>
      <c r="AM21" s="76"/>
      <c r="AN21" s="76"/>
      <c r="AO21" s="76"/>
      <c r="AP21" s="77"/>
    </row>
    <row r="22" spans="1:42" ht="16" x14ac:dyDescent="0.8">
      <c r="A22" s="46" t="s">
        <v>79</v>
      </c>
      <c r="B22" s="47">
        <f>(B$6*0.25)*'Summary impacts'!$C$11</f>
        <v>1005962.9750000001</v>
      </c>
      <c r="C22" s="47">
        <f>(C$6*0.25)*'Summary impacts'!$C$11</f>
        <v>1272135.875</v>
      </c>
      <c r="D22" s="47">
        <f>(D$6*0.25)*'Summary impacts'!$C$11</f>
        <v>1395358.7749999999</v>
      </c>
      <c r="E22" s="47">
        <f>(E$6*0.25)*'Summary impacts'!$C$11</f>
        <v>1409320.2249999999</v>
      </c>
      <c r="F22" s="47">
        <f>(F$6*0.25)*'Summary impacts'!$C$11</f>
        <v>1423424.625</v>
      </c>
      <c r="G22" s="47">
        <f>(G$6*0.25)*'Summary impacts'!$C$11</f>
        <v>1437648.15</v>
      </c>
      <c r="H22" s="47">
        <f>(H$6*0.25)*'Summary impacts'!$C$11</f>
        <v>1452014.625</v>
      </c>
      <c r="I22" s="47">
        <f>(I$6*0.25)*'Summary impacts'!$C$11</f>
        <v>1466547.875</v>
      </c>
      <c r="J22" s="47">
        <f>(J$6*0.25)*'Summary impacts'!$C$11</f>
        <v>1481200.25</v>
      </c>
      <c r="K22" s="47">
        <f>(K$6*0.25)*'Summary impacts'!$C$11</f>
        <v>1496019.4</v>
      </c>
      <c r="L22" s="47">
        <f>(L$6*0.25)*'Summary impacts'!$C$11</f>
        <v>1510981.5</v>
      </c>
      <c r="M22" s="47">
        <f>(M$6*0.25)*'Summary impacts'!$C$11</f>
        <v>1526086.5499999998</v>
      </c>
      <c r="N22" s="47">
        <f>(N$6*0.25)*'Summary impacts'!$C$11</f>
        <v>1541358.375</v>
      </c>
      <c r="O22" s="47">
        <f>(O$6*0.25)*'Summary impacts'!$C$11</f>
        <v>1556773.15</v>
      </c>
      <c r="P22" s="47">
        <f>(P$6*0.25)*'Summary impacts'!$C$11</f>
        <v>1572330.875</v>
      </c>
      <c r="Q22" s="47">
        <f>(Q$6*0.25)*'Summary impacts'!$C$11</f>
        <v>1588055.375</v>
      </c>
      <c r="R22" s="47">
        <f>(R$6*0.25)*'Summary impacts'!$C$11</f>
        <v>1603946.6500000001</v>
      </c>
      <c r="S22" s="47">
        <f>(S$6*0.25)*'Summary impacts'!$C$11</f>
        <v>1619980.875</v>
      </c>
      <c r="T22" s="47">
        <f>(T$6*0.25)*'Summary impacts'!$C$11</f>
        <v>1636181.875</v>
      </c>
      <c r="U22" s="48">
        <f t="shared" si="4"/>
        <v>4.142644603576915E-2</v>
      </c>
      <c r="W22" s="76"/>
      <c r="X22" s="76"/>
      <c r="Y22" s="76"/>
      <c r="Z22" s="76"/>
      <c r="AA22" s="76"/>
      <c r="AB22" s="76"/>
      <c r="AC22" s="76"/>
      <c r="AD22" s="76"/>
      <c r="AE22" s="76"/>
      <c r="AF22" s="76"/>
      <c r="AG22" s="76"/>
      <c r="AH22" s="76"/>
      <c r="AI22" s="76"/>
      <c r="AJ22" s="76"/>
      <c r="AK22" s="76"/>
      <c r="AL22" s="76"/>
      <c r="AM22" s="76"/>
      <c r="AN22" s="76"/>
      <c r="AO22" s="76"/>
      <c r="AP22" s="77"/>
    </row>
    <row r="23" spans="1:42" ht="16" x14ac:dyDescent="0.8">
      <c r="A23" s="46" t="s">
        <v>37</v>
      </c>
      <c r="B23" s="47">
        <f>(B$7*0.76)*'Summary impacts'!$C$12</f>
        <v>4363962.4079999998</v>
      </c>
      <c r="C23" s="47">
        <f>(C$7*0.76)*'Summary impacts'!$C$12</f>
        <v>5424589.2240000004</v>
      </c>
      <c r="D23" s="47">
        <f>(D$7*0.76)*'Summary impacts'!$C$12</f>
        <v>5888356.2720000008</v>
      </c>
      <c r="E23" s="47">
        <f>(E$7*0.76)*'Summary impacts'!$C$12</f>
        <v>5947251.4080000008</v>
      </c>
      <c r="F23" s="47">
        <f>(F$7*0.76)*'Summary impacts'!$C$12</f>
        <v>6006725.2080000006</v>
      </c>
      <c r="G23" s="47">
        <f>(G$7*0.76)*'Summary impacts'!$C$12</f>
        <v>6066777.6720000003</v>
      </c>
      <c r="H23" s="47">
        <f>(H$7*0.76)*'Summary impacts'!$C$12</f>
        <v>6127473.0959999999</v>
      </c>
      <c r="I23" s="47">
        <f>(I$7*0.76)*'Summary impacts'!$C$12</f>
        <v>6188747.1839999994</v>
      </c>
      <c r="J23" s="47">
        <f>(J$7*0.76)*'Summary impacts'!$C$12</f>
        <v>6250599.9359999998</v>
      </c>
      <c r="K23" s="47">
        <f>(K$7*0.76)*'Summary impacts'!$C$12</f>
        <v>6313159.9440000001</v>
      </c>
      <c r="L23" s="47">
        <f>(L$7*0.76)*'Summary impacts'!$C$12</f>
        <v>6376298.6160000004</v>
      </c>
      <c r="M23" s="47">
        <f>(M$7*0.76)*'Summary impacts'!$C$12</f>
        <v>6440015.9520000005</v>
      </c>
      <c r="N23" s="47">
        <f>(N$7*0.76)*'Summary impacts'!$C$12</f>
        <v>6504440.5439999998</v>
      </c>
      <c r="O23" s="47">
        <f>(O$7*0.76)*'Summary impacts'!$C$12</f>
        <v>6569508.0959999999</v>
      </c>
      <c r="P23" s="47">
        <f>(P$7*0.76)*'Summary impacts'!$C$12</f>
        <v>6635154.3119999999</v>
      </c>
      <c r="Q23" s="47">
        <f>(Q$7*0.76)*'Summary impacts'!$C$12</f>
        <v>6701507.784</v>
      </c>
      <c r="R23" s="47">
        <f>(R$7*0.76)*'Summary impacts'!$C$12</f>
        <v>6768568.512000001</v>
      </c>
      <c r="S23" s="47">
        <f>(S$7*0.76)*'Summary impacts'!$C$12</f>
        <v>6836207.9040000001</v>
      </c>
      <c r="T23" s="47">
        <f>(T$7*0.76)*'Summary impacts'!$C$12</f>
        <v>6904554.5519999992</v>
      </c>
      <c r="U23" s="48">
        <f t="shared" si="4"/>
        <v>0.17481623584752898</v>
      </c>
      <c r="W23" s="76"/>
      <c r="X23" s="76"/>
      <c r="Y23" s="76"/>
      <c r="Z23" s="76"/>
      <c r="AA23" s="76"/>
      <c r="AB23" s="76"/>
      <c r="AC23" s="76"/>
      <c r="AD23" s="76"/>
      <c r="AE23" s="76"/>
      <c r="AF23" s="76"/>
      <c r="AG23" s="76"/>
      <c r="AH23" s="76"/>
      <c r="AI23" s="76"/>
      <c r="AJ23" s="76"/>
      <c r="AK23" s="76"/>
      <c r="AL23" s="76"/>
      <c r="AM23" s="76"/>
      <c r="AN23" s="76"/>
      <c r="AO23" s="76"/>
      <c r="AP23" s="77"/>
    </row>
    <row r="24" spans="1:42" ht="16" x14ac:dyDescent="0.8">
      <c r="A24" s="46" t="s">
        <v>38</v>
      </c>
      <c r="B24" s="47">
        <f>(B$7*0.24)*'Summary impacts'!$C$13</f>
        <v>1295016.8399999999</v>
      </c>
      <c r="C24" s="47">
        <f>(C$7*0.24)*'Summary impacts'!$C$13</f>
        <v>1609760.52</v>
      </c>
      <c r="D24" s="47">
        <f>(D$7*0.24)*'Summary impacts'!$C$13</f>
        <v>1747384.5599999998</v>
      </c>
      <c r="E24" s="47">
        <f>(E$7*0.24)*'Summary impacts'!$C$13</f>
        <v>1764861.8399999999</v>
      </c>
      <c r="F24" s="47">
        <f>(F$7*0.24)*'Summary impacts'!$C$13</f>
        <v>1782510.84</v>
      </c>
      <c r="G24" s="47">
        <f>(G$7*0.24)*'Summary impacts'!$C$13</f>
        <v>1800331.56</v>
      </c>
      <c r="H24" s="47">
        <f>(H$7*0.24)*'Summary impacts'!$C$13</f>
        <v>1818343.0799999998</v>
      </c>
      <c r="I24" s="47">
        <f>(I$7*0.24)*'Summary impacts'!$C$13</f>
        <v>1836526.3199999998</v>
      </c>
      <c r="J24" s="47">
        <f>(J$7*0.24)*'Summary impacts'!$C$13</f>
        <v>1854881.28</v>
      </c>
      <c r="K24" s="47">
        <f>(K$7*0.24)*'Summary impacts'!$C$13</f>
        <v>1873446.1199999999</v>
      </c>
      <c r="L24" s="47">
        <f>(L$7*0.24)*'Summary impacts'!$C$13</f>
        <v>1892182.68</v>
      </c>
      <c r="M24" s="47">
        <f>(M$7*0.24)*'Summary impacts'!$C$13</f>
        <v>1911090.96</v>
      </c>
      <c r="N24" s="47">
        <f>(N$7*0.24)*'Summary impacts'!$C$13</f>
        <v>1930209.1199999999</v>
      </c>
      <c r="O24" s="47">
        <f>(O$7*0.24)*'Summary impacts'!$C$13</f>
        <v>1949518.0799999998</v>
      </c>
      <c r="P24" s="47">
        <f>(P$7*0.24)*'Summary impacts'!$C$13</f>
        <v>1968998.76</v>
      </c>
      <c r="Q24" s="47">
        <f>(Q$7*0.24)*'Summary impacts'!$C$13</f>
        <v>1988689.3199999998</v>
      </c>
      <c r="R24" s="47">
        <f>(R$7*0.24)*'Summary impacts'!$C$13</f>
        <v>2008589.7599999998</v>
      </c>
      <c r="S24" s="47">
        <f>(S$7*0.24)*'Summary impacts'!$C$13</f>
        <v>2028661.92</v>
      </c>
      <c r="T24" s="47">
        <f>(T$7*0.24)*'Summary impacts'!$C$13</f>
        <v>2048943.9599999997</v>
      </c>
      <c r="U24" s="48">
        <f t="shared" si="4"/>
        <v>5.1877158454193932E-2</v>
      </c>
      <c r="W24" s="76"/>
      <c r="X24" s="76"/>
      <c r="Y24" s="76"/>
      <c r="Z24" s="76"/>
      <c r="AA24" s="76"/>
      <c r="AB24" s="76"/>
      <c r="AC24" s="76"/>
      <c r="AD24" s="76"/>
      <c r="AE24" s="76"/>
      <c r="AF24" s="76"/>
      <c r="AG24" s="76"/>
      <c r="AH24" s="76"/>
      <c r="AI24" s="76"/>
      <c r="AJ24" s="76"/>
      <c r="AK24" s="76"/>
      <c r="AL24" s="76"/>
      <c r="AM24" s="76"/>
      <c r="AN24" s="76"/>
      <c r="AO24" s="76"/>
      <c r="AP24" s="77"/>
    </row>
    <row r="25" spans="1:42" ht="16" x14ac:dyDescent="0.8">
      <c r="A25" s="46" t="s">
        <v>39</v>
      </c>
      <c r="B25" s="47">
        <f>(B$8)*'Summary impacts'!$C$14</f>
        <v>170885</v>
      </c>
      <c r="C25" s="47">
        <f>(C$8)*'Summary impacts'!$C$14</f>
        <v>237523</v>
      </c>
      <c r="D25" s="47">
        <f>(D$8)*'Summary impacts'!$C$14</f>
        <v>273273</v>
      </c>
      <c r="E25" s="47">
        <f>(E$8)*'Summary impacts'!$C$14</f>
        <v>275990</v>
      </c>
      <c r="F25" s="47">
        <f>(F$8)*'Summary impacts'!$C$14</f>
        <v>278850</v>
      </c>
      <c r="G25" s="47">
        <f>(G$8)*'Summary impacts'!$C$14</f>
        <v>281567</v>
      </c>
      <c r="H25" s="47">
        <f>(H$8)*'Summary impacts'!$C$14</f>
        <v>284427</v>
      </c>
      <c r="I25" s="47">
        <f>(I$8)*'Summary impacts'!$C$14</f>
        <v>287287</v>
      </c>
      <c r="J25" s="47">
        <f>(J$8)*'Summary impacts'!$C$14</f>
        <v>290147</v>
      </c>
      <c r="K25" s="47">
        <f>(K$8)*'Summary impacts'!$C$14</f>
        <v>293007</v>
      </c>
      <c r="L25" s="47">
        <f>(L$8)*'Summary impacts'!$C$14</f>
        <v>296010</v>
      </c>
      <c r="M25" s="47">
        <f>(M$8)*'Summary impacts'!$C$14</f>
        <v>298870</v>
      </c>
      <c r="N25" s="47">
        <f>(N$8)*'Summary impacts'!$C$14</f>
        <v>301873</v>
      </c>
      <c r="O25" s="47">
        <f>(O$8)*'Summary impacts'!$C$14</f>
        <v>304876</v>
      </c>
      <c r="P25" s="47">
        <f>(P$8)*'Summary impacts'!$C$14</f>
        <v>308022</v>
      </c>
      <c r="Q25" s="47">
        <f>(Q$8)*'Summary impacts'!$C$14</f>
        <v>311025</v>
      </c>
      <c r="R25" s="47">
        <f>(R$8)*'Summary impacts'!$C$14</f>
        <v>314171</v>
      </c>
      <c r="S25" s="47">
        <f>(S$8)*'Summary impacts'!$C$14</f>
        <v>317317</v>
      </c>
      <c r="T25" s="47">
        <f>(T$8)*'Summary impacts'!$C$14</f>
        <v>320463</v>
      </c>
      <c r="U25" s="48">
        <f t="shared" si="4"/>
        <v>8.1137943029473344E-3</v>
      </c>
      <c r="W25" s="76"/>
      <c r="X25" s="76"/>
      <c r="Y25" s="76"/>
      <c r="Z25" s="76"/>
      <c r="AA25" s="76"/>
      <c r="AB25" s="76"/>
      <c r="AC25" s="76"/>
      <c r="AD25" s="76"/>
      <c r="AE25" s="76"/>
      <c r="AF25" s="76"/>
      <c r="AG25" s="76"/>
      <c r="AH25" s="76"/>
      <c r="AI25" s="76"/>
      <c r="AJ25" s="76"/>
      <c r="AK25" s="76"/>
      <c r="AL25" s="76"/>
      <c r="AM25" s="76"/>
      <c r="AN25" s="76"/>
      <c r="AO25" s="76"/>
      <c r="AP25" s="77"/>
    </row>
    <row r="26" spans="1:42" ht="16" x14ac:dyDescent="0.8">
      <c r="A26" s="46" t="s">
        <v>40</v>
      </c>
      <c r="B26" s="47">
        <f>(B$9)*AVERAGE('Summary impacts'!$C$4:$C$14)</f>
        <v>2319859.4545454546</v>
      </c>
      <c r="C26" s="47">
        <f>(C$9)*AVERAGE('Summary impacts'!$C$4:$C$14)</f>
        <v>2886025.4090909092</v>
      </c>
      <c r="D26" s="47">
        <f>(D$9)*AVERAGE('Summary impacts'!$C$4:$C$14)</f>
        <v>3134159.3636363638</v>
      </c>
      <c r="E26" s="47">
        <f>(E$9)*AVERAGE('Summary impacts'!$C$4:$C$14)</f>
        <v>3165453.3181818184</v>
      </c>
      <c r="F26" s="47">
        <f>(F$9)*AVERAGE('Summary impacts'!$C$4:$C$14)</f>
        <v>3197157.9545454546</v>
      </c>
      <c r="G26" s="47">
        <f>(G$9)*AVERAGE('Summary impacts'!$C$4:$C$14)</f>
        <v>3229026.8636363638</v>
      </c>
      <c r="H26" s="47">
        <f>(H$9)*AVERAGE('Summary impacts'!$C$4:$C$14)</f>
        <v>3261388.5909090913</v>
      </c>
      <c r="I26" s="47">
        <f>(I$9)*AVERAGE('Summary impacts'!$C$4:$C$14)</f>
        <v>3293914.5909090908</v>
      </c>
      <c r="J26" s="47">
        <f>(J$9)*AVERAGE('Summary impacts'!$C$4:$C$14)</f>
        <v>3326933.4090909092</v>
      </c>
      <c r="K26" s="47">
        <f>(K$9)*AVERAGE('Summary impacts'!$C$4:$C$14)</f>
        <v>3360198.6363636362</v>
      </c>
      <c r="L26" s="47">
        <f>(L$9)*AVERAGE('Summary impacts'!$C$4:$C$14)</f>
        <v>3393792.4090909092</v>
      </c>
      <c r="M26" s="47">
        <f>(M$9)*AVERAGE('Summary impacts'!$C$4:$C$14)</f>
        <v>3427796.8636363642</v>
      </c>
      <c r="N26" s="47">
        <f>(N$9)*AVERAGE('Summary impacts'!$C$4:$C$14)</f>
        <v>3462047.7272727275</v>
      </c>
      <c r="O26" s="47">
        <f>(O$9)*AVERAGE('Summary impacts'!$C$4:$C$14)</f>
        <v>3496627.1363636367</v>
      </c>
      <c r="P26" s="47">
        <f>(P$9)*AVERAGE('Summary impacts'!$C$4:$C$14)</f>
        <v>3531617.2272727275</v>
      </c>
      <c r="Q26" s="47">
        <f>(Q$9)*AVERAGE('Summary impacts'!$C$4:$C$14)</f>
        <v>3566853.7272727275</v>
      </c>
      <c r="R26" s="47">
        <f>(R$9)*AVERAGE('Summary impacts'!$C$4:$C$14)</f>
        <v>3602583.0454545459</v>
      </c>
      <c r="S26" s="47">
        <f>(S$9)*AVERAGE('Summary impacts'!$C$4:$C$14)</f>
        <v>3638640.9090909092</v>
      </c>
      <c r="T26" s="47">
        <f>(T$9)*AVERAGE('Summary impacts'!$C$4:$C$14)</f>
        <v>3675027.3181818184</v>
      </c>
      <c r="U26" s="48">
        <f t="shared" si="4"/>
        <v>9.3047920407159201E-2</v>
      </c>
      <c r="W26" s="76"/>
      <c r="X26" s="76"/>
      <c r="Y26" s="76"/>
      <c r="Z26" s="76"/>
      <c r="AA26" s="76"/>
      <c r="AB26" s="76"/>
      <c r="AC26" s="76"/>
      <c r="AD26" s="76"/>
      <c r="AE26" s="76"/>
      <c r="AF26" s="76"/>
      <c r="AG26" s="76"/>
      <c r="AH26" s="76"/>
      <c r="AI26" s="76"/>
      <c r="AJ26" s="76"/>
      <c r="AK26" s="76"/>
      <c r="AL26" s="76"/>
      <c r="AM26" s="76"/>
      <c r="AN26" s="76"/>
      <c r="AO26" s="76"/>
      <c r="AP26" s="77"/>
    </row>
    <row r="27" spans="1:42" ht="16" x14ac:dyDescent="0.8">
      <c r="A27" s="39" t="s">
        <v>60</v>
      </c>
      <c r="B27" s="39">
        <f>SUM(B15:B26)</f>
        <v>24162224.589045454</v>
      </c>
      <c r="C27" s="39">
        <f t="shared" ref="C27:T27" si="5">SUM(C15:C26)</f>
        <v>30687458.262590908</v>
      </c>
      <c r="D27" s="39">
        <f t="shared" si="5"/>
        <v>33683105.149136357</v>
      </c>
      <c r="E27" s="39">
        <f t="shared" si="5"/>
        <v>34019941.874681816</v>
      </c>
      <c r="F27" s="39">
        <f t="shared" si="5"/>
        <v>34360270.544545449</v>
      </c>
      <c r="G27" s="39">
        <f t="shared" si="5"/>
        <v>34703612.49963636</v>
      </c>
      <c r="H27" s="39">
        <f t="shared" si="5"/>
        <v>35050874.332409091</v>
      </c>
      <c r="I27" s="39">
        <f t="shared" si="5"/>
        <v>35401295.79890909</v>
      </c>
      <c r="J27" s="39">
        <f t="shared" si="5"/>
        <v>35755145.50659091</v>
      </c>
      <c r="K27" s="39">
        <f t="shared" si="5"/>
        <v>36112981.849863634</v>
      </c>
      <c r="L27" s="39">
        <f t="shared" si="5"/>
        <v>36474057.149590909</v>
      </c>
      <c r="M27" s="39">
        <f t="shared" si="5"/>
        <v>36838694.714636363</v>
      </c>
      <c r="N27" s="39">
        <f t="shared" si="5"/>
        <v>37207144.563772731</v>
      </c>
      <c r="O27" s="39">
        <f t="shared" si="5"/>
        <v>37579222.307363629</v>
      </c>
      <c r="P27" s="39">
        <f t="shared" si="5"/>
        <v>37955068.046772726</v>
      </c>
      <c r="Q27" s="39">
        <f t="shared" si="5"/>
        <v>38334440.070272721</v>
      </c>
      <c r="R27" s="39">
        <f t="shared" si="5"/>
        <v>38718003.656454548</v>
      </c>
      <c r="S27" s="39">
        <f t="shared" si="5"/>
        <v>39105161.043090902</v>
      </c>
      <c r="T27" s="39">
        <f t="shared" si="5"/>
        <v>39496071.50918182</v>
      </c>
      <c r="U27" s="41">
        <f t="shared" ref="U27" si="6">T27/B27</f>
        <v>1.6346206601807827</v>
      </c>
      <c r="W27" s="69"/>
      <c r="X27" s="69"/>
      <c r="Y27" s="69"/>
      <c r="Z27" s="69"/>
      <c r="AA27" s="69"/>
      <c r="AB27" s="69"/>
      <c r="AC27" s="69"/>
      <c r="AD27" s="69"/>
      <c r="AE27" s="69"/>
      <c r="AF27" s="69"/>
      <c r="AG27" s="69"/>
      <c r="AH27" s="69"/>
      <c r="AI27" s="69"/>
      <c r="AJ27" s="69"/>
      <c r="AK27" s="69"/>
      <c r="AL27" s="69"/>
      <c r="AM27" s="69"/>
      <c r="AN27" s="69"/>
      <c r="AO27" s="69"/>
      <c r="AP27" s="78"/>
    </row>
    <row r="28" spans="1:42" ht="16" x14ac:dyDescent="0.8">
      <c r="A28" s="49" t="s">
        <v>66</v>
      </c>
      <c r="B28" s="26"/>
      <c r="C28" s="44"/>
      <c r="D28" s="44"/>
      <c r="E28" s="44"/>
      <c r="F28" s="44"/>
      <c r="G28" s="44"/>
      <c r="H28" s="44"/>
      <c r="I28" s="44"/>
      <c r="J28" s="44"/>
      <c r="K28" s="44"/>
      <c r="L28" s="44"/>
      <c r="M28" s="44"/>
      <c r="N28" s="44"/>
      <c r="O28" s="44"/>
      <c r="P28" s="44"/>
      <c r="Q28" s="44"/>
      <c r="R28" s="44"/>
      <c r="S28" s="44"/>
      <c r="T28" s="44"/>
      <c r="U28" s="44"/>
      <c r="W28" s="6"/>
      <c r="X28" s="6"/>
      <c r="Y28" s="6"/>
      <c r="Z28" s="6"/>
      <c r="AA28" s="6"/>
      <c r="AB28" s="6"/>
      <c r="AC28" s="6"/>
      <c r="AD28" s="6"/>
      <c r="AE28" s="6"/>
      <c r="AF28" s="6"/>
      <c r="AG28" s="6"/>
      <c r="AH28" s="6"/>
      <c r="AI28" s="6"/>
      <c r="AJ28" s="6"/>
      <c r="AK28" s="6"/>
      <c r="AL28" s="6"/>
      <c r="AM28" s="6"/>
      <c r="AN28" s="6"/>
      <c r="AO28" s="6"/>
      <c r="AP28" s="75"/>
    </row>
    <row r="29" spans="1:42" ht="16" x14ac:dyDescent="0.8">
      <c r="A29" s="46" t="s">
        <v>84</v>
      </c>
      <c r="B29" s="47">
        <f>(B$3*0.5*'Summary impacts'!$Q$19+(B$3*0.5)*'Summary impacts'!$Q$18)*'Summary impacts'!$D$4</f>
        <v>30070.448895000001</v>
      </c>
      <c r="C29" s="47">
        <f>(C$3*0.5*'Summary impacts'!$Q$19+(C$3*0.5)*'Summary impacts'!$Q$18)*'Summary impacts'!$D$4</f>
        <v>38444.118825000005</v>
      </c>
      <c r="D29" s="47">
        <f>(D$3*0.5*'Summary impacts'!$Q$19+(D$3*0.5)*'Summary impacts'!$Q$18)*'Summary impacts'!$D$4</f>
        <v>42488.685494999998</v>
      </c>
      <c r="E29" s="47">
        <f>(E$3*0.5*'Summary impacts'!$Q$19+(E$3*0.5)*'Summary impacts'!$Q$18)*'Summary impacts'!$D$4</f>
        <v>42913.762424999994</v>
      </c>
      <c r="F29" s="47">
        <f>(F$3*0.5*'Summary impacts'!$Q$19+(F$3*0.5)*'Summary impacts'!$Q$18)*'Summary impacts'!$D$4</f>
        <v>43342.871250000004</v>
      </c>
      <c r="G29" s="47">
        <f>(G$3*0.5*'Summary impacts'!$Q$19+(G$3*0.5)*'Summary impacts'!$Q$18)*'Summary impacts'!$D$4</f>
        <v>43776.01197</v>
      </c>
      <c r="H29" s="47">
        <f>(H$3*0.5*'Summary impacts'!$Q$19+(H$3*0.5)*'Summary impacts'!$Q$18)*'Summary impacts'!$D$4</f>
        <v>44214.336555000002</v>
      </c>
      <c r="I29" s="47">
        <f>(I$3*0.5*'Summary impacts'!$Q$19+(I$3*0.5)*'Summary impacts'!$Q$18)*'Summary impacts'!$D$4</f>
        <v>44656.117050000001</v>
      </c>
      <c r="J29" s="47">
        <f>(J$3*0.5*'Summary impacts'!$Q$19+(J$3*0.5)*'Summary impacts'!$Q$18)*'Summary impacts'!$D$4</f>
        <v>45102.505424999996</v>
      </c>
      <c r="K29" s="47">
        <f>(K$3*0.5*'Summary impacts'!$Q$19+(K$3*0.5)*'Summary impacts'!$Q$18)*'Summary impacts'!$D$4</f>
        <v>45554.077664999997</v>
      </c>
      <c r="L29" s="47">
        <f>(L$3*0.5*'Summary impacts'!$Q$19+(L$3*0.5)*'Summary impacts'!$Q$18)*'Summary impacts'!$D$4</f>
        <v>46009.105814999995</v>
      </c>
      <c r="M29" s="47">
        <f>(M$3*0.5*'Summary impacts'!$Q$19+(M$3*0.5)*'Summary impacts'!$Q$18)*'Summary impacts'!$D$4</f>
        <v>46469.31783</v>
      </c>
      <c r="N29" s="47">
        <f>(N$3*0.5*'Summary impacts'!$Q$19+(N$3*0.5)*'Summary impacts'!$Q$18)*'Summary impacts'!$D$4</f>
        <v>46934.137725000001</v>
      </c>
      <c r="O29" s="47">
        <f>(O$3*0.5*'Summary impacts'!$Q$19+(O$3*0.5)*'Summary impacts'!$Q$18)*'Summary impacts'!$D$4</f>
        <v>47403.565500000004</v>
      </c>
      <c r="P29" s="47">
        <f>(P$3*0.5*'Summary impacts'!$Q$19+(P$3*0.5)*'Summary impacts'!$Q$18)*'Summary impacts'!$D$4</f>
        <v>47877.601155000004</v>
      </c>
      <c r="Q29" s="47">
        <f>(Q$3*0.5*'Summary impacts'!$Q$19+(Q$3*0.5)*'Summary impacts'!$Q$18)*'Summary impacts'!$D$4</f>
        <v>48356.24469</v>
      </c>
      <c r="R29" s="47">
        <f>(R$3*0.5*'Summary impacts'!$Q$19+(R$3*0.5)*'Summary impacts'!$Q$18)*'Summary impacts'!$D$4</f>
        <v>48840.072090000009</v>
      </c>
      <c r="S29" s="47">
        <f>(S$3*0.5*'Summary impacts'!$Q$19+(S$3*0.5)*'Summary impacts'!$Q$18)*'Summary impacts'!$D$4</f>
        <v>49328.507369999999</v>
      </c>
      <c r="T29" s="47">
        <f>(T$3*0.5*'Summary impacts'!$Q$19+(T$3*0.5)*'Summary impacts'!$Q$18)*'Summary impacts'!$D$4</f>
        <v>49821.55053</v>
      </c>
      <c r="U29" s="48">
        <f>T29/B29</f>
        <v>1.6568276284789396</v>
      </c>
      <c r="W29" s="76"/>
      <c r="X29" s="76"/>
      <c r="Y29" s="76"/>
      <c r="Z29" s="76"/>
      <c r="AA29" s="76"/>
      <c r="AB29" s="76"/>
      <c r="AC29" s="76"/>
      <c r="AD29" s="76"/>
      <c r="AE29" s="76"/>
      <c r="AF29" s="76"/>
      <c r="AG29" s="76"/>
      <c r="AH29" s="76"/>
      <c r="AI29" s="76"/>
      <c r="AJ29" s="76"/>
      <c r="AK29" s="76"/>
      <c r="AL29" s="76"/>
      <c r="AM29" s="76"/>
      <c r="AN29" s="76"/>
      <c r="AO29" s="76"/>
      <c r="AP29" s="77"/>
    </row>
    <row r="30" spans="1:42" ht="16" x14ac:dyDescent="0.8">
      <c r="A30" s="46" t="s">
        <v>32</v>
      </c>
      <c r="B30" s="47">
        <f>(B$2-(B$3*0.5)*'Summary impacts'!$Q$18)*'Summary impacts'!$D$5</f>
        <v>16932.087444999997</v>
      </c>
      <c r="C30" s="47">
        <f>(C$2-(C$3*0.5)*'Summary impacts'!$Q$18)*'Summary impacts'!$D$5</f>
        <v>23981.928075</v>
      </c>
      <c r="D30" s="47">
        <f>(D$2-(D$3*0.5)*'Summary impacts'!$Q$18)*'Summary impacts'!$D$5</f>
        <v>27380.118044999996</v>
      </c>
      <c r="E30" s="47">
        <f>(E$2-(E$3*0.5)*'Summary impacts'!$Q$18)*'Summary impacts'!$D$5</f>
        <v>27653.790674999997</v>
      </c>
      <c r="F30" s="47">
        <f>(F$2-(F$3*0.5)*'Summary impacts'!$Q$18)*'Summary impacts'!$D$5</f>
        <v>27930.078749999993</v>
      </c>
      <c r="G30" s="47">
        <f>(G$2-(G$3*0.5)*'Summary impacts'!$Q$18)*'Summary impacts'!$D$5</f>
        <v>28209.787270000001</v>
      </c>
      <c r="H30" s="47">
        <f>(H$2-(H$3*0.5)*'Summary impacts'!$Q$18)*'Summary impacts'!$D$5</f>
        <v>28491.478505000003</v>
      </c>
      <c r="I30" s="47">
        <f>(I$2-(I$3*0.5)*'Summary impacts'!$Q$18)*'Summary impacts'!$D$5</f>
        <v>28776.906549999996</v>
      </c>
      <c r="J30" s="47">
        <f>(J$2-(J$3*0.5)*'Summary impacts'!$Q$18)*'Summary impacts'!$D$5</f>
        <v>29063.828674999997</v>
      </c>
      <c r="K30" s="47">
        <f>(K$2-(K$3*0.5)*'Summary impacts'!$Q$18)*'Summary impacts'!$D$5</f>
        <v>29355.148514999993</v>
      </c>
      <c r="L30" s="47">
        <f>(L$2-(L$3*0.5)*'Summary impacts'!$Q$18)*'Summary impacts'!$D$5</f>
        <v>29648.595165000002</v>
      </c>
      <c r="M30" s="47">
        <f>(M$2-(M$3*0.5)*'Summary impacts'!$Q$18)*'Summary impacts'!$D$5</f>
        <v>29944.829530000003</v>
      </c>
      <c r="N30" s="47">
        <f>(N$2-(N$3*0.5)*'Summary impacts'!$Q$18)*'Summary impacts'!$D$5</f>
        <v>30244.167974999993</v>
      </c>
      <c r="O30" s="47">
        <f>(O$2-(O$3*0.5)*'Summary impacts'!$Q$18)*'Summary impacts'!$D$5</f>
        <v>30546.610499999995</v>
      </c>
      <c r="P30" s="47">
        <f>(P$2-(P$3*0.5)*'Summary impacts'!$Q$18)*'Summary impacts'!$D$5</f>
        <v>30852.157105000002</v>
      </c>
      <c r="Q30" s="47">
        <f>(Q$2-(Q$3*0.5)*'Summary impacts'!$Q$18)*'Summary impacts'!$D$5</f>
        <v>31160.807789999999</v>
      </c>
      <c r="R30" s="47">
        <f>(R$2-(R$3*0.5)*'Summary impacts'!$Q$18)*'Summary impacts'!$D$5</f>
        <v>31472.246189999991</v>
      </c>
      <c r="S30" s="47">
        <f>(S$2-(S$3*0.5)*'Summary impacts'!$Q$18)*'Summary impacts'!$D$5</f>
        <v>31786.788670000005</v>
      </c>
      <c r="T30" s="47">
        <f>(T$2-(T$3*0.5)*'Summary impacts'!$Q$18)*'Summary impacts'!$D$5</f>
        <v>32104.435229999999</v>
      </c>
      <c r="U30" s="48">
        <f t="shared" ref="U30" si="7">T30/B30</f>
        <v>1.8960707198261226</v>
      </c>
      <c r="W30" s="76"/>
      <c r="X30" s="76"/>
      <c r="Y30" s="76"/>
      <c r="Z30" s="76"/>
      <c r="AA30" s="76"/>
      <c r="AB30" s="76"/>
      <c r="AC30" s="76"/>
      <c r="AD30" s="76"/>
      <c r="AE30" s="76"/>
      <c r="AF30" s="76"/>
      <c r="AG30" s="76"/>
      <c r="AH30" s="76"/>
      <c r="AI30" s="76"/>
      <c r="AJ30" s="76"/>
      <c r="AK30" s="76"/>
      <c r="AL30" s="76"/>
      <c r="AM30" s="76"/>
      <c r="AN30" s="76"/>
      <c r="AO30" s="76"/>
      <c r="AP30" s="77"/>
    </row>
    <row r="31" spans="1:42" ht="16" x14ac:dyDescent="0.8">
      <c r="A31" s="46" t="s">
        <v>78</v>
      </c>
      <c r="B31" s="47">
        <f>(B$3*0.5*'Summary impacts'!$Q$19)*'Summary impacts'!$D$6</f>
        <v>18220.243000000002</v>
      </c>
      <c r="C31" s="47">
        <f>(C$3*0.5*'Summary impacts'!$Q$19)*'Summary impacts'!$D$6</f>
        <v>23294.005000000001</v>
      </c>
      <c r="D31" s="47">
        <f>(D$3*0.5*'Summary impacts'!$Q$19)*'Summary impacts'!$D$6</f>
        <v>25744.682999999997</v>
      </c>
      <c r="E31" s="47">
        <f>(E$3*0.5*'Summary impacts'!$Q$19)*'Summary impacts'!$D$6</f>
        <v>26002.244999999999</v>
      </c>
      <c r="F31" s="47">
        <f>(F$3*0.5*'Summary impacts'!$Q$19)*'Summary impacts'!$D$6</f>
        <v>26262.25</v>
      </c>
      <c r="G31" s="47">
        <f>(G$3*0.5*'Summary impacts'!$Q$19)*'Summary impacts'!$D$6</f>
        <v>26524.697999999997</v>
      </c>
      <c r="H31" s="47">
        <f>(H$3*0.5*'Summary impacts'!$Q$19)*'Summary impacts'!$D$6</f>
        <v>26790.287</v>
      </c>
      <c r="I31" s="47">
        <f>(I$3*0.5*'Summary impacts'!$Q$19)*'Summary impacts'!$D$6</f>
        <v>27057.969999999998</v>
      </c>
      <c r="J31" s="47">
        <f>(J$3*0.5*'Summary impacts'!$Q$19)*'Summary impacts'!$D$6</f>
        <v>27328.444999999996</v>
      </c>
      <c r="K31" s="47">
        <f>(K$3*0.5*'Summary impacts'!$Q$19)*'Summary impacts'!$D$6</f>
        <v>27602.060999999998</v>
      </c>
      <c r="L31" s="47">
        <f>(L$3*0.5*'Summary impacts'!$Q$19)*'Summary impacts'!$D$6</f>
        <v>27877.770999999997</v>
      </c>
      <c r="M31" s="47">
        <f>(M$3*0.5*'Summary impacts'!$Q$19)*'Summary impacts'!$D$6</f>
        <v>28156.621999999999</v>
      </c>
      <c r="N31" s="47">
        <f>(N$3*0.5*'Summary impacts'!$Q$19)*'Summary impacts'!$D$6</f>
        <v>28438.264999999999</v>
      </c>
      <c r="O31" s="47">
        <f>(O$3*0.5*'Summary impacts'!$Q$19)*'Summary impacts'!$D$6</f>
        <v>28722.699999999997</v>
      </c>
      <c r="P31" s="47">
        <f>(P$3*0.5*'Summary impacts'!$Q$19)*'Summary impacts'!$D$6</f>
        <v>29009.927</v>
      </c>
      <c r="Q31" s="47">
        <f>(Q$3*0.5*'Summary impacts'!$Q$19)*'Summary impacts'!$D$6</f>
        <v>29299.945999999996</v>
      </c>
      <c r="R31" s="47">
        <f>(R$3*0.5*'Summary impacts'!$Q$19)*'Summary impacts'!$D$6</f>
        <v>29593.106</v>
      </c>
      <c r="S31" s="47">
        <f>(S$3*0.5*'Summary impacts'!$Q$19)*'Summary impacts'!$D$6</f>
        <v>29889.057999999997</v>
      </c>
      <c r="T31" s="47">
        <f>(T$3*0.5*'Summary impacts'!$Q$19)*'Summary impacts'!$D$6</f>
        <v>30187.802</v>
      </c>
      <c r="U31" s="48">
        <f>T31/B31</f>
        <v>1.6568276284789394</v>
      </c>
      <c r="W31" s="76"/>
      <c r="X31" s="76"/>
      <c r="Y31" s="76"/>
      <c r="Z31" s="76"/>
      <c r="AA31" s="76"/>
      <c r="AB31" s="76"/>
      <c r="AC31" s="76"/>
      <c r="AD31" s="76"/>
      <c r="AE31" s="76"/>
      <c r="AF31" s="76"/>
      <c r="AG31" s="76"/>
      <c r="AH31" s="76"/>
      <c r="AI31" s="76"/>
      <c r="AJ31" s="76"/>
      <c r="AK31" s="76"/>
      <c r="AL31" s="76"/>
      <c r="AM31" s="76"/>
      <c r="AN31" s="76"/>
      <c r="AO31" s="76"/>
      <c r="AP31" s="77"/>
    </row>
    <row r="32" spans="1:42" ht="16" x14ac:dyDescent="0.8">
      <c r="A32" s="46" t="s">
        <v>14</v>
      </c>
      <c r="B32" s="47">
        <f>(B$4)*'Summary impacts'!$D$7</f>
        <v>25634.882000000001</v>
      </c>
      <c r="C32" s="47">
        <f>(C$4)*'Summary impacts'!$D$7</f>
        <v>31772.566000000003</v>
      </c>
      <c r="D32" s="47">
        <f>(D$4)*'Summary impacts'!$D$7</f>
        <v>34424.830999999998</v>
      </c>
      <c r="E32" s="47">
        <f>(E$4)*'Summary impacts'!$D$7</f>
        <v>34769.364000000001</v>
      </c>
      <c r="F32" s="47">
        <f>(F$4)*'Summary impacts'!$D$7</f>
        <v>35116.801999999996</v>
      </c>
      <c r="G32" s="47">
        <f>(G$4)*'Summary impacts'!$D$7</f>
        <v>35467.726000000002</v>
      </c>
      <c r="H32" s="47">
        <f>(H$4)*'Summary impacts'!$D$7</f>
        <v>35822.717000000004</v>
      </c>
      <c r="I32" s="47">
        <f>(I$4)*'Summary impacts'!$D$7</f>
        <v>36180.613000000005</v>
      </c>
      <c r="J32" s="47">
        <f>(J$4)*'Summary impacts'!$D$7</f>
        <v>36542.576000000001</v>
      </c>
      <c r="K32" s="47">
        <f>(K$4)*'Summary impacts'!$D$7</f>
        <v>36908.025000000001</v>
      </c>
      <c r="L32" s="47">
        <f>(L$4)*'Summary impacts'!$D$7</f>
        <v>37276.959999999999</v>
      </c>
      <c r="M32" s="47">
        <f>(M$4)*'Summary impacts'!$D$7</f>
        <v>37649.962</v>
      </c>
      <c r="N32" s="47">
        <f>(N$4)*'Summary impacts'!$D$7</f>
        <v>38026.450000000004</v>
      </c>
      <c r="O32" s="47">
        <f>(O$4)*'Summary impacts'!$D$7</f>
        <v>38407.004999999997</v>
      </c>
      <c r="P32" s="47">
        <f>(P$4)*'Summary impacts'!$D$7</f>
        <v>38791.046000000002</v>
      </c>
      <c r="Q32" s="47">
        <f>(Q$4)*'Summary impacts'!$D$7</f>
        <v>39178.573000000004</v>
      </c>
      <c r="R32" s="47">
        <f>(R$4)*'Summary impacts'!$D$7</f>
        <v>39570.748000000007</v>
      </c>
      <c r="S32" s="47">
        <f>(S$4)*'Summary impacts'!$D$7</f>
        <v>39966.409</v>
      </c>
      <c r="T32" s="47">
        <f>(T$4)*'Summary impacts'!$D$7</f>
        <v>40366.137000000002</v>
      </c>
      <c r="U32" s="48">
        <f t="shared" ref="U32:U41" si="8">T32/B32</f>
        <v>1.5746566338787906</v>
      </c>
      <c r="W32" s="76"/>
      <c r="X32" s="76"/>
      <c r="Y32" s="76"/>
      <c r="Z32" s="76"/>
      <c r="AA32" s="76"/>
      <c r="AB32" s="76"/>
      <c r="AC32" s="76"/>
      <c r="AD32" s="76"/>
      <c r="AE32" s="76"/>
      <c r="AF32" s="76"/>
      <c r="AG32" s="76"/>
      <c r="AH32" s="76"/>
      <c r="AI32" s="76"/>
      <c r="AJ32" s="76"/>
      <c r="AK32" s="76"/>
      <c r="AL32" s="76"/>
      <c r="AM32" s="76"/>
      <c r="AN32" s="76"/>
      <c r="AO32" s="76"/>
      <c r="AP32" s="77"/>
    </row>
    <row r="33" spans="1:42" ht="16" x14ac:dyDescent="0.8">
      <c r="A33" s="46" t="s">
        <v>34</v>
      </c>
      <c r="B33" s="47">
        <f>(B$5*0.89)*'Summary impacts'!$D$8</f>
        <v>16295.50929</v>
      </c>
      <c r="C33" s="47">
        <f>(C$5*0.89)*'Summary impacts'!$D$8</f>
        <v>20195.024710000002</v>
      </c>
      <c r="D33" s="47">
        <f>(D$5*0.89)*'Summary impacts'!$D$8</f>
        <v>21880.249500000002</v>
      </c>
      <c r="E33" s="47">
        <f>(E$5*0.89)*'Summary impacts'!$D$8</f>
        <v>22098.817480000002</v>
      </c>
      <c r="F33" s="47">
        <f>(F$5*0.89)*'Summary impacts'!$D$8</f>
        <v>22319.730609999999</v>
      </c>
      <c r="G33" s="47">
        <f>(G$5*0.89)*'Summary impacts'!$D$8</f>
        <v>22542.988890000001</v>
      </c>
      <c r="H33" s="47">
        <f>(H$5*0.89)*'Summary impacts'!$D$8</f>
        <v>22768.592320000003</v>
      </c>
      <c r="I33" s="47">
        <f>(I$5*0.89)*'Summary impacts'!$D$8</f>
        <v>22996.071870000003</v>
      </c>
      <c r="J33" s="47">
        <f>(J$5*0.89)*'Summary impacts'!$D$8</f>
        <v>23225.896570000004</v>
      </c>
      <c r="K33" s="47">
        <f>(K$5*0.89)*'Summary impacts'!$D$8</f>
        <v>23458.535449999999</v>
      </c>
      <c r="L33" s="47">
        <f>(L$5*0.89)*'Summary impacts'!$D$8</f>
        <v>23693.050449999999</v>
      </c>
      <c r="M33" s="47">
        <f>(M$5*0.89)*'Summary impacts'!$D$8</f>
        <v>23929.910599999999</v>
      </c>
      <c r="N33" s="47">
        <f>(N$5*0.89)*'Summary impacts'!$D$8</f>
        <v>24169.115900000001</v>
      </c>
      <c r="O33" s="47">
        <f>(O$5*0.89)*'Summary impacts'!$D$8</f>
        <v>24410.666350000003</v>
      </c>
      <c r="P33" s="47">
        <f>(P$5*0.89)*'Summary impacts'!$D$8</f>
        <v>24655.030980000003</v>
      </c>
      <c r="Q33" s="47">
        <f>(Q$5*0.89)*'Summary impacts'!$D$8</f>
        <v>24901.740760000001</v>
      </c>
      <c r="R33" s="47">
        <f>(R$5*0.89)*'Summary impacts'!$D$8</f>
        <v>25150.326660000002</v>
      </c>
      <c r="S33" s="47">
        <f>(S$5*0.89)*'Summary impacts'!$D$8</f>
        <v>25402.195770000002</v>
      </c>
      <c r="T33" s="47">
        <f>(T$5*0.89)*'Summary impacts'!$D$8</f>
        <v>25655.940999999999</v>
      </c>
      <c r="U33" s="48">
        <f t="shared" si="8"/>
        <v>1.5744178683475807</v>
      </c>
      <c r="W33" s="76"/>
      <c r="X33" s="76"/>
      <c r="Y33" s="76"/>
      <c r="Z33" s="76"/>
      <c r="AA33" s="76"/>
      <c r="AB33" s="76"/>
      <c r="AC33" s="76"/>
      <c r="AD33" s="76"/>
      <c r="AE33" s="76"/>
      <c r="AF33" s="76"/>
      <c r="AG33" s="76"/>
      <c r="AH33" s="76"/>
      <c r="AI33" s="76"/>
      <c r="AJ33" s="76"/>
      <c r="AK33" s="76"/>
      <c r="AL33" s="76"/>
      <c r="AM33" s="76"/>
      <c r="AN33" s="76"/>
      <c r="AO33" s="76"/>
      <c r="AP33" s="77"/>
    </row>
    <row r="34" spans="1:42" ht="16" x14ac:dyDescent="0.8">
      <c r="A34" s="46" t="s">
        <v>35</v>
      </c>
      <c r="B34" s="47">
        <f>(B$5*0.11)*'Summary impacts'!$D$9</f>
        <v>2182.2078300000003</v>
      </c>
      <c r="C34" s="47">
        <f>(C$5*0.11)*'Summary impacts'!$D$9</f>
        <v>2704.4101699999997</v>
      </c>
      <c r="D34" s="47">
        <f>(D$5*0.11)*'Summary impacts'!$D$9</f>
        <v>2930.0864999999999</v>
      </c>
      <c r="E34" s="47">
        <f>(E$5*0.11)*'Summary impacts'!$D$9</f>
        <v>2959.3559600000003</v>
      </c>
      <c r="F34" s="47">
        <f>(F$5*0.11)*'Summary impacts'!$D$9</f>
        <v>2988.9394700000003</v>
      </c>
      <c r="G34" s="47">
        <f>(G$5*0.11)*'Summary impacts'!$D$9</f>
        <v>3018.8370300000001</v>
      </c>
      <c r="H34" s="47">
        <f>(H$5*0.11)*'Summary impacts'!$D$9</f>
        <v>3049.0486400000004</v>
      </c>
      <c r="I34" s="47">
        <f>(I$5*0.11)*'Summary impacts'!$D$9</f>
        <v>3079.5114900000003</v>
      </c>
      <c r="J34" s="47">
        <f>(J$5*0.11)*'Summary impacts'!$D$9</f>
        <v>3110.2883900000002</v>
      </c>
      <c r="K34" s="47">
        <f>(K$5*0.11)*'Summary impacts'!$D$9</f>
        <v>3141.4421500000003</v>
      </c>
      <c r="L34" s="47">
        <f>(L$5*0.11)*'Summary impacts'!$D$9</f>
        <v>3172.8471500000001</v>
      </c>
      <c r="M34" s="47">
        <f>(M$5*0.11)*'Summary impacts'!$D$9</f>
        <v>3204.5662000000002</v>
      </c>
      <c r="N34" s="47">
        <f>(N$5*0.11)*'Summary impacts'!$D$9</f>
        <v>3236.5992999999999</v>
      </c>
      <c r="O34" s="47">
        <f>(O$5*0.11)*'Summary impacts'!$D$9</f>
        <v>3268.9464500000004</v>
      </c>
      <c r="P34" s="47">
        <f>(P$5*0.11)*'Summary impacts'!$D$9</f>
        <v>3301.6704599999998</v>
      </c>
      <c r="Q34" s="47">
        <f>(Q$5*0.11)*'Summary impacts'!$D$9</f>
        <v>3334.7085199999997</v>
      </c>
      <c r="R34" s="47">
        <f>(R$5*0.11)*'Summary impacts'!$D$9</f>
        <v>3367.99782</v>
      </c>
      <c r="S34" s="47">
        <f>(S$5*0.11)*'Summary impacts'!$D$9</f>
        <v>3401.7267900000006</v>
      </c>
      <c r="T34" s="47">
        <f>(T$5*0.11)*'Summary impacts'!$D$9</f>
        <v>3435.7070000000003</v>
      </c>
      <c r="U34" s="48">
        <f t="shared" si="8"/>
        <v>1.5744178683475807</v>
      </c>
      <c r="W34" s="76"/>
      <c r="X34" s="76"/>
      <c r="Y34" s="76"/>
      <c r="Z34" s="76"/>
      <c r="AA34" s="76"/>
      <c r="AB34" s="76"/>
      <c r="AC34" s="76"/>
      <c r="AD34" s="76"/>
      <c r="AE34" s="76"/>
      <c r="AF34" s="76"/>
      <c r="AG34" s="76"/>
      <c r="AH34" s="76"/>
      <c r="AI34" s="76"/>
      <c r="AJ34" s="76"/>
      <c r="AK34" s="76"/>
      <c r="AL34" s="76"/>
      <c r="AM34" s="76"/>
      <c r="AN34" s="76"/>
      <c r="AO34" s="76"/>
      <c r="AP34" s="77"/>
    </row>
    <row r="35" spans="1:42" ht="16" x14ac:dyDescent="0.8">
      <c r="A35" s="46" t="s">
        <v>77</v>
      </c>
      <c r="B35" s="47">
        <f>(B$6*0.75)*'Summary impacts'!$D$10</f>
        <v>31983.922500000001</v>
      </c>
      <c r="C35" s="47">
        <f>(C$6*0.75)*'Summary impacts'!$D$10</f>
        <v>40446.712500000001</v>
      </c>
      <c r="D35" s="47">
        <f>(D$6*0.75)*'Summary impacts'!$D$10</f>
        <v>44364.502499999995</v>
      </c>
      <c r="E35" s="47">
        <f>(E$6*0.75)*'Summary impacts'!$D$10</f>
        <v>44808.397499999999</v>
      </c>
      <c r="F35" s="47">
        <f>(F$6*0.75)*'Summary impacts'!$D$10</f>
        <v>45256.837500000001</v>
      </c>
      <c r="G35" s="47">
        <f>(G$6*0.75)*'Summary impacts'!$D$10</f>
        <v>45709.064999999995</v>
      </c>
      <c r="H35" s="47">
        <f>(H$6*0.75)*'Summary impacts'!$D$10</f>
        <v>46165.837500000001</v>
      </c>
      <c r="I35" s="47">
        <f>(I$6*0.75)*'Summary impacts'!$D$10</f>
        <v>46627.912499999999</v>
      </c>
      <c r="J35" s="47">
        <f>(J$6*0.75)*'Summary impacts'!$D$10</f>
        <v>47093.775000000001</v>
      </c>
      <c r="K35" s="47">
        <f>(K$6*0.75)*'Summary impacts'!$D$10</f>
        <v>47564.939999999995</v>
      </c>
      <c r="L35" s="47">
        <f>(L$6*0.75)*'Summary impacts'!$D$10</f>
        <v>48040.65</v>
      </c>
      <c r="M35" s="47">
        <f>(M$6*0.75)*'Summary impacts'!$D$10</f>
        <v>48520.904999999999</v>
      </c>
      <c r="N35" s="47">
        <f>(N$6*0.75)*'Summary impacts'!$D$10</f>
        <v>49006.462500000001</v>
      </c>
      <c r="O35" s="47">
        <f>(O$6*0.75)*'Summary impacts'!$D$10</f>
        <v>49496.564999999995</v>
      </c>
      <c r="P35" s="47">
        <f>(P$6*0.75)*'Summary impacts'!$D$10</f>
        <v>49991.212500000001</v>
      </c>
      <c r="Q35" s="47">
        <f>(Q$6*0.75)*'Summary impacts'!$D$10</f>
        <v>50491.162499999999</v>
      </c>
      <c r="R35" s="47">
        <f>(R$6*0.75)*'Summary impacts'!$D$10</f>
        <v>50996.415000000001</v>
      </c>
      <c r="S35" s="47">
        <f>(S$6*0.75)*'Summary impacts'!$D$10</f>
        <v>51506.212500000001</v>
      </c>
      <c r="T35" s="47">
        <f>(T$6*0.75)*'Summary impacts'!$D$10</f>
        <v>52021.3125</v>
      </c>
      <c r="U35" s="48">
        <f t="shared" si="8"/>
        <v>1.6264831963621722</v>
      </c>
      <c r="W35" s="76"/>
      <c r="X35" s="76"/>
      <c r="Y35" s="76"/>
      <c r="Z35" s="76"/>
      <c r="AA35" s="76"/>
      <c r="AB35" s="76"/>
      <c r="AC35" s="76"/>
      <c r="AD35" s="76"/>
      <c r="AE35" s="76"/>
      <c r="AF35" s="76"/>
      <c r="AG35" s="76"/>
      <c r="AH35" s="76"/>
      <c r="AI35" s="76"/>
      <c r="AJ35" s="76"/>
      <c r="AK35" s="76"/>
      <c r="AL35" s="76"/>
      <c r="AM35" s="76"/>
      <c r="AN35" s="76"/>
      <c r="AO35" s="76"/>
      <c r="AP35" s="77"/>
    </row>
    <row r="36" spans="1:42" ht="16" x14ac:dyDescent="0.8">
      <c r="A36" s="46" t="s">
        <v>79</v>
      </c>
      <c r="B36" s="47">
        <f>(B$6*0.25)*'Summary impacts'!$D$11</f>
        <v>10977.98</v>
      </c>
      <c r="C36" s="47">
        <f>(C$6*0.25)*'Summary impacts'!$D$11</f>
        <v>13882.7</v>
      </c>
      <c r="D36" s="47">
        <f>(D$6*0.25)*'Summary impacts'!$D$11</f>
        <v>15227.419999999998</v>
      </c>
      <c r="E36" s="47">
        <f>(E$6*0.25)*'Summary impacts'!$D$11</f>
        <v>15379.779999999999</v>
      </c>
      <c r="F36" s="47">
        <f>(F$6*0.25)*'Summary impacts'!$D$11</f>
        <v>15533.7</v>
      </c>
      <c r="G36" s="47">
        <f>(G$6*0.25)*'Summary impacts'!$D$11</f>
        <v>15688.919999999998</v>
      </c>
      <c r="H36" s="47">
        <f>(H$6*0.25)*'Summary impacts'!$D$11</f>
        <v>15845.7</v>
      </c>
      <c r="I36" s="47">
        <f>(I$6*0.25)*'Summary impacts'!$D$11</f>
        <v>16004.3</v>
      </c>
      <c r="J36" s="47">
        <f>(J$6*0.25)*'Summary impacts'!$D$11</f>
        <v>16164.2</v>
      </c>
      <c r="K36" s="47">
        <f>(K$6*0.25)*'Summary impacts'!$D$11</f>
        <v>16325.919999999998</v>
      </c>
      <c r="L36" s="47">
        <f>(L$6*0.25)*'Summary impacts'!$D$11</f>
        <v>16489.2</v>
      </c>
      <c r="M36" s="47">
        <f>(M$6*0.25)*'Summary impacts'!$D$11</f>
        <v>16654.04</v>
      </c>
      <c r="N36" s="47">
        <f>(N$6*0.25)*'Summary impacts'!$D$11</f>
        <v>16820.7</v>
      </c>
      <c r="O36" s="47">
        <f>(O$6*0.25)*'Summary impacts'!$D$11</f>
        <v>16988.919999999998</v>
      </c>
      <c r="P36" s="47">
        <f>(P$6*0.25)*'Summary impacts'!$D$11</f>
        <v>17158.7</v>
      </c>
      <c r="Q36" s="47">
        <f>(Q$6*0.25)*'Summary impacts'!$D$11</f>
        <v>17330.3</v>
      </c>
      <c r="R36" s="47">
        <f>(R$6*0.25)*'Summary impacts'!$D$11</f>
        <v>17503.72</v>
      </c>
      <c r="S36" s="47">
        <f>(S$6*0.25)*'Summary impacts'!$D$11</f>
        <v>17678.7</v>
      </c>
      <c r="T36" s="47">
        <f>(T$6*0.25)*'Summary impacts'!$D$11</f>
        <v>17855.5</v>
      </c>
      <c r="U36" s="48">
        <f t="shared" si="8"/>
        <v>1.6264831963621724</v>
      </c>
      <c r="W36" s="76"/>
      <c r="X36" s="76"/>
      <c r="Y36" s="76"/>
      <c r="Z36" s="76"/>
      <c r="AA36" s="76"/>
      <c r="AB36" s="76"/>
      <c r="AC36" s="76"/>
      <c r="AD36" s="76"/>
      <c r="AE36" s="76"/>
      <c r="AF36" s="76"/>
      <c r="AG36" s="76"/>
      <c r="AH36" s="76"/>
      <c r="AI36" s="76"/>
      <c r="AJ36" s="76"/>
      <c r="AK36" s="76"/>
      <c r="AL36" s="76"/>
      <c r="AM36" s="76"/>
      <c r="AN36" s="76"/>
      <c r="AO36" s="76"/>
      <c r="AP36" s="77"/>
    </row>
    <row r="37" spans="1:42" ht="16" x14ac:dyDescent="0.8">
      <c r="A37" s="46" t="s">
        <v>37</v>
      </c>
      <c r="B37" s="47">
        <f>(B$7*0.76)*'Summary impacts'!$D$12</f>
        <v>47353.634639999997</v>
      </c>
      <c r="C37" s="47">
        <f>(C$7*0.76)*'Summary impacts'!$D$12</f>
        <v>58862.563920000008</v>
      </c>
      <c r="D37" s="47">
        <f>(D$7*0.76)*'Summary impacts'!$D$12</f>
        <v>63894.929760000006</v>
      </c>
      <c r="E37" s="47">
        <f>(E$7*0.76)*'Summary impacts'!$D$12</f>
        <v>64534.004640000006</v>
      </c>
      <c r="F37" s="47">
        <f>(F$7*0.76)*'Summary impacts'!$D$12</f>
        <v>65179.358639999999</v>
      </c>
      <c r="G37" s="47">
        <f>(G$7*0.76)*'Summary impacts'!$D$12</f>
        <v>65830.991760000004</v>
      </c>
      <c r="H37" s="47">
        <f>(H$7*0.76)*'Summary impacts'!$D$12</f>
        <v>66489.601679999992</v>
      </c>
      <c r="I37" s="47">
        <f>(I$7*0.76)*'Summary impacts'!$D$12</f>
        <v>67154.490720000002</v>
      </c>
      <c r="J37" s="47">
        <f>(J$7*0.76)*'Summary impacts'!$D$12</f>
        <v>67825.658879999988</v>
      </c>
      <c r="K37" s="47">
        <f>(K$7*0.76)*'Summary impacts'!$D$12</f>
        <v>68504.501520000005</v>
      </c>
      <c r="L37" s="47">
        <f>(L$7*0.76)*'Summary impacts'!$D$12</f>
        <v>69189.62328</v>
      </c>
      <c r="M37" s="47">
        <f>(M$7*0.76)*'Summary impacts'!$D$12</f>
        <v>69881.024160000001</v>
      </c>
      <c r="N37" s="47">
        <f>(N$7*0.76)*'Summary impacts'!$D$12</f>
        <v>70580.099520000003</v>
      </c>
      <c r="O37" s="47">
        <f>(O$7*0.76)*'Summary impacts'!$D$12</f>
        <v>71286.151679999995</v>
      </c>
      <c r="P37" s="47">
        <f>(P$7*0.76)*'Summary impacts'!$D$12</f>
        <v>71998.482959999994</v>
      </c>
      <c r="Q37" s="47">
        <f>(Q$7*0.76)*'Summary impacts'!$D$12</f>
        <v>72718.488719999994</v>
      </c>
      <c r="R37" s="47">
        <f>(R$7*0.76)*'Summary impacts'!$D$12</f>
        <v>73446.16896000001</v>
      </c>
      <c r="S37" s="47">
        <f>(S$7*0.76)*'Summary impacts'!$D$12</f>
        <v>74180.128320000003</v>
      </c>
      <c r="T37" s="47">
        <f>(T$7*0.76)*'Summary impacts'!$D$12</f>
        <v>74921.762159999984</v>
      </c>
      <c r="U37" s="48">
        <f t="shared" si="8"/>
        <v>1.5821755337173837</v>
      </c>
      <c r="W37" s="76"/>
      <c r="X37" s="76"/>
      <c r="Y37" s="76"/>
      <c r="Z37" s="76"/>
      <c r="AA37" s="76"/>
      <c r="AB37" s="76"/>
      <c r="AC37" s="76"/>
      <c r="AD37" s="76"/>
      <c r="AE37" s="76"/>
      <c r="AF37" s="76"/>
      <c r="AG37" s="76"/>
      <c r="AH37" s="76"/>
      <c r="AI37" s="76"/>
      <c r="AJ37" s="76"/>
      <c r="AK37" s="76"/>
      <c r="AL37" s="76"/>
      <c r="AM37" s="76"/>
      <c r="AN37" s="76"/>
      <c r="AO37" s="76"/>
      <c r="AP37" s="77"/>
    </row>
    <row r="38" spans="1:42" ht="16" x14ac:dyDescent="0.8">
      <c r="A38" s="46" t="s">
        <v>38</v>
      </c>
      <c r="B38" s="47">
        <f>(B$7*0.24)*'Summary impacts'!$D$13</f>
        <v>14220.750959999999</v>
      </c>
      <c r="C38" s="47">
        <f>(C$7*0.24)*'Summary impacts'!$D$13</f>
        <v>17676.992880000002</v>
      </c>
      <c r="D38" s="47">
        <f>(D$7*0.24)*'Summary impacts'!$D$13</f>
        <v>19188.260639999997</v>
      </c>
      <c r="E38" s="47">
        <f>(E$7*0.24)*'Summary impacts'!$D$13</f>
        <v>19380.180959999998</v>
      </c>
      <c r="F38" s="47">
        <f>(F$7*0.24)*'Summary impacts'!$D$13</f>
        <v>19573.986960000002</v>
      </c>
      <c r="G38" s="47">
        <f>(G$7*0.24)*'Summary impacts'!$D$13</f>
        <v>19769.678640000002</v>
      </c>
      <c r="H38" s="47">
        <f>(H$7*0.24)*'Summary impacts'!$D$13</f>
        <v>19967.465519999998</v>
      </c>
      <c r="I38" s="47">
        <f>(I$7*0.24)*'Summary impacts'!$D$13</f>
        <v>20167.138079999997</v>
      </c>
      <c r="J38" s="47">
        <f>(J$7*0.24)*'Summary impacts'!$D$13</f>
        <v>20368.696319999999</v>
      </c>
      <c r="K38" s="47">
        <f>(K$7*0.24)*'Summary impacts'!$D$13</f>
        <v>20572.559279999998</v>
      </c>
      <c r="L38" s="47">
        <f>(L$7*0.24)*'Summary impacts'!$D$13</f>
        <v>20778.307919999999</v>
      </c>
      <c r="M38" s="47">
        <f>(M$7*0.24)*'Summary impacts'!$D$13</f>
        <v>20985.94224</v>
      </c>
      <c r="N38" s="47">
        <f>(N$7*0.24)*'Summary impacts'!$D$13</f>
        <v>21195.881279999998</v>
      </c>
      <c r="O38" s="47">
        <f>(O$7*0.24)*'Summary impacts'!$D$13</f>
        <v>21407.915519999999</v>
      </c>
      <c r="P38" s="47">
        <f>(P$7*0.24)*'Summary impacts'!$D$13</f>
        <v>21621.835439999999</v>
      </c>
      <c r="Q38" s="47">
        <f>(Q$7*0.24)*'Summary impacts'!$D$13</f>
        <v>21838.060079999999</v>
      </c>
      <c r="R38" s="47">
        <f>(R$7*0.24)*'Summary impacts'!$D$13</f>
        <v>22056.58944</v>
      </c>
      <c r="S38" s="47">
        <f>(S$7*0.24)*'Summary impacts'!$D$13</f>
        <v>22277.00448</v>
      </c>
      <c r="T38" s="47">
        <f>(T$7*0.24)*'Summary impacts'!$D$13</f>
        <v>22499.724239999996</v>
      </c>
      <c r="U38" s="48">
        <f t="shared" si="8"/>
        <v>1.5821755337173837</v>
      </c>
      <c r="W38" s="76"/>
      <c r="X38" s="76"/>
      <c r="Y38" s="76"/>
      <c r="Z38" s="76"/>
      <c r="AA38" s="76"/>
      <c r="AB38" s="76"/>
      <c r="AC38" s="76"/>
      <c r="AD38" s="76"/>
      <c r="AE38" s="76"/>
      <c r="AF38" s="76"/>
      <c r="AG38" s="76"/>
      <c r="AH38" s="76"/>
      <c r="AI38" s="76"/>
      <c r="AJ38" s="76"/>
      <c r="AK38" s="76"/>
      <c r="AL38" s="76"/>
      <c r="AM38" s="76"/>
      <c r="AN38" s="76"/>
      <c r="AO38" s="76"/>
      <c r="AP38" s="77"/>
    </row>
    <row r="39" spans="1:42" ht="16" x14ac:dyDescent="0.8">
      <c r="A39" s="46" t="s">
        <v>39</v>
      </c>
      <c r="B39" s="47">
        <f>(B$8)*'Summary impacts'!$D$14</f>
        <v>795.86999999999989</v>
      </c>
      <c r="C39" s="47">
        <f>(C$8)*'Summary impacts'!$D$14</f>
        <v>1106.2259999999999</v>
      </c>
      <c r="D39" s="47">
        <f>(D$8)*'Summary impacts'!$D$14</f>
        <v>1272.7259999999999</v>
      </c>
      <c r="E39" s="47">
        <f>(E$8)*'Summary impacts'!$D$14</f>
        <v>1285.3799999999999</v>
      </c>
      <c r="F39" s="47">
        <f>(F$8)*'Summary impacts'!$D$14</f>
        <v>1298.6999999999998</v>
      </c>
      <c r="G39" s="47">
        <f>(G$8)*'Summary impacts'!$D$14</f>
        <v>1311.354</v>
      </c>
      <c r="H39" s="47">
        <f>(H$8)*'Summary impacts'!$D$14</f>
        <v>1324.674</v>
      </c>
      <c r="I39" s="47">
        <f>(I$8)*'Summary impacts'!$D$14</f>
        <v>1337.9939999999999</v>
      </c>
      <c r="J39" s="47">
        <f>(J$8)*'Summary impacts'!$D$14</f>
        <v>1351.3139999999999</v>
      </c>
      <c r="K39" s="47">
        <f>(K$8)*'Summary impacts'!$D$14</f>
        <v>1364.6339999999998</v>
      </c>
      <c r="L39" s="47">
        <f>(L$8)*'Summary impacts'!$D$14</f>
        <v>1378.62</v>
      </c>
      <c r="M39" s="47">
        <f>(M$8)*'Summary impacts'!$D$14</f>
        <v>1391.9399999999998</v>
      </c>
      <c r="N39" s="47">
        <f>(N$8)*'Summary impacts'!$D$14</f>
        <v>1405.9259999999999</v>
      </c>
      <c r="O39" s="47">
        <f>(O$8)*'Summary impacts'!$D$14</f>
        <v>1419.9119999999998</v>
      </c>
      <c r="P39" s="47">
        <f>(P$8)*'Summary impacts'!$D$14</f>
        <v>1434.5639999999999</v>
      </c>
      <c r="Q39" s="47">
        <f>(Q$8)*'Summary impacts'!$D$14</f>
        <v>1448.55</v>
      </c>
      <c r="R39" s="47">
        <f>(R$8)*'Summary impacts'!$D$14</f>
        <v>1463.2019999999998</v>
      </c>
      <c r="S39" s="47">
        <f>(S$8)*'Summary impacts'!$D$14</f>
        <v>1477.854</v>
      </c>
      <c r="T39" s="47">
        <f>(T$8)*'Summary impacts'!$D$14</f>
        <v>1492.5059999999999</v>
      </c>
      <c r="U39" s="48">
        <f t="shared" si="8"/>
        <v>1.8753138075313809</v>
      </c>
      <c r="W39" s="76"/>
      <c r="X39" s="76"/>
      <c r="Y39" s="76"/>
      <c r="Z39" s="76"/>
      <c r="AA39" s="76"/>
      <c r="AB39" s="76"/>
      <c r="AC39" s="76"/>
      <c r="AD39" s="76"/>
      <c r="AE39" s="76"/>
      <c r="AF39" s="76"/>
      <c r="AG39" s="76"/>
      <c r="AH39" s="76"/>
      <c r="AI39" s="76"/>
      <c r="AJ39" s="76"/>
      <c r="AK39" s="76"/>
      <c r="AL39" s="76"/>
      <c r="AM39" s="76"/>
      <c r="AN39" s="76"/>
      <c r="AO39" s="76"/>
      <c r="AP39" s="77"/>
    </row>
    <row r="40" spans="1:42" ht="16" x14ac:dyDescent="0.8">
      <c r="A40" s="46" t="s">
        <v>40</v>
      </c>
      <c r="B40" s="47">
        <f>(B$9)*AVERAGE('Summary impacts'!$D$4:$D$14)</f>
        <v>21398.681454545454</v>
      </c>
      <c r="C40" s="47">
        <f>(C$9)*AVERAGE('Summary impacts'!$D$4:$D$14)</f>
        <v>26621.068909090911</v>
      </c>
      <c r="D40" s="47">
        <f>(D$9)*AVERAGE('Summary impacts'!$D$4:$D$14)</f>
        <v>28909.888363636364</v>
      </c>
      <c r="E40" s="47">
        <f>(E$9)*AVERAGE('Summary impacts'!$D$4:$D$14)</f>
        <v>29198.547818181818</v>
      </c>
      <c r="F40" s="47">
        <f>(F$9)*AVERAGE('Summary impacts'!$D$4:$D$14)</f>
        <v>29490.995454545457</v>
      </c>
      <c r="G40" s="47">
        <f>(G$9)*AVERAGE('Summary impacts'!$D$4:$D$14)</f>
        <v>29784.958363636364</v>
      </c>
      <c r="H40" s="47">
        <f>(H$9)*AVERAGE('Summary impacts'!$D$4:$D$14)</f>
        <v>30083.467090909096</v>
      </c>
      <c r="I40" s="47">
        <f>(I$9)*AVERAGE('Summary impacts'!$D$4:$D$14)</f>
        <v>30383.49109090909</v>
      </c>
      <c r="J40" s="47">
        <f>(J$9)*AVERAGE('Summary impacts'!$D$4:$D$14)</f>
        <v>30688.060909090909</v>
      </c>
      <c r="K40" s="47">
        <f>(K$9)*AVERAGE('Summary impacts'!$D$4:$D$14)</f>
        <v>30994.903636363633</v>
      </c>
      <c r="L40" s="47">
        <f>(L$9)*AVERAGE('Summary impacts'!$D$4:$D$14)</f>
        <v>31304.77690909091</v>
      </c>
      <c r="M40" s="47">
        <f>(M$9)*AVERAGE('Summary impacts'!$D$4:$D$14)</f>
        <v>31618.438363636367</v>
      </c>
      <c r="N40" s="47">
        <f>(N$9)*AVERAGE('Summary impacts'!$D$4:$D$14)</f>
        <v>31934.372727272726</v>
      </c>
      <c r="O40" s="47">
        <f>(O$9)*AVERAGE('Summary impacts'!$D$4:$D$14)</f>
        <v>32253.337636363642</v>
      </c>
      <c r="P40" s="47">
        <f>(P$9)*AVERAGE('Summary impacts'!$D$4:$D$14)</f>
        <v>32576.090727272731</v>
      </c>
      <c r="Q40" s="47">
        <f>(Q$9)*AVERAGE('Summary impacts'!$D$4:$D$14)</f>
        <v>32901.116727272725</v>
      </c>
      <c r="R40" s="47">
        <f>(R$9)*AVERAGE('Summary impacts'!$D$4:$D$14)</f>
        <v>33230.688545454548</v>
      </c>
      <c r="S40" s="47">
        <f>(S$9)*AVERAGE('Summary impacts'!$D$4:$D$14)</f>
        <v>33563.290909090909</v>
      </c>
      <c r="T40" s="47">
        <f>(T$9)*AVERAGE('Summary impacts'!$D$4:$D$14)</f>
        <v>33898.923818181822</v>
      </c>
      <c r="U40" s="48">
        <f t="shared" si="8"/>
        <v>1.5841594674975217</v>
      </c>
      <c r="W40" s="76"/>
      <c r="X40" s="76"/>
      <c r="Y40" s="76"/>
      <c r="Z40" s="76"/>
      <c r="AA40" s="76"/>
      <c r="AB40" s="76"/>
      <c r="AC40" s="76"/>
      <c r="AD40" s="76"/>
      <c r="AE40" s="76"/>
      <c r="AF40" s="76"/>
      <c r="AG40" s="76"/>
      <c r="AH40" s="76"/>
      <c r="AI40" s="76"/>
      <c r="AJ40" s="76"/>
      <c r="AK40" s="76"/>
      <c r="AL40" s="76"/>
      <c r="AM40" s="76"/>
      <c r="AN40" s="76"/>
      <c r="AO40" s="76"/>
      <c r="AP40" s="77"/>
    </row>
    <row r="41" spans="1:42" s="50" customFormat="1" ht="16" x14ac:dyDescent="0.8">
      <c r="A41" s="24" t="s">
        <v>60</v>
      </c>
      <c r="B41" s="24">
        <f>SUM(B29:B40)</f>
        <v>236066.21801454551</v>
      </c>
      <c r="C41" s="24">
        <f t="shared" ref="C41:T41" si="9">SUM(C29:C40)</f>
        <v>298988.31698909093</v>
      </c>
      <c r="D41" s="24">
        <f t="shared" si="9"/>
        <v>327706.38080363645</v>
      </c>
      <c r="E41" s="24">
        <f t="shared" si="9"/>
        <v>330983.62645818177</v>
      </c>
      <c r="F41" s="24">
        <f t="shared" si="9"/>
        <v>334294.25063454552</v>
      </c>
      <c r="G41" s="24">
        <f t="shared" si="9"/>
        <v>337635.01692363631</v>
      </c>
      <c r="H41" s="24">
        <f t="shared" si="9"/>
        <v>341013.2058109091</v>
      </c>
      <c r="I41" s="24">
        <f t="shared" si="9"/>
        <v>344422.51635090914</v>
      </c>
      <c r="J41" s="24">
        <f t="shared" si="9"/>
        <v>347865.24516909092</v>
      </c>
      <c r="K41" s="24">
        <f t="shared" si="9"/>
        <v>351346.7482163636</v>
      </c>
      <c r="L41" s="24">
        <f t="shared" si="9"/>
        <v>354859.50768909091</v>
      </c>
      <c r="M41" s="24">
        <f t="shared" si="9"/>
        <v>358407.4979236364</v>
      </c>
      <c r="N41" s="24">
        <f t="shared" si="9"/>
        <v>361992.17792727269</v>
      </c>
      <c r="O41" s="24">
        <f t="shared" si="9"/>
        <v>365612.29563636362</v>
      </c>
      <c r="P41" s="24">
        <f t="shared" si="9"/>
        <v>369268.31832727278</v>
      </c>
      <c r="Q41" s="24">
        <f t="shared" si="9"/>
        <v>372959.69878727273</v>
      </c>
      <c r="R41" s="24">
        <f t="shared" si="9"/>
        <v>376691.28070545453</v>
      </c>
      <c r="S41" s="24">
        <f t="shared" si="9"/>
        <v>380457.87580909085</v>
      </c>
      <c r="T41" s="24">
        <f t="shared" si="9"/>
        <v>384261.30147818173</v>
      </c>
      <c r="U41" s="41">
        <f t="shared" si="8"/>
        <v>1.6277691264342831</v>
      </c>
      <c r="W41" s="74"/>
      <c r="X41" s="74"/>
      <c r="Y41" s="74"/>
      <c r="Z41" s="74"/>
      <c r="AA41" s="74"/>
      <c r="AB41" s="74"/>
      <c r="AC41" s="74"/>
      <c r="AD41" s="74"/>
      <c r="AE41" s="74"/>
      <c r="AF41" s="74"/>
      <c r="AG41" s="74"/>
      <c r="AH41" s="74"/>
      <c r="AI41" s="74"/>
      <c r="AJ41" s="74"/>
      <c r="AK41" s="74"/>
      <c r="AL41" s="74"/>
      <c r="AM41" s="74"/>
      <c r="AN41" s="74"/>
      <c r="AO41" s="74"/>
      <c r="AP41" s="78"/>
    </row>
    <row r="42" spans="1:42" ht="16" x14ac:dyDescent="0.8">
      <c r="A42" s="51" t="s">
        <v>67</v>
      </c>
      <c r="B42" s="44"/>
      <c r="C42" s="44"/>
      <c r="D42" s="44"/>
      <c r="E42" s="44"/>
      <c r="F42" s="44"/>
      <c r="G42" s="44"/>
      <c r="H42" s="44"/>
      <c r="I42" s="44"/>
      <c r="J42" s="44"/>
      <c r="K42" s="44"/>
      <c r="L42" s="44"/>
      <c r="M42" s="44"/>
      <c r="N42" s="44"/>
      <c r="O42" s="44"/>
      <c r="P42" s="44"/>
      <c r="Q42" s="44"/>
      <c r="R42" s="44"/>
      <c r="S42" s="44"/>
      <c r="T42" s="44"/>
      <c r="U42" s="44"/>
      <c r="W42" s="6"/>
      <c r="X42" s="6"/>
      <c r="Y42" s="6"/>
      <c r="Z42" s="6"/>
      <c r="AA42" s="6"/>
      <c r="AB42" s="6"/>
      <c r="AC42" s="6"/>
      <c r="AD42" s="6"/>
      <c r="AE42" s="6"/>
      <c r="AF42" s="6"/>
      <c r="AG42" s="6"/>
      <c r="AH42" s="6"/>
      <c r="AI42" s="6"/>
      <c r="AJ42" s="6"/>
      <c r="AK42" s="6"/>
      <c r="AL42" s="6"/>
      <c r="AM42" s="6"/>
      <c r="AN42" s="6"/>
      <c r="AO42" s="6"/>
      <c r="AP42" s="75"/>
    </row>
    <row r="43" spans="1:42" ht="16" x14ac:dyDescent="0.8">
      <c r="A43" s="46" t="s">
        <v>84</v>
      </c>
      <c r="B43" s="47">
        <f>(B$3*0.5*'Summary impacts'!$Q$19+(B$3*0.5)*'Summary impacts'!$Q$18)*'Summary impacts'!$E$4</f>
        <v>42331.732708000003</v>
      </c>
      <c r="C43" s="47">
        <f>(C$3*0.5*'Summary impacts'!$Q$19+(C$3*0.5)*'Summary impacts'!$Q$18)*'Summary impacts'!$E$4</f>
        <v>54119.782780000001</v>
      </c>
      <c r="D43" s="47">
        <f>(D$3*0.5*'Summary impacts'!$Q$19+(D$3*0.5)*'Summary impacts'!$Q$18)*'Summary impacts'!$E$4</f>
        <v>59813.529347999989</v>
      </c>
      <c r="E43" s="47">
        <f>(E$3*0.5*'Summary impacts'!$Q$19+(E$3*0.5)*'Summary impacts'!$Q$18)*'Summary impacts'!$E$4</f>
        <v>60411.932219999988</v>
      </c>
      <c r="F43" s="47">
        <f>(F$3*0.5*'Summary impacts'!$Q$19+(F$3*0.5)*'Summary impacts'!$Q$18)*'Summary impacts'!$E$4</f>
        <v>61016.011000000006</v>
      </c>
      <c r="G43" s="47">
        <f>(G$3*0.5*'Summary impacts'!$Q$19+(G$3*0.5)*'Summary impacts'!$Q$18)*'Summary impacts'!$E$4</f>
        <v>61625.765687999999</v>
      </c>
      <c r="H43" s="47">
        <f>(H$3*0.5*'Summary impacts'!$Q$19+(H$3*0.5)*'Summary impacts'!$Q$18)*'Summary impacts'!$E$4</f>
        <v>62242.817972000004</v>
      </c>
      <c r="I43" s="47">
        <f>(I$3*0.5*'Summary impacts'!$Q$19+(I$3*0.5)*'Summary impacts'!$Q$18)*'Summary impacts'!$E$4</f>
        <v>62864.73532</v>
      </c>
      <c r="J43" s="47">
        <f>(J$3*0.5*'Summary impacts'!$Q$19+(J$3*0.5)*'Summary impacts'!$Q$18)*'Summary impacts'!$E$4</f>
        <v>63493.13942</v>
      </c>
      <c r="K43" s="47">
        <f>(K$3*0.5*'Summary impacts'!$Q$19+(K$3*0.5)*'Summary impacts'!$Q$18)*'Summary impacts'!$E$4</f>
        <v>64128.841115999996</v>
      </c>
      <c r="L43" s="47">
        <f>(L$3*0.5*'Summary impacts'!$Q$19+(L$3*0.5)*'Summary impacts'!$Q$18)*'Summary impacts'!$E$4</f>
        <v>64769.40787599999</v>
      </c>
      <c r="M43" s="47">
        <f>(M$3*0.5*'Summary impacts'!$Q$19+(M$3*0.5)*'Summary impacts'!$Q$18)*'Summary impacts'!$E$4</f>
        <v>65417.272231999996</v>
      </c>
      <c r="N43" s="47">
        <f>(N$3*0.5*'Summary impacts'!$Q$19+(N$3*0.5)*'Summary impacts'!$Q$18)*'Summary impacts'!$E$4</f>
        <v>66071.623340000006</v>
      </c>
      <c r="O43" s="47">
        <f>(O$3*0.5*'Summary impacts'!$Q$19+(O$3*0.5)*'Summary impacts'!$Q$18)*'Summary impacts'!$E$4</f>
        <v>66732.461200000005</v>
      </c>
      <c r="P43" s="47">
        <f>(P$3*0.5*'Summary impacts'!$Q$19+(P$3*0.5)*'Summary impacts'!$Q$18)*'Summary impacts'!$E$4</f>
        <v>67399.785812000002</v>
      </c>
      <c r="Q43" s="47">
        <f>(Q$3*0.5*'Summary impacts'!$Q$19+(Q$3*0.5)*'Summary impacts'!$Q$18)*'Summary impacts'!$E$4</f>
        <v>68073.597175999996</v>
      </c>
      <c r="R43" s="47">
        <f>(R$3*0.5*'Summary impacts'!$Q$19+(R$3*0.5)*'Summary impacts'!$Q$18)*'Summary impacts'!$E$4</f>
        <v>68754.706136000008</v>
      </c>
      <c r="S43" s="47">
        <f>(S$3*0.5*'Summary impacts'!$Q$19+(S$3*0.5)*'Summary impacts'!$Q$18)*'Summary impacts'!$E$4</f>
        <v>69442.301848000003</v>
      </c>
      <c r="T43" s="47">
        <f>(T$3*0.5*'Summary impacts'!$Q$19+(T$3*0.5)*'Summary impacts'!$Q$18)*'Summary impacts'!$E$4</f>
        <v>70136.384311999995</v>
      </c>
      <c r="U43" s="48">
        <f>T43/B43</f>
        <v>1.6568276284789394</v>
      </c>
      <c r="W43" s="76"/>
      <c r="X43" s="76"/>
      <c r="Y43" s="76"/>
      <c r="Z43" s="76"/>
      <c r="AA43" s="76"/>
      <c r="AB43" s="76"/>
      <c r="AC43" s="76"/>
      <c r="AD43" s="76"/>
      <c r="AE43" s="76"/>
      <c r="AF43" s="76"/>
      <c r="AG43" s="76"/>
      <c r="AH43" s="76"/>
      <c r="AI43" s="76"/>
      <c r="AJ43" s="76"/>
      <c r="AK43" s="76"/>
      <c r="AL43" s="76"/>
      <c r="AM43" s="76"/>
      <c r="AN43" s="76"/>
      <c r="AO43" s="76"/>
      <c r="AP43" s="77"/>
    </row>
    <row r="44" spans="1:42" ht="16" x14ac:dyDescent="0.8">
      <c r="A44" s="46" t="s">
        <v>32</v>
      </c>
      <c r="B44" s="47">
        <f>(B$2-(B$3*0.5)*'Summary impacts'!$Q$18)*'Summary impacts'!$E$5</f>
        <v>25030.042309999997</v>
      </c>
      <c r="C44" s="47">
        <f>(C$2-(C$3*0.5)*'Summary impacts'!$Q$18)*'Summary impacts'!$E$5</f>
        <v>35451.545850000002</v>
      </c>
      <c r="D44" s="47">
        <f>(D$2-(D$3*0.5)*'Summary impacts'!$Q$18)*'Summary impacts'!$E$5</f>
        <v>40474.957109999996</v>
      </c>
      <c r="E44" s="47">
        <f>(E$2-(E$3*0.5)*'Summary impacts'!$Q$18)*'Summary impacts'!$E$5</f>
        <v>40879.51664999999</v>
      </c>
      <c r="F44" s="47">
        <f>(F$2-(F$3*0.5)*'Summary impacts'!$Q$18)*'Summary impacts'!$E$5</f>
        <v>41287.94249999999</v>
      </c>
      <c r="G44" s="47">
        <f>(G$2-(G$3*0.5)*'Summary impacts'!$Q$18)*'Summary impacts'!$E$5</f>
        <v>41701.424659999997</v>
      </c>
      <c r="H44" s="47">
        <f>(H$2-(H$3*0.5)*'Summary impacts'!$Q$18)*'Summary impacts'!$E$5</f>
        <v>42117.837790000005</v>
      </c>
      <c r="I44" s="47">
        <f>(I$2-(I$3*0.5)*'Summary impacts'!$Q$18)*'Summary impacts'!$E$5</f>
        <v>42539.774899999997</v>
      </c>
      <c r="J44" s="47">
        <f>(J$2-(J$3*0.5)*'Summary impacts'!$Q$18)*'Summary impacts'!$E$5</f>
        <v>42963.920649999993</v>
      </c>
      <c r="K44" s="47">
        <f>(K$2-(K$3*0.5)*'Summary impacts'!$Q$18)*'Summary impacts'!$E$5</f>
        <v>43394.56736999999</v>
      </c>
      <c r="L44" s="47">
        <f>(L$2-(L$3*0.5)*'Summary impacts'!$Q$18)*'Summary impacts'!$E$5</f>
        <v>43828.358070000002</v>
      </c>
      <c r="M44" s="47">
        <f>(M$2-(M$3*0.5)*'Summary impacts'!$Q$18)*'Summary impacts'!$E$5</f>
        <v>44266.269740000003</v>
      </c>
      <c r="N44" s="47">
        <f>(N$2-(N$3*0.5)*'Summary impacts'!$Q$18)*'Summary impacts'!$E$5</f>
        <v>44708.770049999992</v>
      </c>
      <c r="O44" s="47">
        <f>(O$2-(O$3*0.5)*'Summary impacts'!$Q$18)*'Summary impacts'!$E$5</f>
        <v>45155.858999999997</v>
      </c>
      <c r="P44" s="47">
        <f>(P$2-(P$3*0.5)*'Summary impacts'!$Q$18)*'Summary impacts'!$E$5</f>
        <v>45607.536590000003</v>
      </c>
      <c r="Q44" s="47">
        <f>(Q$2-(Q$3*0.5)*'Summary impacts'!$Q$18)*'Summary impacts'!$E$5</f>
        <v>46063.802819999997</v>
      </c>
      <c r="R44" s="47">
        <f>(R$2-(R$3*0.5)*'Summary impacts'!$Q$18)*'Summary impacts'!$E$5</f>
        <v>46524.190019999987</v>
      </c>
      <c r="S44" s="47">
        <f>(S$2-(S$3*0.5)*'Summary impacts'!$Q$18)*'Summary impacts'!$E$5</f>
        <v>46989.165860000008</v>
      </c>
      <c r="T44" s="47">
        <f>(T$2-(T$3*0.5)*'Summary impacts'!$Q$18)*'Summary impacts'!$E$5</f>
        <v>47458.730340000002</v>
      </c>
      <c r="U44" s="48">
        <f t="shared" ref="U44" si="10">T44/B44</f>
        <v>1.8960707198261226</v>
      </c>
      <c r="W44" s="76"/>
      <c r="X44" s="76"/>
      <c r="Y44" s="76"/>
      <c r="Z44" s="76"/>
      <c r="AA44" s="76"/>
      <c r="AB44" s="76"/>
      <c r="AC44" s="76"/>
      <c r="AD44" s="76"/>
      <c r="AE44" s="76"/>
      <c r="AF44" s="76"/>
      <c r="AG44" s="76"/>
      <c r="AH44" s="76"/>
      <c r="AI44" s="76"/>
      <c r="AJ44" s="76"/>
      <c r="AK44" s="76"/>
      <c r="AL44" s="76"/>
      <c r="AM44" s="76"/>
      <c r="AN44" s="76"/>
      <c r="AO44" s="76"/>
      <c r="AP44" s="77"/>
    </row>
    <row r="45" spans="1:42" ht="16" x14ac:dyDescent="0.8">
      <c r="A45" s="46" t="s">
        <v>78</v>
      </c>
      <c r="B45" s="47">
        <f>(B$3*0.5*'Summary impacts'!$Q$19)*'Summary impacts'!$E$6</f>
        <v>26886.605000000003</v>
      </c>
      <c r="C45" s="47">
        <f>(C$3*0.5*'Summary impacts'!$Q$19)*'Summary impacts'!$E$6</f>
        <v>34373.675000000003</v>
      </c>
      <c r="D45" s="47">
        <f>(D$3*0.5*'Summary impacts'!$Q$19)*'Summary impacts'!$E$6</f>
        <v>37990.004999999997</v>
      </c>
      <c r="E45" s="47">
        <f>(E$3*0.5*'Summary impacts'!$Q$19)*'Summary impacts'!$E$6</f>
        <v>38370.074999999997</v>
      </c>
      <c r="F45" s="47">
        <f>(F$3*0.5*'Summary impacts'!$Q$19)*'Summary impacts'!$E$6</f>
        <v>38753.75</v>
      </c>
      <c r="G45" s="47">
        <f>(G$3*0.5*'Summary impacts'!$Q$19)*'Summary impacts'!$E$6</f>
        <v>39141.03</v>
      </c>
      <c r="H45" s="47">
        <f>(H$3*0.5*'Summary impacts'!$Q$19)*'Summary impacts'!$E$6</f>
        <v>39532.945</v>
      </c>
      <c r="I45" s="47">
        <f>(I$3*0.5*'Summary impacts'!$Q$19)*'Summary impacts'!$E$6</f>
        <v>39927.949999999997</v>
      </c>
      <c r="J45" s="47">
        <f>(J$3*0.5*'Summary impacts'!$Q$19)*'Summary impacts'!$E$6</f>
        <v>40327.074999999997</v>
      </c>
      <c r="K45" s="47">
        <f>(K$3*0.5*'Summary impacts'!$Q$19)*'Summary impacts'!$E$6</f>
        <v>40730.834999999999</v>
      </c>
      <c r="L45" s="47">
        <f>(L$3*0.5*'Summary impacts'!$Q$19)*'Summary impacts'!$E$6</f>
        <v>41137.684999999998</v>
      </c>
      <c r="M45" s="47">
        <f>(M$3*0.5*'Summary impacts'!$Q$19)*'Summary impacts'!$E$6</f>
        <v>41549.17</v>
      </c>
      <c r="N45" s="47">
        <f>(N$3*0.5*'Summary impacts'!$Q$19)*'Summary impacts'!$E$6</f>
        <v>41964.775000000001</v>
      </c>
      <c r="O45" s="47">
        <f>(O$3*0.5*'Summary impacts'!$Q$19)*'Summary impacts'!$E$6</f>
        <v>42384.5</v>
      </c>
      <c r="P45" s="47">
        <f>(P$3*0.5*'Summary impacts'!$Q$19)*'Summary impacts'!$E$6</f>
        <v>42808.345000000001</v>
      </c>
      <c r="Q45" s="47">
        <f>(Q$3*0.5*'Summary impacts'!$Q$19)*'Summary impacts'!$E$6</f>
        <v>43236.31</v>
      </c>
      <c r="R45" s="47">
        <f>(R$3*0.5*'Summary impacts'!$Q$19)*'Summary impacts'!$E$6</f>
        <v>43668.91</v>
      </c>
      <c r="S45" s="47">
        <f>(S$3*0.5*'Summary impacts'!$Q$19)*'Summary impacts'!$E$6</f>
        <v>44105.63</v>
      </c>
      <c r="T45" s="47">
        <f>(T$3*0.5*'Summary impacts'!$Q$19)*'Summary impacts'!$E$6</f>
        <v>44546.47</v>
      </c>
      <c r="U45" s="48">
        <f>T45/B45</f>
        <v>1.6568276284789394</v>
      </c>
      <c r="W45" s="76"/>
      <c r="X45" s="76"/>
      <c r="Y45" s="76"/>
      <c r="Z45" s="76"/>
      <c r="AA45" s="76"/>
      <c r="AB45" s="76"/>
      <c r="AC45" s="76"/>
      <c r="AD45" s="76"/>
      <c r="AE45" s="76"/>
      <c r="AF45" s="76"/>
      <c r="AG45" s="76"/>
      <c r="AH45" s="76"/>
      <c r="AI45" s="76"/>
      <c r="AJ45" s="76"/>
      <c r="AK45" s="76"/>
      <c r="AL45" s="76"/>
      <c r="AM45" s="76"/>
      <c r="AN45" s="76"/>
      <c r="AO45" s="76"/>
      <c r="AP45" s="77"/>
    </row>
    <row r="46" spans="1:42" ht="16" x14ac:dyDescent="0.8">
      <c r="A46" s="46" t="s">
        <v>14</v>
      </c>
      <c r="B46" s="47">
        <f>(B$4)*'Summary impacts'!$E$7</f>
        <v>22502.22</v>
      </c>
      <c r="C46" s="47">
        <f>(C$4)*'Summary impacts'!$E$7</f>
        <v>27889.86</v>
      </c>
      <c r="D46" s="47">
        <f>(D$4)*'Summary impacts'!$E$7</f>
        <v>30218.01</v>
      </c>
      <c r="E46" s="47">
        <f>(E$4)*'Summary impacts'!$E$7</f>
        <v>30520.440000000002</v>
      </c>
      <c r="F46" s="47">
        <f>(F$4)*'Summary impacts'!$E$7</f>
        <v>30825.42</v>
      </c>
      <c r="G46" s="47">
        <f>(G$4)*'Summary impacts'!$E$7</f>
        <v>31133.460000000003</v>
      </c>
      <c r="H46" s="47">
        <f>(H$4)*'Summary impacts'!$E$7</f>
        <v>31445.070000000003</v>
      </c>
      <c r="I46" s="47">
        <f>(I$4)*'Summary impacts'!$E$7</f>
        <v>31759.23</v>
      </c>
      <c r="J46" s="47">
        <f>(J$4)*'Summary impacts'!$E$7</f>
        <v>32076.960000000003</v>
      </c>
      <c r="K46" s="47">
        <f>(K$4)*'Summary impacts'!$E$7</f>
        <v>32397.75</v>
      </c>
      <c r="L46" s="47">
        <f>(L$4)*'Summary impacts'!$E$7</f>
        <v>32721.600000000002</v>
      </c>
      <c r="M46" s="47">
        <f>(M$4)*'Summary impacts'!$E$7</f>
        <v>33049.019999999997</v>
      </c>
      <c r="N46" s="47">
        <f>(N$4)*'Summary impacts'!$E$7</f>
        <v>33379.5</v>
      </c>
      <c r="O46" s="47">
        <f>(O$4)*'Summary impacts'!$E$7</f>
        <v>33713.549999999996</v>
      </c>
      <c r="P46" s="47">
        <f>(P$4)*'Summary impacts'!$E$7</f>
        <v>34050.659999999996</v>
      </c>
      <c r="Q46" s="47">
        <f>(Q$4)*'Summary impacts'!$E$7</f>
        <v>34390.83</v>
      </c>
      <c r="R46" s="47">
        <f>(R$4)*'Summary impacts'!$E$7</f>
        <v>34735.08</v>
      </c>
      <c r="S46" s="47">
        <f>(S$4)*'Summary impacts'!$E$7</f>
        <v>35082.39</v>
      </c>
      <c r="T46" s="47">
        <f>(T$4)*'Summary impacts'!$E$7</f>
        <v>35433.269999999997</v>
      </c>
      <c r="U46" s="48">
        <f t="shared" ref="U46:U55" si="11">T46/B46</f>
        <v>1.5746566338787904</v>
      </c>
      <c r="W46" s="76"/>
      <c r="X46" s="76"/>
      <c r="Y46" s="76"/>
      <c r="Z46" s="76"/>
      <c r="AA46" s="76"/>
      <c r="AB46" s="76"/>
      <c r="AC46" s="76"/>
      <c r="AD46" s="76"/>
      <c r="AE46" s="76"/>
      <c r="AF46" s="76"/>
      <c r="AG46" s="76"/>
      <c r="AH46" s="76"/>
      <c r="AI46" s="76"/>
      <c r="AJ46" s="76"/>
      <c r="AK46" s="76"/>
      <c r="AL46" s="76"/>
      <c r="AM46" s="76"/>
      <c r="AN46" s="76"/>
      <c r="AO46" s="76"/>
      <c r="AP46" s="77"/>
    </row>
    <row r="47" spans="1:42" ht="16" x14ac:dyDescent="0.8">
      <c r="A47" s="46" t="s">
        <v>34</v>
      </c>
      <c r="B47" s="47">
        <f>(B$5*0.89)*'Summary impacts'!$E$8</f>
        <v>15738.92643</v>
      </c>
      <c r="C47" s="47">
        <f>(C$5*0.89)*'Summary impacts'!$E$8</f>
        <v>19505.251569999997</v>
      </c>
      <c r="D47" s="47">
        <f>(D$5*0.89)*'Summary impacts'!$E$8</f>
        <v>21132.916499999999</v>
      </c>
      <c r="E47" s="47">
        <f>(E$5*0.89)*'Summary impacts'!$E$8</f>
        <v>21344.01916</v>
      </c>
      <c r="F47" s="47">
        <f>(F$5*0.89)*'Summary impacts'!$E$8</f>
        <v>21557.386869999998</v>
      </c>
      <c r="G47" s="47">
        <f>(G$5*0.89)*'Summary impacts'!$E$8</f>
        <v>21773.019629999999</v>
      </c>
      <c r="H47" s="47">
        <f>(H$5*0.89)*'Summary impacts'!$E$8</f>
        <v>21990.917440000001</v>
      </c>
      <c r="I47" s="47">
        <f>(I$5*0.89)*'Summary impacts'!$E$8</f>
        <v>22210.62729</v>
      </c>
      <c r="J47" s="47">
        <f>(J$5*0.89)*'Summary impacts'!$E$8</f>
        <v>22432.602190000001</v>
      </c>
      <c r="K47" s="47">
        <f>(K$5*0.89)*'Summary impacts'!$E$8</f>
        <v>22657.295149999998</v>
      </c>
      <c r="L47" s="47">
        <f>(L$5*0.89)*'Summary impacts'!$E$8</f>
        <v>22883.800149999995</v>
      </c>
      <c r="M47" s="47">
        <f>(M$5*0.89)*'Summary impacts'!$E$8</f>
        <v>23112.570199999998</v>
      </c>
      <c r="N47" s="47">
        <f>(N$5*0.89)*'Summary impacts'!$E$8</f>
        <v>23343.605299999996</v>
      </c>
      <c r="O47" s="47">
        <f>(O$5*0.89)*'Summary impacts'!$E$8</f>
        <v>23576.905450000002</v>
      </c>
      <c r="P47" s="47">
        <f>(P$5*0.89)*'Summary impacts'!$E$8</f>
        <v>23812.92366</v>
      </c>
      <c r="Q47" s="47">
        <f>(Q$5*0.89)*'Summary impacts'!$E$8</f>
        <v>24051.206920000001</v>
      </c>
      <c r="R47" s="47">
        <f>(R$5*0.89)*'Summary impacts'!$E$8</f>
        <v>24291.302220000001</v>
      </c>
      <c r="S47" s="47">
        <f>(S$5*0.89)*'Summary impacts'!$E$8</f>
        <v>24534.568589999999</v>
      </c>
      <c r="T47" s="47">
        <f>(T$5*0.89)*'Summary impacts'!$E$8</f>
        <v>24779.646999999997</v>
      </c>
      <c r="U47" s="48">
        <f t="shared" si="11"/>
        <v>1.5744178683475807</v>
      </c>
      <c r="W47" s="76"/>
      <c r="X47" s="76"/>
      <c r="Y47" s="76"/>
      <c r="Z47" s="76"/>
      <c r="AA47" s="76"/>
      <c r="AB47" s="76"/>
      <c r="AC47" s="76"/>
      <c r="AD47" s="76"/>
      <c r="AE47" s="76"/>
      <c r="AF47" s="76"/>
      <c r="AG47" s="76"/>
      <c r="AH47" s="76"/>
      <c r="AI47" s="76"/>
      <c r="AJ47" s="76"/>
      <c r="AK47" s="76"/>
      <c r="AL47" s="76"/>
      <c r="AM47" s="76"/>
      <c r="AN47" s="76"/>
      <c r="AO47" s="76"/>
      <c r="AP47" s="77"/>
    </row>
    <row r="48" spans="1:42" ht="16" x14ac:dyDescent="0.8">
      <c r="A48" s="46" t="s">
        <v>35</v>
      </c>
      <c r="B48" s="47">
        <f>(B$5*0.11)*'Summary impacts'!$E$9</f>
        <v>2239.5337800000002</v>
      </c>
      <c r="C48" s="47">
        <f>(C$5*0.11)*'Summary impacts'!$E$9</f>
        <v>2775.4542200000001</v>
      </c>
      <c r="D48" s="47">
        <f>(D$5*0.11)*'Summary impacts'!$E$9</f>
        <v>3007.0589999999997</v>
      </c>
      <c r="E48" s="47">
        <f>(E$5*0.11)*'Summary impacts'!$E$9</f>
        <v>3037.0973600000002</v>
      </c>
      <c r="F48" s="47">
        <f>(F$5*0.11)*'Summary impacts'!$E$9</f>
        <v>3067.45802</v>
      </c>
      <c r="G48" s="47">
        <f>(G$5*0.11)*'Summary impacts'!$E$9</f>
        <v>3098.1409800000001</v>
      </c>
      <c r="H48" s="47">
        <f>(H$5*0.11)*'Summary impacts'!$E$9</f>
        <v>3129.14624</v>
      </c>
      <c r="I48" s="47">
        <f>(I$5*0.11)*'Summary impacts'!$E$9</f>
        <v>3160.4093400000006</v>
      </c>
      <c r="J48" s="47">
        <f>(J$5*0.11)*'Summary impacts'!$E$9</f>
        <v>3191.9947400000001</v>
      </c>
      <c r="K48" s="47">
        <f>(K$5*0.11)*'Summary impacts'!$E$9</f>
        <v>3223.9668999999999</v>
      </c>
      <c r="L48" s="47">
        <f>(L$5*0.11)*'Summary impacts'!$E$9</f>
        <v>3256.1968999999999</v>
      </c>
      <c r="M48" s="47">
        <f>(M$5*0.11)*'Summary impacts'!$E$9</f>
        <v>3288.7492000000002</v>
      </c>
      <c r="N48" s="47">
        <f>(N$5*0.11)*'Summary impacts'!$E$9</f>
        <v>3321.6237999999998</v>
      </c>
      <c r="O48" s="47">
        <f>(O$5*0.11)*'Summary impacts'!$E$9</f>
        <v>3354.8207000000002</v>
      </c>
      <c r="P48" s="47">
        <f>(P$5*0.11)*'Summary impacts'!$E$9</f>
        <v>3388.4043599999995</v>
      </c>
      <c r="Q48" s="47">
        <f>(Q$5*0.11)*'Summary impacts'!$E$9</f>
        <v>3422.31032</v>
      </c>
      <c r="R48" s="47">
        <f>(R$5*0.11)*'Summary impacts'!$E$9</f>
        <v>3456.4741200000003</v>
      </c>
      <c r="S48" s="47">
        <f>(S$5*0.11)*'Summary impacts'!$E$9</f>
        <v>3491.0891400000005</v>
      </c>
      <c r="T48" s="47">
        <f>(T$5*0.11)*'Summary impacts'!$E$9</f>
        <v>3525.962</v>
      </c>
      <c r="U48" s="48">
        <f t="shared" si="11"/>
        <v>1.5744178683475807</v>
      </c>
      <c r="W48" s="76"/>
      <c r="X48" s="76"/>
      <c r="Y48" s="76"/>
      <c r="Z48" s="76"/>
      <c r="AA48" s="76"/>
      <c r="AB48" s="76"/>
      <c r="AC48" s="76"/>
      <c r="AD48" s="76"/>
      <c r="AE48" s="76"/>
      <c r="AF48" s="76"/>
      <c r="AG48" s="76"/>
      <c r="AH48" s="76"/>
      <c r="AI48" s="76"/>
      <c r="AJ48" s="76"/>
      <c r="AK48" s="76"/>
      <c r="AL48" s="76"/>
      <c r="AM48" s="76"/>
      <c r="AN48" s="76"/>
      <c r="AO48" s="76"/>
      <c r="AP48" s="77"/>
    </row>
    <row r="49" spans="1:42" ht="16" x14ac:dyDescent="0.8">
      <c r="A49" s="46" t="s">
        <v>77</v>
      </c>
      <c r="B49" s="47">
        <f>(B$6*0.75)*'Summary impacts'!$E$10</f>
        <v>26093.814000000002</v>
      </c>
      <c r="C49" s="47">
        <f>(C$6*0.75)*'Summary impacts'!$E$10</f>
        <v>32998.110000000008</v>
      </c>
      <c r="D49" s="47">
        <f>(D$6*0.75)*'Summary impacts'!$E$10</f>
        <v>36194.405999999995</v>
      </c>
      <c r="E49" s="47">
        <f>(E$6*0.75)*'Summary impacts'!$E$10</f>
        <v>36556.554000000004</v>
      </c>
      <c r="F49" s="47">
        <f>(F$6*0.75)*'Summary impacts'!$E$10</f>
        <v>36922.410000000003</v>
      </c>
      <c r="G49" s="47">
        <f>(G$6*0.75)*'Summary impacts'!$E$10</f>
        <v>37291.356</v>
      </c>
      <c r="H49" s="47">
        <f>(H$6*0.75)*'Summary impacts'!$E$10</f>
        <v>37664.01</v>
      </c>
      <c r="I49" s="47">
        <f>(I$6*0.75)*'Summary impacts'!$E$10</f>
        <v>38040.99</v>
      </c>
      <c r="J49" s="47">
        <f>(J$6*0.75)*'Summary impacts'!$E$10</f>
        <v>38421.060000000005</v>
      </c>
      <c r="K49" s="47">
        <f>(K$6*0.75)*'Summary impacts'!$E$10</f>
        <v>38805.455999999998</v>
      </c>
      <c r="L49" s="47">
        <f>(L$6*0.75)*'Summary impacts'!$E$10</f>
        <v>39193.560000000005</v>
      </c>
      <c r="M49" s="47">
        <f>(M$6*0.75)*'Summary impacts'!$E$10</f>
        <v>39585.372000000003</v>
      </c>
      <c r="N49" s="47">
        <f>(N$6*0.75)*'Summary impacts'!$E$10</f>
        <v>39981.51</v>
      </c>
      <c r="O49" s="47">
        <f>(O$6*0.75)*'Summary impacts'!$E$10</f>
        <v>40381.356</v>
      </c>
      <c r="P49" s="47">
        <f>(P$6*0.75)*'Summary impacts'!$E$10</f>
        <v>40784.910000000003</v>
      </c>
      <c r="Q49" s="47">
        <f>(Q$6*0.75)*'Summary impacts'!$E$10</f>
        <v>41192.79</v>
      </c>
      <c r="R49" s="47">
        <f>(R$6*0.75)*'Summary impacts'!$E$10</f>
        <v>41604.996000000006</v>
      </c>
      <c r="S49" s="47">
        <f>(S$6*0.75)*'Summary impacts'!$E$10</f>
        <v>42020.91</v>
      </c>
      <c r="T49" s="47">
        <f>(T$6*0.75)*'Summary impacts'!$E$10</f>
        <v>42441.15</v>
      </c>
      <c r="U49" s="48">
        <f t="shared" si="11"/>
        <v>1.6264831963621722</v>
      </c>
      <c r="W49" s="76"/>
      <c r="X49" s="76"/>
      <c r="Y49" s="76"/>
      <c r="Z49" s="76"/>
      <c r="AA49" s="76"/>
      <c r="AB49" s="76"/>
      <c r="AC49" s="76"/>
      <c r="AD49" s="76"/>
      <c r="AE49" s="76"/>
      <c r="AF49" s="76"/>
      <c r="AG49" s="76"/>
      <c r="AH49" s="76"/>
      <c r="AI49" s="76"/>
      <c r="AJ49" s="76"/>
      <c r="AK49" s="76"/>
      <c r="AL49" s="76"/>
      <c r="AM49" s="76"/>
      <c r="AN49" s="76"/>
      <c r="AO49" s="76"/>
      <c r="AP49" s="77"/>
    </row>
    <row r="50" spans="1:42" ht="16" x14ac:dyDescent="0.8">
      <c r="A50" s="46" t="s">
        <v>79</v>
      </c>
      <c r="B50" s="47">
        <f>(B$6*0.25)*'Summary impacts'!$E$11</f>
        <v>11189.095000000001</v>
      </c>
      <c r="C50" s="47">
        <f>(C$6*0.25)*'Summary impacts'!$E$11</f>
        <v>14149.675000000001</v>
      </c>
      <c r="D50" s="47">
        <f>(D$6*0.25)*'Summary impacts'!$E$11</f>
        <v>15520.254999999999</v>
      </c>
      <c r="E50" s="47">
        <f>(E$6*0.25)*'Summary impacts'!$E$11</f>
        <v>15675.545</v>
      </c>
      <c r="F50" s="47">
        <f>(F$6*0.25)*'Summary impacts'!$E$11</f>
        <v>15832.425000000001</v>
      </c>
      <c r="G50" s="47">
        <f>(G$6*0.25)*'Summary impacts'!$E$11</f>
        <v>15990.63</v>
      </c>
      <c r="H50" s="47">
        <f>(H$6*0.25)*'Summary impacts'!$E$11</f>
        <v>16150.425000000001</v>
      </c>
      <c r="I50" s="47">
        <f>(I$6*0.25)*'Summary impacts'!$E$11</f>
        <v>16312.074999999999</v>
      </c>
      <c r="J50" s="47">
        <f>(J$6*0.25)*'Summary impacts'!$E$11</f>
        <v>16475.050000000003</v>
      </c>
      <c r="K50" s="47">
        <f>(K$6*0.25)*'Summary impacts'!$E$11</f>
        <v>16639.879999999997</v>
      </c>
      <c r="L50" s="47">
        <f>(L$6*0.25)*'Summary impacts'!$E$11</f>
        <v>16806.300000000003</v>
      </c>
      <c r="M50" s="47">
        <f>(M$6*0.25)*'Summary impacts'!$E$11</f>
        <v>16974.309999999998</v>
      </c>
      <c r="N50" s="47">
        <f>(N$6*0.25)*'Summary impacts'!$E$11</f>
        <v>17144.175000000003</v>
      </c>
      <c r="O50" s="47">
        <f>(O$6*0.25)*'Summary impacts'!$E$11</f>
        <v>17315.629999999997</v>
      </c>
      <c r="P50" s="47">
        <f>(P$6*0.25)*'Summary impacts'!$E$11</f>
        <v>17488.675000000003</v>
      </c>
      <c r="Q50" s="47">
        <f>(Q$6*0.25)*'Summary impacts'!$E$11</f>
        <v>17663.574999999997</v>
      </c>
      <c r="R50" s="47">
        <f>(R$6*0.25)*'Summary impacts'!$E$11</f>
        <v>17840.330000000002</v>
      </c>
      <c r="S50" s="47">
        <f>(S$6*0.25)*'Summary impacts'!$E$11</f>
        <v>18018.675000000003</v>
      </c>
      <c r="T50" s="47">
        <f>(T$6*0.25)*'Summary impacts'!$E$11</f>
        <v>18198.875</v>
      </c>
      <c r="U50" s="48">
        <f t="shared" si="11"/>
        <v>1.6264831963621722</v>
      </c>
      <c r="W50" s="76"/>
      <c r="X50" s="76"/>
      <c r="Y50" s="76"/>
      <c r="Z50" s="76"/>
      <c r="AA50" s="76"/>
      <c r="AB50" s="76"/>
      <c r="AC50" s="76"/>
      <c r="AD50" s="76"/>
      <c r="AE50" s="76"/>
      <c r="AF50" s="76"/>
      <c r="AG50" s="76"/>
      <c r="AH50" s="76"/>
      <c r="AI50" s="76"/>
      <c r="AJ50" s="76"/>
      <c r="AK50" s="76"/>
      <c r="AL50" s="76"/>
      <c r="AM50" s="76"/>
      <c r="AN50" s="76"/>
      <c r="AO50" s="76"/>
      <c r="AP50" s="77"/>
    </row>
    <row r="51" spans="1:42" ht="16" x14ac:dyDescent="0.8">
      <c r="A51" s="46" t="s">
        <v>37</v>
      </c>
      <c r="B51" s="47">
        <f>(B$7*0.76)*'Summary impacts'!$E$12</f>
        <v>42969.038839999994</v>
      </c>
      <c r="C51" s="47">
        <f>(C$7*0.76)*'Summary impacts'!$E$12</f>
        <v>53412.326520000002</v>
      </c>
      <c r="D51" s="47">
        <f>(D$7*0.76)*'Summary impacts'!$E$12</f>
        <v>57978.732560000004</v>
      </c>
      <c r="E51" s="47">
        <f>(E$7*0.76)*'Summary impacts'!$E$12</f>
        <v>58558.633840000002</v>
      </c>
      <c r="F51" s="47">
        <f>(F$7*0.76)*'Summary impacts'!$E$12</f>
        <v>59144.232840000004</v>
      </c>
      <c r="G51" s="47">
        <f>(G$7*0.76)*'Summary impacts'!$E$12</f>
        <v>59735.529559999995</v>
      </c>
      <c r="H51" s="47">
        <f>(H$7*0.76)*'Summary impacts'!$E$12</f>
        <v>60333.157079999997</v>
      </c>
      <c r="I51" s="47">
        <f>(I$7*0.76)*'Summary impacts'!$E$12</f>
        <v>60936.482319999996</v>
      </c>
      <c r="J51" s="47">
        <f>(J$7*0.76)*'Summary impacts'!$E$12</f>
        <v>61545.505279999998</v>
      </c>
      <c r="K51" s="47">
        <f>(K$7*0.76)*'Summary impacts'!$E$12</f>
        <v>62161.492119999995</v>
      </c>
      <c r="L51" s="47">
        <f>(L$7*0.76)*'Summary impacts'!$E$12</f>
        <v>62783.176680000004</v>
      </c>
      <c r="M51" s="47">
        <f>(M$7*0.76)*'Summary impacts'!$E$12</f>
        <v>63410.558960000002</v>
      </c>
      <c r="N51" s="47">
        <f>(N$7*0.76)*'Summary impacts'!$E$12</f>
        <v>64044.905119999996</v>
      </c>
      <c r="O51" s="47">
        <f>(O$7*0.76)*'Summary impacts'!$E$12</f>
        <v>64685.58208</v>
      </c>
      <c r="P51" s="47">
        <f>(P$7*0.76)*'Summary impacts'!$E$12</f>
        <v>65331.956759999994</v>
      </c>
      <c r="Q51" s="47">
        <f>(Q$7*0.76)*'Summary impacts'!$E$12</f>
        <v>65985.295320000005</v>
      </c>
      <c r="R51" s="47">
        <f>(R$7*0.76)*'Summary impacts'!$E$12</f>
        <v>66645.597760000004</v>
      </c>
      <c r="S51" s="47">
        <f>(S$7*0.76)*'Summary impacts'!$E$12</f>
        <v>67311.59792</v>
      </c>
      <c r="T51" s="47">
        <f>(T$7*0.76)*'Summary impacts'!$E$12</f>
        <v>67984.561959999992</v>
      </c>
      <c r="U51" s="48">
        <f t="shared" si="11"/>
        <v>1.582175533717384</v>
      </c>
      <c r="W51" s="76"/>
      <c r="X51" s="76"/>
      <c r="Y51" s="76"/>
      <c r="Z51" s="76"/>
      <c r="AA51" s="76"/>
      <c r="AB51" s="76"/>
      <c r="AC51" s="76"/>
      <c r="AD51" s="76"/>
      <c r="AE51" s="76"/>
      <c r="AF51" s="76"/>
      <c r="AG51" s="76"/>
      <c r="AH51" s="76"/>
      <c r="AI51" s="76"/>
      <c r="AJ51" s="76"/>
      <c r="AK51" s="76"/>
      <c r="AL51" s="76"/>
      <c r="AM51" s="76"/>
      <c r="AN51" s="76"/>
      <c r="AO51" s="76"/>
      <c r="AP51" s="77"/>
    </row>
    <row r="52" spans="1:42" ht="16" x14ac:dyDescent="0.8">
      <c r="A52" s="46" t="s">
        <v>38</v>
      </c>
      <c r="B52" s="47">
        <f>(B$7*0.24)*'Summary impacts'!$E$13</f>
        <v>14562.83088</v>
      </c>
      <c r="C52" s="47">
        <f>(C$7*0.24)*'Summary impacts'!$E$13</f>
        <v>18102.212640000002</v>
      </c>
      <c r="D52" s="47">
        <f>(D$7*0.24)*'Summary impacts'!$E$13</f>
        <v>19649.833920000001</v>
      </c>
      <c r="E52" s="47">
        <f>(E$7*0.24)*'Summary impacts'!$E$13</f>
        <v>19846.370879999999</v>
      </c>
      <c r="F52" s="47">
        <f>(F$7*0.24)*'Summary impacts'!$E$13</f>
        <v>20044.838880000003</v>
      </c>
      <c r="G52" s="47">
        <f>(G$7*0.24)*'Summary impacts'!$E$13</f>
        <v>20245.237920000003</v>
      </c>
      <c r="H52" s="47">
        <f>(H$7*0.24)*'Summary impacts'!$E$13</f>
        <v>20447.78256</v>
      </c>
      <c r="I52" s="47">
        <f>(I$7*0.24)*'Summary impacts'!$E$13</f>
        <v>20652.258239999999</v>
      </c>
      <c r="J52" s="47">
        <f>(J$7*0.24)*'Summary impacts'!$E$13</f>
        <v>20858.664960000002</v>
      </c>
      <c r="K52" s="47">
        <f>(K$7*0.24)*'Summary impacts'!$E$13</f>
        <v>21067.431840000001</v>
      </c>
      <c r="L52" s="47">
        <f>(L$7*0.24)*'Summary impacts'!$E$13</f>
        <v>21278.129760000003</v>
      </c>
      <c r="M52" s="47">
        <f>(M$7*0.24)*'Summary impacts'!$E$13</f>
        <v>21490.758720000002</v>
      </c>
      <c r="N52" s="47">
        <f>(N$7*0.24)*'Summary impacts'!$E$13</f>
        <v>21705.74784</v>
      </c>
      <c r="O52" s="47">
        <f>(O$7*0.24)*'Summary impacts'!$E$13</f>
        <v>21922.882560000002</v>
      </c>
      <c r="P52" s="47">
        <f>(P$7*0.24)*'Summary impacts'!$E$13</f>
        <v>22141.94832</v>
      </c>
      <c r="Q52" s="47">
        <f>(Q$7*0.24)*'Summary impacts'!$E$13</f>
        <v>22363.374240000001</v>
      </c>
      <c r="R52" s="47">
        <f>(R$7*0.24)*'Summary impacts'!$E$13</f>
        <v>22587.160319999999</v>
      </c>
      <c r="S52" s="47">
        <f>(S$7*0.24)*'Summary impacts'!$E$13</f>
        <v>22812.87744</v>
      </c>
      <c r="T52" s="47">
        <f>(T$7*0.24)*'Summary impacts'!$E$13</f>
        <v>23040.954719999998</v>
      </c>
      <c r="U52" s="48">
        <f t="shared" si="11"/>
        <v>1.582175533717384</v>
      </c>
      <c r="W52" s="76"/>
      <c r="X52" s="76"/>
      <c r="Y52" s="76"/>
      <c r="Z52" s="76"/>
      <c r="AA52" s="76"/>
      <c r="AB52" s="76"/>
      <c r="AC52" s="76"/>
      <c r="AD52" s="76"/>
      <c r="AE52" s="76"/>
      <c r="AF52" s="76"/>
      <c r="AG52" s="76"/>
      <c r="AH52" s="76"/>
      <c r="AI52" s="76"/>
      <c r="AJ52" s="76"/>
      <c r="AK52" s="76"/>
      <c r="AL52" s="76"/>
      <c r="AM52" s="76"/>
      <c r="AN52" s="76"/>
      <c r="AO52" s="76"/>
      <c r="AP52" s="77"/>
    </row>
    <row r="53" spans="1:42" ht="16" x14ac:dyDescent="0.8">
      <c r="A53" s="46" t="s">
        <v>39</v>
      </c>
      <c r="B53" s="47">
        <f>(B$8)*'Summary impacts'!$E$14</f>
        <v>4074.95</v>
      </c>
      <c r="C53" s="47">
        <f>(C$8)*'Summary impacts'!$E$14</f>
        <v>5664.01</v>
      </c>
      <c r="D53" s="47">
        <f>(D$8)*'Summary impacts'!$E$14</f>
        <v>6516.51</v>
      </c>
      <c r="E53" s="47">
        <f>(E$8)*'Summary impacts'!$E$14</f>
        <v>6581.3</v>
      </c>
      <c r="F53" s="47">
        <f>(F$8)*'Summary impacts'!$E$14</f>
        <v>6649.5</v>
      </c>
      <c r="G53" s="47">
        <f>(G$8)*'Summary impacts'!$E$14</f>
        <v>6714.2900000000009</v>
      </c>
      <c r="H53" s="47">
        <f>(H$8)*'Summary impacts'!$E$14</f>
        <v>6782.49</v>
      </c>
      <c r="I53" s="47">
        <f>(I$8)*'Summary impacts'!$E$14</f>
        <v>6850.69</v>
      </c>
      <c r="J53" s="47">
        <f>(J$8)*'Summary impacts'!$E$14</f>
        <v>6918.8899999999994</v>
      </c>
      <c r="K53" s="47">
        <f>(K$8)*'Summary impacts'!$E$14</f>
        <v>6987.0899999999992</v>
      </c>
      <c r="L53" s="47">
        <f>(L$8)*'Summary impacts'!$E$14</f>
        <v>7058.7</v>
      </c>
      <c r="M53" s="47">
        <f>(M$8)*'Summary impacts'!$E$14</f>
        <v>7126.9</v>
      </c>
      <c r="N53" s="47">
        <f>(N$8)*'Summary impacts'!$E$14</f>
        <v>7198.51</v>
      </c>
      <c r="O53" s="47">
        <f>(O$8)*'Summary impacts'!$E$14</f>
        <v>7270.12</v>
      </c>
      <c r="P53" s="47">
        <f>(P$8)*'Summary impacts'!$E$14</f>
        <v>7345.1399999999994</v>
      </c>
      <c r="Q53" s="47">
        <f>(Q$8)*'Summary impacts'!$E$14</f>
        <v>7416.75</v>
      </c>
      <c r="R53" s="47">
        <f>(R$8)*'Summary impacts'!$E$14</f>
        <v>7491.7699999999995</v>
      </c>
      <c r="S53" s="47">
        <f>(S$8)*'Summary impacts'!$E$14</f>
        <v>7566.7900000000009</v>
      </c>
      <c r="T53" s="47">
        <f>(T$8)*'Summary impacts'!$E$14</f>
        <v>7641.81</v>
      </c>
      <c r="U53" s="48">
        <f t="shared" si="11"/>
        <v>1.8753138075313809</v>
      </c>
      <c r="W53" s="76"/>
      <c r="X53" s="76"/>
      <c r="Y53" s="76"/>
      <c r="Z53" s="76"/>
      <c r="AA53" s="76"/>
      <c r="AB53" s="76"/>
      <c r="AC53" s="76"/>
      <c r="AD53" s="76"/>
      <c r="AE53" s="76"/>
      <c r="AF53" s="76"/>
      <c r="AG53" s="76"/>
      <c r="AH53" s="76"/>
      <c r="AI53" s="76"/>
      <c r="AJ53" s="76"/>
      <c r="AK53" s="76"/>
      <c r="AL53" s="76"/>
      <c r="AM53" s="76"/>
      <c r="AN53" s="76"/>
      <c r="AO53" s="76"/>
      <c r="AP53" s="77"/>
    </row>
    <row r="54" spans="1:42" ht="16" x14ac:dyDescent="0.8">
      <c r="A54" s="46" t="s">
        <v>40</v>
      </c>
      <c r="B54" s="47">
        <f>(B$9)*AVERAGE('Summary impacts'!$E$4:$E$14)</f>
        <v>30179.997818181819</v>
      </c>
      <c r="C54" s="47">
        <f>(C$9)*AVERAGE('Summary impacts'!$E$4:$E$14)</f>
        <v>37545.481636363642</v>
      </c>
      <c r="D54" s="47">
        <f>(D$9)*AVERAGE('Summary impacts'!$E$4:$E$14)</f>
        <v>40773.557454545451</v>
      </c>
      <c r="E54" s="47">
        <f>(E$9)*AVERAGE('Summary impacts'!$E$4:$E$14)</f>
        <v>41180.673272727276</v>
      </c>
      <c r="F54" s="47">
        <f>(F$9)*AVERAGE('Summary impacts'!$E$4:$E$14)</f>
        <v>41593.131818181821</v>
      </c>
      <c r="G54" s="47">
        <f>(G$9)*AVERAGE('Summary impacts'!$E$4:$E$14)</f>
        <v>42007.727454545457</v>
      </c>
      <c r="H54" s="47">
        <f>(H$9)*AVERAGE('Summary impacts'!$E$4:$E$14)</f>
        <v>42428.734363636373</v>
      </c>
      <c r="I54" s="47">
        <f>(I$9)*AVERAGE('Summary impacts'!$E$4:$E$14)</f>
        <v>42851.878363636366</v>
      </c>
      <c r="J54" s="47">
        <f>(J$9)*AVERAGE('Summary impacts'!$E$4:$E$14)</f>
        <v>43281.433636363639</v>
      </c>
      <c r="K54" s="47">
        <f>(K$9)*AVERAGE('Summary impacts'!$E$4:$E$14)</f>
        <v>43714.194545454542</v>
      </c>
      <c r="L54" s="47">
        <f>(L$9)*AVERAGE('Summary impacts'!$E$4:$E$14)</f>
        <v>44151.229636363641</v>
      </c>
      <c r="M54" s="47">
        <f>(M$9)*AVERAGE('Summary impacts'!$E$4:$E$14)</f>
        <v>44593.607454545461</v>
      </c>
      <c r="N54" s="47">
        <f>(N$9)*AVERAGE('Summary impacts'!$E$4:$E$14)</f>
        <v>45039.19090909091</v>
      </c>
      <c r="O54" s="47">
        <f>(O$9)*AVERAGE('Summary impacts'!$E$4:$E$14)</f>
        <v>45489.048545454549</v>
      </c>
      <c r="P54" s="47">
        <f>(P$9)*AVERAGE('Summary impacts'!$E$4:$E$14)</f>
        <v>45944.248909090915</v>
      </c>
      <c r="Q54" s="47">
        <f>(Q$9)*AVERAGE('Summary impacts'!$E$4:$E$14)</f>
        <v>46402.65490909091</v>
      </c>
      <c r="R54" s="47">
        <f>(R$9)*AVERAGE('Summary impacts'!$E$4:$E$14)</f>
        <v>46867.472181818186</v>
      </c>
      <c r="S54" s="47">
        <f>(S$9)*AVERAGE('Summary impacts'!$E$4:$E$14)</f>
        <v>47336.563636363637</v>
      </c>
      <c r="T54" s="47">
        <f>(T$9)*AVERAGE('Summary impacts'!$E$4:$E$14)</f>
        <v>47809.929272727277</v>
      </c>
      <c r="U54" s="48">
        <f t="shared" si="11"/>
        <v>1.5841594674975217</v>
      </c>
      <c r="W54" s="76"/>
      <c r="X54" s="76"/>
      <c r="Y54" s="76"/>
      <c r="Z54" s="76"/>
      <c r="AA54" s="76"/>
      <c r="AB54" s="76"/>
      <c r="AC54" s="76"/>
      <c r="AD54" s="76"/>
      <c r="AE54" s="76"/>
      <c r="AF54" s="76"/>
      <c r="AG54" s="76"/>
      <c r="AH54" s="76"/>
      <c r="AI54" s="76"/>
      <c r="AJ54" s="76"/>
      <c r="AK54" s="76"/>
      <c r="AL54" s="76"/>
      <c r="AM54" s="76"/>
      <c r="AN54" s="76"/>
      <c r="AO54" s="76"/>
      <c r="AP54" s="77"/>
    </row>
    <row r="55" spans="1:42" ht="16" x14ac:dyDescent="0.8">
      <c r="A55" s="39" t="s">
        <v>60</v>
      </c>
      <c r="B55" s="39">
        <f>SUM(B43:B54)</f>
        <v>263798.78676618182</v>
      </c>
      <c r="C55" s="39">
        <f t="shared" ref="C55:T55" si="12">SUM(C43:C54)</f>
        <v>335987.38521636365</v>
      </c>
      <c r="D55" s="39">
        <f t="shared" si="12"/>
        <v>369269.77189254545</v>
      </c>
      <c r="E55" s="39">
        <f t="shared" si="12"/>
        <v>372962.15738272731</v>
      </c>
      <c r="F55" s="39">
        <f t="shared" si="12"/>
        <v>376694.5069281818</v>
      </c>
      <c r="G55" s="39">
        <f t="shared" si="12"/>
        <v>380457.61189254542</v>
      </c>
      <c r="H55" s="39">
        <f t="shared" si="12"/>
        <v>384265.33344563638</v>
      </c>
      <c r="I55" s="39">
        <f t="shared" si="12"/>
        <v>388107.10077363643</v>
      </c>
      <c r="J55" s="39">
        <f t="shared" si="12"/>
        <v>391986.29587636364</v>
      </c>
      <c r="K55" s="39">
        <f t="shared" si="12"/>
        <v>395908.80004145449</v>
      </c>
      <c r="L55" s="39">
        <f t="shared" si="12"/>
        <v>399868.14407236368</v>
      </c>
      <c r="M55" s="39">
        <f t="shared" si="12"/>
        <v>403864.55850654544</v>
      </c>
      <c r="N55" s="39">
        <f t="shared" si="12"/>
        <v>407903.93635909096</v>
      </c>
      <c r="O55" s="39">
        <f t="shared" si="12"/>
        <v>411982.71553545457</v>
      </c>
      <c r="P55" s="39">
        <f t="shared" si="12"/>
        <v>416104.53441109095</v>
      </c>
      <c r="Q55" s="39">
        <f t="shared" si="12"/>
        <v>420262.49670509086</v>
      </c>
      <c r="R55" s="39">
        <f t="shared" si="12"/>
        <v>424467.98875781836</v>
      </c>
      <c r="S55" s="39">
        <f t="shared" si="12"/>
        <v>428712.55943436368</v>
      </c>
      <c r="T55" s="39">
        <f t="shared" si="12"/>
        <v>432997.7446047272</v>
      </c>
      <c r="U55" s="41">
        <f t="shared" si="11"/>
        <v>1.641393995448944</v>
      </c>
      <c r="W55" s="69"/>
      <c r="X55" s="69"/>
      <c r="Y55" s="69"/>
      <c r="Z55" s="69"/>
      <c r="AA55" s="69"/>
      <c r="AB55" s="69"/>
      <c r="AC55" s="69"/>
      <c r="AD55" s="69"/>
      <c r="AE55" s="69"/>
      <c r="AF55" s="69"/>
      <c r="AG55" s="69"/>
      <c r="AH55" s="69"/>
      <c r="AI55" s="69"/>
      <c r="AJ55" s="69"/>
      <c r="AK55" s="69"/>
      <c r="AL55" s="69"/>
      <c r="AM55" s="69"/>
      <c r="AN55" s="69"/>
      <c r="AO55" s="69"/>
      <c r="AP55" s="78"/>
    </row>
    <row r="56" spans="1:42" ht="16" x14ac:dyDescent="0.8">
      <c r="A56" s="52" t="s">
        <v>85</v>
      </c>
      <c r="B56" s="44"/>
      <c r="C56" s="44"/>
      <c r="D56" s="44"/>
      <c r="E56" s="44"/>
      <c r="F56" s="44"/>
      <c r="G56" s="44"/>
      <c r="H56" s="44"/>
      <c r="I56" s="44"/>
      <c r="J56" s="44"/>
      <c r="K56" s="44"/>
      <c r="L56" s="44"/>
      <c r="M56" s="44"/>
      <c r="N56" s="44"/>
      <c r="O56" s="44"/>
      <c r="P56" s="44"/>
      <c r="Q56" s="44"/>
      <c r="R56" s="44"/>
      <c r="S56" s="44"/>
      <c r="T56" s="44"/>
      <c r="U56" s="44"/>
      <c r="W56" s="6"/>
      <c r="X56" s="6"/>
      <c r="Y56" s="6"/>
      <c r="Z56" s="6"/>
      <c r="AA56" s="6"/>
      <c r="AB56" s="6"/>
      <c r="AC56" s="6"/>
      <c r="AD56" s="6"/>
      <c r="AE56" s="6"/>
      <c r="AF56" s="6"/>
      <c r="AG56" s="6"/>
      <c r="AH56" s="6"/>
      <c r="AI56" s="6"/>
      <c r="AJ56" s="6"/>
      <c r="AK56" s="6"/>
      <c r="AL56" s="6"/>
      <c r="AM56" s="6"/>
      <c r="AN56" s="6"/>
      <c r="AO56" s="6"/>
      <c r="AP56" s="75"/>
    </row>
    <row r="57" spans="1:42" ht="16" x14ac:dyDescent="0.8">
      <c r="A57" s="46" t="s">
        <v>84</v>
      </c>
      <c r="B57" s="47">
        <f>(B$3*0.5*'Summary impacts'!$Q$19+(B$3*0.5)*'Summary impacts'!$Q$18)*'Summary impacts'!$F$4</f>
        <v>9930241.2630000003</v>
      </c>
      <c r="C57" s="47">
        <f>(C$3*0.5*'Summary impacts'!$Q$19+(C$3*0.5)*'Summary impacts'!$Q$18)*'Summary impacts'!$F$4</f>
        <v>12695499.705000002</v>
      </c>
      <c r="D57" s="47">
        <f>(D$3*0.5*'Summary impacts'!$Q$19+(D$3*0.5)*'Summary impacts'!$Q$18)*'Summary impacts'!$F$4</f>
        <v>14031147.302999999</v>
      </c>
      <c r="E57" s="47">
        <f>(E$3*0.5*'Summary impacts'!$Q$19+(E$3*0.5)*'Summary impacts'!$Q$18)*'Summary impacts'!$F$4</f>
        <v>14171521.544999998</v>
      </c>
      <c r="F57" s="47">
        <f>(F$3*0.5*'Summary impacts'!$Q$19+(F$3*0.5)*'Summary impacts'!$Q$18)*'Summary impacts'!$F$4</f>
        <v>14313227.250000002</v>
      </c>
      <c r="G57" s="47">
        <f>(G$3*0.5*'Summary impacts'!$Q$19+(G$3*0.5)*'Summary impacts'!$Q$18)*'Summary impacts'!$F$4</f>
        <v>14456264.418</v>
      </c>
      <c r="H57" s="47">
        <f>(H$3*0.5*'Summary impacts'!$Q$19+(H$3*0.5)*'Summary impacts'!$Q$18)*'Summary impacts'!$F$4</f>
        <v>14601013.467</v>
      </c>
      <c r="I57" s="47">
        <f>(I$3*0.5*'Summary impacts'!$Q$19+(I$3*0.5)*'Summary impacts'!$Q$18)*'Summary impacts'!$F$4</f>
        <v>14746903.77</v>
      </c>
      <c r="J57" s="47">
        <f>(J$3*0.5*'Summary impacts'!$Q$19+(J$3*0.5)*'Summary impacts'!$Q$18)*'Summary impacts'!$F$4</f>
        <v>14894315.744999999</v>
      </c>
      <c r="K57" s="47">
        <f>(K$3*0.5*'Summary impacts'!$Q$19+(K$3*0.5)*'Summary impacts'!$Q$18)*'Summary impacts'!$F$4</f>
        <v>15043439.601</v>
      </c>
      <c r="L57" s="47">
        <f>(L$3*0.5*'Summary impacts'!$Q$19+(L$3*0.5)*'Summary impacts'!$Q$18)*'Summary impacts'!$F$4</f>
        <v>15193704.710999997</v>
      </c>
      <c r="M57" s="47">
        <f>(M$3*0.5*'Summary impacts'!$Q$19+(M$3*0.5)*'Summary impacts'!$Q$18)*'Summary impacts'!$F$4</f>
        <v>15345681.702</v>
      </c>
      <c r="N57" s="47">
        <f>(N$3*0.5*'Summary impacts'!$Q$19+(N$3*0.5)*'Summary impacts'!$Q$18)*'Summary impacts'!$F$4</f>
        <v>15499180.365</v>
      </c>
      <c r="O57" s="47">
        <f>(O$3*0.5*'Summary impacts'!$Q$19+(O$3*0.5)*'Summary impacts'!$Q$18)*'Summary impacts'!$F$4</f>
        <v>15654200.700000001</v>
      </c>
      <c r="P57" s="47">
        <f>(P$3*0.5*'Summary impacts'!$Q$19+(P$3*0.5)*'Summary impacts'!$Q$18)*'Summary impacts'!$F$4</f>
        <v>15810742.707</v>
      </c>
      <c r="Q57" s="47">
        <f>(Q$3*0.5*'Summary impacts'!$Q$19+(Q$3*0.5)*'Summary impacts'!$Q$18)*'Summary impacts'!$F$4</f>
        <v>15968806.386</v>
      </c>
      <c r="R57" s="47">
        <f>(R$3*0.5*'Summary impacts'!$Q$19+(R$3*0.5)*'Summary impacts'!$Q$18)*'Summary impacts'!$F$4</f>
        <v>16128581.946000002</v>
      </c>
      <c r="S57" s="47">
        <f>(S$3*0.5*'Summary impacts'!$Q$19+(S$3*0.5)*'Summary impacts'!$Q$18)*'Summary impacts'!$F$4</f>
        <v>16289879.177999999</v>
      </c>
      <c r="T57" s="47">
        <f>(T$3*0.5*'Summary impacts'!$Q$19+(T$3*0.5)*'Summary impacts'!$Q$18)*'Summary impacts'!$F$4</f>
        <v>16452698.082</v>
      </c>
      <c r="U57" s="48">
        <f t="shared" ref="U57:U68" si="13">T57/$T$69</f>
        <v>0.33858022401339488</v>
      </c>
      <c r="W57" s="76"/>
      <c r="X57" s="76"/>
      <c r="Y57" s="76"/>
      <c r="Z57" s="76"/>
      <c r="AA57" s="76"/>
      <c r="AB57" s="76"/>
      <c r="AC57" s="76"/>
      <c r="AD57" s="76"/>
      <c r="AE57" s="76"/>
      <c r="AF57" s="76"/>
      <c r="AG57" s="76"/>
      <c r="AH57" s="76"/>
      <c r="AI57" s="76"/>
      <c r="AJ57" s="76"/>
      <c r="AK57" s="76"/>
      <c r="AL57" s="76"/>
      <c r="AM57" s="76"/>
      <c r="AN57" s="76"/>
      <c r="AO57" s="76"/>
      <c r="AP57" s="77"/>
    </row>
    <row r="58" spans="1:42" ht="16" x14ac:dyDescent="0.8">
      <c r="A58" s="46" t="s">
        <v>32</v>
      </c>
      <c r="B58" s="47">
        <f>(B$2-(B$3*0.5)*'Summary impacts'!$Q$18)*'Summary impacts'!$F$5</f>
        <v>1499699.1736999997</v>
      </c>
      <c r="C58" s="47">
        <f>(C$2-(C$3*0.5)*'Summary impacts'!$Q$18)*'Summary impacts'!$F$5</f>
        <v>2124113.6294999998</v>
      </c>
      <c r="D58" s="47">
        <f>(D$2-(D$3*0.5)*'Summary impacts'!$Q$18)*'Summary impacts'!$F$5</f>
        <v>2425096.1697</v>
      </c>
      <c r="E58" s="47">
        <f>(E$2-(E$3*0.5)*'Summary impacts'!$Q$18)*'Summary impacts'!$F$5</f>
        <v>2449335.7454999997</v>
      </c>
      <c r="F58" s="47">
        <f>(F$2-(F$3*0.5)*'Summary impacts'!$Q$18)*'Summary impacts'!$F$5</f>
        <v>2473806.9749999996</v>
      </c>
      <c r="G58" s="47">
        <f>(G$2-(G$3*0.5)*'Summary impacts'!$Q$18)*'Summary impacts'!$F$5</f>
        <v>2498581.1581999999</v>
      </c>
      <c r="H58" s="47">
        <f>(H$2-(H$3*0.5)*'Summary impacts'!$Q$18)*'Summary impacts'!$F$5</f>
        <v>2523530.9533000002</v>
      </c>
      <c r="I58" s="47">
        <f>(I$2-(I$3*0.5)*'Summary impacts'!$Q$18)*'Summary impacts'!$F$5</f>
        <v>2548811.7229999998</v>
      </c>
      <c r="J58" s="47">
        <f>(J$2-(J$3*0.5)*'Summary impacts'!$Q$18)*'Summary impacts'!$F$5</f>
        <v>2574224.8254999998</v>
      </c>
      <c r="K58" s="47">
        <f>(K$2-(K$3*0.5)*'Summary impacts'!$Q$18)*'Summary impacts'!$F$5</f>
        <v>2600027.4398999992</v>
      </c>
      <c r="L58" s="47">
        <f>(L$2-(L$3*0.5)*'Summary impacts'!$Q$18)*'Summary impacts'!$F$5</f>
        <v>2626018.4289000002</v>
      </c>
      <c r="M58" s="47">
        <f>(M$2-(M$3*0.5)*'Summary impacts'!$Q$18)*'Summary impacts'!$F$5</f>
        <v>2652256.3298000004</v>
      </c>
      <c r="N58" s="47">
        <f>(N$2-(N$3*0.5)*'Summary impacts'!$Q$18)*'Summary impacts'!$F$5</f>
        <v>2678769.1634999993</v>
      </c>
      <c r="O58" s="47">
        <f>(O$2-(O$3*0.5)*'Summary impacts'!$Q$18)*'Summary impacts'!$F$5</f>
        <v>2705556.9299999997</v>
      </c>
      <c r="P58" s="47">
        <f>(P$2-(P$3*0.5)*'Summary impacts'!$Q$18)*'Summary impacts'!$F$5</f>
        <v>2732619.6293000001</v>
      </c>
      <c r="Q58" s="47">
        <f>(Q$2-(Q$3*0.5)*'Summary impacts'!$Q$18)*'Summary impacts'!$F$5</f>
        <v>2759957.2614000002</v>
      </c>
      <c r="R58" s="47">
        <f>(R$2-(R$3*0.5)*'Summary impacts'!$Q$18)*'Summary impacts'!$F$5</f>
        <v>2787541.8053999995</v>
      </c>
      <c r="S58" s="47">
        <f>(S$2-(S$3*0.5)*'Summary impacts'!$Q$18)*'Summary impacts'!$F$5</f>
        <v>2815401.2822000002</v>
      </c>
      <c r="T58" s="47">
        <f>(T$2-(T$3*0.5)*'Summary impacts'!$Q$18)*'Summary impacts'!$F$5</f>
        <v>2843535.6918000001</v>
      </c>
      <c r="U58" s="48">
        <f t="shared" si="13"/>
        <v>5.8517146957983532E-2</v>
      </c>
      <c r="W58" s="76"/>
      <c r="X58" s="76"/>
      <c r="Y58" s="76"/>
      <c r="Z58" s="76"/>
      <c r="AA58" s="76"/>
      <c r="AB58" s="76"/>
      <c r="AC58" s="76"/>
      <c r="AD58" s="76"/>
      <c r="AE58" s="76"/>
      <c r="AF58" s="76"/>
      <c r="AG58" s="76"/>
      <c r="AH58" s="76"/>
      <c r="AI58" s="76"/>
      <c r="AJ58" s="76"/>
      <c r="AK58" s="76"/>
      <c r="AL58" s="76"/>
      <c r="AM58" s="76"/>
      <c r="AN58" s="76"/>
      <c r="AO58" s="76"/>
      <c r="AP58" s="77"/>
    </row>
    <row r="59" spans="1:42" ht="16" customHeight="1" x14ac:dyDescent="0.8">
      <c r="A59" s="46" t="s">
        <v>78</v>
      </c>
      <c r="B59" s="47">
        <f>(B$3*0.5*'Summary impacts'!$Q$19)*'Summary impacts'!$F$6</f>
        <v>3732800.5000000005</v>
      </c>
      <c r="C59" s="47">
        <f>(C$3*0.5*'Summary impacts'!$Q$19)*'Summary impacts'!$F$6</f>
        <v>4772267.5</v>
      </c>
      <c r="D59" s="47">
        <f>(D$3*0.5*'Summary impacts'!$Q$19)*'Summary impacts'!$F$6</f>
        <v>5274340.5</v>
      </c>
      <c r="E59" s="47">
        <f>(E$3*0.5*'Summary impacts'!$Q$19)*'Summary impacts'!$F$6</f>
        <v>5327107.5</v>
      </c>
      <c r="F59" s="47">
        <f>(F$3*0.5*'Summary impacts'!$Q$19)*'Summary impacts'!$F$6</f>
        <v>5380375</v>
      </c>
      <c r="G59" s="47">
        <f>(G$3*0.5*'Summary impacts'!$Q$19)*'Summary impacts'!$F$6</f>
        <v>5434143</v>
      </c>
      <c r="H59" s="47">
        <f>(H$3*0.5*'Summary impacts'!$Q$19)*'Summary impacts'!$F$6</f>
        <v>5488554.5</v>
      </c>
      <c r="I59" s="47">
        <f>(I$3*0.5*'Summary impacts'!$Q$19)*'Summary impacts'!$F$6</f>
        <v>5543395</v>
      </c>
      <c r="J59" s="47">
        <f>(J$3*0.5*'Summary impacts'!$Q$19)*'Summary impacts'!$F$6</f>
        <v>5598807.5</v>
      </c>
      <c r="K59" s="47">
        <f>(K$3*0.5*'Summary impacts'!$Q$19)*'Summary impacts'!$F$6</f>
        <v>5654863.5</v>
      </c>
      <c r="L59" s="47">
        <f>(L$3*0.5*'Summary impacts'!$Q$19)*'Summary impacts'!$F$6</f>
        <v>5711348.5</v>
      </c>
      <c r="M59" s="47">
        <f>(M$3*0.5*'Summary impacts'!$Q$19)*'Summary impacts'!$F$6</f>
        <v>5768477</v>
      </c>
      <c r="N59" s="47">
        <f>(N$3*0.5*'Summary impacts'!$Q$19)*'Summary impacts'!$F$6</f>
        <v>5826177.5</v>
      </c>
      <c r="O59" s="47">
        <f>(O$3*0.5*'Summary impacts'!$Q$19)*'Summary impacts'!$F$6</f>
        <v>5884450</v>
      </c>
      <c r="P59" s="47">
        <f>(P$3*0.5*'Summary impacts'!$Q$19)*'Summary impacts'!$F$6</f>
        <v>5943294.5</v>
      </c>
      <c r="Q59" s="47">
        <f>(Q$3*0.5*'Summary impacts'!$Q$19)*'Summary impacts'!$F$6</f>
        <v>6002711</v>
      </c>
      <c r="R59" s="47">
        <f>(R$3*0.5*'Summary impacts'!$Q$19)*'Summary impacts'!$F$6</f>
        <v>6062771</v>
      </c>
      <c r="S59" s="47">
        <f>(S$3*0.5*'Summary impacts'!$Q$19)*'Summary impacts'!$F$6</f>
        <v>6123403</v>
      </c>
      <c r="T59" s="47">
        <f>(T$3*0.5*'Summary impacts'!$Q$19)*'Summary impacts'!$F$6</f>
        <v>6184607</v>
      </c>
      <c r="U59" s="48">
        <f t="shared" si="13"/>
        <v>0.12727308390747932</v>
      </c>
      <c r="W59" s="76"/>
      <c r="X59" s="76"/>
      <c r="Y59" s="76"/>
      <c r="Z59" s="76"/>
      <c r="AA59" s="76"/>
      <c r="AB59" s="76"/>
      <c r="AC59" s="76"/>
      <c r="AD59" s="76"/>
      <c r="AE59" s="76"/>
      <c r="AF59" s="76"/>
      <c r="AG59" s="76"/>
      <c r="AH59" s="76"/>
      <c r="AI59" s="76"/>
      <c r="AJ59" s="76"/>
      <c r="AK59" s="76"/>
      <c r="AL59" s="76"/>
      <c r="AM59" s="76"/>
      <c r="AN59" s="76"/>
      <c r="AO59" s="76"/>
      <c r="AP59" s="77"/>
    </row>
    <row r="60" spans="1:42" ht="16" x14ac:dyDescent="0.8">
      <c r="A60" s="46" t="s">
        <v>14</v>
      </c>
      <c r="B60" s="47">
        <f>(B$4)*'Summary impacts'!$F$7</f>
        <v>2064909.6</v>
      </c>
      <c r="C60" s="47">
        <f>(C$4)*'Summary impacts'!$F$7</f>
        <v>2559304.8000000003</v>
      </c>
      <c r="D60" s="47">
        <f>(D$4)*'Summary impacts'!$F$7</f>
        <v>2772946.8</v>
      </c>
      <c r="E60" s="47">
        <f>(E$4)*'Summary impacts'!$F$7</f>
        <v>2800699.2</v>
      </c>
      <c r="F60" s="47">
        <f>(F$4)*'Summary impacts'!$F$7</f>
        <v>2828685.5999999996</v>
      </c>
      <c r="G60" s="47">
        <f>(G$4)*'Summary impacts'!$F$7</f>
        <v>2856952.8000000003</v>
      </c>
      <c r="H60" s="47">
        <f>(H$4)*'Summary impacts'!$F$7</f>
        <v>2885547.6</v>
      </c>
      <c r="I60" s="47">
        <f>(I$4)*'Summary impacts'!$F$7</f>
        <v>2914376.4</v>
      </c>
      <c r="J60" s="47">
        <f>(J$4)*'Summary impacts'!$F$7</f>
        <v>2943532.8000000003</v>
      </c>
      <c r="K60" s="47">
        <f>(K$4)*'Summary impacts'!$F$7</f>
        <v>2972970</v>
      </c>
      <c r="L60" s="47">
        <f>(L$4)*'Summary impacts'!$F$7</f>
        <v>3002688</v>
      </c>
      <c r="M60" s="47">
        <f>(M$4)*'Summary impacts'!$F$7</f>
        <v>3032733.6</v>
      </c>
      <c r="N60" s="47">
        <f>(N$4)*'Summary impacts'!$F$7</f>
        <v>3063060</v>
      </c>
      <c r="O60" s="47">
        <f>(O$4)*'Summary impacts'!$F$7</f>
        <v>3093714</v>
      </c>
      <c r="P60" s="47">
        <f>(P$4)*'Summary impacts'!$F$7</f>
        <v>3124648.8</v>
      </c>
      <c r="Q60" s="47">
        <f>(Q$4)*'Summary impacts'!$F$7</f>
        <v>3155864.4000000004</v>
      </c>
      <c r="R60" s="47">
        <f>(R$4)*'Summary impacts'!$F$7</f>
        <v>3187454.4000000004</v>
      </c>
      <c r="S60" s="47">
        <f>(S$4)*'Summary impacts'!$F$7</f>
        <v>3219325.1999999997</v>
      </c>
      <c r="T60" s="47">
        <f>(T$4)*'Summary impacts'!$F$7</f>
        <v>3251523.6</v>
      </c>
      <c r="U60" s="48">
        <f t="shared" si="13"/>
        <v>6.6913133845036429E-2</v>
      </c>
      <c r="W60" s="76"/>
      <c r="X60" s="76"/>
      <c r="Y60" s="76"/>
      <c r="Z60" s="76"/>
      <c r="AA60" s="76"/>
      <c r="AB60" s="76"/>
      <c r="AC60" s="76"/>
      <c r="AD60" s="76"/>
      <c r="AE60" s="76"/>
      <c r="AF60" s="76"/>
      <c r="AG60" s="76"/>
      <c r="AH60" s="76"/>
      <c r="AI60" s="76"/>
      <c r="AJ60" s="76"/>
      <c r="AK60" s="76"/>
      <c r="AL60" s="76"/>
      <c r="AM60" s="76"/>
      <c r="AN60" s="76"/>
      <c r="AO60" s="76"/>
      <c r="AP60" s="77"/>
    </row>
    <row r="61" spans="1:42" ht="16" x14ac:dyDescent="0.8">
      <c r="A61" s="46" t="s">
        <v>34</v>
      </c>
      <c r="B61" s="47">
        <f>(B$5*0.89)*'Summary impacts'!$F$8</f>
        <v>1524418.611</v>
      </c>
      <c r="C61" s="47">
        <f>(C$5*0.89)*'Summary impacts'!$F$8</f>
        <v>1889211.9889999998</v>
      </c>
      <c r="D61" s="47">
        <f>(D$5*0.89)*'Summary impacts'!$F$8</f>
        <v>2046862.05</v>
      </c>
      <c r="E61" s="47">
        <f>(E$5*0.89)*'Summary impacts'!$F$8</f>
        <v>2067308.7320000001</v>
      </c>
      <c r="F61" s="47">
        <f>(F$5*0.89)*'Summary impacts'!$F$8</f>
        <v>2087974.7989999999</v>
      </c>
      <c r="G61" s="47">
        <f>(G$5*0.89)*'Summary impacts'!$F$8</f>
        <v>2108860.2509999997</v>
      </c>
      <c r="H61" s="47">
        <f>(H$5*0.89)*'Summary impacts'!$F$8</f>
        <v>2129965.088</v>
      </c>
      <c r="I61" s="47">
        <f>(I$5*0.89)*'Summary impacts'!$F$8</f>
        <v>2151245.4330000002</v>
      </c>
      <c r="J61" s="47">
        <f>(J$5*0.89)*'Summary impacts'!$F$8</f>
        <v>2172745.1630000002</v>
      </c>
      <c r="K61" s="47">
        <f>(K$5*0.89)*'Summary impacts'!$F$8</f>
        <v>2194508.1549999998</v>
      </c>
      <c r="L61" s="47">
        <f>(L$5*0.89)*'Summary impacts'!$F$8</f>
        <v>2216446.6549999998</v>
      </c>
      <c r="M61" s="47">
        <f>(M$5*0.89)*'Summary impacts'!$F$8</f>
        <v>2238604.54</v>
      </c>
      <c r="N61" s="47">
        <f>(N$5*0.89)*'Summary impacts'!$F$8</f>
        <v>2260981.8099999996</v>
      </c>
      <c r="O61" s="47">
        <f>(O$5*0.89)*'Summary impacts'!$F$8</f>
        <v>2283578.4650000003</v>
      </c>
      <c r="P61" s="47">
        <f>(P$5*0.89)*'Summary impacts'!$F$8</f>
        <v>2306438.3820000002</v>
      </c>
      <c r="Q61" s="47">
        <f>(Q$5*0.89)*'Summary impacts'!$F$8</f>
        <v>2329517.6839999999</v>
      </c>
      <c r="R61" s="47">
        <f>(R$5*0.89)*'Summary impacts'!$F$8</f>
        <v>2352772.4940000004</v>
      </c>
      <c r="S61" s="47">
        <f>(S$5*0.89)*'Summary impacts'!$F$8</f>
        <v>2376334.443</v>
      </c>
      <c r="T61" s="47">
        <f>(T$5*0.89)*'Summary impacts'!$F$8</f>
        <v>2400071.9</v>
      </c>
      <c r="U61" s="48">
        <f t="shared" si="13"/>
        <v>4.9391101538494409E-2</v>
      </c>
      <c r="W61" s="76"/>
      <c r="X61" s="76"/>
      <c r="Y61" s="76"/>
      <c r="Z61" s="76"/>
      <c r="AA61" s="76"/>
      <c r="AB61" s="76"/>
      <c r="AC61" s="76"/>
      <c r="AD61" s="76"/>
      <c r="AE61" s="76"/>
      <c r="AF61" s="76"/>
      <c r="AG61" s="76"/>
      <c r="AH61" s="76"/>
      <c r="AI61" s="76"/>
      <c r="AJ61" s="76"/>
      <c r="AK61" s="76"/>
      <c r="AL61" s="76"/>
      <c r="AM61" s="76"/>
      <c r="AN61" s="76"/>
      <c r="AO61" s="76"/>
      <c r="AP61" s="77"/>
    </row>
    <row r="62" spans="1:42" ht="16" x14ac:dyDescent="0.8">
      <c r="A62" s="46" t="s">
        <v>35</v>
      </c>
      <c r="B62" s="47">
        <f>(B$5*0.11)*'Summary impacts'!$F$9</f>
        <v>193761.71100000001</v>
      </c>
      <c r="C62" s="47">
        <f>(C$5*0.11)*'Summary impacts'!$F$9</f>
        <v>240128.889</v>
      </c>
      <c r="D62" s="47">
        <f>(D$5*0.11)*'Summary impacts'!$F$9</f>
        <v>260167.05</v>
      </c>
      <c r="E62" s="47">
        <f>(E$5*0.11)*'Summary impacts'!$F$9</f>
        <v>262765.93200000003</v>
      </c>
      <c r="F62" s="47">
        <f>(F$5*0.11)*'Summary impacts'!$F$9</f>
        <v>265392.69900000002</v>
      </c>
      <c r="G62" s="47">
        <f>(G$5*0.11)*'Summary impacts'!$F$9</f>
        <v>268047.35100000002</v>
      </c>
      <c r="H62" s="47">
        <f>(H$5*0.11)*'Summary impacts'!$F$9</f>
        <v>270729.88800000004</v>
      </c>
      <c r="I62" s="47">
        <f>(I$5*0.11)*'Summary impacts'!$F$9</f>
        <v>273434.73300000001</v>
      </c>
      <c r="J62" s="47">
        <f>(J$5*0.11)*'Summary impacts'!$F$9</f>
        <v>276167.46299999999</v>
      </c>
      <c r="K62" s="47">
        <f>(K$5*0.11)*'Summary impacts'!$F$9</f>
        <v>278933.65500000003</v>
      </c>
      <c r="L62" s="47">
        <f>(L$5*0.11)*'Summary impacts'!$F$9</f>
        <v>281722.15499999997</v>
      </c>
      <c r="M62" s="47">
        <f>(M$5*0.11)*'Summary impacts'!$F$9</f>
        <v>284538.53999999998</v>
      </c>
      <c r="N62" s="47">
        <f>(N$5*0.11)*'Summary impacts'!$F$9</f>
        <v>287382.80999999994</v>
      </c>
      <c r="O62" s="47">
        <f>(O$5*0.11)*'Summary impacts'!$F$9</f>
        <v>290254.96500000003</v>
      </c>
      <c r="P62" s="47">
        <f>(P$5*0.11)*'Summary impacts'!$F$9</f>
        <v>293160.58199999999</v>
      </c>
      <c r="Q62" s="47">
        <f>(Q$5*0.11)*'Summary impacts'!$F$9</f>
        <v>296094.08399999997</v>
      </c>
      <c r="R62" s="47">
        <f>(R$5*0.11)*'Summary impacts'!$F$9</f>
        <v>299049.89400000003</v>
      </c>
      <c r="S62" s="47">
        <f>(S$5*0.11)*'Summary impacts'!$F$9</f>
        <v>302044.74300000002</v>
      </c>
      <c r="T62" s="47">
        <f>(T$5*0.11)*'Summary impacts'!$F$9</f>
        <v>305061.90000000002</v>
      </c>
      <c r="U62" s="48">
        <f t="shared" si="13"/>
        <v>6.2778716247734196E-3</v>
      </c>
      <c r="W62" s="76"/>
      <c r="X62" s="76"/>
      <c r="Y62" s="76"/>
      <c r="Z62" s="76"/>
      <c r="AA62" s="76"/>
      <c r="AB62" s="76"/>
      <c r="AC62" s="76"/>
      <c r="AD62" s="76"/>
      <c r="AE62" s="76"/>
      <c r="AF62" s="76"/>
      <c r="AG62" s="76"/>
      <c r="AH62" s="76"/>
      <c r="AI62" s="76"/>
      <c r="AJ62" s="76"/>
      <c r="AK62" s="76"/>
      <c r="AL62" s="76"/>
      <c r="AM62" s="76"/>
      <c r="AN62" s="76"/>
      <c r="AO62" s="76"/>
      <c r="AP62" s="77"/>
    </row>
    <row r="63" spans="1:42" ht="16" x14ac:dyDescent="0.8">
      <c r="A63" s="46" t="s">
        <v>77</v>
      </c>
      <c r="B63" s="47">
        <f>(B$6*0.75)*'Summary impacts'!$F$10</f>
        <v>2599881.2250000001</v>
      </c>
      <c r="C63" s="47">
        <f>(C$6*0.75)*'Summary impacts'!$F$10</f>
        <v>3287797.1250000005</v>
      </c>
      <c r="D63" s="47">
        <f>(D$6*0.75)*'Summary impacts'!$F$10</f>
        <v>3606263.0249999994</v>
      </c>
      <c r="E63" s="47">
        <f>(E$6*0.75)*'Summary impacts'!$F$10</f>
        <v>3642345.9749999996</v>
      </c>
      <c r="F63" s="47">
        <f>(F$6*0.75)*'Summary impacts'!$F$10</f>
        <v>3678798.3750000005</v>
      </c>
      <c r="G63" s="47">
        <f>(G$6*0.75)*'Summary impacts'!$F$10</f>
        <v>3715558.6499999994</v>
      </c>
      <c r="H63" s="47">
        <f>(H$6*0.75)*'Summary impacts'!$F$10</f>
        <v>3752688.3750000005</v>
      </c>
      <c r="I63" s="47">
        <f>(I$6*0.75)*'Summary impacts'!$F$10</f>
        <v>3790249.1249999995</v>
      </c>
      <c r="J63" s="47">
        <f>(J$6*0.75)*'Summary impacts'!$F$10</f>
        <v>3828117.7500000005</v>
      </c>
      <c r="K63" s="47">
        <f>(K$6*0.75)*'Summary impacts'!$F$10</f>
        <v>3866417.3999999994</v>
      </c>
      <c r="L63" s="47">
        <f>(L$6*0.75)*'Summary impacts'!$F$10</f>
        <v>3905086.5000000005</v>
      </c>
      <c r="M63" s="47">
        <f>(M$6*0.75)*'Summary impacts'!$F$10</f>
        <v>3944125.05</v>
      </c>
      <c r="N63" s="47">
        <f>(N$6*0.75)*'Summary impacts'!$F$10</f>
        <v>3983594.6250000005</v>
      </c>
      <c r="O63" s="47">
        <f>(O$6*0.75)*'Summary impacts'!$F$10</f>
        <v>4023433.6499999994</v>
      </c>
      <c r="P63" s="47">
        <f>(P$6*0.75)*'Summary impacts'!$F$10</f>
        <v>4063642.1250000005</v>
      </c>
      <c r="Q63" s="47">
        <f>(Q$6*0.75)*'Summary impacts'!$F$10</f>
        <v>4104281.6249999995</v>
      </c>
      <c r="R63" s="47">
        <f>(R$6*0.75)*'Summary impacts'!$F$10</f>
        <v>4145352.1500000004</v>
      </c>
      <c r="S63" s="47">
        <f>(S$6*0.75)*'Summary impacts'!$F$10</f>
        <v>4186792.1250000005</v>
      </c>
      <c r="T63" s="47">
        <f>(T$6*0.75)*'Summary impacts'!$F$10</f>
        <v>4228663.125</v>
      </c>
      <c r="U63" s="48">
        <f t="shared" si="13"/>
        <v>8.7021697049560087E-2</v>
      </c>
      <c r="W63" s="76"/>
      <c r="X63" s="76"/>
      <c r="Y63" s="76"/>
      <c r="Z63" s="76"/>
      <c r="AA63" s="76"/>
      <c r="AB63" s="76"/>
      <c r="AC63" s="76"/>
      <c r="AD63" s="76"/>
      <c r="AE63" s="76"/>
      <c r="AF63" s="76"/>
      <c r="AG63" s="76"/>
      <c r="AH63" s="76"/>
      <c r="AI63" s="76"/>
      <c r="AJ63" s="76"/>
      <c r="AK63" s="76"/>
      <c r="AL63" s="76"/>
      <c r="AM63" s="76"/>
      <c r="AN63" s="76"/>
      <c r="AO63" s="76"/>
      <c r="AP63" s="77"/>
    </row>
    <row r="64" spans="1:42" ht="16" x14ac:dyDescent="0.8">
      <c r="A64" s="46" t="s">
        <v>79</v>
      </c>
      <c r="B64" s="47">
        <f>(B$6*0.25)*'Summary impacts'!$F$10</f>
        <v>866627.07500000007</v>
      </c>
      <c r="C64" s="47">
        <f>(C$6*0.25)*'Summary impacts'!$F$10</f>
        <v>1095932.375</v>
      </c>
      <c r="D64" s="47">
        <f>(D$6*0.25)*'Summary impacts'!$F$10</f>
        <v>1202087.6749999998</v>
      </c>
      <c r="E64" s="47">
        <f>(E$6*0.25)*'Summary impacts'!$F$10</f>
        <v>1214115.325</v>
      </c>
      <c r="F64" s="47">
        <f>(F$6*0.25)*'Summary impacts'!$F$10</f>
        <v>1226266.125</v>
      </c>
      <c r="G64" s="47">
        <f>(G$6*0.25)*'Summary impacts'!$F$10</f>
        <v>1238519.5499999998</v>
      </c>
      <c r="H64" s="47">
        <f>(H$6*0.25)*'Summary impacts'!$F$10</f>
        <v>1250896.125</v>
      </c>
      <c r="I64" s="47">
        <f>(I$6*0.25)*'Summary impacts'!$F$10</f>
        <v>1263416.375</v>
      </c>
      <c r="J64" s="47">
        <f>(J$6*0.25)*'Summary impacts'!$F$10</f>
        <v>1276039.25</v>
      </c>
      <c r="K64" s="47">
        <f>(K$6*0.25)*'Summary impacts'!$F$10</f>
        <v>1288805.7999999998</v>
      </c>
      <c r="L64" s="47">
        <f>(L$6*0.25)*'Summary impacts'!$F$10</f>
        <v>1301695.5</v>
      </c>
      <c r="M64" s="47">
        <f>(M$6*0.25)*'Summary impacts'!$F$10</f>
        <v>1314708.3499999999</v>
      </c>
      <c r="N64" s="47">
        <f>(N$6*0.25)*'Summary impacts'!$F$10</f>
        <v>1327864.875</v>
      </c>
      <c r="O64" s="47">
        <f>(O$6*0.25)*'Summary impacts'!$F$10</f>
        <v>1341144.5499999998</v>
      </c>
      <c r="P64" s="47">
        <f>(P$6*0.25)*'Summary impacts'!$F$10</f>
        <v>1354547.375</v>
      </c>
      <c r="Q64" s="47">
        <f>(Q$6*0.25)*'Summary impacts'!$F$10</f>
        <v>1368093.875</v>
      </c>
      <c r="R64" s="47">
        <f>(R$6*0.25)*'Summary impacts'!$F$10</f>
        <v>1381784.05</v>
      </c>
      <c r="S64" s="47">
        <f>(S$6*0.25)*'Summary impacts'!$F$10</f>
        <v>1395597.375</v>
      </c>
      <c r="T64" s="47">
        <f>(T$6*0.25)*'Summary impacts'!$F$10</f>
        <v>1409554.375</v>
      </c>
      <c r="U64" s="48">
        <f t="shared" si="13"/>
        <v>2.9007232349853362E-2</v>
      </c>
      <c r="W64" s="76"/>
      <c r="X64" s="76"/>
      <c r="Y64" s="76"/>
      <c r="Z64" s="76"/>
      <c r="AA64" s="76"/>
      <c r="AB64" s="76"/>
      <c r="AC64" s="76"/>
      <c r="AD64" s="76"/>
      <c r="AE64" s="76"/>
      <c r="AF64" s="76"/>
      <c r="AG64" s="76"/>
      <c r="AH64" s="76"/>
      <c r="AI64" s="76"/>
      <c r="AJ64" s="76"/>
      <c r="AK64" s="76"/>
      <c r="AL64" s="76"/>
      <c r="AM64" s="76"/>
      <c r="AN64" s="76"/>
      <c r="AO64" s="76"/>
      <c r="AP64" s="77"/>
    </row>
    <row r="65" spans="1:42" ht="16" x14ac:dyDescent="0.8">
      <c r="A65" s="46" t="s">
        <v>37</v>
      </c>
      <c r="B65" s="47">
        <f>(B$7*0.76)*'Summary impacts'!$F$12</f>
        <v>3832652.5639999998</v>
      </c>
      <c r="C65" s="47">
        <f>(C$7*0.76)*'Summary impacts'!$F$12</f>
        <v>4764148.6920000007</v>
      </c>
      <c r="D65" s="47">
        <f>(D$7*0.76)*'Summary impacts'!$F$12</f>
        <v>5171452.3760000011</v>
      </c>
      <c r="E65" s="47">
        <f>(E$7*0.76)*'Summary impacts'!$F$12</f>
        <v>5223177.0640000002</v>
      </c>
      <c r="F65" s="47">
        <f>(F$7*0.76)*'Summary impacts'!$F$12</f>
        <v>5275409.9640000006</v>
      </c>
      <c r="G65" s="47">
        <f>(G$7*0.76)*'Summary impacts'!$F$12</f>
        <v>5328151.0760000004</v>
      </c>
      <c r="H65" s="47">
        <f>(H$7*0.76)*'Summary impacts'!$F$12</f>
        <v>5381456.8679999998</v>
      </c>
      <c r="I65" s="47">
        <f>(I$7*0.76)*'Summary impacts'!$F$12</f>
        <v>5435270.8719999995</v>
      </c>
      <c r="J65" s="47">
        <f>(J$7*0.76)*'Summary impacts'!$F$12</f>
        <v>5489593.0879999995</v>
      </c>
      <c r="K65" s="47">
        <f>(K$7*0.76)*'Summary impacts'!$F$12</f>
        <v>5544536.4519999996</v>
      </c>
      <c r="L65" s="47">
        <f>(L$7*0.76)*'Summary impacts'!$F$12</f>
        <v>5599988.0279999999</v>
      </c>
      <c r="M65" s="47">
        <f>(M$7*0.76)*'Summary impacts'!$F$12</f>
        <v>5655947.8160000006</v>
      </c>
      <c r="N65" s="47">
        <f>(N$7*0.76)*'Summary impacts'!$F$12</f>
        <v>5712528.7520000003</v>
      </c>
      <c r="O65" s="47">
        <f>(O$7*0.76)*'Summary impacts'!$F$12</f>
        <v>5769674.3679999998</v>
      </c>
      <c r="P65" s="47">
        <f>(P$7*0.76)*'Summary impacts'!$F$12</f>
        <v>5827328.1959999995</v>
      </c>
      <c r="Q65" s="47">
        <f>(Q$7*0.76)*'Summary impacts'!$F$12</f>
        <v>5885603.1720000003</v>
      </c>
      <c r="R65" s="47">
        <f>(R$7*0.76)*'Summary impacts'!$F$12</f>
        <v>5944499.2960000001</v>
      </c>
      <c r="S65" s="47">
        <f>(S$7*0.76)*'Summary impacts'!$F$12</f>
        <v>6003903.6320000002</v>
      </c>
      <c r="T65" s="47">
        <f>(T$7*0.76)*'Summary impacts'!$F$12</f>
        <v>6063929.1159999995</v>
      </c>
      <c r="U65" s="48">
        <f t="shared" si="13"/>
        <v>0.12478965263106852</v>
      </c>
      <c r="W65" s="76"/>
      <c r="X65" s="76"/>
      <c r="Y65" s="76"/>
      <c r="Z65" s="76"/>
      <c r="AA65" s="76"/>
      <c r="AB65" s="76"/>
      <c r="AC65" s="76"/>
      <c r="AD65" s="76"/>
      <c r="AE65" s="76"/>
      <c r="AF65" s="76"/>
      <c r="AG65" s="76"/>
      <c r="AH65" s="76"/>
      <c r="AI65" s="76"/>
      <c r="AJ65" s="76"/>
      <c r="AK65" s="76"/>
      <c r="AL65" s="76"/>
      <c r="AM65" s="76"/>
      <c r="AN65" s="76"/>
      <c r="AO65" s="76"/>
      <c r="AP65" s="77"/>
    </row>
    <row r="66" spans="1:42" ht="16" x14ac:dyDescent="0.8">
      <c r="A66" s="46" t="s">
        <v>38</v>
      </c>
      <c r="B66" s="47">
        <f>(B$7*0.24)*'Summary impacts'!$F$13</f>
        <v>1156555.92</v>
      </c>
      <c r="C66" s="47">
        <f>(C$7*0.24)*'Summary impacts'!$F$13</f>
        <v>1437647.76</v>
      </c>
      <c r="D66" s="47">
        <f>(D$7*0.24)*'Summary impacts'!$F$13</f>
        <v>1560557.28</v>
      </c>
      <c r="E66" s="47">
        <f>(E$7*0.24)*'Summary impacts'!$F$13</f>
        <v>1576165.92</v>
      </c>
      <c r="F66" s="47">
        <f>(F$7*0.24)*'Summary impacts'!$F$13</f>
        <v>1591927.9200000002</v>
      </c>
      <c r="G66" s="47">
        <f>(G$7*0.24)*'Summary impacts'!$F$13</f>
        <v>1607843.28</v>
      </c>
      <c r="H66" s="47">
        <f>(H$7*0.24)*'Summary impacts'!$F$13</f>
        <v>1623929.04</v>
      </c>
      <c r="I66" s="47">
        <f>(I$7*0.24)*'Summary impacts'!$F$13</f>
        <v>1640168.16</v>
      </c>
      <c r="J66" s="47">
        <f>(J$7*0.24)*'Summary impacts'!$F$13</f>
        <v>1656560.6399999999</v>
      </c>
      <c r="K66" s="47">
        <f>(K$7*0.24)*'Summary impacts'!$F$13</f>
        <v>1673140.5599999998</v>
      </c>
      <c r="L66" s="47">
        <f>(L$7*0.24)*'Summary impacts'!$F$13</f>
        <v>1689873.84</v>
      </c>
      <c r="M66" s="47">
        <f>(M$7*0.24)*'Summary impacts'!$F$13</f>
        <v>1706760.48</v>
      </c>
      <c r="N66" s="47">
        <f>(N$7*0.24)*'Summary impacts'!$F$13</f>
        <v>1723834.56</v>
      </c>
      <c r="O66" s="47">
        <f>(O$7*0.24)*'Summary impacts'!$F$13</f>
        <v>1741079.04</v>
      </c>
      <c r="P66" s="47">
        <f>(P$7*0.24)*'Summary impacts'!$F$13</f>
        <v>1758476.88</v>
      </c>
      <c r="Q66" s="47">
        <f>(Q$7*0.24)*'Summary impacts'!$F$13</f>
        <v>1776062.16</v>
      </c>
      <c r="R66" s="47">
        <f>(R$7*0.24)*'Summary impacts'!$F$13</f>
        <v>1793834.88</v>
      </c>
      <c r="S66" s="47">
        <f>(S$7*0.24)*'Summary impacts'!$F$13</f>
        <v>1811760.96</v>
      </c>
      <c r="T66" s="47">
        <f>(T$7*0.24)*'Summary impacts'!$F$13</f>
        <v>1829874.4799999997</v>
      </c>
      <c r="U66" s="48">
        <f t="shared" si="13"/>
        <v>3.7657003627424517E-2</v>
      </c>
      <c r="W66" s="76"/>
      <c r="X66" s="76"/>
      <c r="Y66" s="76"/>
      <c r="Z66" s="76"/>
      <c r="AA66" s="76"/>
      <c r="AB66" s="76"/>
      <c r="AC66" s="76"/>
      <c r="AD66" s="76"/>
      <c r="AE66" s="76"/>
      <c r="AF66" s="76"/>
      <c r="AG66" s="76"/>
      <c r="AH66" s="76"/>
      <c r="AI66" s="76"/>
      <c r="AJ66" s="76"/>
      <c r="AK66" s="76"/>
      <c r="AL66" s="76"/>
      <c r="AM66" s="76"/>
      <c r="AN66" s="76"/>
      <c r="AO66" s="76"/>
      <c r="AP66" s="77"/>
    </row>
    <row r="67" spans="1:42" ht="16" x14ac:dyDescent="0.8">
      <c r="A67" s="46" t="s">
        <v>39</v>
      </c>
      <c r="B67" s="47">
        <f>(B$8)*'Summary impacts'!$F$14</f>
        <v>5222.1499999999996</v>
      </c>
      <c r="C67" s="47">
        <f>(C$8)*'Summary impacts'!$F$14</f>
        <v>7258.57</v>
      </c>
      <c r="D67" s="47">
        <f>(D$8)*'Summary impacts'!$F$14</f>
        <v>8351.07</v>
      </c>
      <c r="E67" s="47">
        <f>(E$8)*'Summary impacts'!$F$14</f>
        <v>8434.1</v>
      </c>
      <c r="F67" s="47">
        <f>(F$8)*'Summary impacts'!$F$14</f>
        <v>8521.5</v>
      </c>
      <c r="G67" s="47">
        <f>(G$8)*'Summary impacts'!$F$14</f>
        <v>8604.5300000000007</v>
      </c>
      <c r="H67" s="47">
        <f>(H$8)*'Summary impacts'!$F$14</f>
        <v>8691.93</v>
      </c>
      <c r="I67" s="47">
        <f>(I$8)*'Summary impacts'!$F$14</f>
        <v>8779.33</v>
      </c>
      <c r="J67" s="47">
        <f>(J$8)*'Summary impacts'!$F$14</f>
        <v>8866.73</v>
      </c>
      <c r="K67" s="47">
        <f>(K$8)*'Summary impacts'!$F$14</f>
        <v>8954.1299999999992</v>
      </c>
      <c r="L67" s="47">
        <f>(L$8)*'Summary impacts'!$F$14</f>
        <v>9045.9</v>
      </c>
      <c r="M67" s="47">
        <f>(M$8)*'Summary impacts'!$F$14</f>
        <v>9133.2999999999993</v>
      </c>
      <c r="N67" s="47">
        <f>(N$8)*'Summary impacts'!$F$14</f>
        <v>9225.07</v>
      </c>
      <c r="O67" s="47">
        <f>(O$8)*'Summary impacts'!$F$14</f>
        <v>9316.84</v>
      </c>
      <c r="P67" s="47">
        <f>(P$8)*'Summary impacts'!$F$14</f>
        <v>9412.98</v>
      </c>
      <c r="Q67" s="47">
        <f>(Q$8)*'Summary impacts'!$F$14</f>
        <v>9504.75</v>
      </c>
      <c r="R67" s="47">
        <f>(R$8)*'Summary impacts'!$F$14</f>
        <v>9600.89</v>
      </c>
      <c r="S67" s="47">
        <f>(S$8)*'Summary impacts'!$F$14</f>
        <v>9697.0300000000007</v>
      </c>
      <c r="T67" s="47">
        <f>(T$8)*'Summary impacts'!$F$14</f>
        <v>9793.17</v>
      </c>
      <c r="U67" s="48">
        <f t="shared" si="13"/>
        <v>2.0153373482425144E-4</v>
      </c>
      <c r="W67" s="76"/>
      <c r="X67" s="76"/>
      <c r="Y67" s="76"/>
      <c r="Z67" s="76"/>
      <c r="AA67" s="76"/>
      <c r="AB67" s="76"/>
      <c r="AC67" s="76"/>
      <c r="AD67" s="76"/>
      <c r="AE67" s="76"/>
      <c r="AF67" s="76"/>
      <c r="AG67" s="76"/>
      <c r="AH67" s="76"/>
      <c r="AI67" s="76"/>
      <c r="AJ67" s="76"/>
      <c r="AK67" s="76"/>
      <c r="AL67" s="76"/>
      <c r="AM67" s="76"/>
      <c r="AN67" s="76"/>
      <c r="AO67" s="76"/>
      <c r="AP67" s="77"/>
    </row>
    <row r="68" spans="1:42" ht="16" x14ac:dyDescent="0.8">
      <c r="A68" s="46" t="s">
        <v>40</v>
      </c>
      <c r="B68" s="47">
        <f>(B$9)*AVERAGE('Summary impacts'!$F$4:$F$14)</f>
        <v>2281267.88</v>
      </c>
      <c r="C68" s="47">
        <f>(C$9)*AVERAGE('Summary impacts'!$F$4:$F$14)</f>
        <v>2838015.49</v>
      </c>
      <c r="D68" s="47">
        <f>(D$9)*AVERAGE('Summary impacts'!$F$4:$F$14)</f>
        <v>3082021.6599999997</v>
      </c>
      <c r="E68" s="47">
        <f>(E$9)*AVERAGE('Summary impacts'!$F$4:$F$14)</f>
        <v>3112795.03</v>
      </c>
      <c r="F68" s="47">
        <f>(F$9)*AVERAGE('Summary impacts'!$F$4:$F$14)</f>
        <v>3143972.25</v>
      </c>
      <c r="G68" s="47">
        <f>(G$9)*AVERAGE('Summary impacts'!$F$4:$F$14)</f>
        <v>3175311.01</v>
      </c>
      <c r="H68" s="47">
        <f>(H$9)*AVERAGE('Summary impacts'!$F$4:$F$14)</f>
        <v>3207134.3900000006</v>
      </c>
      <c r="I68" s="47">
        <f>(I$9)*AVERAGE('Summary impacts'!$F$4:$F$14)</f>
        <v>3239119.3099999996</v>
      </c>
      <c r="J68" s="47">
        <f>(J$9)*AVERAGE('Summary impacts'!$F$4:$F$14)</f>
        <v>3271588.85</v>
      </c>
      <c r="K68" s="47">
        <f>(K$9)*AVERAGE('Summary impacts'!$F$4:$F$14)</f>
        <v>3304300.6999999997</v>
      </c>
      <c r="L68" s="47">
        <f>(L$9)*AVERAGE('Summary impacts'!$F$4:$F$14)</f>
        <v>3337335.63</v>
      </c>
      <c r="M68" s="47">
        <f>(M$9)*AVERAGE('Summary impacts'!$F$4:$F$14)</f>
        <v>3370774.41</v>
      </c>
      <c r="N68" s="47">
        <f>(N$9)*AVERAGE('Summary impacts'!$F$4:$F$14)</f>
        <v>3404455.5</v>
      </c>
      <c r="O68" s="47">
        <f>(O$9)*AVERAGE('Summary impacts'!$F$4:$F$14)</f>
        <v>3438459.6700000004</v>
      </c>
      <c r="P68" s="47">
        <f>(P$9)*AVERAGE('Summary impacts'!$F$4:$F$14)</f>
        <v>3472867.6900000004</v>
      </c>
      <c r="Q68" s="47">
        <f>(Q$9)*AVERAGE('Summary impacts'!$F$4:$F$14)</f>
        <v>3507518.02</v>
      </c>
      <c r="R68" s="47">
        <f>(R$9)*AVERAGE('Summary impacts'!$F$4:$F$14)</f>
        <v>3542652.97</v>
      </c>
      <c r="S68" s="47">
        <f>(S$9)*AVERAGE('Summary impacts'!$F$4:$F$14)</f>
        <v>3578111</v>
      </c>
      <c r="T68" s="47">
        <f>(T$9)*AVERAGE('Summary impacts'!$F$4:$F$14)</f>
        <v>3613892.11</v>
      </c>
      <c r="U68" s="48">
        <f t="shared" si="13"/>
        <v>7.4370318720107423E-2</v>
      </c>
      <c r="W68" s="76"/>
      <c r="X68" s="76"/>
      <c r="Y68" s="76"/>
      <c r="Z68" s="76"/>
      <c r="AA68" s="76"/>
      <c r="AB68" s="76"/>
      <c r="AC68" s="76"/>
      <c r="AD68" s="76"/>
      <c r="AE68" s="76"/>
      <c r="AF68" s="76"/>
      <c r="AG68" s="76"/>
      <c r="AH68" s="76"/>
      <c r="AI68" s="76"/>
      <c r="AJ68" s="76"/>
      <c r="AK68" s="76"/>
      <c r="AL68" s="76"/>
      <c r="AM68" s="76"/>
      <c r="AN68" s="76"/>
      <c r="AO68" s="76"/>
      <c r="AP68" s="77"/>
    </row>
    <row r="69" spans="1:42" ht="16" x14ac:dyDescent="0.8">
      <c r="A69" s="39" t="s">
        <v>60</v>
      </c>
      <c r="B69" s="39">
        <f>SUM(B57:B68)</f>
        <v>29688037.672699999</v>
      </c>
      <c r="C69" s="39">
        <f t="shared" ref="C69:T69" si="14">SUM(C57:C68)</f>
        <v>37711326.524500005</v>
      </c>
      <c r="D69" s="39">
        <f t="shared" si="14"/>
        <v>41441292.958700001</v>
      </c>
      <c r="E69" s="39">
        <f t="shared" si="14"/>
        <v>41855772.068500005</v>
      </c>
      <c r="F69" s="39">
        <f t="shared" si="14"/>
        <v>42274358.457000002</v>
      </c>
      <c r="G69" s="39">
        <f t="shared" si="14"/>
        <v>42696837.074199997</v>
      </c>
      <c r="H69" s="39">
        <f t="shared" si="14"/>
        <v>43124138.224299997</v>
      </c>
      <c r="I69" s="39">
        <f t="shared" si="14"/>
        <v>43555170.230999991</v>
      </c>
      <c r="J69" s="39">
        <f t="shared" si="14"/>
        <v>43990559.804499999</v>
      </c>
      <c r="K69" s="39">
        <f t="shared" si="14"/>
        <v>44430897.392900005</v>
      </c>
      <c r="L69" s="39">
        <f t="shared" si="14"/>
        <v>44874953.847900003</v>
      </c>
      <c r="M69" s="39">
        <f t="shared" si="14"/>
        <v>45323741.117799997</v>
      </c>
      <c r="N69" s="39">
        <f t="shared" si="14"/>
        <v>45777055.030500002</v>
      </c>
      <c r="O69" s="39">
        <f t="shared" si="14"/>
        <v>46234863.178000003</v>
      </c>
      <c r="P69" s="39">
        <f t="shared" si="14"/>
        <v>46697179.846299998</v>
      </c>
      <c r="Q69" s="39">
        <f t="shared" si="14"/>
        <v>47164014.417399995</v>
      </c>
      <c r="R69" s="39">
        <f t="shared" si="14"/>
        <v>47635895.775400005</v>
      </c>
      <c r="S69" s="39">
        <f t="shared" si="14"/>
        <v>48112249.968200006</v>
      </c>
      <c r="T69" s="39">
        <f t="shared" si="14"/>
        <v>48593204.549799994</v>
      </c>
      <c r="U69" s="41">
        <f t="shared" ref="U69" si="15">T69/B69</f>
        <v>1.6367940880944272</v>
      </c>
      <c r="W69" s="69"/>
      <c r="X69" s="69"/>
      <c r="Y69" s="69"/>
      <c r="Z69" s="69"/>
      <c r="AA69" s="69"/>
      <c r="AB69" s="69"/>
      <c r="AC69" s="69"/>
      <c r="AD69" s="69"/>
      <c r="AE69" s="69"/>
      <c r="AF69" s="69"/>
      <c r="AG69" s="69"/>
      <c r="AH69" s="69"/>
      <c r="AI69" s="69"/>
      <c r="AJ69" s="69"/>
      <c r="AK69" s="69"/>
      <c r="AL69" s="69"/>
      <c r="AM69" s="69"/>
      <c r="AN69" s="69"/>
      <c r="AO69" s="69"/>
      <c r="AP69" s="78"/>
    </row>
    <row r="70" spans="1:42" ht="17" x14ac:dyDescent="0.8">
      <c r="A70" s="53" t="s">
        <v>86</v>
      </c>
      <c r="B70" s="44"/>
      <c r="C70" s="44"/>
      <c r="D70" s="44"/>
      <c r="E70" s="44"/>
      <c r="F70" s="44"/>
      <c r="G70" s="44"/>
      <c r="H70" s="44"/>
      <c r="I70" s="44"/>
      <c r="J70" s="44"/>
      <c r="K70" s="44"/>
      <c r="L70" s="44"/>
      <c r="M70" s="44"/>
      <c r="N70" s="44"/>
      <c r="O70" s="44"/>
      <c r="P70" s="44"/>
      <c r="Q70" s="44"/>
      <c r="R70" s="44"/>
      <c r="S70" s="44"/>
      <c r="T70" s="44"/>
      <c r="U70" s="44"/>
      <c r="W70" s="6"/>
      <c r="X70" s="6"/>
      <c r="Y70" s="6"/>
      <c r="Z70" s="6"/>
      <c r="AA70" s="6"/>
      <c r="AB70" s="6"/>
      <c r="AC70" s="6"/>
      <c r="AD70" s="6"/>
      <c r="AE70" s="6"/>
      <c r="AF70" s="6"/>
      <c r="AG70" s="6"/>
      <c r="AH70" s="6"/>
      <c r="AI70" s="6"/>
      <c r="AJ70" s="6"/>
      <c r="AK70" s="6"/>
      <c r="AL70" s="6"/>
      <c r="AM70" s="6"/>
      <c r="AN70" s="6"/>
      <c r="AO70" s="6"/>
      <c r="AP70" s="75"/>
    </row>
    <row r="71" spans="1:42" ht="16" x14ac:dyDescent="0.8">
      <c r="A71" s="46" t="s">
        <v>84</v>
      </c>
      <c r="B71" s="47">
        <f>(B$3*0.5*'Summary impacts'!$Q$19+(B$3*0.5)*'Summary impacts'!$Q$18)*'Summary impacts'!$G$4</f>
        <v>22331387.629000001</v>
      </c>
      <c r="C71" s="47">
        <f>(C$3*0.5*'Summary impacts'!$Q$19+(C$3*0.5)*'Summary impacts'!$Q$18)*'Summary impacts'!$G$4</f>
        <v>28549973.515000004</v>
      </c>
      <c r="D71" s="47">
        <f>(D$3*0.5*'Summary impacts'!$Q$19+(D$3*0.5)*'Summary impacts'!$Q$18)*'Summary impacts'!$G$4</f>
        <v>31553612.948999997</v>
      </c>
      <c r="E71" s="47">
        <f>(E$3*0.5*'Summary impacts'!$Q$19+(E$3*0.5)*'Summary impacts'!$Q$18)*'Summary impacts'!$G$4</f>
        <v>31869290.234999996</v>
      </c>
      <c r="F71" s="47">
        <f>(F$3*0.5*'Summary impacts'!$Q$19+(F$3*0.5)*'Summary impacts'!$Q$18)*'Summary impacts'!$G$4</f>
        <v>32187961.750000004</v>
      </c>
      <c r="G71" s="47">
        <f>(G$3*0.5*'Summary impacts'!$Q$19+(G$3*0.5)*'Summary impacts'!$Q$18)*'Summary impacts'!$G$4</f>
        <v>32509627.493999999</v>
      </c>
      <c r="H71" s="47">
        <f>(H$3*0.5*'Summary impacts'!$Q$19+(H$3*0.5)*'Summary impacts'!$Q$18)*'Summary impacts'!$G$4</f>
        <v>32835142.961000003</v>
      </c>
      <c r="I71" s="47">
        <f>(I$3*0.5*'Summary impacts'!$Q$19+(I$3*0.5)*'Summary impacts'!$Q$18)*'Summary impacts'!$G$4</f>
        <v>33163224.91</v>
      </c>
      <c r="J71" s="47">
        <f>(J$3*0.5*'Summary impacts'!$Q$19+(J$3*0.5)*'Summary impacts'!$Q$18)*'Summary impacts'!$G$4</f>
        <v>33494728.835000001</v>
      </c>
      <c r="K71" s="47">
        <f>(K$3*0.5*'Summary impacts'!$Q$19+(K$3*0.5)*'Summary impacts'!$Q$18)*'Summary impacts'!$G$4</f>
        <v>33830082.483000003</v>
      </c>
      <c r="L71" s="47">
        <f>(L$3*0.5*'Summary impacts'!$Q$19+(L$3*0.5)*'Summary impacts'!$Q$18)*'Summary impacts'!$G$4</f>
        <v>34168002.612999998</v>
      </c>
      <c r="M71" s="47">
        <f>(M$3*0.5*'Summary impacts'!$Q$19+(M$3*0.5)*'Summary impacts'!$Q$18)*'Summary impacts'!$G$4</f>
        <v>34509772.465999998</v>
      </c>
      <c r="N71" s="47">
        <f>(N$3*0.5*'Summary impacts'!$Q$19+(N$3*0.5)*'Summary impacts'!$Q$18)*'Summary impacts'!$G$4</f>
        <v>34854964.295000002</v>
      </c>
      <c r="O71" s="47">
        <f>(O$3*0.5*'Summary impacts'!$Q$19+(O$3*0.5)*'Summary impacts'!$Q$18)*'Summary impacts'!$G$4</f>
        <v>35203578.100000001</v>
      </c>
      <c r="P71" s="47">
        <f>(P$3*0.5*'Summary impacts'!$Q$19+(P$3*0.5)*'Summary impacts'!$Q$18)*'Summary impacts'!$G$4</f>
        <v>35555613.881000005</v>
      </c>
      <c r="Q71" s="47">
        <f>(Q$3*0.5*'Summary impacts'!$Q$19+(Q$3*0.5)*'Summary impacts'!$Q$18)*'Summary impacts'!$G$4</f>
        <v>35911071.637999997</v>
      </c>
      <c r="R71" s="47">
        <f>(R$3*0.5*'Summary impacts'!$Q$19+(R$3*0.5)*'Summary impacts'!$Q$18)*'Summary impacts'!$G$4</f>
        <v>36270379.118000008</v>
      </c>
      <c r="S71" s="47">
        <f>(S$3*0.5*'Summary impacts'!$Q$19+(S$3*0.5)*'Summary impacts'!$Q$18)*'Summary impacts'!$G$4</f>
        <v>36633108.574000001</v>
      </c>
      <c r="T71" s="47">
        <f>(T$3*0.5*'Summary impacts'!$Q$19+(T$3*0.5)*'Summary impacts'!$Q$18)*'Summary impacts'!$G$4</f>
        <v>36999260.005999997</v>
      </c>
      <c r="U71" s="48">
        <f t="shared" ref="U71:U82" si="16">T71/$T$83</f>
        <v>0.80576765664887273</v>
      </c>
      <c r="W71" s="76"/>
      <c r="X71" s="76"/>
      <c r="Y71" s="76"/>
      <c r="Z71" s="76"/>
      <c r="AA71" s="76"/>
      <c r="AB71" s="76"/>
      <c r="AC71" s="76"/>
      <c r="AD71" s="76"/>
      <c r="AE71" s="76"/>
      <c r="AF71" s="76"/>
      <c r="AG71" s="76"/>
      <c r="AH71" s="76"/>
      <c r="AI71" s="76"/>
      <c r="AJ71" s="76"/>
      <c r="AK71" s="76"/>
      <c r="AL71" s="76"/>
      <c r="AM71" s="76"/>
      <c r="AN71" s="76"/>
      <c r="AO71" s="76"/>
      <c r="AP71" s="77"/>
    </row>
    <row r="72" spans="1:42" ht="16" x14ac:dyDescent="0.8">
      <c r="A72" s="46" t="s">
        <v>32</v>
      </c>
      <c r="B72" s="47">
        <f>(B$2-(B$3*0.5)*'Summary impacts'!$Q$18)*'Summary impacts'!$G$5</f>
        <v>2040263.9529999997</v>
      </c>
      <c r="C72" s="47">
        <f>(C$2-(C$3*0.5)*'Summary impacts'!$Q$18)*'Summary impacts'!$G$5</f>
        <v>2889747.855</v>
      </c>
      <c r="D72" s="47">
        <f>(D$2-(D$3*0.5)*'Summary impacts'!$Q$18)*'Summary impacts'!$G$5</f>
        <v>3299219.1929999995</v>
      </c>
      <c r="E72" s="47">
        <f>(E$2-(E$3*0.5)*'Summary impacts'!$Q$18)*'Summary impacts'!$G$5</f>
        <v>3332195.8949999996</v>
      </c>
      <c r="F72" s="47">
        <f>(F$2-(F$3*0.5)*'Summary impacts'!$Q$18)*'Summary impacts'!$G$5</f>
        <v>3365487.7499999991</v>
      </c>
      <c r="G72" s="47">
        <f>(G$2-(G$3*0.5)*'Summary impacts'!$Q$18)*'Summary impacts'!$G$5</f>
        <v>3399191.7579999999</v>
      </c>
      <c r="H72" s="47">
        <f>(H$2-(H$3*0.5)*'Summary impacts'!$Q$18)*'Summary impacts'!$G$5</f>
        <v>3433134.6770000001</v>
      </c>
      <c r="I72" s="47">
        <f>(I$2-(I$3*0.5)*'Summary impacts'!$Q$18)*'Summary impacts'!$G$5</f>
        <v>3467527.8699999996</v>
      </c>
      <c r="J72" s="47">
        <f>(J$2-(J$3*0.5)*'Summary impacts'!$Q$18)*'Summary impacts'!$G$5</f>
        <v>3502101.0949999997</v>
      </c>
      <c r="K72" s="47">
        <f>(K$2-(K$3*0.5)*'Summary impacts'!$Q$18)*'Summary impacts'!$G$5</f>
        <v>3537204.2309999992</v>
      </c>
      <c r="L72" s="47">
        <f>(L$2-(L$3*0.5)*'Summary impacts'!$Q$18)*'Summary impacts'!$G$5</f>
        <v>3572563.6410000003</v>
      </c>
      <c r="M72" s="47">
        <f>(M$2-(M$3*0.5)*'Summary impacts'!$Q$18)*'Summary impacts'!$G$5</f>
        <v>3608258.9620000003</v>
      </c>
      <c r="N72" s="47">
        <f>(N$2-(N$3*0.5)*'Summary impacts'!$Q$18)*'Summary impacts'!$G$5</f>
        <v>3644328.314999999</v>
      </c>
      <c r="O72" s="47">
        <f>(O$2-(O$3*0.5)*'Summary impacts'!$Q$18)*'Summary impacts'!$G$5</f>
        <v>3680771.6999999997</v>
      </c>
      <c r="P72" s="47">
        <f>(P$2-(P$3*0.5)*'Summary impacts'!$Q$18)*'Summary impacts'!$G$5</f>
        <v>3717589.1170000001</v>
      </c>
      <c r="Q72" s="47">
        <f>(Q$2-(Q$3*0.5)*'Summary impacts'!$Q$18)*'Summary impacts'!$G$5</f>
        <v>3754780.5660000001</v>
      </c>
      <c r="R72" s="47">
        <f>(R$2-(R$3*0.5)*'Summary impacts'!$Q$18)*'Summary impacts'!$G$5</f>
        <v>3792307.925999999</v>
      </c>
      <c r="S72" s="47">
        <f>(S$2-(S$3*0.5)*'Summary impacts'!$Q$18)*'Summary impacts'!$G$5</f>
        <v>3830209.3180000004</v>
      </c>
      <c r="T72" s="47">
        <f>(T$2-(T$3*0.5)*'Summary impacts'!$Q$18)*'Summary impacts'!$G$5</f>
        <v>3868484.7420000001</v>
      </c>
      <c r="U72" s="48">
        <f t="shared" si="16"/>
        <v>8.4247627786009069E-2</v>
      </c>
      <c r="W72" s="76"/>
      <c r="X72" s="76"/>
      <c r="Y72" s="76"/>
      <c r="Z72" s="76"/>
      <c r="AA72" s="76"/>
      <c r="AB72" s="76"/>
      <c r="AC72" s="76"/>
      <c r="AD72" s="76"/>
      <c r="AE72" s="76"/>
      <c r="AF72" s="76"/>
      <c r="AG72" s="76"/>
      <c r="AH72" s="76"/>
      <c r="AI72" s="76"/>
      <c r="AJ72" s="76"/>
      <c r="AK72" s="76"/>
      <c r="AL72" s="76"/>
      <c r="AM72" s="76"/>
      <c r="AN72" s="76"/>
      <c r="AO72" s="76"/>
      <c r="AP72" s="77"/>
    </row>
    <row r="73" spans="1:42" ht="16" x14ac:dyDescent="0.8">
      <c r="A73" s="46" t="s">
        <v>78</v>
      </c>
      <c r="B73" s="47">
        <f>(B$3*0.5*'Summary impacts'!$Q$19)*'Summary impacts'!$G$6</f>
        <v>944946.70000000007</v>
      </c>
      <c r="C73" s="47">
        <f>(C$3*0.5*'Summary impacts'!$Q$19)*'Summary impacts'!$G$6</f>
        <v>1208084.5</v>
      </c>
      <c r="D73" s="47">
        <f>(D$3*0.5*'Summary impacts'!$Q$19)*'Summary impacts'!$G$6</f>
        <v>1335182.7</v>
      </c>
      <c r="E73" s="47">
        <f>(E$3*0.5*'Summary impacts'!$Q$19)*'Summary impacts'!$G$6</f>
        <v>1348540.5</v>
      </c>
      <c r="F73" s="47">
        <f>(F$3*0.5*'Summary impacts'!$Q$19)*'Summary impacts'!$G$6</f>
        <v>1362025</v>
      </c>
      <c r="G73" s="47">
        <f>(G$3*0.5*'Summary impacts'!$Q$19)*'Summary impacts'!$G$6</f>
        <v>1375636.2</v>
      </c>
      <c r="H73" s="47">
        <f>(H$3*0.5*'Summary impacts'!$Q$19)*'Summary impacts'!$G$6</f>
        <v>1389410.3</v>
      </c>
      <c r="I73" s="47">
        <f>(I$3*0.5*'Summary impacts'!$Q$19)*'Summary impacts'!$G$6</f>
        <v>1403293</v>
      </c>
      <c r="J73" s="47">
        <f>(J$3*0.5*'Summary impacts'!$Q$19)*'Summary impacts'!$G$6</f>
        <v>1417320.5</v>
      </c>
      <c r="K73" s="47">
        <f>(K$3*0.5*'Summary impacts'!$Q$19)*'Summary impacts'!$G$6</f>
        <v>1431510.9</v>
      </c>
      <c r="L73" s="47">
        <f>(L$3*0.5*'Summary impacts'!$Q$19)*'Summary impacts'!$G$6</f>
        <v>1445809.9</v>
      </c>
      <c r="M73" s="47">
        <f>(M$3*0.5*'Summary impacts'!$Q$19)*'Summary impacts'!$G$6</f>
        <v>1460271.8</v>
      </c>
      <c r="N73" s="47">
        <f>(N$3*0.5*'Summary impacts'!$Q$19)*'Summary impacts'!$G$6</f>
        <v>1474878.5</v>
      </c>
      <c r="O73" s="47">
        <f>(O$3*0.5*'Summary impacts'!$Q$19)*'Summary impacts'!$G$6</f>
        <v>1489630</v>
      </c>
      <c r="P73" s="47">
        <f>(P$3*0.5*'Summary impacts'!$Q$19)*'Summary impacts'!$G$6</f>
        <v>1504526.3</v>
      </c>
      <c r="Q73" s="47">
        <f>(Q$3*0.5*'Summary impacts'!$Q$19)*'Summary impacts'!$G$6</f>
        <v>1519567.4</v>
      </c>
      <c r="R73" s="47">
        <f>(R$3*0.5*'Summary impacts'!$Q$19)*'Summary impacts'!$G$6</f>
        <v>1534771.4000000001</v>
      </c>
      <c r="S73" s="47">
        <f>(S$3*0.5*'Summary impacts'!$Q$19)*'Summary impacts'!$G$6</f>
        <v>1550120.2</v>
      </c>
      <c r="T73" s="47">
        <f>(T$3*0.5*'Summary impacts'!$Q$19)*'Summary impacts'!$G$6</f>
        <v>1565613.8</v>
      </c>
      <c r="U73" s="48">
        <f t="shared" si="16"/>
        <v>3.4095843069254957E-2</v>
      </c>
      <c r="W73" s="76"/>
      <c r="X73" s="76"/>
      <c r="Y73" s="76"/>
      <c r="Z73" s="76"/>
      <c r="AA73" s="76"/>
      <c r="AB73" s="76"/>
      <c r="AC73" s="76"/>
      <c r="AD73" s="76"/>
      <c r="AE73" s="76"/>
      <c r="AF73" s="76"/>
      <c r="AG73" s="76"/>
      <c r="AH73" s="76"/>
      <c r="AI73" s="76"/>
      <c r="AJ73" s="76"/>
      <c r="AK73" s="76"/>
      <c r="AL73" s="76"/>
      <c r="AM73" s="76"/>
      <c r="AN73" s="76"/>
      <c r="AO73" s="76"/>
      <c r="AP73" s="77"/>
    </row>
    <row r="74" spans="1:42" ht="16" x14ac:dyDescent="0.8">
      <c r="A74" s="46" t="s">
        <v>14</v>
      </c>
      <c r="B74" s="47">
        <f>(B$4)*'Summary impacts'!$G$7</f>
        <v>106334.02</v>
      </c>
      <c r="C74" s="47">
        <f>(C$4)*'Summary impacts'!$G$7</f>
        <v>131793.26</v>
      </c>
      <c r="D74" s="47">
        <f>(D$4)*'Summary impacts'!$G$7</f>
        <v>142794.91</v>
      </c>
      <c r="E74" s="47">
        <f>(E$4)*'Summary impacts'!$G$7</f>
        <v>144224.04</v>
      </c>
      <c r="F74" s="47">
        <f>(F$4)*'Summary impacts'!$G$7</f>
        <v>145665.22</v>
      </c>
      <c r="G74" s="47">
        <f>(G$4)*'Summary impacts'!$G$7</f>
        <v>147120.86000000002</v>
      </c>
      <c r="H74" s="47">
        <f>(H$4)*'Summary impacts'!$G$7</f>
        <v>148593.37000000002</v>
      </c>
      <c r="I74" s="47">
        <f>(I$4)*'Summary impacts'!$G$7</f>
        <v>150077.93</v>
      </c>
      <c r="J74" s="47">
        <f>(J$4)*'Summary impacts'!$G$7</f>
        <v>151579.36000000002</v>
      </c>
      <c r="K74" s="47">
        <f>(K$4)*'Summary impacts'!$G$7</f>
        <v>153095.25</v>
      </c>
      <c r="L74" s="47">
        <f>(L$4)*'Summary impacts'!$G$7</f>
        <v>154625.60000000001</v>
      </c>
      <c r="M74" s="47">
        <f>(M$4)*'Summary impacts'!$G$7</f>
        <v>156172.82</v>
      </c>
      <c r="N74" s="47">
        <f>(N$4)*'Summary impacts'!$G$7</f>
        <v>157734.5</v>
      </c>
      <c r="O74" s="47">
        <f>(O$4)*'Summary impacts'!$G$7</f>
        <v>159313.04999999999</v>
      </c>
      <c r="P74" s="47">
        <f>(P$4)*'Summary impacts'!$G$7</f>
        <v>160906.06</v>
      </c>
      <c r="Q74" s="47">
        <f>(Q$4)*'Summary impacts'!$G$7</f>
        <v>162513.53</v>
      </c>
      <c r="R74" s="47">
        <f>(R$4)*'Summary impacts'!$G$7</f>
        <v>164140.28</v>
      </c>
      <c r="S74" s="47">
        <f>(S$4)*'Summary impacts'!$G$7</f>
        <v>165781.49</v>
      </c>
      <c r="T74" s="47">
        <f>(T$4)*'Summary impacts'!$G$7</f>
        <v>167439.57</v>
      </c>
      <c r="U74" s="48">
        <f>T74/$T$83</f>
        <v>3.6464888737589882E-3</v>
      </c>
      <c r="W74" s="76"/>
      <c r="X74" s="76"/>
      <c r="Y74" s="76"/>
      <c r="Z74" s="76"/>
      <c r="AA74" s="76"/>
      <c r="AB74" s="76"/>
      <c r="AC74" s="76"/>
      <c r="AD74" s="76"/>
      <c r="AE74" s="76"/>
      <c r="AF74" s="76"/>
      <c r="AG74" s="76"/>
      <c r="AH74" s="76"/>
      <c r="AI74" s="76"/>
      <c r="AJ74" s="76"/>
      <c r="AK74" s="76"/>
      <c r="AL74" s="76"/>
      <c r="AM74" s="76"/>
      <c r="AN74" s="76"/>
      <c r="AO74" s="76"/>
      <c r="AP74" s="77"/>
    </row>
    <row r="75" spans="1:42" ht="16" x14ac:dyDescent="0.8">
      <c r="A75" s="46" t="s">
        <v>34</v>
      </c>
      <c r="B75" s="47">
        <f>(B$5*0.89)*'Summary impacts'!$G$8</f>
        <v>132033.8229</v>
      </c>
      <c r="C75" s="47">
        <f>(C$5*0.89)*'Summary impacts'!$G$8</f>
        <v>163629.5171</v>
      </c>
      <c r="D75" s="47">
        <f>(D$5*0.89)*'Summary impacts'!$G$8</f>
        <v>177283.995</v>
      </c>
      <c r="E75" s="47">
        <f>(E$5*0.89)*'Summary impacts'!$G$8</f>
        <v>179054.93480000002</v>
      </c>
      <c r="F75" s="47">
        <f>(F$5*0.89)*'Summary impacts'!$G$8</f>
        <v>180844.87609999999</v>
      </c>
      <c r="G75" s="47">
        <f>(G$5*0.89)*'Summary impacts'!$G$8</f>
        <v>182653.81889999998</v>
      </c>
      <c r="H75" s="47">
        <f>(H$5*0.89)*'Summary impacts'!$G$8</f>
        <v>184481.76320000002</v>
      </c>
      <c r="I75" s="47">
        <f>(I$5*0.89)*'Summary impacts'!$G$8</f>
        <v>186324.90870000003</v>
      </c>
      <c r="J75" s="47">
        <f>(J$5*0.89)*'Summary impacts'!$G$8</f>
        <v>188187.0557</v>
      </c>
      <c r="K75" s="47">
        <f>(K$5*0.89)*'Summary impacts'!$G$8</f>
        <v>190072.00449999998</v>
      </c>
      <c r="L75" s="47">
        <f>(L$5*0.89)*'Summary impacts'!$G$8</f>
        <v>191972.15449999998</v>
      </c>
      <c r="M75" s="47">
        <f>(M$5*0.89)*'Summary impacts'!$G$8</f>
        <v>193891.30599999998</v>
      </c>
      <c r="N75" s="47">
        <f>(N$5*0.89)*'Summary impacts'!$G$8</f>
        <v>195829.45899999997</v>
      </c>
      <c r="O75" s="47">
        <f>(O$5*0.89)*'Summary impacts'!$G$8</f>
        <v>197786.61350000001</v>
      </c>
      <c r="P75" s="47">
        <f>(P$5*0.89)*'Summary impacts'!$G$8</f>
        <v>199766.5698</v>
      </c>
      <c r="Q75" s="47">
        <f>(Q$5*0.89)*'Summary impacts'!$G$8</f>
        <v>201765.5276</v>
      </c>
      <c r="R75" s="47">
        <f>(R$5*0.89)*'Summary impacts'!$G$8</f>
        <v>203779.68660000002</v>
      </c>
      <c r="S75" s="47">
        <f>(S$5*0.89)*'Summary impacts'!$G$8</f>
        <v>205820.44770000002</v>
      </c>
      <c r="T75" s="47">
        <f>(T$5*0.89)*'Summary impacts'!$G$8</f>
        <v>207876.41</v>
      </c>
      <c r="U75" s="48">
        <f t="shared" si="16"/>
        <v>4.5271199405371243E-3</v>
      </c>
      <c r="W75" s="76"/>
      <c r="X75" s="76"/>
      <c r="Y75" s="76"/>
      <c r="Z75" s="76"/>
      <c r="AA75" s="76"/>
      <c r="AB75" s="76"/>
      <c r="AC75" s="76"/>
      <c r="AD75" s="76"/>
      <c r="AE75" s="76"/>
      <c r="AF75" s="76"/>
      <c r="AG75" s="76"/>
      <c r="AH75" s="76"/>
      <c r="AI75" s="76"/>
      <c r="AJ75" s="76"/>
      <c r="AK75" s="76"/>
      <c r="AL75" s="76"/>
      <c r="AM75" s="76"/>
      <c r="AN75" s="76"/>
      <c r="AO75" s="76"/>
      <c r="AP75" s="77"/>
    </row>
    <row r="76" spans="1:42" ht="16" x14ac:dyDescent="0.8">
      <c r="A76" s="46" t="s">
        <v>35</v>
      </c>
      <c r="B76" s="47">
        <f>(B$5*0.11)*'Summary impacts'!$G$9</f>
        <v>5044.6836000000003</v>
      </c>
      <c r="C76" s="47">
        <f>(C$5*0.11)*'Summary impacts'!$G$9</f>
        <v>6251.8763999999992</v>
      </c>
      <c r="D76" s="47">
        <f>(D$5*0.11)*'Summary impacts'!$G$9</f>
        <v>6773.58</v>
      </c>
      <c r="E76" s="47">
        <f>(E$5*0.11)*'Summary impacts'!$G$9</f>
        <v>6841.2432000000008</v>
      </c>
      <c r="F76" s="47">
        <f>(F$5*0.11)*'Summary impacts'!$G$9</f>
        <v>6909.6324000000004</v>
      </c>
      <c r="G76" s="47">
        <f>(G$5*0.11)*'Summary impacts'!$G$9</f>
        <v>6978.7476000000006</v>
      </c>
      <c r="H76" s="47">
        <f>(H$5*0.11)*'Summary impacts'!$G$9</f>
        <v>7048.5888000000004</v>
      </c>
      <c r="I76" s="47">
        <f>(I$5*0.11)*'Summary impacts'!$G$9</f>
        <v>7119.0108000000009</v>
      </c>
      <c r="J76" s="47">
        <f>(J$5*0.11)*'Summary impacts'!$G$9</f>
        <v>7190.1588000000002</v>
      </c>
      <c r="K76" s="47">
        <f>(K$5*0.11)*'Summary impacts'!$G$9</f>
        <v>7262.1779999999999</v>
      </c>
      <c r="L76" s="47">
        <f>(L$5*0.11)*'Summary impacts'!$G$9</f>
        <v>7334.7779999999993</v>
      </c>
      <c r="M76" s="47">
        <f>(M$5*0.11)*'Summary impacts'!$G$9</f>
        <v>7408.1040000000003</v>
      </c>
      <c r="N76" s="47">
        <f>(N$5*0.11)*'Summary impacts'!$G$9</f>
        <v>7482.155999999999</v>
      </c>
      <c r="O76" s="47">
        <f>(O$5*0.11)*'Summary impacts'!$G$9</f>
        <v>7556.9340000000002</v>
      </c>
      <c r="P76" s="47">
        <f>(P$5*0.11)*'Summary impacts'!$G$9</f>
        <v>7632.5831999999991</v>
      </c>
      <c r="Q76" s="47">
        <f>(Q$5*0.11)*'Summary impacts'!$G$9</f>
        <v>7708.9583999999995</v>
      </c>
      <c r="R76" s="47">
        <f>(R$5*0.11)*'Summary impacts'!$G$9</f>
        <v>7785.9144000000006</v>
      </c>
      <c r="S76" s="47">
        <f>(S$5*0.11)*'Summary impacts'!$G$9</f>
        <v>7863.8868000000011</v>
      </c>
      <c r="T76" s="47">
        <f>(T$5*0.11)*'Summary impacts'!$G$9</f>
        <v>7942.4400000000005</v>
      </c>
      <c r="U76" s="48">
        <f t="shared" si="16"/>
        <v>1.729699800978845E-4</v>
      </c>
      <c r="W76" s="76"/>
      <c r="X76" s="76"/>
      <c r="Y76" s="76"/>
      <c r="Z76" s="76"/>
      <c r="AA76" s="76"/>
      <c r="AB76" s="76"/>
      <c r="AC76" s="76"/>
      <c r="AD76" s="76"/>
      <c r="AE76" s="76"/>
      <c r="AF76" s="76"/>
      <c r="AG76" s="76"/>
      <c r="AH76" s="76"/>
      <c r="AI76" s="76"/>
      <c r="AJ76" s="76"/>
      <c r="AK76" s="76"/>
      <c r="AL76" s="76"/>
      <c r="AM76" s="76"/>
      <c r="AN76" s="76"/>
      <c r="AO76" s="76"/>
      <c r="AP76" s="77"/>
    </row>
    <row r="77" spans="1:42" ht="16" x14ac:dyDescent="0.8">
      <c r="A77" s="46" t="s">
        <v>77</v>
      </c>
      <c r="B77" s="47">
        <f>(B$6*0.75)*'Summary impacts'!$G$10</f>
        <v>83918.212500000009</v>
      </c>
      <c r="C77" s="47">
        <f>(C$6*0.75)*'Summary impacts'!$G$10</f>
        <v>106122.56250000001</v>
      </c>
      <c r="D77" s="47">
        <f>(D$6*0.75)*'Summary impacts'!$G$10</f>
        <v>116401.91249999999</v>
      </c>
      <c r="E77" s="47">
        <f>(E$6*0.75)*'Summary impacts'!$G$10</f>
        <v>117566.58749999999</v>
      </c>
      <c r="F77" s="47">
        <f>(F$6*0.75)*'Summary impacts'!$G$10</f>
        <v>118743.18750000001</v>
      </c>
      <c r="G77" s="47">
        <f>(G$6*0.75)*'Summary impacts'!$G$10</f>
        <v>119929.72499999999</v>
      </c>
      <c r="H77" s="47">
        <f>(H$6*0.75)*'Summary impacts'!$G$10</f>
        <v>121128.18750000001</v>
      </c>
      <c r="I77" s="47">
        <f>(I$6*0.75)*'Summary impacts'!$G$10</f>
        <v>122340.56249999999</v>
      </c>
      <c r="J77" s="47">
        <f>(J$6*0.75)*'Summary impacts'!$G$10</f>
        <v>123562.87500000001</v>
      </c>
      <c r="K77" s="47">
        <f>(K$6*0.75)*'Summary impacts'!$G$10</f>
        <v>124799.09999999999</v>
      </c>
      <c r="L77" s="47">
        <f>(L$6*0.75)*'Summary impacts'!$G$10</f>
        <v>126047.25000000001</v>
      </c>
      <c r="M77" s="47">
        <f>(M$6*0.75)*'Summary impacts'!$G$10</f>
        <v>127307.325</v>
      </c>
      <c r="N77" s="47">
        <f>(N$6*0.75)*'Summary impacts'!$G$10</f>
        <v>128581.31250000001</v>
      </c>
      <c r="O77" s="47">
        <f>(O$6*0.75)*'Summary impacts'!$G$10</f>
        <v>129867.22499999999</v>
      </c>
      <c r="P77" s="47">
        <f>(P$6*0.75)*'Summary impacts'!$G$10</f>
        <v>131165.0625</v>
      </c>
      <c r="Q77" s="47">
        <f>(Q$6*0.75)*'Summary impacts'!$G$10</f>
        <v>132476.8125</v>
      </c>
      <c r="R77" s="47">
        <f>(R$6*0.75)*'Summary impacts'!$G$10</f>
        <v>133802.47500000001</v>
      </c>
      <c r="S77" s="47">
        <f>(S$6*0.75)*'Summary impacts'!$G$10</f>
        <v>135140.0625</v>
      </c>
      <c r="T77" s="47">
        <f>(T$6*0.75)*'Summary impacts'!$G$10</f>
        <v>136491.5625</v>
      </c>
      <c r="U77" s="48">
        <f t="shared" si="16"/>
        <v>2.9725050298339247E-3</v>
      </c>
      <c r="W77" s="76"/>
      <c r="X77" s="76"/>
      <c r="Y77" s="76"/>
      <c r="Z77" s="76"/>
      <c r="AA77" s="76"/>
      <c r="AB77" s="76"/>
      <c r="AC77" s="76"/>
      <c r="AD77" s="76"/>
      <c r="AE77" s="76"/>
      <c r="AF77" s="76"/>
      <c r="AG77" s="76"/>
      <c r="AH77" s="76"/>
      <c r="AI77" s="76"/>
      <c r="AJ77" s="76"/>
      <c r="AK77" s="76"/>
      <c r="AL77" s="76"/>
      <c r="AM77" s="76"/>
      <c r="AN77" s="76"/>
      <c r="AO77" s="76"/>
      <c r="AP77" s="77"/>
    </row>
    <row r="78" spans="1:42" ht="16" x14ac:dyDescent="0.8">
      <c r="A78" s="46" t="s">
        <v>79</v>
      </c>
      <c r="B78" s="47">
        <f>(B$6*0.25)*'Summary impacts'!$G$11</f>
        <v>25544.915000000001</v>
      </c>
      <c r="C78" s="47">
        <f>(C$6*0.25)*'Summary impacts'!$G$11</f>
        <v>32303.975000000002</v>
      </c>
      <c r="D78" s="47">
        <f>(D$6*0.25)*'Summary impacts'!$G$11</f>
        <v>35433.034999999996</v>
      </c>
      <c r="E78" s="47">
        <f>(E$6*0.25)*'Summary impacts'!$G$11</f>
        <v>35787.564999999995</v>
      </c>
      <c r="F78" s="47">
        <f>(F$6*0.25)*'Summary impacts'!$G$11</f>
        <v>36145.725000000006</v>
      </c>
      <c r="G78" s="47">
        <f>(G$6*0.25)*'Summary impacts'!$G$11</f>
        <v>36506.909999999996</v>
      </c>
      <c r="H78" s="47">
        <f>(H$6*0.25)*'Summary impacts'!$G$11</f>
        <v>36871.725000000006</v>
      </c>
      <c r="I78" s="47">
        <f>(I$6*0.25)*'Summary impacts'!$G$11</f>
        <v>37240.774999999994</v>
      </c>
      <c r="J78" s="47">
        <f>(J$6*0.25)*'Summary impacts'!$G$11</f>
        <v>37612.850000000006</v>
      </c>
      <c r="K78" s="47">
        <f>(K$6*0.25)*'Summary impacts'!$G$11</f>
        <v>37989.159999999996</v>
      </c>
      <c r="L78" s="47">
        <f>(L$6*0.25)*'Summary impacts'!$G$11</f>
        <v>38369.100000000006</v>
      </c>
      <c r="M78" s="47">
        <f>(M$6*0.25)*'Summary impacts'!$G$11</f>
        <v>38752.67</v>
      </c>
      <c r="N78" s="47">
        <f>(N$6*0.25)*'Summary impacts'!$G$11</f>
        <v>39140.475000000006</v>
      </c>
      <c r="O78" s="47">
        <f>(O$6*0.25)*'Summary impacts'!$G$11</f>
        <v>39531.909999999996</v>
      </c>
      <c r="P78" s="47">
        <f>(P$6*0.25)*'Summary impacts'!$G$11</f>
        <v>39926.975000000006</v>
      </c>
      <c r="Q78" s="47">
        <f>(Q$6*0.25)*'Summary impacts'!$G$11</f>
        <v>40326.274999999994</v>
      </c>
      <c r="R78" s="47">
        <f>(R$6*0.25)*'Summary impacts'!$G$11</f>
        <v>40729.810000000005</v>
      </c>
      <c r="S78" s="47">
        <f>(S$6*0.25)*'Summary impacts'!$G$11</f>
        <v>41136.975000000006</v>
      </c>
      <c r="T78" s="47">
        <f>(T$6*0.25)*'Summary impacts'!$G$11</f>
        <v>41548.375</v>
      </c>
      <c r="U78" s="48">
        <f t="shared" si="16"/>
        <v>9.0483800908152171E-4</v>
      </c>
      <c r="W78" s="76"/>
      <c r="X78" s="76"/>
      <c r="Y78" s="76"/>
      <c r="Z78" s="76"/>
      <c r="AA78" s="76"/>
      <c r="AB78" s="76"/>
      <c r="AC78" s="76"/>
      <c r="AD78" s="76"/>
      <c r="AE78" s="76"/>
      <c r="AF78" s="76"/>
      <c r="AG78" s="76"/>
      <c r="AH78" s="76"/>
      <c r="AI78" s="76"/>
      <c r="AJ78" s="76"/>
      <c r="AK78" s="76"/>
      <c r="AL78" s="76"/>
      <c r="AM78" s="76"/>
      <c r="AN78" s="76"/>
      <c r="AO78" s="76"/>
      <c r="AP78" s="77"/>
    </row>
    <row r="79" spans="1:42" ht="16" x14ac:dyDescent="0.8">
      <c r="A79" s="46" t="s">
        <v>37</v>
      </c>
      <c r="B79" s="47">
        <f>(B$7*0.76)*'Summary impacts'!$G$12</f>
        <v>190343.04119999998</v>
      </c>
      <c r="C79" s="47">
        <f>(C$7*0.76)*'Summary impacts'!$G$12</f>
        <v>236604.42360000004</v>
      </c>
      <c r="D79" s="47">
        <f>(D$7*0.76)*'Summary impacts'!$G$12</f>
        <v>256832.56080000004</v>
      </c>
      <c r="E79" s="47">
        <f>(E$7*0.76)*'Summary impacts'!$G$12</f>
        <v>259401.39120000001</v>
      </c>
      <c r="F79" s="47">
        <f>(F$7*0.76)*'Summary impacts'!$G$12</f>
        <v>261995.46120000002</v>
      </c>
      <c r="G79" s="47">
        <f>(G$7*0.76)*'Summary impacts'!$G$12</f>
        <v>264614.7708</v>
      </c>
      <c r="H79" s="47">
        <f>(H$7*0.76)*'Summary impacts'!$G$12</f>
        <v>267262.12439999997</v>
      </c>
      <c r="I79" s="47">
        <f>(I$7*0.76)*'Summary impacts'!$G$12</f>
        <v>269934.71759999997</v>
      </c>
      <c r="J79" s="47">
        <f>(J$7*0.76)*'Summary impacts'!$G$12</f>
        <v>272632.55040000001</v>
      </c>
      <c r="K79" s="47">
        <f>(K$7*0.76)*'Summary impacts'!$G$12</f>
        <v>275361.2316</v>
      </c>
      <c r="L79" s="47">
        <f>(L$7*0.76)*'Summary impacts'!$G$12</f>
        <v>278115.15240000002</v>
      </c>
      <c r="M79" s="47">
        <f>(M$7*0.76)*'Summary impacts'!$G$12</f>
        <v>280894.31280000001</v>
      </c>
      <c r="N79" s="47">
        <f>(N$7*0.76)*'Summary impacts'!$G$12</f>
        <v>283704.32160000002</v>
      </c>
      <c r="O79" s="47">
        <f>(O$7*0.76)*'Summary impacts'!$G$12</f>
        <v>286542.37439999997</v>
      </c>
      <c r="P79" s="47">
        <f>(P$7*0.76)*'Summary impacts'!$G$12</f>
        <v>289405.66680000001</v>
      </c>
      <c r="Q79" s="47">
        <f>(Q$7*0.76)*'Summary impacts'!$G$12</f>
        <v>292299.8076</v>
      </c>
      <c r="R79" s="47">
        <f>(R$7*0.76)*'Summary impacts'!$G$12</f>
        <v>295224.79680000001</v>
      </c>
      <c r="S79" s="47">
        <f>(S$7*0.76)*'Summary impacts'!$G$12</f>
        <v>298175.02559999999</v>
      </c>
      <c r="T79" s="47">
        <f>(T$7*0.76)*'Summary impacts'!$G$12</f>
        <v>301156.10279999999</v>
      </c>
      <c r="U79" s="48">
        <f t="shared" si="16"/>
        <v>6.5585594738735769E-3</v>
      </c>
      <c r="W79" s="76"/>
      <c r="X79" s="76"/>
      <c r="Y79" s="76"/>
      <c r="Z79" s="76"/>
      <c r="AA79" s="76"/>
      <c r="AB79" s="76"/>
      <c r="AC79" s="76"/>
      <c r="AD79" s="76"/>
      <c r="AE79" s="76"/>
      <c r="AF79" s="76"/>
      <c r="AG79" s="76"/>
      <c r="AH79" s="76"/>
      <c r="AI79" s="76"/>
      <c r="AJ79" s="76"/>
      <c r="AK79" s="76"/>
      <c r="AL79" s="76"/>
      <c r="AM79" s="76"/>
      <c r="AN79" s="76"/>
      <c r="AO79" s="76"/>
      <c r="AP79" s="77"/>
    </row>
    <row r="80" spans="1:42" ht="16" x14ac:dyDescent="0.8">
      <c r="A80" s="46" t="s">
        <v>38</v>
      </c>
      <c r="B80" s="47">
        <f>(B$7*0.24)*'Summary impacts'!$G$13</f>
        <v>33719.306399999994</v>
      </c>
      <c r="C80" s="47">
        <f>(C$7*0.24)*'Summary impacts'!$G$13</f>
        <v>41914.519200000002</v>
      </c>
      <c r="D80" s="47">
        <f>(D$7*0.24)*'Summary impacts'!$G$13</f>
        <v>45497.937599999997</v>
      </c>
      <c r="E80" s="47">
        <f>(E$7*0.24)*'Summary impacts'!$G$13</f>
        <v>45953.006399999998</v>
      </c>
      <c r="F80" s="47">
        <f>(F$7*0.24)*'Summary impacts'!$G$13</f>
        <v>46412.546399999999</v>
      </c>
      <c r="G80" s="47">
        <f>(G$7*0.24)*'Summary impacts'!$G$13</f>
        <v>46876.5576</v>
      </c>
      <c r="H80" s="47">
        <f>(H$7*0.24)*'Summary impacts'!$G$13</f>
        <v>47345.536800000002</v>
      </c>
      <c r="I80" s="47">
        <f>(I$7*0.24)*'Summary impacts'!$G$13</f>
        <v>47818.987199999996</v>
      </c>
      <c r="J80" s="47">
        <f>(J$7*0.24)*'Summary impacts'!$G$13</f>
        <v>48296.908799999997</v>
      </c>
      <c r="K80" s="47">
        <f>(K$7*0.24)*'Summary impacts'!$G$13</f>
        <v>48780.295199999993</v>
      </c>
      <c r="L80" s="47">
        <f>(L$7*0.24)*'Summary impacts'!$G$13</f>
        <v>49268.152800000003</v>
      </c>
      <c r="M80" s="47">
        <f>(M$7*0.24)*'Summary impacts'!$G$13</f>
        <v>49760.481599999999</v>
      </c>
      <c r="N80" s="47">
        <f>(N$7*0.24)*'Summary impacts'!$G$13</f>
        <v>50258.275199999996</v>
      </c>
      <c r="O80" s="47">
        <f>(O$7*0.24)*'Summary impacts'!$G$13</f>
        <v>50761.036800000002</v>
      </c>
      <c r="P80" s="47">
        <f>(P$7*0.24)*'Summary impacts'!$G$13</f>
        <v>51268.2696</v>
      </c>
      <c r="Q80" s="47">
        <f>(Q$7*0.24)*'Summary impacts'!$G$13</f>
        <v>51780.967199999999</v>
      </c>
      <c r="R80" s="47">
        <f>(R$7*0.24)*'Summary impacts'!$G$13</f>
        <v>52299.1296</v>
      </c>
      <c r="S80" s="47">
        <f>(S$7*0.24)*'Summary impacts'!$G$13</f>
        <v>52821.763199999994</v>
      </c>
      <c r="T80" s="47">
        <f>(T$7*0.24)*'Summary impacts'!$G$13</f>
        <v>53349.861599999997</v>
      </c>
      <c r="U80" s="48">
        <f t="shared" si="16"/>
        <v>1.1618500736772189E-3</v>
      </c>
      <c r="W80" s="76"/>
      <c r="X80" s="76"/>
      <c r="Y80" s="76"/>
      <c r="Z80" s="76"/>
      <c r="AA80" s="76"/>
      <c r="AB80" s="76"/>
      <c r="AC80" s="76"/>
      <c r="AD80" s="76"/>
      <c r="AE80" s="76"/>
      <c r="AF80" s="76"/>
      <c r="AG80" s="76"/>
      <c r="AH80" s="76"/>
      <c r="AI80" s="76"/>
      <c r="AJ80" s="76"/>
      <c r="AK80" s="76"/>
      <c r="AL80" s="76"/>
      <c r="AM80" s="76"/>
      <c r="AN80" s="76"/>
      <c r="AO80" s="76"/>
      <c r="AP80" s="77"/>
    </row>
    <row r="81" spans="1:42" ht="16" x14ac:dyDescent="0.8">
      <c r="A81" s="46" t="s">
        <v>39</v>
      </c>
      <c r="B81" s="47">
        <f>(B$8)*'Summary impacts'!$G$14</f>
        <v>401.52</v>
      </c>
      <c r="C81" s="47">
        <f>(C$8)*'Summary impacts'!$G$14</f>
        <v>558.096</v>
      </c>
      <c r="D81" s="47">
        <f>(D$8)*'Summary impacts'!$G$14</f>
        <v>642.096</v>
      </c>
      <c r="E81" s="47">
        <f>(E$8)*'Summary impacts'!$G$14</f>
        <v>648.48</v>
      </c>
      <c r="F81" s="47">
        <f>(F$8)*'Summary impacts'!$G$14</f>
        <v>655.20000000000005</v>
      </c>
      <c r="G81" s="47">
        <f>(G$8)*'Summary impacts'!$G$14</f>
        <v>661.58400000000006</v>
      </c>
      <c r="H81" s="47">
        <f>(H$8)*'Summary impacts'!$G$14</f>
        <v>668.30400000000009</v>
      </c>
      <c r="I81" s="47">
        <f>(I$8)*'Summary impacts'!$G$14</f>
        <v>675.024</v>
      </c>
      <c r="J81" s="47">
        <f>(J$8)*'Summary impacts'!$G$14</f>
        <v>681.74400000000003</v>
      </c>
      <c r="K81" s="47">
        <f>(K$8)*'Summary impacts'!$G$14</f>
        <v>688.46399999999994</v>
      </c>
      <c r="L81" s="47">
        <f>(L$8)*'Summary impacts'!$G$14</f>
        <v>695.52</v>
      </c>
      <c r="M81" s="47">
        <f>(M$8)*'Summary impacts'!$G$14</f>
        <v>702.24</v>
      </c>
      <c r="N81" s="47">
        <f>(N$8)*'Summary impacts'!$G$14</f>
        <v>709.29600000000005</v>
      </c>
      <c r="O81" s="47">
        <f>(O$8)*'Summary impacts'!$G$14</f>
        <v>716.35200000000009</v>
      </c>
      <c r="P81" s="47">
        <f>(P$8)*'Summary impacts'!$G$14</f>
        <v>723.74400000000003</v>
      </c>
      <c r="Q81" s="47">
        <f>(Q$8)*'Summary impacts'!$G$14</f>
        <v>730.80000000000007</v>
      </c>
      <c r="R81" s="47">
        <f>(R$8)*'Summary impacts'!$G$14</f>
        <v>738.19200000000001</v>
      </c>
      <c r="S81" s="47">
        <f>(S$8)*'Summary impacts'!$G$14</f>
        <v>745.58400000000006</v>
      </c>
      <c r="T81" s="47">
        <f>(T$8)*'Summary impacts'!$G$14</f>
        <v>752.976</v>
      </c>
      <c r="U81" s="48">
        <f t="shared" si="16"/>
        <v>1.6398265990575273E-5</v>
      </c>
      <c r="W81" s="76"/>
      <c r="X81" s="76"/>
      <c r="Y81" s="76"/>
      <c r="Z81" s="76"/>
      <c r="AA81" s="76"/>
      <c r="AB81" s="76"/>
      <c r="AC81" s="76"/>
      <c r="AD81" s="76"/>
      <c r="AE81" s="76"/>
      <c r="AF81" s="76"/>
      <c r="AG81" s="76"/>
      <c r="AH81" s="76"/>
      <c r="AI81" s="76"/>
      <c r="AJ81" s="76"/>
      <c r="AK81" s="76"/>
      <c r="AL81" s="76"/>
      <c r="AM81" s="76"/>
      <c r="AN81" s="76"/>
      <c r="AO81" s="76"/>
      <c r="AP81" s="77"/>
    </row>
    <row r="82" spans="1:42" ht="16" x14ac:dyDescent="0.8">
      <c r="A82" s="46" t="s">
        <v>40</v>
      </c>
      <c r="B82" s="47">
        <f>(B$9)*AVERAGE('Summary impacts'!$G$4:$G$14)</f>
        <v>1621118.3003636363</v>
      </c>
      <c r="C82" s="47">
        <f>(C$9)*AVERAGE('Summary impacts'!$G$4:$G$14)</f>
        <v>2016755.194727273</v>
      </c>
      <c r="D82" s="47">
        <f>(D$9)*AVERAGE('Summary impacts'!$G$4:$G$14)</f>
        <v>2190151.2570909089</v>
      </c>
      <c r="E82" s="47">
        <f>(E$9)*AVERAGE('Summary impacts'!$G$4:$G$14)</f>
        <v>2212019.4794545453</v>
      </c>
      <c r="F82" s="47">
        <f>(F$9)*AVERAGE('Summary impacts'!$G$4:$G$14)</f>
        <v>2234174.6863636365</v>
      </c>
      <c r="G82" s="47">
        <f>(G$9)*AVERAGE('Summary impacts'!$G$4:$G$14)</f>
        <v>2256444.6870909091</v>
      </c>
      <c r="H82" s="47">
        <f>(H$9)*AVERAGE('Summary impacts'!$G$4:$G$14)</f>
        <v>2279059.0692727277</v>
      </c>
      <c r="I82" s="47">
        <f>(I$9)*AVERAGE('Summary impacts'!$G$4:$G$14)</f>
        <v>2301788.2452727272</v>
      </c>
      <c r="J82" s="47">
        <f>(J$9)*AVERAGE('Summary impacts'!$G$4:$G$14)</f>
        <v>2324861.8027272727</v>
      </c>
      <c r="K82" s="47">
        <f>(K$9)*AVERAGE('Summary impacts'!$G$4:$G$14)</f>
        <v>2348107.5509090908</v>
      </c>
      <c r="L82" s="47">
        <f>(L$9)*AVERAGE('Summary impacts'!$G$4:$G$14)</f>
        <v>2371582.886727273</v>
      </c>
      <c r="M82" s="47">
        <f>(M$9)*AVERAGE('Summary impacts'!$G$4:$G$14)</f>
        <v>2395345.2070909096</v>
      </c>
      <c r="N82" s="47">
        <f>(N$9)*AVERAGE('Summary impacts'!$G$4:$G$14)</f>
        <v>2419279.7181818183</v>
      </c>
      <c r="O82" s="47">
        <f>(O$9)*AVERAGE('Summary impacts'!$G$4:$G$14)</f>
        <v>2443443.8169090911</v>
      </c>
      <c r="P82" s="47">
        <f>(P$9)*AVERAGE('Summary impacts'!$G$4:$G$14)</f>
        <v>2467894.9001818183</v>
      </c>
      <c r="Q82" s="47">
        <f>(Q$9)*AVERAGE('Summary impacts'!$G$4:$G$14)</f>
        <v>2492518.174181818</v>
      </c>
      <c r="R82" s="47">
        <f>(R$9)*AVERAGE('Summary impacts'!$G$4:$G$14)</f>
        <v>2517485.8296363638</v>
      </c>
      <c r="S82" s="47">
        <f>(S$9)*AVERAGE('Summary impacts'!$G$4:$G$14)</f>
        <v>2542683.0727272728</v>
      </c>
      <c r="T82" s="47">
        <f>(T$9)*AVERAGE('Summary impacts'!$G$4:$G$14)</f>
        <v>2568109.9034545454</v>
      </c>
      <c r="U82" s="48">
        <f t="shared" si="16"/>
        <v>5.5928142849012742E-2</v>
      </c>
      <c r="W82" s="76"/>
      <c r="X82" s="76"/>
      <c r="Y82" s="76"/>
      <c r="Z82" s="76"/>
      <c r="AA82" s="76"/>
      <c r="AB82" s="76"/>
      <c r="AC82" s="76"/>
      <c r="AD82" s="76"/>
      <c r="AE82" s="76"/>
      <c r="AF82" s="76"/>
      <c r="AG82" s="76"/>
      <c r="AH82" s="76"/>
      <c r="AI82" s="76"/>
      <c r="AJ82" s="76"/>
      <c r="AK82" s="76"/>
      <c r="AL82" s="76"/>
      <c r="AM82" s="76"/>
      <c r="AN82" s="76"/>
      <c r="AO82" s="76"/>
      <c r="AP82" s="77"/>
    </row>
    <row r="83" spans="1:42" ht="16" x14ac:dyDescent="0.8">
      <c r="A83" s="39" t="s">
        <v>60</v>
      </c>
      <c r="B83" s="39">
        <f>SUM(B71:B82)</f>
        <v>27515056.10396364</v>
      </c>
      <c r="C83" s="39">
        <f t="shared" ref="C83:T83" si="17">SUM(C71:C82)</f>
        <v>35383739.294527285</v>
      </c>
      <c r="D83" s="39">
        <f t="shared" si="17"/>
        <v>39159826.125990905</v>
      </c>
      <c r="E83" s="39">
        <f t="shared" si="17"/>
        <v>39551523.357554525</v>
      </c>
      <c r="F83" s="39">
        <f t="shared" si="17"/>
        <v>39947021.034963645</v>
      </c>
      <c r="G83" s="39">
        <f t="shared" si="17"/>
        <v>40346243.112990901</v>
      </c>
      <c r="H83" s="39">
        <f t="shared" si="17"/>
        <v>40750146.606972717</v>
      </c>
      <c r="I83" s="39">
        <f t="shared" si="17"/>
        <v>41157365.941072717</v>
      </c>
      <c r="J83" s="39">
        <f t="shared" si="17"/>
        <v>41568755.735427268</v>
      </c>
      <c r="K83" s="39">
        <f t="shared" si="17"/>
        <v>41984952.848209098</v>
      </c>
      <c r="L83" s="39">
        <f t="shared" si="17"/>
        <v>42404386.748427279</v>
      </c>
      <c r="M83" s="39">
        <f t="shared" si="17"/>
        <v>42828537.69449091</v>
      </c>
      <c r="N83" s="39">
        <f t="shared" si="17"/>
        <v>43256890.623481818</v>
      </c>
      <c r="O83" s="39">
        <f t="shared" si="17"/>
        <v>43689499.112609081</v>
      </c>
      <c r="P83" s="39">
        <f t="shared" si="17"/>
        <v>44126419.129081815</v>
      </c>
      <c r="Q83" s="39">
        <f t="shared" si="17"/>
        <v>44567540.456481814</v>
      </c>
      <c r="R83" s="39">
        <f t="shared" si="17"/>
        <v>45013444.55803638</v>
      </c>
      <c r="S83" s="39">
        <f t="shared" si="17"/>
        <v>45463606.399527282</v>
      </c>
      <c r="T83" s="39">
        <f t="shared" si="17"/>
        <v>45918025.749354526</v>
      </c>
      <c r="U83" s="41">
        <f t="shared" ref="U83" si="18">T83/B83</f>
        <v>1.6688327138369845</v>
      </c>
      <c r="W83" s="69"/>
      <c r="X83" s="69"/>
      <c r="Y83" s="69"/>
      <c r="Z83" s="69"/>
      <c r="AA83" s="69"/>
      <c r="AB83" s="69"/>
      <c r="AC83" s="69"/>
      <c r="AD83" s="69"/>
      <c r="AE83" s="69"/>
      <c r="AF83" s="69"/>
      <c r="AG83" s="69"/>
      <c r="AH83" s="69"/>
      <c r="AI83" s="69"/>
      <c r="AJ83" s="69"/>
      <c r="AK83" s="69"/>
      <c r="AL83" s="69"/>
      <c r="AM83" s="69"/>
      <c r="AN83" s="69"/>
      <c r="AO83" s="69"/>
      <c r="AP83" s="78"/>
    </row>
    <row r="84" spans="1:42" x14ac:dyDescent="0.75">
      <c r="A84" s="73" t="s">
        <v>87</v>
      </c>
      <c r="W84" s="6"/>
      <c r="X84" s="6"/>
      <c r="Y84" s="6"/>
      <c r="Z84" s="6"/>
      <c r="AA84" s="6"/>
      <c r="AB84" s="6"/>
      <c r="AC84" s="6"/>
      <c r="AD84" s="6"/>
      <c r="AE84" s="6"/>
      <c r="AF84" s="6"/>
      <c r="AG84" s="6"/>
      <c r="AH84" s="6"/>
      <c r="AI84" s="6"/>
      <c r="AJ84" s="6"/>
      <c r="AK84" s="6"/>
      <c r="AL84" s="6"/>
      <c r="AM84" s="6"/>
      <c r="AN84" s="6"/>
      <c r="AO84" s="6"/>
      <c r="AP84" s="6"/>
    </row>
    <row r="85" spans="1:42" ht="16" x14ac:dyDescent="0.8">
      <c r="A85" s="46" t="s">
        <v>84</v>
      </c>
      <c r="B85" s="47">
        <f>(B$3*0.5*'Summary impacts'!$Q$19+(B$3*0.5)*'Summary impacts'!$Q$18)*'Summary impacts'!$H$4</f>
        <v>48485685.040000007</v>
      </c>
      <c r="C85" s="47">
        <f>(C$3*0.5*'Summary impacts'!$Q$19+(C$3*0.5)*'Summary impacts'!$Q$18)*'Summary impacts'!$H$4</f>
        <v>61987416.400000006</v>
      </c>
      <c r="D85" s="47">
        <f>(D$3*0.5*'Summary impacts'!$Q$19+(D$3*0.5)*'Summary impacts'!$Q$18)*'Summary impacts'!$H$4</f>
        <v>68508888.239999995</v>
      </c>
      <c r="E85" s="47">
        <f>(E$3*0.5*'Summary impacts'!$Q$19+(E$3*0.5)*'Summary impacts'!$Q$18)*'Summary impacts'!$H$4</f>
        <v>69194283.599999994</v>
      </c>
      <c r="F85" s="47">
        <f>(F$3*0.5*'Summary impacts'!$Q$19+(F$3*0.5)*'Summary impacts'!$Q$18)*'Summary impacts'!$H$4</f>
        <v>69886180.000000015</v>
      </c>
      <c r="G85" s="47">
        <f>(G$3*0.5*'Summary impacts'!$Q$19+(G$3*0.5)*'Summary impacts'!$Q$18)*'Summary impacts'!$H$4</f>
        <v>70584577.439999998</v>
      </c>
      <c r="H85" s="47">
        <f>(H$3*0.5*'Summary impacts'!$Q$19+(H$3*0.5)*'Summary impacts'!$Q$18)*'Summary impacts'!$H$4</f>
        <v>71291333.359999999</v>
      </c>
      <c r="I85" s="47">
        <f>(I$3*0.5*'Summary impacts'!$Q$19+(I$3*0.5)*'Summary impacts'!$Q$18)*'Summary impacts'!$H$4</f>
        <v>72003661.599999994</v>
      </c>
      <c r="J85" s="47">
        <f>(J$3*0.5*'Summary impacts'!$Q$19+(J$3*0.5)*'Summary impacts'!$Q$18)*'Summary impacts'!$H$4</f>
        <v>72723419.599999994</v>
      </c>
      <c r="K85" s="47">
        <f>(K$3*0.5*'Summary impacts'!$Q$19+(K$3*0.5)*'Summary impacts'!$Q$18)*'Summary impacts'!$H$4</f>
        <v>73451536.079999998</v>
      </c>
      <c r="L85" s="47">
        <f>(L$3*0.5*'Summary impacts'!$Q$19+(L$3*0.5)*'Summary impacts'!$Q$18)*'Summary impacts'!$H$4</f>
        <v>74185224.879999995</v>
      </c>
      <c r="M85" s="47">
        <f>(M$3*0.5*'Summary impacts'!$Q$19+(M$3*0.5)*'Summary impacts'!$Q$18)*'Summary impacts'!$H$4</f>
        <v>74927272.159999996</v>
      </c>
      <c r="N85" s="47">
        <f>(N$3*0.5*'Summary impacts'!$Q$19+(N$3*0.5)*'Summary impacts'!$Q$18)*'Summary impacts'!$H$4</f>
        <v>75676749.200000003</v>
      </c>
      <c r="O85" s="47">
        <f>(O$3*0.5*'Summary impacts'!$Q$19+(O$3*0.5)*'Summary impacts'!$Q$18)*'Summary impacts'!$H$4</f>
        <v>76433656.000000015</v>
      </c>
      <c r="P85" s="47">
        <f>(P$3*0.5*'Summary impacts'!$Q$19+(P$3*0.5)*'Summary impacts'!$Q$18)*'Summary impacts'!$H$4</f>
        <v>77197992.560000002</v>
      </c>
      <c r="Q85" s="47">
        <f>(Q$3*0.5*'Summary impacts'!$Q$19+(Q$3*0.5)*'Summary impacts'!$Q$18)*'Summary impacts'!$H$4</f>
        <v>77969758.879999995</v>
      </c>
      <c r="R85" s="47">
        <f>(R$3*0.5*'Summary impacts'!$Q$19+(R$3*0.5)*'Summary impacts'!$Q$18)*'Summary impacts'!$H$4</f>
        <v>78749883.680000007</v>
      </c>
      <c r="S85" s="47">
        <f>(S$3*0.5*'Summary impacts'!$Q$19+(S$3*0.5)*'Summary impacts'!$Q$18)*'Summary impacts'!$H$4</f>
        <v>79537438.239999995</v>
      </c>
      <c r="T85" s="47">
        <f>(T$3*0.5*'Summary impacts'!$Q$19+(T$3*0.5)*'Summary impacts'!$Q$18)*'Summary impacts'!$H$4</f>
        <v>80332422.560000002</v>
      </c>
      <c r="U85" s="48">
        <f>T85/B85</f>
        <v>1.6568276284789394</v>
      </c>
      <c r="W85" s="76"/>
      <c r="X85" s="76"/>
      <c r="Y85" s="76"/>
      <c r="Z85" s="76"/>
      <c r="AA85" s="76"/>
      <c r="AB85" s="76"/>
      <c r="AC85" s="76"/>
      <c r="AD85" s="76"/>
      <c r="AE85" s="76"/>
      <c r="AF85" s="76"/>
      <c r="AG85" s="76"/>
      <c r="AH85" s="76"/>
      <c r="AI85" s="76"/>
      <c r="AJ85" s="76"/>
      <c r="AK85" s="76"/>
      <c r="AL85" s="76"/>
      <c r="AM85" s="76"/>
      <c r="AN85" s="76"/>
      <c r="AO85" s="76"/>
      <c r="AP85" s="77"/>
    </row>
    <row r="86" spans="1:42" ht="16" x14ac:dyDescent="0.8">
      <c r="A86" s="46" t="s">
        <v>32</v>
      </c>
      <c r="B86" s="47">
        <f>(B$2-(B$3*0.5)*'Summary impacts'!$Q$18)*'Summary impacts'!$H$5</f>
        <v>22716340.919999998</v>
      </c>
      <c r="C86" s="47">
        <f>(C$2-(C$3*0.5)*'Summary impacts'!$Q$18)*'Summary impacts'!$H$5</f>
        <v>32174512.199999999</v>
      </c>
      <c r="D86" s="47">
        <f>(D$2-(D$3*0.5)*'Summary impacts'!$Q$18)*'Summary impacts'!$H$5</f>
        <v>36733574.519999996</v>
      </c>
      <c r="E86" s="47">
        <f>(E$2-(E$3*0.5)*'Summary impacts'!$Q$18)*'Summary impacts'!$H$5</f>
        <v>37100737.799999997</v>
      </c>
      <c r="F86" s="47">
        <f>(F$2-(F$3*0.5)*'Summary impacts'!$Q$18)*'Summary impacts'!$H$5</f>
        <v>37471409.999999993</v>
      </c>
      <c r="G86" s="47">
        <f>(G$2-(G$3*0.5)*'Summary impacts'!$Q$18)*'Summary impacts'!$H$5</f>
        <v>37846671.119999997</v>
      </c>
      <c r="H86" s="47">
        <f>(H$2-(H$3*0.5)*'Summary impacts'!$Q$18)*'Summary impacts'!$H$5</f>
        <v>38224592.280000001</v>
      </c>
      <c r="I86" s="47">
        <f>(I$2-(I$3*0.5)*'Summary impacts'!$Q$18)*'Summary impacts'!$H$5</f>
        <v>38607526.799999997</v>
      </c>
      <c r="J86" s="47">
        <f>(J$2-(J$3*0.5)*'Summary impacts'!$Q$18)*'Summary impacts'!$H$5</f>
        <v>38992465.799999997</v>
      </c>
      <c r="K86" s="47">
        <f>(K$2-(K$3*0.5)*'Summary impacts'!$Q$18)*'Summary impacts'!$H$5</f>
        <v>39383304.839999989</v>
      </c>
      <c r="L86" s="47">
        <f>(L$2-(L$3*0.5)*'Summary impacts'!$Q$18)*'Summary impacts'!$H$5</f>
        <v>39776997.240000002</v>
      </c>
      <c r="M86" s="47">
        <f>(M$2-(M$3*0.5)*'Summary impacts'!$Q$18)*'Summary impacts'!$H$5</f>
        <v>40174429.680000007</v>
      </c>
      <c r="N86" s="47">
        <f>(N$2-(N$3*0.5)*'Summary impacts'!$Q$18)*'Summary impacts'!$H$5</f>
        <v>40576026.599999987</v>
      </c>
      <c r="O86" s="47">
        <f>(O$2-(O$3*0.5)*'Summary impacts'!$Q$18)*'Summary impacts'!$H$5</f>
        <v>40981787.999999993</v>
      </c>
      <c r="P86" s="47">
        <f>(P$2-(P$3*0.5)*'Summary impacts'!$Q$18)*'Summary impacts'!$H$5</f>
        <v>41391713.880000003</v>
      </c>
      <c r="Q86" s="47">
        <f>(Q$2-(Q$3*0.5)*'Summary impacts'!$Q$18)*'Summary impacts'!$H$5</f>
        <v>41805804.240000002</v>
      </c>
      <c r="R86" s="47">
        <f>(R$2-(R$3*0.5)*'Summary impacts'!$Q$18)*'Summary impacts'!$H$5</f>
        <v>42223634.639999993</v>
      </c>
      <c r="S86" s="47">
        <f>(S$2-(S$3*0.5)*'Summary impacts'!$Q$18)*'Summary impacts'!$H$5</f>
        <v>42645629.520000003</v>
      </c>
      <c r="T86" s="47">
        <f>(T$2-(T$3*0.5)*'Summary impacts'!$Q$18)*'Summary impacts'!$H$5</f>
        <v>43071788.880000003</v>
      </c>
      <c r="U86" s="48">
        <f t="shared" ref="U86" si="19">T86/B86</f>
        <v>1.8960707198261226</v>
      </c>
      <c r="W86" s="76"/>
      <c r="X86" s="76"/>
      <c r="Y86" s="76"/>
      <c r="Z86" s="76"/>
      <c r="AA86" s="76"/>
      <c r="AB86" s="76"/>
      <c r="AC86" s="76"/>
      <c r="AD86" s="76"/>
      <c r="AE86" s="76"/>
      <c r="AF86" s="76"/>
      <c r="AG86" s="76"/>
      <c r="AH86" s="76"/>
      <c r="AI86" s="76"/>
      <c r="AJ86" s="76"/>
      <c r="AK86" s="76"/>
      <c r="AL86" s="76"/>
      <c r="AM86" s="76"/>
      <c r="AN86" s="76"/>
      <c r="AO86" s="76"/>
      <c r="AP86" s="77"/>
    </row>
    <row r="87" spans="1:42" ht="16" x14ac:dyDescent="0.8">
      <c r="A87" s="46" t="s">
        <v>78</v>
      </c>
      <c r="B87" s="47">
        <f>(B$3*0.5*'Summary impacts'!$Q$19)*'Summary impacts'!$H$6</f>
        <v>15192237.000000002</v>
      </c>
      <c r="C87" s="47">
        <f>(C$3*0.5*'Summary impacts'!$Q$19)*'Summary impacts'!$H$6</f>
        <v>19422795</v>
      </c>
      <c r="D87" s="47">
        <f>(D$3*0.5*'Summary impacts'!$Q$19)*'Summary impacts'!$H$6</f>
        <v>21466197</v>
      </c>
      <c r="E87" s="47">
        <f>(E$3*0.5*'Summary impacts'!$Q$19)*'Summary impacts'!$H$6</f>
        <v>21680955</v>
      </c>
      <c r="F87" s="47">
        <f>(F$3*0.5*'Summary impacts'!$Q$19)*'Summary impacts'!$H$6</f>
        <v>21897750</v>
      </c>
      <c r="G87" s="47">
        <f>(G$3*0.5*'Summary impacts'!$Q$19)*'Summary impacts'!$H$6</f>
        <v>22116582</v>
      </c>
      <c r="H87" s="47">
        <f>(H$3*0.5*'Summary impacts'!$Q$19)*'Summary impacts'!$H$6</f>
        <v>22338033</v>
      </c>
      <c r="I87" s="47">
        <f>(I$3*0.5*'Summary impacts'!$Q$19)*'Summary impacts'!$H$6</f>
        <v>22561230</v>
      </c>
      <c r="J87" s="47">
        <f>(J$3*0.5*'Summary impacts'!$Q$19)*'Summary impacts'!$H$6</f>
        <v>22786755</v>
      </c>
      <c r="K87" s="47">
        <f>(K$3*0.5*'Summary impacts'!$Q$19)*'Summary impacts'!$H$6</f>
        <v>23014899</v>
      </c>
      <c r="L87" s="47">
        <f>(L$3*0.5*'Summary impacts'!$Q$19)*'Summary impacts'!$H$6</f>
        <v>23244789</v>
      </c>
      <c r="M87" s="47">
        <f>(M$3*0.5*'Summary impacts'!$Q$19)*'Summary impacts'!$H$6</f>
        <v>23477298</v>
      </c>
      <c r="N87" s="47">
        <f>(N$3*0.5*'Summary impacts'!$Q$19)*'Summary impacts'!$H$6</f>
        <v>23712135</v>
      </c>
      <c r="O87" s="47">
        <f>(O$3*0.5*'Summary impacts'!$Q$19)*'Summary impacts'!$H$6</f>
        <v>23949300</v>
      </c>
      <c r="P87" s="47">
        <f>(P$3*0.5*'Summary impacts'!$Q$19)*'Summary impacts'!$H$6</f>
        <v>24188793</v>
      </c>
      <c r="Q87" s="47">
        <f>(Q$3*0.5*'Summary impacts'!$Q$19)*'Summary impacts'!$H$6</f>
        <v>24430614</v>
      </c>
      <c r="R87" s="47">
        <f>(R$3*0.5*'Summary impacts'!$Q$19)*'Summary impacts'!$H$6</f>
        <v>24675054</v>
      </c>
      <c r="S87" s="47">
        <f>(S$3*0.5*'Summary impacts'!$Q$19)*'Summary impacts'!$H$6</f>
        <v>24921822</v>
      </c>
      <c r="T87" s="47">
        <f>(T$3*0.5*'Summary impacts'!$Q$19)*'Summary impacts'!$H$6</f>
        <v>25170918</v>
      </c>
      <c r="U87" s="48">
        <f>T87/B87</f>
        <v>1.6568276284789394</v>
      </c>
      <c r="W87" s="76"/>
      <c r="X87" s="76"/>
      <c r="Y87" s="76"/>
      <c r="Z87" s="76"/>
      <c r="AA87" s="76"/>
      <c r="AB87" s="76"/>
      <c r="AC87" s="76"/>
      <c r="AD87" s="76"/>
      <c r="AE87" s="76"/>
      <c r="AF87" s="76"/>
      <c r="AG87" s="76"/>
      <c r="AH87" s="76"/>
      <c r="AI87" s="76"/>
      <c r="AJ87" s="76"/>
      <c r="AK87" s="76"/>
      <c r="AL87" s="76"/>
      <c r="AM87" s="76"/>
      <c r="AN87" s="76"/>
      <c r="AO87" s="76"/>
      <c r="AP87" s="77"/>
    </row>
    <row r="88" spans="1:42" ht="16" x14ac:dyDescent="0.8">
      <c r="A88" s="46" t="s">
        <v>14</v>
      </c>
      <c r="B88" s="47">
        <f>(B$4)*'Summary impacts'!$H$7</f>
        <v>23296416</v>
      </c>
      <c r="C88" s="47">
        <f>(C$4)*'Summary impacts'!$H$7</f>
        <v>28874208</v>
      </c>
      <c r="D88" s="47">
        <f>(D$4)*'Summary impacts'!$H$7</f>
        <v>31284528</v>
      </c>
      <c r="E88" s="47">
        <f>(E$4)*'Summary impacts'!$H$7</f>
        <v>31597632.000000004</v>
      </c>
      <c r="F88" s="47">
        <f>(F$4)*'Summary impacts'!$H$7</f>
        <v>31913375.999999996</v>
      </c>
      <c r="G88" s="47">
        <f>(G$4)*'Summary impacts'!$H$7</f>
        <v>32232288.000000004</v>
      </c>
      <c r="H88" s="47">
        <f>(H$4)*'Summary impacts'!$H$7</f>
        <v>32554896.000000004</v>
      </c>
      <c r="I88" s="47">
        <f>(I$4)*'Summary impacts'!$H$7</f>
        <v>32880144</v>
      </c>
      <c r="J88" s="47">
        <f>(J$4)*'Summary impacts'!$H$7</f>
        <v>33209088.000000004</v>
      </c>
      <c r="K88" s="47">
        <f>(K$4)*'Summary impacts'!$H$7</f>
        <v>33541200</v>
      </c>
      <c r="L88" s="47">
        <f>(L$4)*'Summary impacts'!$H$7</f>
        <v>33876480</v>
      </c>
      <c r="M88" s="47">
        <f>(M$4)*'Summary impacts'!$H$7</f>
        <v>34215456</v>
      </c>
      <c r="N88" s="47">
        <f>(N$4)*'Summary impacts'!$H$7</f>
        <v>34557600</v>
      </c>
      <c r="O88" s="47">
        <f>(O$4)*'Summary impacts'!$H$7</f>
        <v>34903440</v>
      </c>
      <c r="P88" s="47">
        <f>(P$4)*'Summary impacts'!$H$7</f>
        <v>35252448</v>
      </c>
      <c r="Q88" s="47">
        <f>(Q$4)*'Summary impacts'!$H$7</f>
        <v>35604624</v>
      </c>
      <c r="R88" s="47">
        <f>(R$4)*'Summary impacts'!$H$7</f>
        <v>35961024</v>
      </c>
      <c r="S88" s="47">
        <f>(S$4)*'Summary impacts'!$H$7</f>
        <v>36320592</v>
      </c>
      <c r="T88" s="47">
        <f>(T$4)*'Summary impacts'!$H$7</f>
        <v>36683856</v>
      </c>
      <c r="U88" s="48">
        <f t="shared" ref="U88:U97" si="20">T88/B88</f>
        <v>1.5746566338787906</v>
      </c>
      <c r="W88" s="76"/>
      <c r="X88" s="76"/>
      <c r="Y88" s="76"/>
      <c r="Z88" s="76"/>
      <c r="AA88" s="76"/>
      <c r="AB88" s="76"/>
      <c r="AC88" s="76"/>
      <c r="AD88" s="76"/>
      <c r="AE88" s="76"/>
      <c r="AF88" s="76"/>
      <c r="AG88" s="76"/>
      <c r="AH88" s="76"/>
      <c r="AI88" s="76"/>
      <c r="AJ88" s="76"/>
      <c r="AK88" s="76"/>
      <c r="AL88" s="76"/>
      <c r="AM88" s="76"/>
      <c r="AN88" s="76"/>
      <c r="AO88" s="76"/>
      <c r="AP88" s="77"/>
    </row>
    <row r="89" spans="1:42" ht="16" x14ac:dyDescent="0.8">
      <c r="A89" s="46" t="s">
        <v>34</v>
      </c>
      <c r="B89" s="47">
        <f>(B$5*0.89)*'Summary impacts'!$H$8</f>
        <v>15584320.08</v>
      </c>
      <c r="C89" s="47">
        <f>(C$5*0.89)*'Summary impacts'!$H$8</f>
        <v>19313647.919999998</v>
      </c>
      <c r="D89" s="47">
        <f>(D$5*0.89)*'Summary impacts'!$H$8</f>
        <v>20925324</v>
      </c>
      <c r="E89" s="47">
        <f>(E$5*0.89)*'Summary impacts'!$H$8</f>
        <v>21134352.960000001</v>
      </c>
      <c r="F89" s="47">
        <f>(F$5*0.89)*'Summary impacts'!$H$8</f>
        <v>21345624.719999999</v>
      </c>
      <c r="G89" s="47">
        <f>(G$5*0.89)*'Summary impacts'!$H$8</f>
        <v>21559139.279999997</v>
      </c>
      <c r="H89" s="47">
        <f>(H$5*0.89)*'Summary impacts'!$H$8</f>
        <v>21774896.640000001</v>
      </c>
      <c r="I89" s="47">
        <f>(I$5*0.89)*'Summary impacts'!$H$8</f>
        <v>21992448.240000002</v>
      </c>
      <c r="J89" s="47">
        <f>(J$5*0.89)*'Summary impacts'!$H$8</f>
        <v>22212242.640000001</v>
      </c>
      <c r="K89" s="47">
        <f>(K$5*0.89)*'Summary impacts'!$H$8</f>
        <v>22434728.399999999</v>
      </c>
      <c r="L89" s="47">
        <f>(L$5*0.89)*'Summary impacts'!$H$8</f>
        <v>22659008.399999999</v>
      </c>
      <c r="M89" s="47">
        <f>(M$5*0.89)*'Summary impacts'!$H$8</f>
        <v>22885531.199999999</v>
      </c>
      <c r="N89" s="47">
        <f>(N$5*0.89)*'Summary impacts'!$H$8</f>
        <v>23114296.799999997</v>
      </c>
      <c r="O89" s="47">
        <f>(O$5*0.89)*'Summary impacts'!$H$8</f>
        <v>23345305.200000003</v>
      </c>
      <c r="P89" s="47">
        <f>(P$5*0.89)*'Summary impacts'!$H$8</f>
        <v>23579004.960000001</v>
      </c>
      <c r="Q89" s="47">
        <f>(Q$5*0.89)*'Summary impacts'!$H$8</f>
        <v>23814947.52</v>
      </c>
      <c r="R89" s="47">
        <f>(R$5*0.89)*'Summary impacts'!$H$8</f>
        <v>24052684.32</v>
      </c>
      <c r="S89" s="47">
        <f>(S$5*0.89)*'Summary impacts'!$H$8</f>
        <v>24293561.039999999</v>
      </c>
      <c r="T89" s="47">
        <f>(T$5*0.89)*'Summary impacts'!$H$8</f>
        <v>24536232</v>
      </c>
      <c r="U89" s="48">
        <f t="shared" si="20"/>
        <v>1.5744178683475809</v>
      </c>
      <c r="W89" s="76"/>
      <c r="X89" s="76"/>
      <c r="Y89" s="76"/>
      <c r="Z89" s="76"/>
      <c r="AA89" s="76"/>
      <c r="AB89" s="76"/>
      <c r="AC89" s="76"/>
      <c r="AD89" s="76"/>
      <c r="AE89" s="76"/>
      <c r="AF89" s="76"/>
      <c r="AG89" s="76"/>
      <c r="AH89" s="76"/>
      <c r="AI89" s="76"/>
      <c r="AJ89" s="76"/>
      <c r="AK89" s="76"/>
      <c r="AL89" s="76"/>
      <c r="AM89" s="76"/>
      <c r="AN89" s="76"/>
      <c r="AO89" s="76"/>
      <c r="AP89" s="77"/>
    </row>
    <row r="90" spans="1:42" ht="16" x14ac:dyDescent="0.8">
      <c r="A90" s="46" t="s">
        <v>35</v>
      </c>
      <c r="B90" s="47">
        <f>(B$5*0.11)*'Summary impacts'!$H$9</f>
        <v>2109594.96</v>
      </c>
      <c r="C90" s="47">
        <f>(C$5*0.11)*'Summary impacts'!$H$9</f>
        <v>2614421.04</v>
      </c>
      <c r="D90" s="47">
        <f>(D$5*0.11)*'Summary impacts'!$H$9</f>
        <v>2832588</v>
      </c>
      <c r="E90" s="47">
        <f>(E$5*0.11)*'Summary impacts'!$H$9</f>
        <v>2860883.52</v>
      </c>
      <c r="F90" s="47">
        <f>(F$5*0.11)*'Summary impacts'!$H$9</f>
        <v>2889482.64</v>
      </c>
      <c r="G90" s="47">
        <f>(G$5*0.11)*'Summary impacts'!$H$9</f>
        <v>2918385.3600000003</v>
      </c>
      <c r="H90" s="47">
        <f>(H$5*0.11)*'Summary impacts'!$H$9</f>
        <v>2947591.68</v>
      </c>
      <c r="I90" s="47">
        <f>(I$5*0.11)*'Summary impacts'!$H$9</f>
        <v>2977040.8800000004</v>
      </c>
      <c r="J90" s="47">
        <f>(J$5*0.11)*'Summary impacts'!$H$9</f>
        <v>3006793.68</v>
      </c>
      <c r="K90" s="47">
        <f>(K$5*0.11)*'Summary impacts'!$H$9</f>
        <v>3036910.8</v>
      </c>
      <c r="L90" s="47">
        <f>(L$5*0.11)*'Summary impacts'!$H$9</f>
        <v>3067270.8</v>
      </c>
      <c r="M90" s="47">
        <f>(M$5*0.11)*'Summary impacts'!$H$9</f>
        <v>3097934.4</v>
      </c>
      <c r="N90" s="47">
        <f>(N$5*0.11)*'Summary impacts'!$H$9</f>
        <v>3128901.5999999996</v>
      </c>
      <c r="O90" s="47">
        <f>(O$5*0.11)*'Summary impacts'!$H$9</f>
        <v>3160172.4000000004</v>
      </c>
      <c r="P90" s="47">
        <f>(P$5*0.11)*'Summary impacts'!$H$9</f>
        <v>3191807.5199999996</v>
      </c>
      <c r="Q90" s="47">
        <f>(Q$5*0.11)*'Summary impacts'!$H$9</f>
        <v>3223746.2399999998</v>
      </c>
      <c r="R90" s="47">
        <f>(R$5*0.11)*'Summary impacts'!$H$9</f>
        <v>3255927.84</v>
      </c>
      <c r="S90" s="47">
        <f>(S$5*0.11)*'Summary impacts'!$H$9</f>
        <v>3288534.4800000004</v>
      </c>
      <c r="T90" s="47">
        <f>(T$5*0.11)*'Summary impacts'!$H$9</f>
        <v>3321384</v>
      </c>
      <c r="U90" s="48">
        <f t="shared" si="20"/>
        <v>1.5744178683475809</v>
      </c>
      <c r="W90" s="76"/>
      <c r="X90" s="76"/>
      <c r="Y90" s="76"/>
      <c r="Z90" s="76"/>
      <c r="AA90" s="76"/>
      <c r="AB90" s="76"/>
      <c r="AC90" s="76"/>
      <c r="AD90" s="76"/>
      <c r="AE90" s="76"/>
      <c r="AF90" s="76"/>
      <c r="AG90" s="76"/>
      <c r="AH90" s="76"/>
      <c r="AI90" s="76"/>
      <c r="AJ90" s="76"/>
      <c r="AK90" s="76"/>
      <c r="AL90" s="76"/>
      <c r="AM90" s="76"/>
      <c r="AN90" s="76"/>
      <c r="AO90" s="76"/>
      <c r="AP90" s="77"/>
    </row>
    <row r="91" spans="1:42" ht="16" x14ac:dyDescent="0.8">
      <c r="A91" s="46" t="s">
        <v>77</v>
      </c>
      <c r="B91" s="47">
        <f>(B$6*0.5)*'Summary impacts'!$H$10</f>
        <v>20562601</v>
      </c>
      <c r="C91" s="47">
        <f>(C$6*0.5)*'Summary impacts'!$H$10</f>
        <v>26003365.000000004</v>
      </c>
      <c r="D91" s="47">
        <f>(D$6*0.5)*'Summary impacts'!$H$10</f>
        <v>28522128.999999996</v>
      </c>
      <c r="E91" s="47">
        <f>(E$6*0.5)*'Summary impacts'!$H$10</f>
        <v>28807511</v>
      </c>
      <c r="F91" s="47">
        <f>(F$6*0.5)*'Summary impacts'!$H$10</f>
        <v>29095815.000000004</v>
      </c>
      <c r="G91" s="47">
        <f>(G$6*0.5)*'Summary impacts'!$H$10</f>
        <v>29386553.999999996</v>
      </c>
      <c r="H91" s="47">
        <f>(H$6*0.5)*'Summary impacts'!$H$10</f>
        <v>29680215.000000004</v>
      </c>
      <c r="I91" s="47">
        <f>(I$6*0.5)*'Summary impacts'!$H$10</f>
        <v>29977284.999999996</v>
      </c>
      <c r="J91" s="47">
        <f>(J$6*0.5)*'Summary impacts'!$H$10</f>
        <v>30276790.000000004</v>
      </c>
      <c r="K91" s="47">
        <f>(K$6*0.5)*'Summary impacts'!$H$10</f>
        <v>30579703.999999996</v>
      </c>
      <c r="L91" s="47">
        <f>(L$6*0.5)*'Summary impacts'!$H$10</f>
        <v>30885540.000000004</v>
      </c>
      <c r="M91" s="47">
        <f>(M$6*0.5)*'Summary impacts'!$H$10</f>
        <v>31194298</v>
      </c>
      <c r="N91" s="47">
        <f>(N$6*0.5)*'Summary impacts'!$H$10</f>
        <v>31506465.000000004</v>
      </c>
      <c r="O91" s="47">
        <f>(O$6*0.5)*'Summary impacts'!$H$10</f>
        <v>31821553.999999996</v>
      </c>
      <c r="P91" s="47">
        <f>(P$6*0.5)*'Summary impacts'!$H$10</f>
        <v>32139565.000000004</v>
      </c>
      <c r="Q91" s="47">
        <f>(Q$6*0.5)*'Summary impacts'!$H$10</f>
        <v>32460984.999999996</v>
      </c>
      <c r="R91" s="47">
        <f>(R$6*0.5)*'Summary impacts'!$H$10</f>
        <v>32785814</v>
      </c>
      <c r="S91" s="47">
        <f>(S$6*0.5)*'Summary impacts'!$H$10</f>
        <v>33113565.000000004</v>
      </c>
      <c r="T91" s="47">
        <f>(T$6*0.5)*'Summary impacts'!$H$10</f>
        <v>33444725</v>
      </c>
      <c r="U91" s="48">
        <f t="shared" si="20"/>
        <v>1.6264831963621722</v>
      </c>
      <c r="W91" s="76"/>
      <c r="X91" s="76"/>
      <c r="Y91" s="76"/>
      <c r="Z91" s="76"/>
      <c r="AA91" s="76"/>
      <c r="AB91" s="76"/>
      <c r="AC91" s="76"/>
      <c r="AD91" s="76"/>
      <c r="AE91" s="76"/>
      <c r="AF91" s="76"/>
      <c r="AG91" s="76"/>
      <c r="AH91" s="76"/>
      <c r="AI91" s="76"/>
      <c r="AJ91" s="76"/>
      <c r="AK91" s="76"/>
      <c r="AL91" s="76"/>
      <c r="AM91" s="76"/>
      <c r="AN91" s="76"/>
      <c r="AO91" s="76"/>
      <c r="AP91" s="77"/>
    </row>
    <row r="92" spans="1:42" ht="16" x14ac:dyDescent="0.8">
      <c r="A92" s="46" t="s">
        <v>79</v>
      </c>
      <c r="B92" s="47">
        <f>(B$6*0.5)*'Summary impacts'!$H$11</f>
        <v>21322615</v>
      </c>
      <c r="C92" s="47">
        <f>(C$6*0.5)*'Summary impacts'!$H$11</f>
        <v>26964475.000000004</v>
      </c>
      <c r="D92" s="47">
        <f>(D$6*0.5)*'Summary impacts'!$H$11</f>
        <v>29576334.999999996</v>
      </c>
      <c r="E92" s="47">
        <f>(E$6*0.5)*'Summary impacts'!$H$11</f>
        <v>29872265</v>
      </c>
      <c r="F92" s="47">
        <f>(F$6*0.5)*'Summary impacts'!$H$11</f>
        <v>30171225.000000004</v>
      </c>
      <c r="G92" s="47">
        <f>(G$6*0.5)*'Summary impacts'!$H$11</f>
        <v>30472709.999999996</v>
      </c>
      <c r="H92" s="47">
        <f>(H$6*0.5)*'Summary impacts'!$H$11</f>
        <v>30777225.000000004</v>
      </c>
      <c r="I92" s="47">
        <f>(I$6*0.5)*'Summary impacts'!$H$11</f>
        <v>31085274.999999996</v>
      </c>
      <c r="J92" s="47">
        <f>(J$6*0.5)*'Summary impacts'!$H$11</f>
        <v>31395850.000000004</v>
      </c>
      <c r="K92" s="47">
        <f>(K$6*0.5)*'Summary impacts'!$H$11</f>
        <v>31709959.999999996</v>
      </c>
      <c r="L92" s="47">
        <f>(L$6*0.5)*'Summary impacts'!$H$11</f>
        <v>32027100.000000004</v>
      </c>
      <c r="M92" s="47">
        <f>(M$6*0.5)*'Summary impacts'!$H$11</f>
        <v>32347270</v>
      </c>
      <c r="N92" s="47">
        <f>(N$6*0.5)*'Summary impacts'!$H$11</f>
        <v>32670975.000000004</v>
      </c>
      <c r="O92" s="47">
        <f>(O$6*0.5)*'Summary impacts'!$H$11</f>
        <v>32997709.999999996</v>
      </c>
      <c r="P92" s="47">
        <f>(P$6*0.5)*'Summary impacts'!$H$11</f>
        <v>33327475.000000004</v>
      </c>
      <c r="Q92" s="47">
        <f>(Q$6*0.5)*'Summary impacts'!$H$11</f>
        <v>33660775</v>
      </c>
      <c r="R92" s="47">
        <f>(R$6*0.5)*'Summary impacts'!$H$11</f>
        <v>33997610</v>
      </c>
      <c r="S92" s="47">
        <f>(S$6*0.5)*'Summary impacts'!$H$11</f>
        <v>34337475</v>
      </c>
      <c r="T92" s="47">
        <f>(T$6*0.5)*'Summary impacts'!$H$11</f>
        <v>34680875</v>
      </c>
      <c r="U92" s="48">
        <f t="shared" si="20"/>
        <v>1.6264831963621722</v>
      </c>
      <c r="W92" s="76"/>
      <c r="X92" s="76"/>
      <c r="Y92" s="76"/>
      <c r="Z92" s="76"/>
      <c r="AA92" s="76"/>
      <c r="AB92" s="76"/>
      <c r="AC92" s="76"/>
      <c r="AD92" s="76"/>
      <c r="AE92" s="76"/>
      <c r="AF92" s="76"/>
      <c r="AG92" s="76"/>
      <c r="AH92" s="76"/>
      <c r="AI92" s="76"/>
      <c r="AJ92" s="76"/>
      <c r="AK92" s="76"/>
      <c r="AL92" s="76"/>
      <c r="AM92" s="76"/>
      <c r="AN92" s="76"/>
      <c r="AO92" s="76"/>
      <c r="AP92" s="77"/>
    </row>
    <row r="93" spans="1:42" ht="16" x14ac:dyDescent="0.8">
      <c r="A93" s="46" t="s">
        <v>37</v>
      </c>
      <c r="B93" s="47">
        <f>(B$7*0.76)*'Summary impacts'!$H$12</f>
        <v>45548212.839999996</v>
      </c>
      <c r="C93" s="47">
        <f>(C$7*0.76)*'Summary impacts'!$H$12</f>
        <v>56618348.520000003</v>
      </c>
      <c r="D93" s="47">
        <f>(D$7*0.76)*'Summary impacts'!$H$12</f>
        <v>61458848.56000001</v>
      </c>
      <c r="E93" s="47">
        <f>(E$7*0.76)*'Summary impacts'!$H$12</f>
        <v>62073557.840000004</v>
      </c>
      <c r="F93" s="47">
        <f>(F$7*0.76)*'Summary impacts'!$H$12</f>
        <v>62694306.840000004</v>
      </c>
      <c r="G93" s="47">
        <f>(G$7*0.76)*'Summary impacts'!$H$12</f>
        <v>63321095.560000002</v>
      </c>
      <c r="H93" s="47">
        <f>(H$7*0.76)*'Summary impacts'!$H$12</f>
        <v>63954595.079999998</v>
      </c>
      <c r="I93" s="47">
        <f>(I$7*0.76)*'Summary impacts'!$H$12</f>
        <v>64594134.32</v>
      </c>
      <c r="J93" s="47">
        <f>(J$7*0.76)*'Summary impacts'!$H$12</f>
        <v>65239713.279999994</v>
      </c>
      <c r="K93" s="47">
        <f>(K$7*0.76)*'Summary impacts'!$H$12</f>
        <v>65892674.119999997</v>
      </c>
      <c r="L93" s="47">
        <f>(L$7*0.76)*'Summary impacts'!$H$12</f>
        <v>66551674.68</v>
      </c>
      <c r="M93" s="47">
        <f>(M$7*0.76)*'Summary impacts'!$H$12</f>
        <v>67216714.960000008</v>
      </c>
      <c r="N93" s="47">
        <f>(N$7*0.76)*'Summary impacts'!$H$12</f>
        <v>67889137.120000005</v>
      </c>
      <c r="O93" s="47">
        <f>(O$7*0.76)*'Summary impacts'!$H$12</f>
        <v>68568270.079999998</v>
      </c>
      <c r="P93" s="47">
        <f>(P$7*0.76)*'Summary impacts'!$H$12</f>
        <v>69253442.75999999</v>
      </c>
      <c r="Q93" s="47">
        <f>(Q$7*0.76)*'Summary impacts'!$H$12</f>
        <v>69945997.319999993</v>
      </c>
      <c r="R93" s="47">
        <f>(R$7*0.76)*'Summary impacts'!$H$12</f>
        <v>70645933.760000005</v>
      </c>
      <c r="S93" s="47">
        <f>(S$7*0.76)*'Summary impacts'!$H$12</f>
        <v>71351909.920000002</v>
      </c>
      <c r="T93" s="47">
        <f>(T$7*0.76)*'Summary impacts'!$H$12</f>
        <v>72065267.959999993</v>
      </c>
      <c r="U93" s="48">
        <f t="shared" si="20"/>
        <v>1.582175533717384</v>
      </c>
      <c r="W93" s="76"/>
      <c r="X93" s="76"/>
      <c r="Y93" s="76"/>
      <c r="Z93" s="76"/>
      <c r="AA93" s="76"/>
      <c r="AB93" s="76"/>
      <c r="AC93" s="76"/>
      <c r="AD93" s="76"/>
      <c r="AE93" s="76"/>
      <c r="AF93" s="76"/>
      <c r="AG93" s="76"/>
      <c r="AH93" s="76"/>
      <c r="AI93" s="76"/>
      <c r="AJ93" s="76"/>
      <c r="AK93" s="76"/>
      <c r="AL93" s="76"/>
      <c r="AM93" s="76"/>
      <c r="AN93" s="76"/>
      <c r="AO93" s="76"/>
      <c r="AP93" s="77"/>
    </row>
    <row r="94" spans="1:42" ht="16" x14ac:dyDescent="0.8">
      <c r="A94" s="46" t="s">
        <v>38</v>
      </c>
      <c r="B94" s="47">
        <f>(B$7*0.24)*'Summary impacts'!$H$13</f>
        <v>13520301.6</v>
      </c>
      <c r="C94" s="47">
        <f>(C$7*0.24)*'Summary impacts'!$H$13</f>
        <v>16806304.800000001</v>
      </c>
      <c r="D94" s="47">
        <f>(D$7*0.24)*'Summary impacts'!$H$13</f>
        <v>18243134.399999999</v>
      </c>
      <c r="E94" s="47">
        <f>(E$7*0.24)*'Summary impacts'!$H$13</f>
        <v>18425601.599999998</v>
      </c>
      <c r="F94" s="47">
        <f>(F$7*0.24)*'Summary impacts'!$H$13</f>
        <v>18609861.600000001</v>
      </c>
      <c r="G94" s="47">
        <f>(G$7*0.24)*'Summary impacts'!$H$13</f>
        <v>18795914.400000002</v>
      </c>
      <c r="H94" s="47">
        <f>(H$7*0.24)*'Summary impacts'!$H$13</f>
        <v>18983959.199999999</v>
      </c>
      <c r="I94" s="47">
        <f>(I$7*0.24)*'Summary impacts'!$H$13</f>
        <v>19173796.799999997</v>
      </c>
      <c r="J94" s="47">
        <f>(J$7*0.24)*'Summary impacts'!$H$13</f>
        <v>19365427.199999999</v>
      </c>
      <c r="K94" s="47">
        <f>(K$7*0.24)*'Summary impacts'!$H$13</f>
        <v>19559248.799999997</v>
      </c>
      <c r="L94" s="47">
        <f>(L$7*0.24)*'Summary impacts'!$H$13</f>
        <v>19754863.199999999</v>
      </c>
      <c r="M94" s="47">
        <f>(M$7*0.24)*'Summary impacts'!$H$13</f>
        <v>19952270.399999999</v>
      </c>
      <c r="N94" s="47">
        <f>(N$7*0.24)*'Summary impacts'!$H$13</f>
        <v>20151868.800000001</v>
      </c>
      <c r="O94" s="47">
        <f>(O$7*0.24)*'Summary impacts'!$H$13</f>
        <v>20353459.199999999</v>
      </c>
      <c r="P94" s="47">
        <f>(P$7*0.24)*'Summary impacts'!$H$13</f>
        <v>20556842.399999999</v>
      </c>
      <c r="Q94" s="47">
        <f>(Q$7*0.24)*'Summary impacts'!$H$13</f>
        <v>20762416.800000001</v>
      </c>
      <c r="R94" s="47">
        <f>(R$7*0.24)*'Summary impacts'!$H$13</f>
        <v>20970182.399999999</v>
      </c>
      <c r="S94" s="47">
        <f>(S$7*0.24)*'Summary impacts'!$H$13</f>
        <v>21179740.799999997</v>
      </c>
      <c r="T94" s="47">
        <f>(T$7*0.24)*'Summary impacts'!$H$13</f>
        <v>21391490.399999999</v>
      </c>
      <c r="U94" s="48">
        <f t="shared" si="20"/>
        <v>1.582175533717384</v>
      </c>
      <c r="W94" s="76"/>
      <c r="X94" s="76"/>
      <c r="Y94" s="76"/>
      <c r="Z94" s="76"/>
      <c r="AA94" s="76"/>
      <c r="AB94" s="76"/>
      <c r="AC94" s="76"/>
      <c r="AD94" s="76"/>
      <c r="AE94" s="76"/>
      <c r="AF94" s="76"/>
      <c r="AG94" s="76"/>
      <c r="AH94" s="76"/>
      <c r="AI94" s="76"/>
      <c r="AJ94" s="76"/>
      <c r="AK94" s="76"/>
      <c r="AL94" s="76"/>
      <c r="AM94" s="76"/>
      <c r="AN94" s="76"/>
      <c r="AO94" s="76"/>
      <c r="AP94" s="77"/>
    </row>
    <row r="95" spans="1:42" ht="16" x14ac:dyDescent="0.8">
      <c r="A95" s="46" t="s">
        <v>39</v>
      </c>
      <c r="B95" s="47">
        <f>(B$8)*'Summary impacts'!$H$14</f>
        <v>1912000</v>
      </c>
      <c r="C95" s="47">
        <f>(C$8)*'Summary impacts'!$H$14</f>
        <v>2657600</v>
      </c>
      <c r="D95" s="47">
        <f>(D$8)*'Summary impacts'!$H$14</f>
        <v>3057600</v>
      </c>
      <c r="E95" s="47">
        <f>(E$8)*'Summary impacts'!$H$14</f>
        <v>3088000</v>
      </c>
      <c r="F95" s="47">
        <f>(F$8)*'Summary impacts'!$H$14</f>
        <v>3120000</v>
      </c>
      <c r="G95" s="47">
        <f>(G$8)*'Summary impacts'!$H$14</f>
        <v>3150400</v>
      </c>
      <c r="H95" s="47">
        <f>(H$8)*'Summary impacts'!$H$14</f>
        <v>3182400</v>
      </c>
      <c r="I95" s="47">
        <f>(I$8)*'Summary impacts'!$H$14</f>
        <v>3214400</v>
      </c>
      <c r="J95" s="47">
        <f>(J$8)*'Summary impacts'!$H$14</f>
        <v>3246400</v>
      </c>
      <c r="K95" s="47">
        <f>(K$8)*'Summary impacts'!$H$14</f>
        <v>3278399.9999999995</v>
      </c>
      <c r="L95" s="47">
        <f>(L$8)*'Summary impacts'!$H$14</f>
        <v>3312000</v>
      </c>
      <c r="M95" s="47">
        <f>(M$8)*'Summary impacts'!$H$14</f>
        <v>3344000</v>
      </c>
      <c r="N95" s="47">
        <f>(N$8)*'Summary impacts'!$H$14</f>
        <v>3377600</v>
      </c>
      <c r="O95" s="47">
        <f>(O$8)*'Summary impacts'!$H$14</f>
        <v>3411200</v>
      </c>
      <c r="P95" s="47">
        <f>(P$8)*'Summary impacts'!$H$14</f>
        <v>3446400</v>
      </c>
      <c r="Q95" s="47">
        <f>(Q$8)*'Summary impacts'!$H$14</f>
        <v>3480000</v>
      </c>
      <c r="R95" s="47">
        <f>(R$8)*'Summary impacts'!$H$14</f>
        <v>3515200</v>
      </c>
      <c r="S95" s="47">
        <f>(S$8)*'Summary impacts'!$H$14</f>
        <v>3550400</v>
      </c>
      <c r="T95" s="47">
        <f>(T$8)*'Summary impacts'!$H$14</f>
        <v>3585600</v>
      </c>
      <c r="U95" s="48">
        <f t="shared" si="20"/>
        <v>1.8753138075313807</v>
      </c>
      <c r="W95" s="76"/>
      <c r="X95" s="76"/>
      <c r="Y95" s="76"/>
      <c r="Z95" s="76"/>
      <c r="AA95" s="76"/>
      <c r="AB95" s="76"/>
      <c r="AC95" s="76"/>
      <c r="AD95" s="76"/>
      <c r="AE95" s="76"/>
      <c r="AF95" s="76"/>
      <c r="AG95" s="76"/>
      <c r="AH95" s="76"/>
      <c r="AI95" s="76"/>
      <c r="AJ95" s="76"/>
      <c r="AK95" s="76"/>
      <c r="AL95" s="76"/>
      <c r="AM95" s="76"/>
      <c r="AN95" s="76"/>
      <c r="AO95" s="76"/>
      <c r="AP95" s="77"/>
    </row>
    <row r="96" spans="1:42" ht="16" x14ac:dyDescent="0.8">
      <c r="A96" s="46" t="s">
        <v>40</v>
      </c>
      <c r="B96" s="47">
        <f>(B$9)*AVERAGE('Summary impacts'!$H$4:$H$14)</f>
        <v>24605659.272727273</v>
      </c>
      <c r="C96" s="47">
        <f>(C$9)*AVERAGE('Summary impacts'!$H$4:$H$14)</f>
        <v>30610715.545454547</v>
      </c>
      <c r="D96" s="47">
        <f>(D$9)*AVERAGE('Summary impacts'!$H$4:$H$14)</f>
        <v>33242555.81818182</v>
      </c>
      <c r="E96" s="47">
        <f>(E$9)*AVERAGE('Summary impacts'!$H$4:$H$14)</f>
        <v>33574476.090909094</v>
      </c>
      <c r="F96" s="47">
        <f>(F$9)*AVERAGE('Summary impacts'!$H$4:$H$14)</f>
        <v>33910752.272727273</v>
      </c>
      <c r="G96" s="47">
        <f>(G$9)*AVERAGE('Summary impacts'!$H$4:$H$14)</f>
        <v>34248770.81818182</v>
      </c>
      <c r="H96" s="47">
        <f>(H$9)*AVERAGE('Summary impacts'!$H$4:$H$14)</f>
        <v>34592016.454545461</v>
      </c>
      <c r="I96" s="47">
        <f>(I$9)*AVERAGE('Summary impacts'!$H$4:$H$14)</f>
        <v>34937004.454545453</v>
      </c>
      <c r="J96" s="47">
        <f>(J$9)*AVERAGE('Summary impacts'!$H$4:$H$14)</f>
        <v>35287219.545454547</v>
      </c>
      <c r="K96" s="47">
        <f>(K$9)*AVERAGE('Summary impacts'!$H$4:$H$14)</f>
        <v>35640048.18181818</v>
      </c>
      <c r="L96" s="47">
        <f>(L$9)*AVERAGE('Summary impacts'!$H$4:$H$14)</f>
        <v>35996361.545454547</v>
      </c>
      <c r="M96" s="47">
        <f>(M$9)*AVERAGE('Summary impacts'!$H$4:$H$14)</f>
        <v>36357030.818181828</v>
      </c>
      <c r="N96" s="47">
        <f>(N$9)*AVERAGE('Summary impacts'!$H$4:$H$14)</f>
        <v>36720313.63636364</v>
      </c>
      <c r="O96" s="47">
        <f>(O$9)*AVERAGE('Summary impacts'!$H$4:$H$14)</f>
        <v>37087081.181818187</v>
      </c>
      <c r="P96" s="47">
        <f>(P$9)*AVERAGE('Summary impacts'!$H$4:$H$14)</f>
        <v>37458204.63636364</v>
      </c>
      <c r="Q96" s="47">
        <f>(Q$9)*AVERAGE('Summary impacts'!$H$4:$H$14)</f>
        <v>37831941.63636364</v>
      </c>
      <c r="R96" s="47">
        <f>(R$9)*AVERAGE('Summary impacts'!$H$4:$H$14)</f>
        <v>38210905.727272734</v>
      </c>
      <c r="S96" s="47">
        <f>(S$9)*AVERAGE('Summary impacts'!$H$4:$H$14)</f>
        <v>38593354.545454547</v>
      </c>
      <c r="T96" s="47">
        <f>(T$9)*AVERAGE('Summary impacts'!$H$4:$H$14)</f>
        <v>38979288.090909094</v>
      </c>
      <c r="U96" s="48">
        <f t="shared" si="20"/>
        <v>1.5841594674975217</v>
      </c>
      <c r="W96" s="76"/>
      <c r="X96" s="76"/>
      <c r="Y96" s="76"/>
      <c r="Z96" s="76"/>
      <c r="AA96" s="76"/>
      <c r="AB96" s="76"/>
      <c r="AC96" s="76"/>
      <c r="AD96" s="76"/>
      <c r="AE96" s="76"/>
      <c r="AF96" s="76"/>
      <c r="AG96" s="76"/>
      <c r="AH96" s="76"/>
      <c r="AI96" s="76"/>
      <c r="AJ96" s="76"/>
      <c r="AK96" s="76"/>
      <c r="AL96" s="76"/>
      <c r="AM96" s="76"/>
      <c r="AN96" s="76"/>
      <c r="AO96" s="76"/>
      <c r="AP96" s="77"/>
    </row>
    <row r="97" spans="1:42" ht="16" x14ac:dyDescent="0.8">
      <c r="A97" s="39" t="s">
        <v>60</v>
      </c>
      <c r="B97" s="39">
        <f>SUM(B85:B96)</f>
        <v>254855983.71272728</v>
      </c>
      <c r="C97" s="39">
        <f t="shared" ref="C97:T97" si="21">SUM(C85:C96)</f>
        <v>324047809.42545456</v>
      </c>
      <c r="D97" s="39">
        <f t="shared" si="21"/>
        <v>355851702.53818178</v>
      </c>
      <c r="E97" s="39">
        <f t="shared" si="21"/>
        <v>359410256.41090918</v>
      </c>
      <c r="F97" s="39">
        <f t="shared" si="21"/>
        <v>363005784.07272726</v>
      </c>
      <c r="G97" s="39">
        <f t="shared" si="21"/>
        <v>366633087.97818178</v>
      </c>
      <c r="H97" s="39">
        <f t="shared" si="21"/>
        <v>370301753.69454545</v>
      </c>
      <c r="I97" s="39">
        <f t="shared" si="21"/>
        <v>374003947.09454542</v>
      </c>
      <c r="J97" s="39">
        <f t="shared" si="21"/>
        <v>377742164.74545449</v>
      </c>
      <c r="K97" s="39">
        <f t="shared" si="21"/>
        <v>381522614.22181821</v>
      </c>
      <c r="L97" s="39">
        <f t="shared" si="21"/>
        <v>385337309.74545455</v>
      </c>
      <c r="M97" s="39">
        <f t="shared" si="21"/>
        <v>389189505.61818177</v>
      </c>
      <c r="N97" s="39">
        <f t="shared" si="21"/>
        <v>393082068.75636357</v>
      </c>
      <c r="O97" s="39">
        <f t="shared" si="21"/>
        <v>397012936.06181818</v>
      </c>
      <c r="P97" s="39">
        <f t="shared" si="21"/>
        <v>400983689.71636361</v>
      </c>
      <c r="Q97" s="39">
        <f t="shared" si="21"/>
        <v>404991610.63636363</v>
      </c>
      <c r="R97" s="39">
        <f t="shared" si="21"/>
        <v>409043854.36727273</v>
      </c>
      <c r="S97" s="39">
        <f t="shared" si="21"/>
        <v>413134022.54545456</v>
      </c>
      <c r="T97" s="39">
        <f t="shared" si="21"/>
        <v>417263847.89090908</v>
      </c>
      <c r="U97" s="41">
        <f t="shared" si="20"/>
        <v>1.6372534865072947</v>
      </c>
      <c r="W97" s="69"/>
      <c r="X97" s="69"/>
      <c r="Y97" s="69"/>
      <c r="Z97" s="69"/>
      <c r="AA97" s="69"/>
      <c r="AB97" s="69"/>
      <c r="AC97" s="69"/>
      <c r="AD97" s="69"/>
      <c r="AE97" s="69"/>
      <c r="AF97" s="69"/>
      <c r="AG97" s="69"/>
      <c r="AH97" s="69"/>
      <c r="AI97" s="69"/>
      <c r="AJ97" s="69"/>
      <c r="AK97" s="69"/>
      <c r="AL97" s="69"/>
      <c r="AM97" s="69"/>
      <c r="AN97" s="69"/>
      <c r="AO97" s="69"/>
      <c r="AP97" s="78"/>
    </row>
    <row r="98" spans="1:42" x14ac:dyDescent="0.75">
      <c r="A98" s="54" t="s">
        <v>108</v>
      </c>
      <c r="W98" s="6"/>
      <c r="X98" s="6"/>
      <c r="Y98" s="6"/>
      <c r="Z98" s="6"/>
      <c r="AA98" s="6"/>
      <c r="AB98" s="6"/>
      <c r="AC98" s="6"/>
      <c r="AD98" s="6"/>
      <c r="AE98" s="6"/>
      <c r="AF98" s="6"/>
      <c r="AG98" s="6"/>
      <c r="AH98" s="6"/>
      <c r="AI98" s="6"/>
      <c r="AJ98" s="6"/>
      <c r="AK98" s="6"/>
      <c r="AL98" s="6"/>
      <c r="AM98" s="6"/>
      <c r="AN98" s="6"/>
      <c r="AO98" s="6"/>
      <c r="AP98" s="6"/>
    </row>
    <row r="99" spans="1:42" ht="16" x14ac:dyDescent="0.8">
      <c r="A99" s="46" t="s">
        <v>84</v>
      </c>
      <c r="B99" s="47">
        <f>(B$3*0.5*'Summary impacts'!$Q$19+(B$3*0.5)*'Summary impacts'!$Q$18)*'Summary impacts'!$O$4</f>
        <v>199.40620037150057</v>
      </c>
      <c r="C99" s="47">
        <f>(C$3*0.5*'Summary impacts'!$Q$19+(C$3*0.5)*'Summary impacts'!$Q$18)*'Summary impacts'!$O$4</f>
        <v>254.93452686030236</v>
      </c>
      <c r="D99" s="47">
        <f>(D$3*0.5*'Summary impacts'!$Q$19+(D$3*0.5)*'Summary impacts'!$Q$18)*'Summary impacts'!$O$4</f>
        <v>281.75526620576704</v>
      </c>
      <c r="E99" s="47">
        <f>(E$3*0.5*'Summary impacts'!$Q$19+(E$3*0.5)*'Summary impacts'!$Q$18)*'Summary impacts'!$O$4</f>
        <v>284.5740793127099</v>
      </c>
      <c r="F99" s="47">
        <f>(F$3*0.5*'Summary impacts'!$Q$19+(F$3*0.5)*'Summary impacts'!$Q$18)*'Summary impacts'!$O$4</f>
        <v>287.41962912933934</v>
      </c>
      <c r="G99" s="47">
        <f>(G$3*0.5*'Summary impacts'!$Q$19+(G$3*0.5)*'Summary impacts'!$Q$18)*'Summary impacts'!$O$4</f>
        <v>290.29191565565509</v>
      </c>
      <c r="H99" s="47">
        <f>(H$3*0.5*'Summary impacts'!$Q$19+(H$3*0.5)*'Summary impacts'!$Q$18)*'Summary impacts'!$O$4</f>
        <v>293.19857795156776</v>
      </c>
      <c r="I99" s="47">
        <f>(I$3*0.5*'Summary impacts'!$Q$19+(I$3*0.5)*'Summary impacts'!$Q$18)*'Summary impacts'!$O$4</f>
        <v>296.12815742721159</v>
      </c>
      <c r="J99" s="47">
        <f>(J$3*0.5*'Summary impacts'!$Q$19+(J$3*0.5)*'Summary impacts'!$Q$18)*'Summary impacts'!$O$4</f>
        <v>299.08829314249715</v>
      </c>
      <c r="K99" s="47">
        <f>(K$3*0.5*'Summary impacts'!$Q$19+(K$3*0.5)*'Summary impacts'!$Q$18)*'Summary impacts'!$O$4</f>
        <v>302.08280462737957</v>
      </c>
      <c r="L99" s="47">
        <f>(L$3*0.5*'Summary impacts'!$Q$19+(L$3*0.5)*'Summary impacts'!$Q$18)*'Summary impacts'!$O$4</f>
        <v>305.10023329199322</v>
      </c>
      <c r="M99" s="47">
        <f>(M$3*0.5*'Summary impacts'!$Q$19+(M$3*0.5)*'Summary impacts'!$Q$18)*'Summary impacts'!$O$4</f>
        <v>308.15203772620379</v>
      </c>
      <c r="N99" s="47">
        <f>(N$3*0.5*'Summary impacts'!$Q$19+(N$3*0.5)*'Summary impacts'!$Q$18)*'Summary impacts'!$O$4</f>
        <v>311.23439840005597</v>
      </c>
      <c r="O99" s="47">
        <f>(O$3*0.5*'Summary impacts'!$Q$19+(O$3*0.5)*'Summary impacts'!$Q$18)*'Summary impacts'!$O$4</f>
        <v>314.34731531354981</v>
      </c>
      <c r="P99" s="47">
        <f>(P$3*0.5*'Summary impacts'!$Q$19+(P$3*0.5)*'Summary impacts'!$Q$18)*'Summary impacts'!$O$4</f>
        <v>317.49078846668533</v>
      </c>
      <c r="Q99" s="47">
        <f>(Q$3*0.5*'Summary impacts'!$Q$19+(Q$3*0.5)*'Summary impacts'!$Q$18)*'Summary impacts'!$O$4</f>
        <v>320.66481785946246</v>
      </c>
      <c r="R99" s="47">
        <f>(R$3*0.5*'Summary impacts'!$Q$19+(R$3*0.5)*'Summary impacts'!$Q$18)*'Summary impacts'!$O$4</f>
        <v>323.87322302183651</v>
      </c>
      <c r="S99" s="47">
        <f>(S$3*0.5*'Summary impacts'!$Q$19+(S$3*0.5)*'Summary impacts'!$Q$18)*'Summary impacts'!$O$4</f>
        <v>327.11218442385217</v>
      </c>
      <c r="T99" s="47">
        <f>(T$3*0.5*'Summary impacts'!$Q$19+(T$3*0.5)*'Summary impacts'!$Q$18)*'Summary impacts'!$O$4</f>
        <v>330.3817020655095</v>
      </c>
      <c r="U99" s="48">
        <f t="shared" ref="U99:U110" si="22">T99/$T$111</f>
        <v>7.752004354618755E-2</v>
      </c>
      <c r="W99" s="76"/>
      <c r="X99" s="76"/>
      <c r="Y99" s="76"/>
      <c r="Z99" s="76"/>
      <c r="AA99" s="76"/>
      <c r="AB99" s="76"/>
      <c r="AC99" s="76"/>
      <c r="AD99" s="76"/>
      <c r="AE99" s="76"/>
      <c r="AF99" s="76"/>
      <c r="AG99" s="76"/>
      <c r="AH99" s="76"/>
      <c r="AI99" s="76"/>
      <c r="AJ99" s="76"/>
      <c r="AK99" s="76"/>
      <c r="AL99" s="76"/>
      <c r="AM99" s="76"/>
      <c r="AN99" s="76"/>
      <c r="AO99" s="76"/>
      <c r="AP99" s="77"/>
    </row>
    <row r="100" spans="1:42" ht="16" x14ac:dyDescent="0.8">
      <c r="A100" s="46" t="s">
        <v>32</v>
      </c>
      <c r="B100" s="47">
        <f>(B$2-(B$3*0.5)*'Summary impacts'!$Q$18)*'Summary impacts'!$O$5</f>
        <v>228.74093287499994</v>
      </c>
      <c r="C100" s="47">
        <f>(C$2-(C$3*0.5)*'Summary impacts'!$Q$18)*'Summary impacts'!$O$5</f>
        <v>323.979463125</v>
      </c>
      <c r="D100" s="47">
        <f>(D$2-(D$3*0.5)*'Summary impacts'!$Q$18)*'Summary impacts'!$O$5</f>
        <v>369.88668787499995</v>
      </c>
      <c r="E100" s="47">
        <f>(E$2-(E$3*0.5)*'Summary impacts'!$Q$18)*'Summary impacts'!$O$5</f>
        <v>373.58381812499994</v>
      </c>
      <c r="F100" s="47">
        <f>(F$2-(F$3*0.5)*'Summary impacts'!$Q$18)*'Summary impacts'!$O$5</f>
        <v>377.31628124999986</v>
      </c>
      <c r="G100" s="47">
        <f>(G$2-(G$3*0.5)*'Summary impacts'!$Q$18)*'Summary impacts'!$O$5</f>
        <v>381.09495224999995</v>
      </c>
      <c r="H100" s="47">
        <f>(H$2-(H$3*0.5)*'Summary impacts'!$Q$18)*'Summary impacts'!$O$5</f>
        <v>384.90040837499998</v>
      </c>
      <c r="I100" s="47">
        <f>(I$2-(I$3*0.5)*'Summary impacts'!$Q$18)*'Summary impacts'!$O$5</f>
        <v>388.75634624999992</v>
      </c>
      <c r="J100" s="47">
        <f>(J$2-(J$3*0.5)*'Summary impacts'!$Q$18)*'Summary impacts'!$O$5</f>
        <v>392.63246812499995</v>
      </c>
      <c r="K100" s="47">
        <f>(K$2-(K$3*0.5)*'Summary impacts'!$Q$18)*'Summary impacts'!$O$5</f>
        <v>396.56800012499986</v>
      </c>
      <c r="L100" s="47">
        <f>(L$2-(L$3*0.5)*'Summary impacts'!$Q$18)*'Summary impacts'!$O$5</f>
        <v>400.53226387500001</v>
      </c>
      <c r="M100" s="47">
        <f>(M$2-(M$3*0.5)*'Summary impacts'!$Q$18)*'Summary impacts'!$O$5</f>
        <v>404.53418775</v>
      </c>
      <c r="N100" s="47">
        <f>(N$2-(N$3*0.5)*'Summary impacts'!$Q$18)*'Summary impacts'!$O$5</f>
        <v>408.57804562499985</v>
      </c>
      <c r="O100" s="47">
        <f>(O$2-(O$3*0.5)*'Summary impacts'!$Q$18)*'Summary impacts'!$O$5</f>
        <v>412.66383749999994</v>
      </c>
      <c r="P100" s="47">
        <f>(P$2-(P$3*0.5)*'Summary impacts'!$Q$18)*'Summary impacts'!$O$5</f>
        <v>416.79156337500001</v>
      </c>
      <c r="Q100" s="47">
        <f>(Q$2-(Q$3*0.5)*'Summary impacts'!$Q$18)*'Summary impacts'!$O$5</f>
        <v>420.96122324999993</v>
      </c>
      <c r="R100" s="47">
        <f>(R$2-(R$3*0.5)*'Summary impacts'!$Q$18)*'Summary impacts'!$O$5</f>
        <v>425.16854324999986</v>
      </c>
      <c r="S100" s="47">
        <f>(S$2-(S$3*0.5)*'Summary impacts'!$Q$18)*'Summary impacts'!$O$5</f>
        <v>429.41779725000004</v>
      </c>
      <c r="T100" s="47">
        <f>(T$2-(T$3*0.5)*'Summary impacts'!$Q$18)*'Summary impacts'!$O$5</f>
        <v>433.70898524999996</v>
      </c>
      <c r="U100" s="48">
        <f t="shared" si="22"/>
        <v>0.10176453239618659</v>
      </c>
      <c r="W100" s="76"/>
      <c r="X100" s="76"/>
      <c r="Y100" s="76"/>
      <c r="Z100" s="76"/>
      <c r="AA100" s="76"/>
      <c r="AB100" s="76"/>
      <c r="AC100" s="76"/>
      <c r="AD100" s="76"/>
      <c r="AE100" s="76"/>
      <c r="AF100" s="76"/>
      <c r="AG100" s="76"/>
      <c r="AH100" s="76"/>
      <c r="AI100" s="76"/>
      <c r="AJ100" s="76"/>
      <c r="AK100" s="76"/>
      <c r="AL100" s="76"/>
      <c r="AM100" s="76"/>
      <c r="AN100" s="76"/>
      <c r="AO100" s="76"/>
      <c r="AP100" s="77"/>
    </row>
    <row r="101" spans="1:42" ht="16" x14ac:dyDescent="0.8">
      <c r="A101" s="46" t="s">
        <v>78</v>
      </c>
      <c r="B101" s="47">
        <f>(B$3*0.5*'Summary impacts'!$Q$19)*'Summary impacts'!$O$6</f>
        <v>25.020204750000001</v>
      </c>
      <c r="C101" s="47">
        <f>(C$3*0.5*'Summary impacts'!$Q$19)*'Summary impacts'!$O$6</f>
        <v>31.98754125</v>
      </c>
      <c r="D101" s="47">
        <f>(D$3*0.5*'Summary impacts'!$Q$19)*'Summary impacts'!$O$6</f>
        <v>35.352834749999992</v>
      </c>
      <c r="E101" s="47">
        <f>(E$3*0.5*'Summary impacts'!$Q$19)*'Summary impacts'!$O$6</f>
        <v>35.706521249999994</v>
      </c>
      <c r="F101" s="47">
        <f>(F$3*0.5*'Summary impacts'!$Q$19)*'Summary impacts'!$O$6</f>
        <v>36.063562499999996</v>
      </c>
      <c r="G101" s="47">
        <f>(G$3*0.5*'Summary impacts'!$Q$19)*'Summary impacts'!$O$6</f>
        <v>36.423958499999998</v>
      </c>
      <c r="H101" s="47">
        <f>(H$3*0.5*'Summary impacts'!$Q$19)*'Summary impacts'!$O$6</f>
        <v>36.788667749999995</v>
      </c>
      <c r="I101" s="47">
        <f>(I$3*0.5*'Summary impacts'!$Q$19)*'Summary impacts'!$O$6</f>
        <v>37.156252499999994</v>
      </c>
      <c r="J101" s="47">
        <f>(J$3*0.5*'Summary impacts'!$Q$19)*'Summary impacts'!$O$6</f>
        <v>37.527671249999997</v>
      </c>
      <c r="K101" s="47">
        <f>(K$3*0.5*'Summary impacts'!$Q$19)*'Summary impacts'!$O$6</f>
        <v>37.903403249999997</v>
      </c>
      <c r="L101" s="47">
        <f>(L$3*0.5*'Summary impacts'!$Q$19)*'Summary impacts'!$O$6</f>
        <v>38.282010749999998</v>
      </c>
      <c r="M101" s="47">
        <f>(M$3*0.5*'Summary impacts'!$Q$19)*'Summary impacts'!$O$6</f>
        <v>38.664931499999994</v>
      </c>
      <c r="N101" s="47">
        <f>(N$3*0.5*'Summary impacts'!$Q$19)*'Summary impacts'!$O$6</f>
        <v>39.051686249999996</v>
      </c>
      <c r="O101" s="47">
        <f>(O$3*0.5*'Summary impacts'!$Q$19)*'Summary impacts'!$O$6</f>
        <v>39.442274999999995</v>
      </c>
      <c r="P101" s="47">
        <f>(P$3*0.5*'Summary impacts'!$Q$19)*'Summary impacts'!$O$6</f>
        <v>39.836697749999999</v>
      </c>
      <c r="Q101" s="47">
        <f>(Q$3*0.5*'Summary impacts'!$Q$19)*'Summary impacts'!$O$6</f>
        <v>40.234954499999994</v>
      </c>
      <c r="R101" s="47">
        <f>(R$3*0.5*'Summary impacts'!$Q$19)*'Summary impacts'!$O$6</f>
        <v>40.637524499999998</v>
      </c>
      <c r="S101" s="47">
        <f>(S$3*0.5*'Summary impacts'!$Q$19)*'Summary impacts'!$O$6</f>
        <v>41.043928499999993</v>
      </c>
      <c r="T101" s="47">
        <f>(T$3*0.5*'Summary impacts'!$Q$19)*'Summary impacts'!$O$6</f>
        <v>41.454166499999999</v>
      </c>
      <c r="U101" s="48">
        <f t="shared" si="22"/>
        <v>9.7267154087538315E-3</v>
      </c>
      <c r="W101" s="76"/>
      <c r="X101" s="76"/>
      <c r="Y101" s="76"/>
      <c r="Z101" s="76"/>
      <c r="AA101" s="76"/>
      <c r="AB101" s="76"/>
      <c r="AC101" s="76"/>
      <c r="AD101" s="76"/>
      <c r="AE101" s="76"/>
      <c r="AF101" s="76"/>
      <c r="AG101" s="76"/>
      <c r="AH101" s="76"/>
      <c r="AI101" s="76"/>
      <c r="AJ101" s="76"/>
      <c r="AK101" s="76"/>
      <c r="AL101" s="76"/>
      <c r="AM101" s="76"/>
      <c r="AN101" s="76"/>
      <c r="AO101" s="76"/>
      <c r="AP101" s="77"/>
    </row>
    <row r="102" spans="1:42" ht="16" x14ac:dyDescent="0.8">
      <c r="A102" s="46" t="s">
        <v>14</v>
      </c>
      <c r="B102" s="47">
        <f>(B$4)*'Summary impacts'!$O$7</f>
        <v>180.67959000000002</v>
      </c>
      <c r="C102" s="47">
        <f>(C$4)*'Summary impacts'!$O$7</f>
        <v>223.93917000000002</v>
      </c>
      <c r="D102" s="47">
        <f>(D$4)*'Summary impacts'!$O$7</f>
        <v>242.632845</v>
      </c>
      <c r="E102" s="47">
        <f>(E$4)*'Summary impacts'!$O$7</f>
        <v>245.06118000000004</v>
      </c>
      <c r="F102" s="47">
        <f>(F$4)*'Summary impacts'!$O$7</f>
        <v>247.50998999999999</v>
      </c>
      <c r="G102" s="47">
        <f>(G$4)*'Summary impacts'!$O$7</f>
        <v>249.98337000000004</v>
      </c>
      <c r="H102" s="47">
        <f>(H$4)*'Summary impacts'!$O$7</f>
        <v>252.48541500000005</v>
      </c>
      <c r="I102" s="47">
        <f>(I$4)*'Summary impacts'!$O$7</f>
        <v>255.00793500000003</v>
      </c>
      <c r="J102" s="47">
        <f>(J$4)*'Summary impacts'!$O$7</f>
        <v>257.55912000000001</v>
      </c>
      <c r="K102" s="47">
        <f>(K$4)*'Summary impacts'!$O$7</f>
        <v>260.13487500000002</v>
      </c>
      <c r="L102" s="47">
        <f>(L$4)*'Summary impacts'!$O$7</f>
        <v>262.73520000000002</v>
      </c>
      <c r="M102" s="47">
        <f>(M$4)*'Summary impacts'!$O$7</f>
        <v>265.36419000000001</v>
      </c>
      <c r="N102" s="47">
        <f>(N$4)*'Summary impacts'!$O$7</f>
        <v>268.01775000000004</v>
      </c>
      <c r="O102" s="47">
        <f>(O$4)*'Summary impacts'!$O$7</f>
        <v>270.69997499999999</v>
      </c>
      <c r="P102" s="47">
        <f>(P$4)*'Summary impacts'!$O$7</f>
        <v>273.40676999999999</v>
      </c>
      <c r="Q102" s="47">
        <f>(Q$4)*'Summary impacts'!$O$7</f>
        <v>276.13813500000003</v>
      </c>
      <c r="R102" s="47">
        <f>(R$4)*'Summary impacts'!$O$7</f>
        <v>278.90226000000001</v>
      </c>
      <c r="S102" s="47">
        <f>(S$4)*'Summary impacts'!$O$7</f>
        <v>281.69095500000003</v>
      </c>
      <c r="T102" s="47">
        <f>(T$4)*'Summary impacts'!$O$7</f>
        <v>284.50831500000004</v>
      </c>
      <c r="U102" s="48">
        <f t="shared" si="22"/>
        <v>6.6756411841716545E-2</v>
      </c>
      <c r="W102" s="76"/>
      <c r="X102" s="76"/>
      <c r="Y102" s="76"/>
      <c r="Z102" s="76"/>
      <c r="AA102" s="76"/>
      <c r="AB102" s="76"/>
      <c r="AC102" s="76"/>
      <c r="AD102" s="76"/>
      <c r="AE102" s="76"/>
      <c r="AF102" s="76"/>
      <c r="AG102" s="76"/>
      <c r="AH102" s="76"/>
      <c r="AI102" s="76"/>
      <c r="AJ102" s="76"/>
      <c r="AK102" s="76"/>
      <c r="AL102" s="76"/>
      <c r="AM102" s="76"/>
      <c r="AN102" s="76"/>
      <c r="AO102" s="76"/>
      <c r="AP102" s="77"/>
    </row>
    <row r="103" spans="1:42" ht="16" x14ac:dyDescent="0.8">
      <c r="A103" s="46" t="s">
        <v>34</v>
      </c>
      <c r="B103" s="47">
        <f>(B$5*0.89)*'Summary impacts'!$O$8</f>
        <v>108.22444499999999</v>
      </c>
      <c r="C103" s="47">
        <f>(C$5*0.89)*'Summary impacts'!$O$8</f>
        <v>134.12255499999998</v>
      </c>
      <c r="D103" s="47">
        <f>(D$5*0.89)*'Summary impacts'!$O$8</f>
        <v>145.31475</v>
      </c>
      <c r="E103" s="47">
        <f>(E$5*0.89)*'Summary impacts'!$O$8</f>
        <v>146.76633999999999</v>
      </c>
      <c r="F103" s="47">
        <f>(F$5*0.89)*'Summary impacts'!$O$8</f>
        <v>148.23350499999998</v>
      </c>
      <c r="G103" s="47">
        <f>(G$5*0.89)*'Summary impacts'!$O$8</f>
        <v>149.71624499999999</v>
      </c>
      <c r="H103" s="47">
        <f>(H$5*0.89)*'Summary impacts'!$O$8</f>
        <v>151.21456000000001</v>
      </c>
      <c r="I103" s="47">
        <f>(I$5*0.89)*'Summary impacts'!$O$8</f>
        <v>152.725335</v>
      </c>
      <c r="J103" s="47">
        <f>(J$5*0.89)*'Summary impacts'!$O$8</f>
        <v>154.25168500000001</v>
      </c>
      <c r="K103" s="47">
        <f>(K$5*0.89)*'Summary impacts'!$O$8</f>
        <v>155.79672499999998</v>
      </c>
      <c r="L103" s="47">
        <f>(L$5*0.89)*'Summary impacts'!$O$8</f>
        <v>157.35422499999999</v>
      </c>
      <c r="M103" s="47">
        <f>(M$5*0.89)*'Summary impacts'!$O$8</f>
        <v>158.92729999999997</v>
      </c>
      <c r="N103" s="47">
        <f>(N$5*0.89)*'Summary impacts'!$O$8</f>
        <v>160.51594999999998</v>
      </c>
      <c r="O103" s="47">
        <f>(O$5*0.89)*'Summary impacts'!$O$8</f>
        <v>162.12017499999999</v>
      </c>
      <c r="P103" s="47">
        <f>(P$5*0.89)*'Summary impacts'!$O$8</f>
        <v>163.74309</v>
      </c>
      <c r="Q103" s="47">
        <f>(Q$5*0.89)*'Summary impacts'!$O$8</f>
        <v>165.38157999999999</v>
      </c>
      <c r="R103" s="47">
        <f>(R$5*0.89)*'Summary impacts'!$O$8</f>
        <v>167.03253000000001</v>
      </c>
      <c r="S103" s="47">
        <f>(S$5*0.89)*'Summary impacts'!$O$8</f>
        <v>168.705285</v>
      </c>
      <c r="T103" s="47">
        <f>(T$5*0.89)*'Summary impacts'!$O$8</f>
        <v>170.39049999999997</v>
      </c>
      <c r="U103" s="48">
        <f t="shared" si="22"/>
        <v>3.9980056090508288E-2</v>
      </c>
      <c r="W103" s="76"/>
      <c r="X103" s="76"/>
      <c r="Y103" s="76"/>
      <c r="Z103" s="76"/>
      <c r="AA103" s="76"/>
      <c r="AB103" s="76"/>
      <c r="AC103" s="76"/>
      <c r="AD103" s="76"/>
      <c r="AE103" s="76"/>
      <c r="AF103" s="76"/>
      <c r="AG103" s="76"/>
      <c r="AH103" s="76"/>
      <c r="AI103" s="76"/>
      <c r="AJ103" s="76"/>
      <c r="AK103" s="76"/>
      <c r="AL103" s="76"/>
      <c r="AM103" s="76"/>
      <c r="AN103" s="76"/>
      <c r="AO103" s="76"/>
      <c r="AP103" s="77"/>
    </row>
    <row r="104" spans="1:42" ht="16" x14ac:dyDescent="0.8">
      <c r="A104" s="46" t="s">
        <v>35</v>
      </c>
      <c r="B104" s="47">
        <f>(B$5*0.11)*'Summary impacts'!$O$9</f>
        <v>14.331487500000001</v>
      </c>
      <c r="C104" s="47">
        <f>(C$5*0.11)*'Summary impacts'!$O$9</f>
        <v>17.7610125</v>
      </c>
      <c r="D104" s="47">
        <f>(D$5*0.11)*'Summary impacts'!$O$9</f>
        <v>19.243124999999999</v>
      </c>
      <c r="E104" s="47">
        <f>(E$5*0.11)*'Summary impacts'!$O$9</f>
        <v>19.43535</v>
      </c>
      <c r="F104" s="47">
        <f>(F$5*0.11)*'Summary impacts'!$O$9</f>
        <v>19.629637500000001</v>
      </c>
      <c r="G104" s="47">
        <f>(G$5*0.11)*'Summary impacts'!$O$9</f>
        <v>19.8259875</v>
      </c>
      <c r="H104" s="47">
        <f>(H$5*0.11)*'Summary impacts'!$O$9</f>
        <v>20.0244</v>
      </c>
      <c r="I104" s="47">
        <f>(I$5*0.11)*'Summary impacts'!$O$9</f>
        <v>20.224462500000001</v>
      </c>
      <c r="J104" s="47">
        <f>(J$5*0.11)*'Summary impacts'!$O$9</f>
        <v>20.4265875</v>
      </c>
      <c r="K104" s="47">
        <f>(K$5*0.11)*'Summary impacts'!$O$9</f>
        <v>20.631187499999999</v>
      </c>
      <c r="L104" s="47">
        <f>(L$5*0.11)*'Summary impacts'!$O$9</f>
        <v>20.8374375</v>
      </c>
      <c r="M104" s="47">
        <f>(M$5*0.11)*'Summary impacts'!$O$9</f>
        <v>21.045749999999998</v>
      </c>
      <c r="N104" s="47">
        <f>(N$5*0.11)*'Summary impacts'!$O$9</f>
        <v>21.256124999999997</v>
      </c>
      <c r="O104" s="47">
        <f>(O$5*0.11)*'Summary impacts'!$O$9</f>
        <v>21.468562500000001</v>
      </c>
      <c r="P104" s="47">
        <f>(P$5*0.11)*'Summary impacts'!$O$9</f>
        <v>21.683474999999998</v>
      </c>
      <c r="Q104" s="47">
        <f>(Q$5*0.11)*'Summary impacts'!$O$9</f>
        <v>21.900449999999999</v>
      </c>
      <c r="R104" s="47">
        <f>(R$5*0.11)*'Summary impacts'!$O$9</f>
        <v>22.119075000000002</v>
      </c>
      <c r="S104" s="47">
        <f>(S$5*0.11)*'Summary impacts'!$O$9</f>
        <v>22.340587500000002</v>
      </c>
      <c r="T104" s="47">
        <f>(T$5*0.11)*'Summary impacts'!$O$9</f>
        <v>22.563749999999999</v>
      </c>
      <c r="U104" s="48">
        <f t="shared" si="22"/>
        <v>5.2943091933658646E-3</v>
      </c>
      <c r="W104" s="76"/>
      <c r="X104" s="76"/>
      <c r="Y104" s="76"/>
      <c r="Z104" s="76"/>
      <c r="AA104" s="76"/>
      <c r="AB104" s="76"/>
      <c r="AC104" s="76"/>
      <c r="AD104" s="76"/>
      <c r="AE104" s="76"/>
      <c r="AF104" s="76"/>
      <c r="AG104" s="76"/>
      <c r="AH104" s="76"/>
      <c r="AI104" s="76"/>
      <c r="AJ104" s="76"/>
      <c r="AK104" s="76"/>
      <c r="AL104" s="76"/>
      <c r="AM104" s="76"/>
      <c r="AN104" s="76"/>
      <c r="AO104" s="76"/>
      <c r="AP104" s="77"/>
    </row>
    <row r="105" spans="1:42" ht="16" x14ac:dyDescent="0.8">
      <c r="A105" s="46" t="s">
        <v>77</v>
      </c>
      <c r="B105" s="47">
        <f>(B$6*0.75)*'Summary impacts'!$O$10</f>
        <v>281.838525</v>
      </c>
      <c r="C105" s="47">
        <f>(C$6*0.75)*'Summary impacts'!$O$10</f>
        <v>356.41162500000002</v>
      </c>
      <c r="D105" s="47">
        <f>(D$6*0.75)*'Summary impacts'!$O$10</f>
        <v>390.93472499999996</v>
      </c>
      <c r="E105" s="47">
        <f>(E$6*0.75)*'Summary impacts'!$O$10</f>
        <v>394.84627499999999</v>
      </c>
      <c r="F105" s="47">
        <f>(F$6*0.75)*'Summary impacts'!$O$10</f>
        <v>398.79787500000003</v>
      </c>
      <c r="G105" s="47">
        <f>(G$6*0.75)*'Summary impacts'!$O$10</f>
        <v>402.78284999999994</v>
      </c>
      <c r="H105" s="47">
        <f>(H$6*0.75)*'Summary impacts'!$O$10</f>
        <v>406.80787500000002</v>
      </c>
      <c r="I105" s="47">
        <f>(I$6*0.75)*'Summary impacts'!$O$10</f>
        <v>410.87962499999998</v>
      </c>
      <c r="J105" s="47">
        <f>(J$6*0.75)*'Summary impacts'!$O$10</f>
        <v>414.98475000000002</v>
      </c>
      <c r="K105" s="47">
        <f>(K$6*0.75)*'Summary impacts'!$O$10</f>
        <v>419.13659999999993</v>
      </c>
      <c r="L105" s="47">
        <f>(L$6*0.75)*'Summary impacts'!$O$10</f>
        <v>423.32850000000002</v>
      </c>
      <c r="M105" s="47">
        <f>(M$6*0.75)*'Summary impacts'!$O$10</f>
        <v>427.56045</v>
      </c>
      <c r="N105" s="47">
        <f>(N$6*0.75)*'Summary impacts'!$O$10</f>
        <v>431.83912500000002</v>
      </c>
      <c r="O105" s="47">
        <f>(O$6*0.75)*'Summary impacts'!$O$10</f>
        <v>436.15784999999994</v>
      </c>
      <c r="P105" s="47">
        <f>(P$6*0.75)*'Summary impacts'!$O$10</f>
        <v>440.51662500000003</v>
      </c>
      <c r="Q105" s="47">
        <f>(Q$6*0.75)*'Summary impacts'!$O$10</f>
        <v>444.92212499999999</v>
      </c>
      <c r="R105" s="47">
        <f>(R$6*0.75)*'Summary impacts'!$O$10</f>
        <v>449.37435000000005</v>
      </c>
      <c r="S105" s="47">
        <f>(S$6*0.75)*'Summary impacts'!$O$10</f>
        <v>453.86662500000006</v>
      </c>
      <c r="T105" s="47">
        <f>(T$6*0.75)*'Summary impacts'!$O$10</f>
        <v>458.40562499999999</v>
      </c>
      <c r="U105" s="48">
        <f t="shared" si="22"/>
        <v>0.10755929819857626</v>
      </c>
      <c r="W105" s="76"/>
      <c r="X105" s="76"/>
      <c r="Y105" s="76"/>
      <c r="Z105" s="76"/>
      <c r="AA105" s="76"/>
      <c r="AB105" s="76"/>
      <c r="AC105" s="76"/>
      <c r="AD105" s="76"/>
      <c r="AE105" s="76"/>
      <c r="AF105" s="76"/>
      <c r="AG105" s="76"/>
      <c r="AH105" s="76"/>
      <c r="AI105" s="76"/>
      <c r="AJ105" s="76"/>
      <c r="AK105" s="76"/>
      <c r="AL105" s="76"/>
      <c r="AM105" s="76"/>
      <c r="AN105" s="76"/>
      <c r="AO105" s="76"/>
      <c r="AP105" s="77"/>
    </row>
    <row r="106" spans="1:42" ht="16" x14ac:dyDescent="0.8">
      <c r="A106" s="46" t="s">
        <v>79</v>
      </c>
      <c r="B106" s="47">
        <f>(B$6*0.25)*'Summary impacts'!$O$11</f>
        <v>95.529537500000004</v>
      </c>
      <c r="C106" s="47">
        <f>(C$6*0.25)*'Summary impacts'!$O$11</f>
        <v>120.80618750000001</v>
      </c>
      <c r="D106" s="47">
        <f>(D$6*0.25)*'Summary impacts'!$O$11</f>
        <v>132.50783749999999</v>
      </c>
      <c r="E106" s="47">
        <f>(E$6*0.25)*'Summary impacts'!$O$11</f>
        <v>133.8336625</v>
      </c>
      <c r="F106" s="47">
        <f>(F$6*0.25)*'Summary impacts'!$O$11</f>
        <v>135.17306250000001</v>
      </c>
      <c r="G106" s="47">
        <f>(G$6*0.25)*'Summary impacts'!$O$11</f>
        <v>136.523775</v>
      </c>
      <c r="H106" s="47">
        <f>(H$6*0.25)*'Summary impacts'!$O$11</f>
        <v>137.88806250000002</v>
      </c>
      <c r="I106" s="47">
        <f>(I$6*0.25)*'Summary impacts'!$O$11</f>
        <v>139.26818749999998</v>
      </c>
      <c r="J106" s="47">
        <f>(J$6*0.25)*'Summary impacts'!$O$11</f>
        <v>140.65962500000001</v>
      </c>
      <c r="K106" s="47">
        <f>(K$6*0.25)*'Summary impacts'!$O$11</f>
        <v>142.0669</v>
      </c>
      <c r="L106" s="47">
        <f>(L$6*0.25)*'Summary impacts'!$O$11</f>
        <v>143.48775000000001</v>
      </c>
      <c r="M106" s="47">
        <f>(M$6*0.25)*'Summary impacts'!$O$11</f>
        <v>144.92217500000001</v>
      </c>
      <c r="N106" s="47">
        <f>(N$6*0.25)*'Summary impacts'!$O$11</f>
        <v>146.37243750000002</v>
      </c>
      <c r="O106" s="47">
        <f>(O$6*0.25)*'Summary impacts'!$O$11</f>
        <v>147.836275</v>
      </c>
      <c r="P106" s="47">
        <f>(P$6*0.25)*'Summary impacts'!$O$11</f>
        <v>149.31368750000001</v>
      </c>
      <c r="Q106" s="47">
        <f>(Q$6*0.25)*'Summary impacts'!$O$11</f>
        <v>150.8069375</v>
      </c>
      <c r="R106" s="47">
        <f>(R$6*0.25)*'Summary impacts'!$O$11</f>
        <v>152.31602500000002</v>
      </c>
      <c r="S106" s="47">
        <f>(S$6*0.25)*'Summary impacts'!$O$11</f>
        <v>153.83868750000002</v>
      </c>
      <c r="T106" s="47">
        <f>(T$6*0.25)*'Summary impacts'!$O$11</f>
        <v>155.37718749999999</v>
      </c>
      <c r="U106" s="48">
        <f t="shared" si="22"/>
        <v>3.6457365119742145E-2</v>
      </c>
      <c r="W106" s="76"/>
      <c r="X106" s="76"/>
      <c r="Y106" s="76"/>
      <c r="Z106" s="76"/>
      <c r="AA106" s="76"/>
      <c r="AB106" s="76"/>
      <c r="AC106" s="76"/>
      <c r="AD106" s="76"/>
      <c r="AE106" s="76"/>
      <c r="AF106" s="76"/>
      <c r="AG106" s="76"/>
      <c r="AH106" s="76"/>
      <c r="AI106" s="76"/>
      <c r="AJ106" s="76"/>
      <c r="AK106" s="76"/>
      <c r="AL106" s="76"/>
      <c r="AM106" s="76"/>
      <c r="AN106" s="76"/>
      <c r="AO106" s="76"/>
      <c r="AP106" s="77"/>
    </row>
    <row r="107" spans="1:42" ht="16" x14ac:dyDescent="0.8">
      <c r="A107" s="46" t="s">
        <v>37</v>
      </c>
      <c r="B107" s="47">
        <f>(B$7*0.76)*'Summary impacts'!$O$12</f>
        <v>470.95717239999988</v>
      </c>
      <c r="C107" s="47">
        <f>(C$7*0.76)*'Summary impacts'!$O$12</f>
        <v>585.41961719999995</v>
      </c>
      <c r="D107" s="47">
        <f>(D$7*0.76)*'Summary impacts'!$O$12</f>
        <v>635.46918159999996</v>
      </c>
      <c r="E107" s="47">
        <f>(E$7*0.76)*'Summary impacts'!$O$12</f>
        <v>641.82512239999994</v>
      </c>
      <c r="F107" s="47">
        <f>(F$7*0.76)*'Summary impacts'!$O$12</f>
        <v>648.24351239999987</v>
      </c>
      <c r="G107" s="47">
        <f>(G$7*0.76)*'Summary impacts'!$O$12</f>
        <v>654.72435159999986</v>
      </c>
      <c r="H107" s="47">
        <f>(H$7*0.76)*'Summary impacts'!$O$12</f>
        <v>661.27457879999986</v>
      </c>
      <c r="I107" s="47">
        <f>(I$7*0.76)*'Summary impacts'!$O$12</f>
        <v>667.8872551999998</v>
      </c>
      <c r="J107" s="47">
        <f>(J$7*0.76)*'Summary impacts'!$O$12</f>
        <v>674.5623807999998</v>
      </c>
      <c r="K107" s="47">
        <f>(K$7*0.76)*'Summary impacts'!$O$12</f>
        <v>681.31383319999986</v>
      </c>
      <c r="L107" s="47">
        <f>(L$7*0.76)*'Summary impacts'!$O$12</f>
        <v>688.12773479999987</v>
      </c>
      <c r="M107" s="47">
        <f>(M$7*0.76)*'Summary impacts'!$O$12</f>
        <v>695.00408559999994</v>
      </c>
      <c r="N107" s="47">
        <f>(N$7*0.76)*'Summary impacts'!$O$12</f>
        <v>701.95676319999984</v>
      </c>
      <c r="O107" s="47">
        <f>(O$7*0.76)*'Summary impacts'!$O$12</f>
        <v>708.97882879999986</v>
      </c>
      <c r="P107" s="47">
        <f>(P$7*0.76)*'Summary impacts'!$O$12</f>
        <v>716.06334359999983</v>
      </c>
      <c r="Q107" s="47">
        <f>(Q$7*0.76)*'Summary impacts'!$O$12</f>
        <v>723.22418519999985</v>
      </c>
      <c r="R107" s="47">
        <f>(R$7*0.76)*'Summary impacts'!$O$12</f>
        <v>730.46135359999994</v>
      </c>
      <c r="S107" s="47">
        <f>(S$7*0.76)*'Summary impacts'!$O$12</f>
        <v>737.76097119999986</v>
      </c>
      <c r="T107" s="47">
        <f>(T$7*0.76)*'Summary impacts'!$O$12</f>
        <v>745.13691559999972</v>
      </c>
      <c r="U107" s="48">
        <f t="shared" si="22"/>
        <v>0.17483730419710214</v>
      </c>
      <c r="W107" s="76"/>
      <c r="X107" s="76"/>
      <c r="Y107" s="76"/>
      <c r="Z107" s="76"/>
      <c r="AA107" s="76"/>
      <c r="AB107" s="76"/>
      <c r="AC107" s="76"/>
      <c r="AD107" s="76"/>
      <c r="AE107" s="76"/>
      <c r="AF107" s="76"/>
      <c r="AG107" s="76"/>
      <c r="AH107" s="76"/>
      <c r="AI107" s="76"/>
      <c r="AJ107" s="76"/>
      <c r="AK107" s="76"/>
      <c r="AL107" s="76"/>
      <c r="AM107" s="76"/>
      <c r="AN107" s="76"/>
      <c r="AO107" s="76"/>
      <c r="AP107" s="77"/>
    </row>
    <row r="108" spans="1:42" ht="16" x14ac:dyDescent="0.8">
      <c r="A108" s="46" t="s">
        <v>38</v>
      </c>
      <c r="B108" s="47">
        <f>(B$7*0.24)*'Summary impacts'!$O$13</f>
        <v>143.34777599999998</v>
      </c>
      <c r="C108" s="47">
        <f>(C$7*0.24)*'Summary impacts'!$O$13</f>
        <v>178.18732799999998</v>
      </c>
      <c r="D108" s="47">
        <f>(D$7*0.24)*'Summary impacts'!$O$13</f>
        <v>193.42118399999995</v>
      </c>
      <c r="E108" s="47">
        <f>(E$7*0.24)*'Summary impacts'!$O$13</f>
        <v>195.35577599999996</v>
      </c>
      <c r="F108" s="47">
        <f>(F$7*0.24)*'Summary impacts'!$O$13</f>
        <v>197.30937599999999</v>
      </c>
      <c r="G108" s="47">
        <f>(G$7*0.24)*'Summary impacts'!$O$13</f>
        <v>199.28198399999999</v>
      </c>
      <c r="H108" s="47">
        <f>(H$7*0.24)*'Summary impacts'!$O$13</f>
        <v>201.27571199999997</v>
      </c>
      <c r="I108" s="47">
        <f>(I$7*0.24)*'Summary impacts'!$O$13</f>
        <v>203.28844799999996</v>
      </c>
      <c r="J108" s="47">
        <f>(J$7*0.24)*'Summary impacts'!$O$13</f>
        <v>205.32019199999996</v>
      </c>
      <c r="K108" s="47">
        <f>(K$7*0.24)*'Summary impacts'!$O$13</f>
        <v>207.37516799999997</v>
      </c>
      <c r="L108" s="47">
        <f>(L$7*0.24)*'Summary impacts'!$O$13</f>
        <v>209.44915199999997</v>
      </c>
      <c r="M108" s="47">
        <f>(M$7*0.24)*'Summary impacts'!$O$13</f>
        <v>211.54214399999998</v>
      </c>
      <c r="N108" s="47">
        <f>(N$7*0.24)*'Summary impacts'!$O$13</f>
        <v>213.65836799999997</v>
      </c>
      <c r="O108" s="47">
        <f>(O$7*0.24)*'Summary impacts'!$O$13</f>
        <v>215.79571199999998</v>
      </c>
      <c r="P108" s="47">
        <f>(P$7*0.24)*'Summary impacts'!$O$13</f>
        <v>217.95206399999998</v>
      </c>
      <c r="Q108" s="47">
        <f>(Q$7*0.24)*'Summary impacts'!$O$13</f>
        <v>220.13164799999996</v>
      </c>
      <c r="R108" s="47">
        <f>(R$7*0.24)*'Summary impacts'!$O$13</f>
        <v>222.33446399999997</v>
      </c>
      <c r="S108" s="47">
        <f>(S$7*0.24)*'Summary impacts'!$O$13</f>
        <v>224.55628799999997</v>
      </c>
      <c r="T108" s="47">
        <f>(T$7*0.24)*'Summary impacts'!$O$13</f>
        <v>226.80134399999994</v>
      </c>
      <c r="U108" s="48">
        <f t="shared" si="22"/>
        <v>5.3216173756885879E-2</v>
      </c>
      <c r="W108" s="76"/>
      <c r="X108" s="76"/>
      <c r="Y108" s="76"/>
      <c r="Z108" s="76"/>
      <c r="AA108" s="76"/>
      <c r="AB108" s="76"/>
      <c r="AC108" s="76"/>
      <c r="AD108" s="76"/>
      <c r="AE108" s="76"/>
      <c r="AF108" s="76"/>
      <c r="AG108" s="76"/>
      <c r="AH108" s="76"/>
      <c r="AI108" s="76"/>
      <c r="AJ108" s="76"/>
      <c r="AK108" s="76"/>
      <c r="AL108" s="76"/>
      <c r="AM108" s="76"/>
      <c r="AN108" s="76"/>
      <c r="AO108" s="76"/>
      <c r="AP108" s="77"/>
    </row>
    <row r="109" spans="1:42" ht="16" x14ac:dyDescent="0.8">
      <c r="A109" s="46" t="s">
        <v>39</v>
      </c>
      <c r="B109" s="47">
        <f>(B$8)*'Summary impacts'!$O$14</f>
        <v>215.1</v>
      </c>
      <c r="C109" s="47">
        <f>(C$8)*'Summary impacts'!$O$14</f>
        <v>298.98</v>
      </c>
      <c r="D109" s="47">
        <f>(D$8)*'Summary impacts'!$O$14</f>
        <v>343.98</v>
      </c>
      <c r="E109" s="47">
        <f>(E$8)*'Summary impacts'!$O$14</f>
        <v>347.40000000000003</v>
      </c>
      <c r="F109" s="47">
        <f>(F$8)*'Summary impacts'!$O$14</f>
        <v>351</v>
      </c>
      <c r="G109" s="47">
        <f>(G$8)*'Summary impacts'!$O$14</f>
        <v>354.42</v>
      </c>
      <c r="H109" s="47">
        <f>(H$8)*'Summary impacts'!$O$14</f>
        <v>358.02</v>
      </c>
      <c r="I109" s="47">
        <f>(I$8)*'Summary impacts'!$O$14</f>
        <v>361.62</v>
      </c>
      <c r="J109" s="47">
        <f>(J$8)*'Summary impacts'!$O$14</f>
        <v>365.21999999999997</v>
      </c>
      <c r="K109" s="47">
        <f>(K$8)*'Summary impacts'!$O$14</f>
        <v>368.82</v>
      </c>
      <c r="L109" s="47">
        <f>(L$8)*'Summary impacts'!$O$14</f>
        <v>372.59999999999997</v>
      </c>
      <c r="M109" s="47">
        <f>(M$8)*'Summary impacts'!$O$14</f>
        <v>376.2</v>
      </c>
      <c r="N109" s="47">
        <f>(N$8)*'Summary impacts'!$O$14</f>
        <v>379.98</v>
      </c>
      <c r="O109" s="47">
        <f>(O$8)*'Summary impacts'!$O$14</f>
        <v>383.76</v>
      </c>
      <c r="P109" s="47">
        <f>(P$8)*'Summary impacts'!$O$14</f>
        <v>387.71999999999997</v>
      </c>
      <c r="Q109" s="47">
        <f>(Q$8)*'Summary impacts'!$O$14</f>
        <v>391.5</v>
      </c>
      <c r="R109" s="47">
        <f>(R$8)*'Summary impacts'!$O$14</f>
        <v>395.46</v>
      </c>
      <c r="S109" s="47">
        <f>(S$8)*'Summary impacts'!$O$14</f>
        <v>399.42</v>
      </c>
      <c r="T109" s="47">
        <f>(T$8)*'Summary impacts'!$O$14</f>
        <v>403.38</v>
      </c>
      <c r="U109" s="48">
        <f t="shared" si="22"/>
        <v>9.4648205303636268E-2</v>
      </c>
      <c r="W109" s="76"/>
      <c r="X109" s="76"/>
      <c r="Y109" s="76"/>
      <c r="Z109" s="76"/>
      <c r="AA109" s="76"/>
      <c r="AB109" s="76"/>
      <c r="AC109" s="76"/>
      <c r="AD109" s="76"/>
      <c r="AE109" s="76"/>
      <c r="AF109" s="76"/>
      <c r="AG109" s="76"/>
      <c r="AH109" s="76"/>
      <c r="AI109" s="76"/>
      <c r="AJ109" s="76"/>
      <c r="AK109" s="76"/>
      <c r="AL109" s="76"/>
      <c r="AM109" s="76"/>
      <c r="AN109" s="76"/>
      <c r="AO109" s="76"/>
      <c r="AP109" s="77"/>
    </row>
    <row r="110" spans="1:42" ht="16" x14ac:dyDescent="0.8">
      <c r="A110" s="46" t="s">
        <v>40</v>
      </c>
      <c r="B110" s="47">
        <f>(B$9)*AVERAGE('Summary impacts'!$O$4:$O$14)</f>
        <v>624.79756415930683</v>
      </c>
      <c r="C110" s="47">
        <f>(C$9)*AVERAGE('Summary impacts'!$O$4:$O$14)</f>
        <v>777.28055558226743</v>
      </c>
      <c r="D110" s="47">
        <f>(D$9)*AVERAGE('Summary impacts'!$O$4:$O$14)</f>
        <v>844.10938440698294</v>
      </c>
      <c r="E110" s="47">
        <f>(E$9)*AVERAGE('Summary impacts'!$O$4:$O$14)</f>
        <v>852.53764782380415</v>
      </c>
      <c r="F110" s="47">
        <f>(F$9)*AVERAGE('Summary impacts'!$O$4:$O$14)</f>
        <v>861.07651837207959</v>
      </c>
      <c r="G110" s="47">
        <f>(G$9)*AVERAGE('Summary impacts'!$O$4:$O$14)</f>
        <v>869.65963177293679</v>
      </c>
      <c r="H110" s="47">
        <f>(H$9)*AVERAGE('Summary impacts'!$O$4:$O$14)</f>
        <v>878.37547373153939</v>
      </c>
      <c r="I110" s="47">
        <f>(I$9)*AVERAGE('Summary impacts'!$O$4:$O$14)</f>
        <v>887.1355585427234</v>
      </c>
      <c r="J110" s="47">
        <f>(J$9)*AVERAGE('Summary impacts'!$O$4:$O$14)</f>
        <v>896.02837191165281</v>
      </c>
      <c r="K110" s="47">
        <f>(K$9)*AVERAGE('Summary impacts'!$O$4:$O$14)</f>
        <v>904.98754955945469</v>
      </c>
      <c r="L110" s="47">
        <f>(L$9)*AVERAGE('Summary impacts'!$O$4:$O$14)</f>
        <v>914.03521291242021</v>
      </c>
      <c r="M110" s="47">
        <f>(M$9)*AVERAGE('Summary impacts'!$O$4:$O$14)</f>
        <v>923.19348339684018</v>
      </c>
      <c r="N110" s="47">
        <f>(N$9)*AVERAGE('Summary impacts'!$O$4:$O$14)</f>
        <v>932.41811816013239</v>
      </c>
      <c r="O110" s="47">
        <f>(O$9)*AVERAGE('Summary impacts'!$O$4:$O$14)</f>
        <v>941.73123862858847</v>
      </c>
      <c r="P110" s="47">
        <f>(P$9)*AVERAGE('Summary impacts'!$O$4:$O$14)</f>
        <v>951.15496622849867</v>
      </c>
      <c r="Q110" s="47">
        <f>(Q$9)*AVERAGE('Summary impacts'!$O$4:$O$14)</f>
        <v>960.64505810728144</v>
      </c>
      <c r="R110" s="47">
        <f>(R$9)*AVERAGE('Summary impacts'!$O$4:$O$14)</f>
        <v>970.2678785438095</v>
      </c>
      <c r="S110" s="47">
        <f>(S$9)*AVERAGE('Summary impacts'!$O$4:$O$14)</f>
        <v>979.97918468550097</v>
      </c>
      <c r="T110" s="47">
        <f>(T$9)*AVERAGE('Summary impacts'!$O$4:$O$14)</f>
        <v>989.77897653235607</v>
      </c>
      <c r="U110" s="48">
        <f t="shared" si="22"/>
        <v>0.23223958494733854</v>
      </c>
      <c r="W110" s="76"/>
      <c r="X110" s="76"/>
      <c r="Y110" s="76"/>
      <c r="Z110" s="76"/>
      <c r="AA110" s="76"/>
      <c r="AB110" s="76"/>
      <c r="AC110" s="76"/>
      <c r="AD110" s="76"/>
      <c r="AE110" s="76"/>
      <c r="AF110" s="76"/>
      <c r="AG110" s="76"/>
      <c r="AH110" s="76"/>
      <c r="AI110" s="76"/>
      <c r="AJ110" s="76"/>
      <c r="AK110" s="76"/>
      <c r="AL110" s="76"/>
      <c r="AM110" s="76"/>
      <c r="AN110" s="76"/>
      <c r="AO110" s="76"/>
      <c r="AP110" s="77"/>
    </row>
    <row r="111" spans="1:42" ht="16" x14ac:dyDescent="0.8">
      <c r="A111" s="39" t="s">
        <v>60</v>
      </c>
      <c r="B111" s="39">
        <f>SUM(B99:B110)</f>
        <v>2587.9734355558076</v>
      </c>
      <c r="C111" s="39">
        <f t="shared" ref="C111:T111" si="23">SUM(C99:C110)</f>
        <v>3303.8095820175699</v>
      </c>
      <c r="D111" s="39">
        <f t="shared" si="23"/>
        <v>3634.6078213377491</v>
      </c>
      <c r="E111" s="39">
        <f t="shared" si="23"/>
        <v>3670.9257724115137</v>
      </c>
      <c r="F111" s="39">
        <f t="shared" si="23"/>
        <v>3707.7729496514185</v>
      </c>
      <c r="G111" s="39">
        <f t="shared" si="23"/>
        <v>3744.729021278592</v>
      </c>
      <c r="H111" s="39">
        <f t="shared" si="23"/>
        <v>3782.2537311081069</v>
      </c>
      <c r="I111" s="39">
        <f t="shared" si="23"/>
        <v>3820.0775629199343</v>
      </c>
      <c r="J111" s="39">
        <f t="shared" si="23"/>
        <v>3858.2611447291501</v>
      </c>
      <c r="K111" s="39">
        <f t="shared" si="23"/>
        <v>3896.8170462618341</v>
      </c>
      <c r="L111" s="39">
        <f t="shared" si="23"/>
        <v>3935.869720129414</v>
      </c>
      <c r="M111" s="39">
        <f t="shared" si="23"/>
        <v>3975.1107349730437</v>
      </c>
      <c r="N111" s="39">
        <f t="shared" si="23"/>
        <v>4014.8787671351884</v>
      </c>
      <c r="O111" s="39">
        <f t="shared" si="23"/>
        <v>4055.0020447421384</v>
      </c>
      <c r="P111" s="39">
        <f t="shared" si="23"/>
        <v>4095.6730709201838</v>
      </c>
      <c r="Q111" s="39">
        <f t="shared" si="23"/>
        <v>4136.511114416744</v>
      </c>
      <c r="R111" s="39">
        <f t="shared" si="23"/>
        <v>4177.9472269156458</v>
      </c>
      <c r="S111" s="39">
        <f t="shared" si="23"/>
        <v>4219.7324940593535</v>
      </c>
      <c r="T111" s="39">
        <f t="shared" si="23"/>
        <v>4261.8874674478657</v>
      </c>
      <c r="U111" s="41">
        <f>T111/B111</f>
        <v>1.646804951277469</v>
      </c>
      <c r="W111" s="69"/>
      <c r="X111" s="69"/>
      <c r="Y111" s="69"/>
      <c r="Z111" s="69"/>
      <c r="AA111" s="69"/>
      <c r="AB111" s="69"/>
      <c r="AC111" s="69"/>
      <c r="AD111" s="69"/>
      <c r="AE111" s="69"/>
      <c r="AF111" s="69"/>
      <c r="AG111" s="69"/>
      <c r="AH111" s="69"/>
      <c r="AI111" s="69"/>
      <c r="AJ111" s="69"/>
      <c r="AK111" s="69"/>
      <c r="AL111" s="69"/>
      <c r="AM111" s="69"/>
      <c r="AN111" s="69"/>
      <c r="AO111" s="69"/>
      <c r="AP111" s="78"/>
    </row>
    <row r="112" spans="1:42" x14ac:dyDescent="0.75">
      <c r="W112" s="6"/>
      <c r="X112" s="6"/>
      <c r="Y112" s="6"/>
      <c r="Z112" s="6"/>
      <c r="AA112" s="6"/>
      <c r="AB112" s="6"/>
      <c r="AC112" s="6"/>
      <c r="AD112" s="6"/>
      <c r="AE112" s="6"/>
      <c r="AF112" s="6"/>
      <c r="AG112" s="6"/>
      <c r="AH112" s="6"/>
      <c r="AI112" s="6"/>
      <c r="AJ112" s="6"/>
      <c r="AK112" s="6"/>
      <c r="AL112" s="6"/>
      <c r="AM112" s="6"/>
      <c r="AN112" s="6"/>
      <c r="AO112" s="6"/>
      <c r="AP112" s="6"/>
    </row>
    <row r="113" spans="1:42" x14ac:dyDescent="0.75">
      <c r="A113" s="56" t="s">
        <v>22</v>
      </c>
      <c r="W113" s="6"/>
      <c r="X113" s="6"/>
      <c r="Y113" s="6"/>
      <c r="Z113" s="6"/>
      <c r="AA113" s="6"/>
      <c r="AB113" s="6"/>
      <c r="AC113" s="6"/>
      <c r="AD113" s="6"/>
      <c r="AE113" s="6"/>
      <c r="AF113" s="6"/>
      <c r="AG113" s="6"/>
      <c r="AH113" s="6"/>
      <c r="AI113" s="6"/>
      <c r="AJ113" s="6"/>
      <c r="AK113" s="6"/>
      <c r="AL113" s="6"/>
      <c r="AM113" s="6"/>
      <c r="AN113" s="6"/>
      <c r="AO113" s="6"/>
      <c r="AP113" s="6"/>
    </row>
    <row r="114" spans="1:42" x14ac:dyDescent="0.75">
      <c r="A114" s="55" t="s">
        <v>41</v>
      </c>
      <c r="W114" s="6"/>
      <c r="X114" s="6"/>
      <c r="Y114" s="6"/>
      <c r="Z114" s="6"/>
      <c r="AA114" s="6"/>
      <c r="AB114" s="6"/>
      <c r="AC114" s="6"/>
      <c r="AD114" s="6"/>
      <c r="AE114" s="6"/>
      <c r="AF114" s="6"/>
      <c r="AG114" s="6"/>
      <c r="AH114" s="6"/>
      <c r="AI114" s="6"/>
      <c r="AJ114" s="6"/>
      <c r="AK114" s="6"/>
      <c r="AL114" s="6"/>
      <c r="AM114" s="6"/>
      <c r="AN114" s="6"/>
      <c r="AO114" s="6"/>
      <c r="AP114" s="6"/>
    </row>
    <row r="115" spans="1:42" x14ac:dyDescent="0.75">
      <c r="A115" s="5" t="s">
        <v>49</v>
      </c>
      <c r="W115" s="6"/>
      <c r="X115" s="6"/>
      <c r="Y115" s="6"/>
      <c r="Z115" s="6"/>
      <c r="AA115" s="6"/>
      <c r="AB115" s="6"/>
      <c r="AC115" s="6"/>
      <c r="AD115" s="6"/>
      <c r="AE115" s="6"/>
      <c r="AF115" s="6"/>
      <c r="AG115" s="6"/>
      <c r="AH115" s="6"/>
      <c r="AI115" s="6"/>
      <c r="AJ115" s="6"/>
      <c r="AK115" s="6"/>
      <c r="AL115" s="6"/>
      <c r="AM115" s="6"/>
      <c r="AN115" s="6"/>
      <c r="AO115" s="6"/>
      <c r="AP115" s="6"/>
    </row>
    <row r="116" spans="1:42" x14ac:dyDescent="0.75">
      <c r="W116" s="6"/>
      <c r="X116" s="6"/>
      <c r="Y116" s="6"/>
      <c r="Z116" s="6"/>
      <c r="AA116" s="6"/>
      <c r="AB116" s="6"/>
      <c r="AC116" s="6"/>
      <c r="AD116" s="6"/>
      <c r="AE116" s="6"/>
      <c r="AF116" s="6"/>
      <c r="AG116" s="6"/>
      <c r="AH116" s="6"/>
      <c r="AI116" s="6"/>
      <c r="AJ116" s="6"/>
      <c r="AK116" s="6"/>
      <c r="AL116" s="6"/>
      <c r="AM116" s="6"/>
      <c r="AN116" s="6"/>
      <c r="AO116" s="6"/>
      <c r="AP116" s="6"/>
    </row>
    <row r="117" spans="1:42" x14ac:dyDescent="0.75">
      <c r="W117" s="6"/>
      <c r="X117" s="6"/>
      <c r="Y117" s="6"/>
      <c r="Z117" s="6"/>
      <c r="AA117" s="6"/>
      <c r="AB117" s="6"/>
      <c r="AC117" s="6"/>
      <c r="AD117" s="6"/>
      <c r="AE117" s="6"/>
      <c r="AF117" s="6"/>
      <c r="AG117" s="6"/>
      <c r="AH117" s="6"/>
      <c r="AI117" s="6"/>
      <c r="AJ117" s="6"/>
      <c r="AK117" s="6"/>
      <c r="AL117" s="6"/>
      <c r="AM117" s="6"/>
      <c r="AN117" s="6"/>
      <c r="AO117" s="6"/>
      <c r="AP117" s="6"/>
    </row>
    <row r="118" spans="1:42" x14ac:dyDescent="0.75">
      <c r="W118" s="6"/>
      <c r="X118" s="6"/>
      <c r="Y118" s="6"/>
      <c r="Z118" s="6"/>
      <c r="AA118" s="6"/>
      <c r="AB118" s="6"/>
      <c r="AC118" s="6"/>
      <c r="AD118" s="6"/>
      <c r="AE118" s="6"/>
      <c r="AF118" s="6"/>
      <c r="AG118" s="6"/>
      <c r="AH118" s="6"/>
      <c r="AI118" s="6"/>
      <c r="AJ118" s="6"/>
      <c r="AK118" s="6"/>
      <c r="AL118" s="6"/>
      <c r="AM118" s="6"/>
      <c r="AN118" s="6"/>
      <c r="AO118" s="6"/>
      <c r="AP118" s="6"/>
    </row>
    <row r="119" spans="1:42" x14ac:dyDescent="0.75">
      <c r="W119" s="6"/>
      <c r="X119" s="6"/>
      <c r="Y119" s="6"/>
      <c r="Z119" s="6"/>
      <c r="AA119" s="6"/>
      <c r="AB119" s="6"/>
      <c r="AC119" s="6"/>
      <c r="AD119" s="6"/>
      <c r="AE119" s="6"/>
      <c r="AF119" s="6"/>
      <c r="AG119" s="6"/>
      <c r="AH119" s="6"/>
      <c r="AI119" s="6"/>
      <c r="AJ119" s="6"/>
      <c r="AK119" s="6"/>
      <c r="AL119" s="6"/>
      <c r="AM119" s="6"/>
      <c r="AN119" s="6"/>
      <c r="AO119" s="6"/>
      <c r="AP119" s="6"/>
    </row>
    <row r="120" spans="1:42" x14ac:dyDescent="0.75">
      <c r="W120" s="6"/>
      <c r="X120" s="6"/>
      <c r="Y120" s="6"/>
      <c r="Z120" s="6"/>
      <c r="AA120" s="6"/>
      <c r="AB120" s="6"/>
      <c r="AC120" s="6"/>
      <c r="AD120" s="6"/>
      <c r="AE120" s="6"/>
      <c r="AF120" s="6"/>
      <c r="AG120" s="6"/>
      <c r="AH120" s="6"/>
      <c r="AI120" s="6"/>
      <c r="AJ120" s="6"/>
      <c r="AK120" s="6"/>
      <c r="AL120" s="6"/>
      <c r="AM120" s="6"/>
      <c r="AN120" s="6"/>
      <c r="AO120" s="6"/>
      <c r="AP120" s="6"/>
    </row>
    <row r="121" spans="1:42" x14ac:dyDescent="0.75">
      <c r="W121" s="6"/>
      <c r="X121" s="6"/>
      <c r="Y121" s="6"/>
      <c r="Z121" s="6"/>
      <c r="AA121" s="6"/>
      <c r="AB121" s="6"/>
      <c r="AC121" s="6"/>
      <c r="AD121" s="6"/>
      <c r="AE121" s="6"/>
      <c r="AF121" s="6"/>
      <c r="AG121" s="6"/>
      <c r="AH121" s="6"/>
      <c r="AI121" s="6"/>
      <c r="AJ121" s="6"/>
      <c r="AK121" s="6"/>
      <c r="AL121" s="6"/>
      <c r="AM121" s="6"/>
      <c r="AN121" s="6"/>
      <c r="AO121" s="6"/>
      <c r="AP121" s="6"/>
    </row>
    <row r="122" spans="1:42" x14ac:dyDescent="0.75">
      <c r="W122" s="6"/>
      <c r="X122" s="6"/>
      <c r="Y122" s="6"/>
      <c r="Z122" s="6"/>
      <c r="AA122" s="6"/>
      <c r="AB122" s="6"/>
      <c r="AC122" s="6"/>
      <c r="AD122" s="6"/>
      <c r="AE122" s="6"/>
      <c r="AF122" s="6"/>
      <c r="AG122" s="6"/>
      <c r="AH122" s="6"/>
      <c r="AI122" s="6"/>
      <c r="AJ122" s="6"/>
      <c r="AK122" s="6"/>
      <c r="AL122" s="6"/>
      <c r="AM122" s="6"/>
      <c r="AN122" s="6"/>
      <c r="AO122" s="6"/>
      <c r="AP122" s="6"/>
    </row>
    <row r="123" spans="1:42" x14ac:dyDescent="0.75">
      <c r="W123" s="6"/>
      <c r="X123" s="6"/>
      <c r="Y123" s="6"/>
      <c r="Z123" s="6"/>
      <c r="AA123" s="6"/>
      <c r="AB123" s="6"/>
      <c r="AC123" s="6"/>
      <c r="AD123" s="6"/>
      <c r="AE123" s="6"/>
      <c r="AF123" s="6"/>
      <c r="AG123" s="6"/>
      <c r="AH123" s="6"/>
      <c r="AI123" s="6"/>
      <c r="AJ123" s="6"/>
      <c r="AK123" s="6"/>
      <c r="AL123" s="6"/>
      <c r="AM123" s="6"/>
      <c r="AN123" s="6"/>
      <c r="AO123" s="6"/>
      <c r="AP123" s="6"/>
    </row>
    <row r="124" spans="1:42" x14ac:dyDescent="0.75">
      <c r="W124" s="6"/>
      <c r="X124" s="6"/>
      <c r="Y124" s="6"/>
      <c r="Z124" s="6"/>
      <c r="AA124" s="6"/>
      <c r="AB124" s="6"/>
      <c r="AC124" s="6"/>
      <c r="AD124" s="6"/>
      <c r="AE124" s="6"/>
      <c r="AF124" s="6"/>
      <c r="AG124" s="6"/>
      <c r="AH124" s="6"/>
      <c r="AI124" s="6"/>
      <c r="AJ124" s="6"/>
      <c r="AK124" s="6"/>
      <c r="AL124" s="6"/>
      <c r="AM124" s="6"/>
      <c r="AN124" s="6"/>
      <c r="AO124" s="6"/>
      <c r="AP124" s="6"/>
    </row>
  </sheetData>
  <mergeCells count="1">
    <mergeCell ref="B12:U12"/>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 of Contents</vt:lpstr>
      <vt:lpstr>Fish type Nut. Composition</vt:lpstr>
      <vt:lpstr>Fish Nutrient Composition</vt:lpstr>
      <vt:lpstr>Summary impacts</vt:lpstr>
      <vt:lpstr>BAU</vt:lpstr>
      <vt:lpstr>AS1</vt:lpstr>
      <vt:lpstr>AS2</vt:lpstr>
      <vt:lpstr>AS3</vt:lpstr>
      <vt:lpstr>AS4</vt:lpstr>
      <vt:lpstr>AS5</vt:lpstr>
    </vt:vector>
  </TitlesOfParts>
  <Company>WIS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Alon Shepon</dc:creator>
  <cp:lastModifiedBy>Alon Shepon</cp:lastModifiedBy>
  <cp:lastPrinted>2019-01-07T09:40:50Z</cp:lastPrinted>
  <dcterms:created xsi:type="dcterms:W3CDTF">2018-08-29T12:36:19Z</dcterms:created>
  <dcterms:modified xsi:type="dcterms:W3CDTF">2021-05-12T10:28:27Z</dcterms:modified>
</cp:coreProperties>
</file>