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cela1" sheetId="1" r:id="rId3"/>
    <sheet state="visible" name="Parcela2" sheetId="2" r:id="rId4"/>
    <sheet state="visible" name="Parcela3" sheetId="3" r:id="rId5"/>
    <sheet state="visible" name="Parcela4" sheetId="4" r:id="rId6"/>
    <sheet state="visible" name="Parcela5" sheetId="5" r:id="rId7"/>
    <sheet state="visible" name="Parcela6" sheetId="6" r:id="rId8"/>
    <sheet state="visible" name="Parcela7" sheetId="7" r:id="rId9"/>
    <sheet state="visible" name="Parcela8" sheetId="8" r:id="rId10"/>
    <sheet state="visible" name="Parcela9" sheetId="9" r:id="rId11"/>
  </sheets>
  <definedNames/>
  <calcPr/>
</workbook>
</file>

<file path=xl/sharedStrings.xml><?xml version="1.0" encoding="utf-8"?>
<sst xmlns="http://schemas.openxmlformats.org/spreadsheetml/2006/main" count="2494" uniqueCount="70">
  <si>
    <t>ID</t>
  </si>
  <si>
    <t>Parcela</t>
  </si>
  <si>
    <t>Cell</t>
  </si>
  <si>
    <t>Sp. Focal</t>
  </si>
  <si>
    <t>TotalPixels</t>
  </si>
  <si>
    <t>DiseasedPixels</t>
  </si>
  <si>
    <t>MeasuredBy</t>
  </si>
  <si>
    <t>PercentDisease</t>
  </si>
  <si>
    <t>Notes</t>
  </si>
  <si>
    <t>A1</t>
  </si>
  <si>
    <t>LEMA</t>
  </si>
  <si>
    <t>Jesus Rodriguez</t>
  </si>
  <si>
    <t>A2</t>
  </si>
  <si>
    <t>BEMA</t>
  </si>
  <si>
    <t>Jesus Rogriguez</t>
  </si>
  <si>
    <t>SCLA</t>
  </si>
  <si>
    <t>A3</t>
  </si>
  <si>
    <t>A4</t>
  </si>
  <si>
    <t>A5</t>
  </si>
  <si>
    <t>A6</t>
  </si>
  <si>
    <t>B1</t>
  </si>
  <si>
    <t>B2</t>
  </si>
  <si>
    <t>B3</t>
  </si>
  <si>
    <t>B4</t>
  </si>
  <si>
    <t>Picture Missing</t>
  </si>
  <si>
    <t>B5</t>
  </si>
  <si>
    <t>Greg Gilbert</t>
  </si>
  <si>
    <t>B6</t>
  </si>
  <si>
    <t>C2</t>
  </si>
  <si>
    <t>C1</t>
  </si>
  <si>
    <t>Pictures Missing/Duplicate names</t>
  </si>
  <si>
    <t>C3</t>
  </si>
  <si>
    <t>C4</t>
  </si>
  <si>
    <t>C5</t>
  </si>
  <si>
    <t>SOAS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</si>
  <si>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</si>
  <si>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</si>
  <si>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</si>
  <si>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</si>
  <si>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</si>
  <si>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</si>
  <si>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</si>
  <si>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</si>
  <si>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</si>
  <si>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</si>
  <si>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SPRU</t>
  </si>
  <si>
    <t>E4</t>
  </si>
  <si>
    <t>E5</t>
  </si>
  <si>
    <t>Picutre Missing</t>
  </si>
  <si>
    <t>E6</t>
  </si>
  <si>
    <t>F1</t>
  </si>
  <si>
    <t>F2</t>
  </si>
  <si>
    <t>F3</t>
  </si>
  <si>
    <t>F4</t>
  </si>
  <si>
    <t>F5</t>
  </si>
  <si>
    <t>F6</t>
  </si>
  <si>
    <t xml:space="preserve">Picture Missing </t>
  </si>
  <si>
    <t>Duplicate Photos with same name</t>
  </si>
  <si>
    <t>Jeus Rodriguez</t>
  </si>
  <si>
    <t>Photo Missing</t>
  </si>
  <si>
    <t>Taelor Whittington</t>
  </si>
  <si>
    <t xml:space="preserve">photo missing </t>
  </si>
  <si>
    <t xml:space="preserve">picture missing </t>
  </si>
  <si>
    <t>picture missing</t>
  </si>
  <si>
    <t>two photos labeled 38</t>
  </si>
  <si>
    <t xml:space="preserve">two photos labeled 40
</t>
  </si>
  <si>
    <t>two photos labeled 53</t>
  </si>
  <si>
    <t xml:space="preserve">poor quality </t>
  </si>
  <si>
    <t>poor quality</t>
  </si>
  <si>
    <t>Gregory Gilbert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</si>
</sst>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/>
    <font>
      <sz val="10.0"/>
      <color rgb="FF1155CC"/>
      <name val="Inconsolata"/>
    </font>
    <font>
      <name val="Arial"/>
    </font>
    <font>
      <sz val="11.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7.0"/>
    <col customWidth="1" min="3" max="3" width="4.0"/>
    <col customWidth="1" min="4" max="4" width="8.29"/>
    <col customWidth="1" min="5" max="5" width="9.86"/>
    <col customWidth="1" min="6" max="6" width="13.71"/>
    <col customWidth="1" min="7" max="7" width="11.43"/>
    <col customWidth="1" min="8" max="8" width="14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718.0</v>
      </c>
      <c r="B2" s="4">
        <v>1.0</v>
      </c>
      <c r="C2" s="2" t="s">
        <v>9</v>
      </c>
      <c r="D2" s="2" t="s">
        <v>10</v>
      </c>
      <c r="E2" s="3">
        <v>4355.0</v>
      </c>
      <c r="F2" s="3">
        <v>272.0</v>
      </c>
      <c r="G2" s="3" t="s">
        <v>11</v>
      </c>
      <c r="H2">
        <f t="shared" ref="H2:H15" si="1">F2/E2*100</f>
        <v>6.245694604</v>
      </c>
    </row>
    <row r="3">
      <c r="A3" s="4">
        <v>719.0</v>
      </c>
      <c r="B3" s="4">
        <v>1.0</v>
      </c>
      <c r="C3" s="2" t="s">
        <v>9</v>
      </c>
      <c r="D3" s="2" t="s">
        <v>13</v>
      </c>
      <c r="E3">
        <f>51168-3975</f>
        <v>47193</v>
      </c>
      <c r="F3">
        <f>979+563</f>
        <v>1542</v>
      </c>
      <c r="G3" s="3" t="s">
        <v>11</v>
      </c>
      <c r="H3">
        <f t="shared" si="1"/>
        <v>3.26743373</v>
      </c>
    </row>
    <row r="4">
      <c r="A4" s="4">
        <v>720.0</v>
      </c>
      <c r="B4" s="4">
        <v>1.0</v>
      </c>
      <c r="C4" s="2" t="s">
        <v>12</v>
      </c>
      <c r="D4" s="2" t="s">
        <v>10</v>
      </c>
      <c r="E4" s="3">
        <f> 14784+477</f>
        <v>15261</v>
      </c>
      <c r="F4" s="3">
        <v>1391.0</v>
      </c>
      <c r="G4" s="3" t="s">
        <v>11</v>
      </c>
      <c r="H4">
        <f t="shared" si="1"/>
        <v>9.114736911</v>
      </c>
    </row>
    <row r="5">
      <c r="A5" s="4">
        <v>721.0</v>
      </c>
      <c r="B5" s="4">
        <v>1.0</v>
      </c>
      <c r="C5" s="2" t="s">
        <v>12</v>
      </c>
      <c r="D5" s="2" t="s">
        <v>13</v>
      </c>
      <c r="E5" s="3">
        <f>188841-1866</f>
        <v>186975</v>
      </c>
      <c r="F5">
        <f> 2558+126</f>
        <v>2684</v>
      </c>
      <c r="G5" s="3" t="s">
        <v>11</v>
      </c>
      <c r="H5">
        <f t="shared" si="1"/>
        <v>1.435486028</v>
      </c>
    </row>
    <row r="6">
      <c r="A6" s="4">
        <v>722.0</v>
      </c>
      <c r="B6" s="4">
        <v>1.0</v>
      </c>
      <c r="C6" s="2" t="s">
        <v>16</v>
      </c>
      <c r="D6" s="2" t="s">
        <v>10</v>
      </c>
      <c r="E6">
        <f>73192-1543</f>
        <v>71649</v>
      </c>
      <c r="F6">
        <f>1774+266</f>
        <v>2040</v>
      </c>
      <c r="G6" s="3" t="s">
        <v>11</v>
      </c>
      <c r="H6">
        <f t="shared" si="1"/>
        <v>2.847213499</v>
      </c>
    </row>
    <row r="7">
      <c r="A7" s="4">
        <v>723.0</v>
      </c>
      <c r="B7" s="4">
        <v>1.0</v>
      </c>
      <c r="C7" s="2" t="s">
        <v>16</v>
      </c>
      <c r="D7" s="2" t="s">
        <v>13</v>
      </c>
      <c r="E7" s="3">
        <f>213234-11655</f>
        <v>201579</v>
      </c>
      <c r="F7" s="3">
        <v>8883.0</v>
      </c>
      <c r="G7" s="3" t="s">
        <v>11</v>
      </c>
      <c r="H7">
        <f t="shared" si="1"/>
        <v>4.406709032</v>
      </c>
    </row>
    <row r="8">
      <c r="A8" s="4">
        <v>724.0</v>
      </c>
      <c r="B8" s="4">
        <v>1.0</v>
      </c>
      <c r="C8" s="2" t="s">
        <v>17</v>
      </c>
      <c r="D8" s="2" t="s">
        <v>10</v>
      </c>
      <c r="E8" s="3">
        <v>83138.0</v>
      </c>
      <c r="F8" s="3">
        <v>944.0</v>
      </c>
      <c r="G8" s="3" t="s">
        <v>11</v>
      </c>
      <c r="H8">
        <f t="shared" si="1"/>
        <v>1.135461522</v>
      </c>
    </row>
    <row r="9">
      <c r="A9" s="4">
        <v>725.0</v>
      </c>
      <c r="B9" s="4">
        <v>1.0</v>
      </c>
      <c r="C9" s="2" t="s">
        <v>17</v>
      </c>
      <c r="D9" s="2" t="s">
        <v>13</v>
      </c>
      <c r="E9" s="3">
        <v>117265.0</v>
      </c>
      <c r="F9" s="3">
        <f>686+617</f>
        <v>1303</v>
      </c>
      <c r="G9" s="3" t="s">
        <v>11</v>
      </c>
      <c r="H9">
        <f t="shared" si="1"/>
        <v>1.111158487</v>
      </c>
    </row>
    <row r="10">
      <c r="A10" s="4">
        <v>726.0</v>
      </c>
      <c r="B10" s="4">
        <v>1.0</v>
      </c>
      <c r="C10" s="2" t="s">
        <v>18</v>
      </c>
      <c r="D10" s="2" t="s">
        <v>10</v>
      </c>
      <c r="E10">
        <f> 47284-755</f>
        <v>46529</v>
      </c>
      <c r="F10" s="3">
        <v>592.0</v>
      </c>
      <c r="G10" s="3" t="s">
        <v>11</v>
      </c>
      <c r="H10">
        <f t="shared" si="1"/>
        <v>1.272324787</v>
      </c>
    </row>
    <row r="11">
      <c r="A11" s="4">
        <v>727.0</v>
      </c>
      <c r="B11" s="4">
        <v>1.0</v>
      </c>
      <c r="C11" s="2" t="s">
        <v>18</v>
      </c>
      <c r="D11" s="2" t="s">
        <v>13</v>
      </c>
      <c r="E11" s="3">
        <f>142983-9046</f>
        <v>133937</v>
      </c>
      <c r="F11">
        <f>397+1044+1611</f>
        <v>3052</v>
      </c>
      <c r="G11" s="3" t="s">
        <v>11</v>
      </c>
      <c r="H11">
        <f t="shared" si="1"/>
        <v>2.278683262</v>
      </c>
    </row>
    <row r="12">
      <c r="A12" s="4">
        <v>728.0</v>
      </c>
      <c r="B12" s="4">
        <v>1.0</v>
      </c>
      <c r="C12" s="2" t="s">
        <v>19</v>
      </c>
      <c r="D12" s="2" t="s">
        <v>10</v>
      </c>
      <c r="E12" s="3">
        <f>104872-1155</f>
        <v>103717</v>
      </c>
      <c r="F12">
        <f>847+1810+957</f>
        <v>3614</v>
      </c>
      <c r="G12" s="3" t="s">
        <v>11</v>
      </c>
      <c r="H12">
        <f t="shared" si="1"/>
        <v>3.484481811</v>
      </c>
    </row>
    <row r="13">
      <c r="A13" s="4">
        <v>729.0</v>
      </c>
      <c r="B13" s="4">
        <v>1.0</v>
      </c>
      <c r="C13" s="2" t="s">
        <v>20</v>
      </c>
      <c r="D13" s="2" t="s">
        <v>10</v>
      </c>
      <c r="E13">
        <f>44605-1978</f>
        <v>42627</v>
      </c>
      <c r="F13">
        <f>613+602</f>
        <v>1215</v>
      </c>
      <c r="G13" s="3" t="s">
        <v>11</v>
      </c>
      <c r="H13">
        <f t="shared" si="1"/>
        <v>2.850306144</v>
      </c>
    </row>
    <row r="14">
      <c r="A14" s="4">
        <v>730.0</v>
      </c>
      <c r="B14" s="4">
        <v>1.0</v>
      </c>
      <c r="C14" s="2" t="s">
        <v>20</v>
      </c>
      <c r="D14" s="2" t="s">
        <v>13</v>
      </c>
      <c r="E14">
        <f>55144-6283</f>
        <v>48861</v>
      </c>
      <c r="F14" s="3">
        <v>2742.0</v>
      </c>
      <c r="G14" s="3" t="s">
        <v>11</v>
      </c>
      <c r="H14">
        <f t="shared" si="1"/>
        <v>5.611837662</v>
      </c>
    </row>
    <row r="15">
      <c r="A15" s="4">
        <v>731.0</v>
      </c>
      <c r="B15" s="4">
        <v>1.0</v>
      </c>
      <c r="C15" s="2" t="s">
        <v>21</v>
      </c>
      <c r="D15" s="2" t="s">
        <v>10</v>
      </c>
      <c r="E15" s="3">
        <f>108929-875</f>
        <v>108054</v>
      </c>
      <c r="F15">
        <f>512+319+429</f>
        <v>1260</v>
      </c>
      <c r="G15" s="3" t="s">
        <v>11</v>
      </c>
      <c r="H15">
        <f t="shared" si="1"/>
        <v>1.166083625</v>
      </c>
    </row>
    <row r="16">
      <c r="A16" s="4">
        <v>732.0</v>
      </c>
      <c r="B16" s="4">
        <v>1.0</v>
      </c>
      <c r="C16" s="2" t="s">
        <v>21</v>
      </c>
      <c r="D16" s="2" t="s">
        <v>13</v>
      </c>
      <c r="I16" s="3" t="s">
        <v>24</v>
      </c>
    </row>
    <row r="17">
      <c r="A17" s="4">
        <v>733.0</v>
      </c>
      <c r="B17" s="4">
        <v>1.0</v>
      </c>
      <c r="C17" s="2" t="s">
        <v>22</v>
      </c>
      <c r="D17" s="2" t="s">
        <v>10</v>
      </c>
      <c r="E17" s="3">
        <f>27506-315</f>
        <v>27191</v>
      </c>
      <c r="F17" s="3">
        <v>117.0</v>
      </c>
      <c r="G17" s="3" t="s">
        <v>11</v>
      </c>
      <c r="H17">
        <f t="shared" ref="H17:H78" si="2">F17/E17*100</f>
        <v>0.430289434</v>
      </c>
    </row>
    <row r="18">
      <c r="A18" s="4">
        <v>734.0</v>
      </c>
      <c r="B18" s="4">
        <v>1.0</v>
      </c>
      <c r="C18" s="2" t="s">
        <v>23</v>
      </c>
      <c r="D18" s="2" t="s">
        <v>10</v>
      </c>
      <c r="E18">
        <f>32507-1082</f>
        <v>31425</v>
      </c>
      <c r="F18" s="3">
        <v>853.0</v>
      </c>
      <c r="G18" s="3" t="s">
        <v>11</v>
      </c>
      <c r="H18">
        <f t="shared" si="2"/>
        <v>2.714399364</v>
      </c>
    </row>
    <row r="19">
      <c r="A19" s="4">
        <v>735.0</v>
      </c>
      <c r="B19" s="4">
        <v>1.0</v>
      </c>
      <c r="C19" s="2" t="s">
        <v>23</v>
      </c>
      <c r="D19" s="2" t="s">
        <v>13</v>
      </c>
      <c r="E19" s="3">
        <f>93054-4922</f>
        <v>88132</v>
      </c>
      <c r="F19" s="3">
        <v>18127.0</v>
      </c>
      <c r="G19" s="3" t="s">
        <v>11</v>
      </c>
      <c r="H19">
        <f t="shared" si="2"/>
        <v>20.56801162</v>
      </c>
    </row>
    <row r="20">
      <c r="A20" s="4">
        <v>736.0</v>
      </c>
      <c r="B20" s="4">
        <v>1.0</v>
      </c>
      <c r="C20" s="2" t="s">
        <v>25</v>
      </c>
      <c r="D20" s="2" t="s">
        <v>10</v>
      </c>
      <c r="E20" s="3">
        <v>22684.0</v>
      </c>
      <c r="F20">
        <f>2547+2304</f>
        <v>4851</v>
      </c>
      <c r="G20" s="3" t="s">
        <v>26</v>
      </c>
      <c r="H20">
        <f t="shared" si="2"/>
        <v>21.38511726</v>
      </c>
    </row>
    <row r="21">
      <c r="A21" s="4">
        <v>737.0</v>
      </c>
      <c r="B21" s="4">
        <v>1.0</v>
      </c>
      <c r="C21" s="2" t="s">
        <v>25</v>
      </c>
      <c r="D21" s="2" t="s">
        <v>13</v>
      </c>
      <c r="E21" s="3">
        <v>42733.0</v>
      </c>
      <c r="F21" s="3">
        <v>2459.0</v>
      </c>
      <c r="G21" s="3" t="s">
        <v>11</v>
      </c>
      <c r="H21">
        <f t="shared" si="2"/>
        <v>5.754335057</v>
      </c>
    </row>
    <row r="22">
      <c r="A22" s="4">
        <v>738.0</v>
      </c>
      <c r="B22" s="4">
        <v>1.0</v>
      </c>
      <c r="C22" s="2" t="s">
        <v>27</v>
      </c>
      <c r="D22" s="2" t="s">
        <v>10</v>
      </c>
      <c r="E22" s="3">
        <v>66214.0</v>
      </c>
      <c r="F22" s="3">
        <v>2445.0</v>
      </c>
      <c r="G22" s="3" t="s">
        <v>11</v>
      </c>
      <c r="H22">
        <f t="shared" si="2"/>
        <v>3.692572568</v>
      </c>
    </row>
    <row r="23">
      <c r="A23" s="4">
        <v>739.0</v>
      </c>
      <c r="B23" s="4">
        <v>1.0</v>
      </c>
      <c r="C23" s="2" t="s">
        <v>27</v>
      </c>
      <c r="D23" s="2" t="s">
        <v>13</v>
      </c>
      <c r="E23" s="3">
        <f>63875-1423</f>
        <v>62452</v>
      </c>
      <c r="F23">
        <f>2038+597</f>
        <v>2635</v>
      </c>
      <c r="G23" s="3" t="s">
        <v>11</v>
      </c>
      <c r="H23">
        <f t="shared" si="2"/>
        <v>4.219240377</v>
      </c>
    </row>
    <row r="24">
      <c r="A24" s="4">
        <v>740.0</v>
      </c>
      <c r="B24" s="4">
        <v>1.0</v>
      </c>
      <c r="C24" s="2" t="s">
        <v>29</v>
      </c>
      <c r="D24" s="2" t="s">
        <v>10</v>
      </c>
      <c r="E24">
        <f>74320-130</f>
        <v>74190</v>
      </c>
      <c r="F24" s="3">
        <v>1429.0</v>
      </c>
      <c r="G24" s="3" t="s">
        <v>11</v>
      </c>
      <c r="H24">
        <f t="shared" si="2"/>
        <v>1.926135598</v>
      </c>
    </row>
    <row r="25">
      <c r="A25" s="4">
        <v>741.0</v>
      </c>
      <c r="B25" s="4">
        <v>1.0</v>
      </c>
      <c r="C25" s="2" t="s">
        <v>29</v>
      </c>
      <c r="D25" s="2" t="s">
        <v>13</v>
      </c>
      <c r="E25">
        <f>27843-1441</f>
        <v>26402</v>
      </c>
      <c r="F25" s="3">
        <v>888.0</v>
      </c>
      <c r="G25" s="3" t="s">
        <v>11</v>
      </c>
      <c r="H25">
        <f t="shared" si="2"/>
        <v>3.363381562</v>
      </c>
    </row>
    <row r="26">
      <c r="A26" s="4">
        <v>742.0</v>
      </c>
      <c r="B26" s="4">
        <v>1.0</v>
      </c>
      <c r="C26" s="2" t="s">
        <v>28</v>
      </c>
      <c r="D26" s="2" t="s">
        <v>10</v>
      </c>
      <c r="E26">
        <f>19169-439</f>
        <v>18730</v>
      </c>
      <c r="F26">
        <f>443+250+122</f>
        <v>815</v>
      </c>
      <c r="G26" s="3" t="s">
        <v>11</v>
      </c>
      <c r="H26">
        <f t="shared" si="2"/>
        <v>4.351308062</v>
      </c>
    </row>
    <row r="27">
      <c r="A27" s="4">
        <v>743.0</v>
      </c>
      <c r="B27" s="4">
        <v>1.0</v>
      </c>
      <c r="C27" s="2" t="s">
        <v>28</v>
      </c>
      <c r="D27" s="2" t="s">
        <v>13</v>
      </c>
      <c r="E27">
        <f>53066-593</f>
        <v>52473</v>
      </c>
      <c r="F27" s="3">
        <f>1376+502</f>
        <v>1878</v>
      </c>
      <c r="G27" s="3" t="s">
        <v>11</v>
      </c>
      <c r="H27">
        <f t="shared" si="2"/>
        <v>3.578983477</v>
      </c>
    </row>
    <row r="28">
      <c r="A28" s="4">
        <v>744.0</v>
      </c>
      <c r="B28" s="4">
        <v>1.0</v>
      </c>
      <c r="C28" s="2" t="s">
        <v>31</v>
      </c>
      <c r="D28" s="2" t="s">
        <v>10</v>
      </c>
      <c r="E28">
        <f>49750-1065</f>
        <v>48685</v>
      </c>
      <c r="F28">
        <f>711+1279+162</f>
        <v>2152</v>
      </c>
      <c r="G28" s="3" t="s">
        <v>11</v>
      </c>
      <c r="H28">
        <f t="shared" si="2"/>
        <v>4.420252645</v>
      </c>
    </row>
    <row r="29">
      <c r="A29" s="4">
        <v>745.0</v>
      </c>
      <c r="B29" s="4">
        <v>1.0</v>
      </c>
      <c r="C29" s="2" t="s">
        <v>31</v>
      </c>
      <c r="D29" s="2" t="s">
        <v>13</v>
      </c>
      <c r="E29" s="3">
        <v>27292.0</v>
      </c>
      <c r="F29" s="3">
        <v>1070.0</v>
      </c>
      <c r="G29" s="3" t="s">
        <v>11</v>
      </c>
      <c r="H29">
        <f t="shared" si="2"/>
        <v>3.920562802</v>
      </c>
    </row>
    <row r="30">
      <c r="A30" s="4">
        <v>746.0</v>
      </c>
      <c r="B30" s="4">
        <v>1.0</v>
      </c>
      <c r="C30" s="2" t="s">
        <v>32</v>
      </c>
      <c r="D30" s="2" t="s">
        <v>10</v>
      </c>
      <c r="E30">
        <f>8980-257</f>
        <v>8723</v>
      </c>
      <c r="F30" s="3">
        <v>847.0</v>
      </c>
      <c r="G30" s="3" t="s">
        <v>11</v>
      </c>
      <c r="H30">
        <f t="shared" si="2"/>
        <v>9.709962169</v>
      </c>
    </row>
    <row r="31">
      <c r="A31" s="4">
        <v>747.0</v>
      </c>
      <c r="B31" s="4">
        <v>1.0</v>
      </c>
      <c r="C31" s="2" t="s">
        <v>32</v>
      </c>
      <c r="D31" s="2" t="s">
        <v>13</v>
      </c>
      <c r="E31" s="3">
        <v>26967.0</v>
      </c>
      <c r="F31" s="3">
        <v>150.0</v>
      </c>
      <c r="G31" s="3" t="s">
        <v>11</v>
      </c>
      <c r="H31">
        <f t="shared" si="2"/>
        <v>0.5562353988</v>
      </c>
    </row>
    <row r="32">
      <c r="A32" s="4">
        <v>748.0</v>
      </c>
      <c r="B32" s="4">
        <v>1.0</v>
      </c>
      <c r="C32" s="2" t="s">
        <v>33</v>
      </c>
      <c r="D32" s="2" t="s">
        <v>10</v>
      </c>
      <c r="E32">
        <f>3027-46</f>
        <v>2981</v>
      </c>
      <c r="F32" s="3">
        <v>1001.0</v>
      </c>
      <c r="G32" s="3" t="s">
        <v>11</v>
      </c>
      <c r="H32">
        <f t="shared" si="2"/>
        <v>33.57933579</v>
      </c>
    </row>
    <row r="33">
      <c r="A33" s="4">
        <v>749.0</v>
      </c>
      <c r="B33" s="4">
        <v>1.0</v>
      </c>
      <c r="C33" s="2" t="s">
        <v>33</v>
      </c>
      <c r="D33" s="2" t="s">
        <v>13</v>
      </c>
      <c r="E33" s="3">
        <v>15114.0</v>
      </c>
      <c r="F33" s="3">
        <v>3091.0</v>
      </c>
      <c r="G33" s="3" t="s">
        <v>11</v>
      </c>
      <c r="H33">
        <f t="shared" si="2"/>
        <v>20.45123726</v>
      </c>
    </row>
    <row r="34">
      <c r="A34" s="4">
        <v>750.0</v>
      </c>
      <c r="B34" s="4">
        <v>1.0</v>
      </c>
      <c r="C34" s="2" t="s">
        <v>35</v>
      </c>
      <c r="D34" s="2" t="s">
        <v>10</v>
      </c>
      <c r="E34" s="3">
        <v>5497.0</v>
      </c>
      <c r="F34">
        <f>1418+192</f>
        <v>1610</v>
      </c>
      <c r="G34" s="3" t="s">
        <v>11</v>
      </c>
      <c r="H34">
        <f t="shared" si="2"/>
        <v>29.28870293</v>
      </c>
    </row>
    <row r="35">
      <c r="A35" s="4">
        <v>751.0</v>
      </c>
      <c r="B35" s="4">
        <v>1.0</v>
      </c>
      <c r="C35" s="2" t="s">
        <v>35</v>
      </c>
      <c r="D35" s="2" t="s">
        <v>13</v>
      </c>
      <c r="E35" s="3">
        <v>104072.0</v>
      </c>
      <c r="F35" s="3">
        <v>12975.0</v>
      </c>
      <c r="G35" s="3" t="s">
        <v>26</v>
      </c>
      <c r="H35">
        <f t="shared" si="2"/>
        <v>12.46733031</v>
      </c>
    </row>
    <row r="36">
      <c r="A36" s="4">
        <v>752.0</v>
      </c>
      <c r="B36" s="4">
        <v>1.0</v>
      </c>
      <c r="C36" s="2" t="s">
        <v>36</v>
      </c>
      <c r="D36" s="2" t="s">
        <v>10</v>
      </c>
      <c r="E36" s="3">
        <v>2919.0</v>
      </c>
      <c r="F36" s="3">
        <v>595.0</v>
      </c>
      <c r="G36" s="3" t="s">
        <v>11</v>
      </c>
      <c r="H36">
        <f t="shared" si="2"/>
        <v>20.38369305</v>
      </c>
    </row>
    <row r="37">
      <c r="A37" s="4">
        <v>753.0</v>
      </c>
      <c r="B37" s="4">
        <v>1.0</v>
      </c>
      <c r="C37" s="2" t="s">
        <v>36</v>
      </c>
      <c r="D37" s="2" t="s">
        <v>13</v>
      </c>
      <c r="E37" s="3">
        <v>11458.0</v>
      </c>
      <c r="F37" s="3">
        <v>1188.0</v>
      </c>
      <c r="G37" s="3" t="s">
        <v>11</v>
      </c>
      <c r="H37">
        <f t="shared" si="2"/>
        <v>10.36830162</v>
      </c>
    </row>
    <row r="38">
      <c r="A38" s="4">
        <v>754.0</v>
      </c>
      <c r="B38" s="4">
        <v>1.0</v>
      </c>
      <c r="C38" s="2" t="s">
        <v>37</v>
      </c>
      <c r="D38" s="2" t="s">
        <v>10</v>
      </c>
      <c r="E38" s="3">
        <v>3644.0</v>
      </c>
      <c r="F38">
        <f>586+239</f>
        <v>825</v>
      </c>
      <c r="G38" s="3" t="s">
        <v>11</v>
      </c>
      <c r="H38">
        <f t="shared" si="2"/>
        <v>22.63995609</v>
      </c>
    </row>
    <row r="39">
      <c r="A39" s="4">
        <v>755.0</v>
      </c>
      <c r="B39" s="4">
        <v>1.0</v>
      </c>
      <c r="C39" s="2" t="s">
        <v>37</v>
      </c>
      <c r="D39" s="2" t="s">
        <v>13</v>
      </c>
      <c r="E39" s="3">
        <v>9514.0</v>
      </c>
      <c r="F39" s="3">
        <v>533.0</v>
      </c>
      <c r="G39" s="3" t="s">
        <v>11</v>
      </c>
      <c r="H39">
        <f t="shared" si="2"/>
        <v>5.602270338</v>
      </c>
    </row>
    <row r="40">
      <c r="A40" s="4">
        <v>756.0</v>
      </c>
      <c r="B40" s="4">
        <v>1.0</v>
      </c>
      <c r="C40" s="2" t="s">
        <v>38</v>
      </c>
      <c r="D40" s="2" t="s">
        <v>10</v>
      </c>
      <c r="E40" s="3">
        <v>4482.0</v>
      </c>
      <c r="F40" s="3">
        <v>939.0</v>
      </c>
      <c r="G40" s="3" t="s">
        <v>11</v>
      </c>
      <c r="H40">
        <f t="shared" si="2"/>
        <v>20.95046854</v>
      </c>
    </row>
    <row r="41">
      <c r="A41" s="4">
        <v>757.0</v>
      </c>
      <c r="B41" s="4">
        <v>1.0</v>
      </c>
      <c r="C41" s="2" t="s">
        <v>38</v>
      </c>
      <c r="D41" s="2" t="s">
        <v>13</v>
      </c>
      <c r="E41" s="3">
        <f>17274-160</f>
        <v>17114</v>
      </c>
      <c r="F41" s="3">
        <v>2996.0</v>
      </c>
      <c r="G41" s="3" t="s">
        <v>11</v>
      </c>
      <c r="H41">
        <f t="shared" si="2"/>
        <v>17.50613533</v>
      </c>
    </row>
    <row r="42">
      <c r="A42" s="4">
        <v>758.0</v>
      </c>
      <c r="B42" s="4">
        <v>1.0</v>
      </c>
      <c r="C42" s="2" t="s">
        <v>38</v>
      </c>
      <c r="D42" s="2" t="s">
        <v>45</v>
      </c>
      <c r="E42" s="3">
        <v>3676.0</v>
      </c>
      <c r="F42" s="3">
        <v>95.0</v>
      </c>
      <c r="G42" s="3" t="s">
        <v>11</v>
      </c>
      <c r="H42">
        <f t="shared" si="2"/>
        <v>2.584330794</v>
      </c>
    </row>
    <row r="43">
      <c r="A43" s="4">
        <v>759.0</v>
      </c>
      <c r="B43" s="4">
        <v>1.0</v>
      </c>
      <c r="C43" s="2" t="s">
        <v>39</v>
      </c>
      <c r="D43" s="2" t="s">
        <v>10</v>
      </c>
      <c r="E43" s="3">
        <v>3422.0</v>
      </c>
      <c r="F43" s="3">
        <v>928.0</v>
      </c>
      <c r="G43" s="3" t="s">
        <v>11</v>
      </c>
      <c r="H43">
        <f t="shared" si="2"/>
        <v>27.11864407</v>
      </c>
    </row>
    <row r="44">
      <c r="A44" s="4">
        <v>760.0</v>
      </c>
      <c r="B44" s="4">
        <v>1.0</v>
      </c>
      <c r="C44" s="2" t="s">
        <v>39</v>
      </c>
      <c r="D44" s="2" t="s">
        <v>13</v>
      </c>
      <c r="E44">
        <f>24532-1209</f>
        <v>23323</v>
      </c>
      <c r="F44" s="3">
        <v>6480.0</v>
      </c>
      <c r="G44" s="3" t="s">
        <v>11</v>
      </c>
      <c r="H44">
        <f t="shared" si="2"/>
        <v>27.7837328</v>
      </c>
    </row>
    <row r="45">
      <c r="A45" s="4">
        <v>761.0</v>
      </c>
      <c r="B45" s="4">
        <v>1.0</v>
      </c>
      <c r="C45" s="2" t="s">
        <v>40</v>
      </c>
      <c r="D45" s="2" t="s">
        <v>10</v>
      </c>
      <c r="E45" s="3">
        <v>4122.0</v>
      </c>
      <c r="F45" s="3">
        <v>0.0</v>
      </c>
      <c r="G45" s="3" t="s">
        <v>11</v>
      </c>
      <c r="H45">
        <f t="shared" si="2"/>
        <v>0</v>
      </c>
    </row>
    <row r="46">
      <c r="A46" s="4">
        <v>762.0</v>
      </c>
      <c r="B46" s="4">
        <v>1.0</v>
      </c>
      <c r="C46" s="2" t="s">
        <v>40</v>
      </c>
      <c r="D46" s="2" t="s">
        <v>13</v>
      </c>
      <c r="E46" s="3">
        <v>8288.0</v>
      </c>
      <c r="F46">
        <f>657+544</f>
        <v>1201</v>
      </c>
      <c r="G46" s="3" t="s">
        <v>11</v>
      </c>
      <c r="H46">
        <f t="shared" si="2"/>
        <v>14.49083012</v>
      </c>
    </row>
    <row r="47">
      <c r="A47" s="4">
        <v>763.0</v>
      </c>
      <c r="B47" s="4">
        <v>1.0</v>
      </c>
      <c r="C47" s="2" t="s">
        <v>41</v>
      </c>
      <c r="D47" s="2" t="s">
        <v>10</v>
      </c>
      <c r="E47" s="3">
        <v>1811.0</v>
      </c>
      <c r="F47" s="3">
        <v>142.0</v>
      </c>
      <c r="G47" s="3" t="s">
        <v>11</v>
      </c>
      <c r="H47">
        <f t="shared" si="2"/>
        <v>7.840971839</v>
      </c>
    </row>
    <row r="48">
      <c r="A48" s="4">
        <v>764.0</v>
      </c>
      <c r="B48" s="4">
        <v>1.0</v>
      </c>
      <c r="C48" s="2" t="s">
        <v>41</v>
      </c>
      <c r="D48" s="2" t="s">
        <v>15</v>
      </c>
      <c r="E48" s="3">
        <v>4496.0</v>
      </c>
      <c r="F48" s="3">
        <v>0.0</v>
      </c>
      <c r="G48" s="3" t="s">
        <v>11</v>
      </c>
      <c r="H48">
        <f t="shared" si="2"/>
        <v>0</v>
      </c>
    </row>
    <row r="49">
      <c r="A49" s="4">
        <v>765.0</v>
      </c>
      <c r="B49" s="4">
        <v>1.0</v>
      </c>
      <c r="C49" s="2" t="s">
        <v>41</v>
      </c>
      <c r="D49" s="2" t="s">
        <v>13</v>
      </c>
      <c r="E49">
        <f>22899-3449</f>
        <v>19450</v>
      </c>
      <c r="F49">
        <f>1280+816</f>
        <v>2096</v>
      </c>
      <c r="G49" s="3" t="s">
        <v>11</v>
      </c>
      <c r="H49">
        <f t="shared" si="2"/>
        <v>10.77634961</v>
      </c>
    </row>
    <row r="50">
      <c r="A50" s="4">
        <v>766.0</v>
      </c>
      <c r="B50" s="4">
        <v>1.0</v>
      </c>
      <c r="C50" s="2" t="s">
        <v>42</v>
      </c>
      <c r="D50" s="2" t="s">
        <v>10</v>
      </c>
      <c r="E50">
        <f>5280-707</f>
        <v>4573</v>
      </c>
      <c r="F50">
        <f>941+683</f>
        <v>1624</v>
      </c>
      <c r="G50" s="3" t="s">
        <v>11</v>
      </c>
      <c r="H50">
        <f t="shared" si="2"/>
        <v>35.51279248</v>
      </c>
    </row>
    <row r="51">
      <c r="A51" s="4">
        <v>767.0</v>
      </c>
      <c r="B51" s="4">
        <v>1.0</v>
      </c>
      <c r="C51" s="2" t="s">
        <v>42</v>
      </c>
      <c r="D51" s="2" t="s">
        <v>13</v>
      </c>
      <c r="E51" s="3">
        <v>8461.0</v>
      </c>
      <c r="F51" s="3">
        <v>1292.0</v>
      </c>
      <c r="G51" s="3" t="s">
        <v>11</v>
      </c>
      <c r="H51">
        <f t="shared" si="2"/>
        <v>15.27006264</v>
      </c>
    </row>
    <row r="52">
      <c r="A52" s="4">
        <v>768.0</v>
      </c>
      <c r="B52" s="4">
        <v>1.0</v>
      </c>
      <c r="C52" s="2" t="s">
        <v>43</v>
      </c>
      <c r="D52" s="2" t="s">
        <v>10</v>
      </c>
      <c r="E52" s="3">
        <v>7354.0</v>
      </c>
      <c r="F52">
        <f>1226+449+226</f>
        <v>1901</v>
      </c>
      <c r="G52" s="3" t="s">
        <v>11</v>
      </c>
      <c r="H52">
        <f t="shared" si="2"/>
        <v>25.84987762</v>
      </c>
    </row>
    <row r="53">
      <c r="A53" s="4">
        <v>769.0</v>
      </c>
      <c r="B53" s="4">
        <v>1.0</v>
      </c>
      <c r="C53" s="2" t="s">
        <v>43</v>
      </c>
      <c r="D53" s="2" t="s">
        <v>13</v>
      </c>
      <c r="E53" s="3">
        <v>10302.0</v>
      </c>
      <c r="F53" s="3">
        <v>1183.0</v>
      </c>
      <c r="G53" s="3" t="s">
        <v>11</v>
      </c>
      <c r="H53">
        <f t="shared" si="2"/>
        <v>11.48320714</v>
      </c>
    </row>
    <row r="54">
      <c r="A54" s="4">
        <v>770.0</v>
      </c>
      <c r="B54" s="4">
        <v>1.0</v>
      </c>
      <c r="C54" s="2" t="s">
        <v>44</v>
      </c>
      <c r="D54" s="2" t="s">
        <v>10</v>
      </c>
      <c r="E54">
        <f>8833-925</f>
        <v>7908</v>
      </c>
      <c r="F54" s="3">
        <v>1863.0</v>
      </c>
      <c r="G54" s="3" t="s">
        <v>11</v>
      </c>
      <c r="H54">
        <f t="shared" si="2"/>
        <v>23.55842185</v>
      </c>
    </row>
    <row r="55">
      <c r="A55" s="4">
        <v>771.0</v>
      </c>
      <c r="B55" s="4">
        <v>1.0</v>
      </c>
      <c r="C55" s="2" t="s">
        <v>44</v>
      </c>
      <c r="D55" s="2" t="s">
        <v>13</v>
      </c>
      <c r="E55" s="3">
        <v>14583.0</v>
      </c>
      <c r="F55" s="3">
        <v>864.0</v>
      </c>
      <c r="G55" s="3" t="s">
        <v>11</v>
      </c>
      <c r="H55">
        <f t="shared" si="2"/>
        <v>5.92470685</v>
      </c>
    </row>
    <row r="56">
      <c r="A56" s="4">
        <v>772.0</v>
      </c>
      <c r="B56" s="4">
        <v>1.0</v>
      </c>
      <c r="C56" s="2" t="s">
        <v>46</v>
      </c>
      <c r="D56" s="2" t="s">
        <v>10</v>
      </c>
      <c r="E56">
        <f>8258-368</f>
        <v>7890</v>
      </c>
      <c r="F56" s="3">
        <v>1833.0</v>
      </c>
      <c r="G56" s="3" t="s">
        <v>11</v>
      </c>
      <c r="H56">
        <f t="shared" si="2"/>
        <v>23.23193916</v>
      </c>
    </row>
    <row r="57">
      <c r="A57" s="4">
        <v>773.0</v>
      </c>
      <c r="B57" s="4">
        <v>1.0</v>
      </c>
      <c r="C57" s="2" t="s">
        <v>46</v>
      </c>
      <c r="D57" s="2" t="s">
        <v>15</v>
      </c>
      <c r="E57" s="3">
        <v>4390.0</v>
      </c>
      <c r="F57" s="3">
        <v>137.0</v>
      </c>
      <c r="G57" s="3" t="s">
        <v>11</v>
      </c>
      <c r="H57">
        <f t="shared" si="2"/>
        <v>3.120728929</v>
      </c>
    </row>
    <row r="58">
      <c r="A58" s="4">
        <v>774.0</v>
      </c>
      <c r="B58" s="4">
        <v>1.0</v>
      </c>
      <c r="C58" s="2" t="s">
        <v>46</v>
      </c>
      <c r="D58" s="2" t="s">
        <v>13</v>
      </c>
      <c r="E58" s="3">
        <v>7016.0</v>
      </c>
      <c r="F58" s="3">
        <v>159.0</v>
      </c>
      <c r="G58" s="3" t="s">
        <v>11</v>
      </c>
      <c r="H58">
        <f t="shared" si="2"/>
        <v>2.266248575</v>
      </c>
    </row>
    <row r="59">
      <c r="A59" s="4">
        <v>775.0</v>
      </c>
      <c r="B59" s="4">
        <v>1.0</v>
      </c>
      <c r="C59" s="2" t="s">
        <v>47</v>
      </c>
      <c r="D59" s="2" t="s">
        <v>10</v>
      </c>
      <c r="E59" s="3">
        <v>2344.0</v>
      </c>
      <c r="F59" s="3">
        <v>167.0</v>
      </c>
      <c r="G59" s="3" t="s">
        <v>11</v>
      </c>
      <c r="H59">
        <f t="shared" si="2"/>
        <v>7.124573379</v>
      </c>
    </row>
    <row r="60">
      <c r="A60" s="4">
        <v>776.0</v>
      </c>
      <c r="B60" s="4">
        <v>1.0</v>
      </c>
      <c r="C60" s="2" t="s">
        <v>47</v>
      </c>
      <c r="D60" s="2" t="s">
        <v>15</v>
      </c>
      <c r="E60" s="3">
        <v>3021.0</v>
      </c>
      <c r="F60" s="3">
        <v>214.0</v>
      </c>
      <c r="G60" s="3" t="s">
        <v>11</v>
      </c>
      <c r="H60">
        <f t="shared" si="2"/>
        <v>7.083747104</v>
      </c>
    </row>
    <row r="61">
      <c r="A61" s="4">
        <v>777.0</v>
      </c>
      <c r="B61" s="4">
        <v>1.0</v>
      </c>
      <c r="C61" s="2" t="s">
        <v>47</v>
      </c>
      <c r="D61" s="2" t="s">
        <v>13</v>
      </c>
      <c r="E61">
        <f>72075-3882</f>
        <v>68193</v>
      </c>
      <c r="F61">
        <f>8165+984</f>
        <v>9149</v>
      </c>
      <c r="G61" s="3" t="s">
        <v>11</v>
      </c>
      <c r="H61">
        <f t="shared" si="2"/>
        <v>13.41633305</v>
      </c>
    </row>
    <row r="62">
      <c r="A62" s="4">
        <v>778.0</v>
      </c>
      <c r="B62" s="4">
        <v>1.0</v>
      </c>
      <c r="C62" s="2" t="s">
        <v>49</v>
      </c>
      <c r="D62" s="2" t="s">
        <v>10</v>
      </c>
      <c r="E62">
        <f>7717-1121</f>
        <v>6596</v>
      </c>
      <c r="F62" s="3">
        <v>440.0</v>
      </c>
      <c r="G62" s="3" t="s">
        <v>11</v>
      </c>
      <c r="H62">
        <f t="shared" si="2"/>
        <v>6.670709521</v>
      </c>
    </row>
    <row r="63">
      <c r="A63" s="4">
        <v>779.0</v>
      </c>
      <c r="B63" s="4">
        <v>1.0</v>
      </c>
      <c r="C63" s="2" t="s">
        <v>49</v>
      </c>
      <c r="D63" s="2" t="s">
        <v>15</v>
      </c>
      <c r="E63" s="3">
        <v>2590.0</v>
      </c>
      <c r="F63" s="3">
        <v>186.0</v>
      </c>
      <c r="G63" s="3" t="s">
        <v>11</v>
      </c>
      <c r="H63">
        <f t="shared" si="2"/>
        <v>7.181467181</v>
      </c>
    </row>
    <row r="64">
      <c r="A64" s="4">
        <v>780.0</v>
      </c>
      <c r="B64" s="4">
        <v>1.0</v>
      </c>
      <c r="C64" s="2" t="s">
        <v>49</v>
      </c>
      <c r="D64" s="2" t="s">
        <v>13</v>
      </c>
      <c r="E64" s="3">
        <v>18051.0</v>
      </c>
      <c r="F64">
        <f>1249+986+653</f>
        <v>2888</v>
      </c>
      <c r="G64" s="3" t="s">
        <v>11</v>
      </c>
      <c r="H64">
        <f t="shared" si="2"/>
        <v>15.99911362</v>
      </c>
    </row>
    <row r="65">
      <c r="A65" s="4">
        <v>781.0</v>
      </c>
      <c r="B65" s="4">
        <v>1.0</v>
      </c>
      <c r="C65" s="2" t="s">
        <v>50</v>
      </c>
      <c r="D65" s="2" t="s">
        <v>10</v>
      </c>
      <c r="E65" s="3">
        <v>2825.0</v>
      </c>
      <c r="F65">
        <f>195+212</f>
        <v>407</v>
      </c>
      <c r="G65" s="3" t="s">
        <v>11</v>
      </c>
      <c r="H65">
        <f t="shared" si="2"/>
        <v>14.40707965</v>
      </c>
    </row>
    <row r="66">
      <c r="A66" s="4">
        <v>782.0</v>
      </c>
      <c r="B66" s="4">
        <v>1.0</v>
      </c>
      <c r="C66" s="2" t="s">
        <v>50</v>
      </c>
      <c r="D66" s="2" t="s">
        <v>13</v>
      </c>
      <c r="E66" s="3">
        <v>18588.0</v>
      </c>
      <c r="F66">
        <f>728+1724+1197</f>
        <v>3649</v>
      </c>
      <c r="G66" s="3" t="s">
        <v>11</v>
      </c>
      <c r="H66">
        <f t="shared" si="2"/>
        <v>19.6309447</v>
      </c>
    </row>
    <row r="67">
      <c r="A67" s="4">
        <v>783.0</v>
      </c>
      <c r="B67" s="4">
        <v>1.0</v>
      </c>
      <c r="C67" s="2" t="s">
        <v>51</v>
      </c>
      <c r="D67" s="2" t="s">
        <v>10</v>
      </c>
      <c r="E67" s="3">
        <v>6233.0</v>
      </c>
      <c r="F67" s="3">
        <v>644.0</v>
      </c>
      <c r="G67" s="3" t="s">
        <v>11</v>
      </c>
      <c r="H67">
        <f t="shared" si="2"/>
        <v>10.33210332</v>
      </c>
    </row>
    <row r="68">
      <c r="A68" s="4">
        <v>784.0</v>
      </c>
      <c r="B68" s="4">
        <v>1.0</v>
      </c>
      <c r="C68" s="2" t="s">
        <v>51</v>
      </c>
      <c r="D68" s="2" t="s">
        <v>13</v>
      </c>
      <c r="E68" s="3">
        <v>11102.0</v>
      </c>
      <c r="F68" s="3">
        <v>2358.0</v>
      </c>
      <c r="G68" s="3" t="s">
        <v>11</v>
      </c>
      <c r="H68">
        <f t="shared" si="2"/>
        <v>21.23941632</v>
      </c>
    </row>
    <row r="69">
      <c r="A69" s="4">
        <v>785.0</v>
      </c>
      <c r="B69" s="4">
        <v>1.0</v>
      </c>
      <c r="C69" s="2" t="s">
        <v>52</v>
      </c>
      <c r="D69" s="2" t="s">
        <v>10</v>
      </c>
      <c r="E69" s="3">
        <v>7209.0</v>
      </c>
      <c r="F69">
        <f>1196+513</f>
        <v>1709</v>
      </c>
      <c r="G69" s="3" t="s">
        <v>11</v>
      </c>
      <c r="H69">
        <f t="shared" si="2"/>
        <v>23.70647801</v>
      </c>
    </row>
    <row r="70">
      <c r="A70" s="4">
        <v>786.0</v>
      </c>
      <c r="B70" s="4">
        <v>1.0</v>
      </c>
      <c r="C70" s="2" t="s">
        <v>52</v>
      </c>
      <c r="D70" s="2" t="s">
        <v>13</v>
      </c>
      <c r="E70" s="3">
        <v>11785.0</v>
      </c>
      <c r="F70">
        <f>392+791</f>
        <v>1183</v>
      </c>
      <c r="G70" s="3" t="s">
        <v>11</v>
      </c>
      <c r="H70">
        <f t="shared" si="2"/>
        <v>10.03818413</v>
      </c>
    </row>
    <row r="71">
      <c r="A71" s="4">
        <v>787.0</v>
      </c>
      <c r="B71" s="4">
        <v>1.0</v>
      </c>
      <c r="C71" s="2" t="s">
        <v>53</v>
      </c>
      <c r="D71" s="2" t="s">
        <v>10</v>
      </c>
      <c r="E71" s="3">
        <v>2830.0</v>
      </c>
      <c r="F71" s="3">
        <v>239.0</v>
      </c>
      <c r="G71" s="3" t="s">
        <v>11</v>
      </c>
      <c r="H71">
        <f t="shared" si="2"/>
        <v>8.445229682</v>
      </c>
    </row>
    <row r="72">
      <c r="A72" s="4">
        <v>788.0</v>
      </c>
      <c r="B72" s="4">
        <v>1.0</v>
      </c>
      <c r="C72" s="2" t="s">
        <v>53</v>
      </c>
      <c r="D72" s="2" t="s">
        <v>13</v>
      </c>
      <c r="E72" s="3">
        <v>16057.0</v>
      </c>
      <c r="F72">
        <f>2207+643</f>
        <v>2850</v>
      </c>
      <c r="G72" s="3" t="s">
        <v>11</v>
      </c>
      <c r="H72">
        <f t="shared" si="2"/>
        <v>17.74926823</v>
      </c>
    </row>
    <row r="73">
      <c r="A73" s="4">
        <v>789.0</v>
      </c>
      <c r="B73" s="4">
        <v>1.0</v>
      </c>
      <c r="C73" s="2" t="s">
        <v>54</v>
      </c>
      <c r="D73" s="2" t="s">
        <v>10</v>
      </c>
      <c r="E73" s="3">
        <v>7963.0</v>
      </c>
      <c r="F73">
        <f>370+711+477</f>
        <v>1558</v>
      </c>
      <c r="G73" s="3" t="s">
        <v>11</v>
      </c>
      <c r="H73">
        <f t="shared" si="2"/>
        <v>19.56549039</v>
      </c>
    </row>
    <row r="74">
      <c r="A74" s="4">
        <v>790.0</v>
      </c>
      <c r="B74" s="4">
        <v>1.0</v>
      </c>
      <c r="C74" s="2" t="s">
        <v>54</v>
      </c>
      <c r="D74" s="2" t="s">
        <v>15</v>
      </c>
      <c r="E74" s="3">
        <v>6306.0</v>
      </c>
      <c r="F74">
        <f>473+561</f>
        <v>1034</v>
      </c>
      <c r="G74" s="3" t="s">
        <v>11</v>
      </c>
      <c r="H74">
        <f t="shared" si="2"/>
        <v>16.39708214</v>
      </c>
    </row>
    <row r="75">
      <c r="A75" s="4">
        <v>791.0</v>
      </c>
      <c r="B75" s="4">
        <v>1.0</v>
      </c>
      <c r="C75" s="2" t="s">
        <v>54</v>
      </c>
      <c r="D75" s="2" t="s">
        <v>13</v>
      </c>
      <c r="E75" s="3">
        <v>10467.0</v>
      </c>
      <c r="F75" s="3">
        <v>3028.0</v>
      </c>
      <c r="G75" s="3" t="s">
        <v>11</v>
      </c>
      <c r="H75">
        <f t="shared" si="2"/>
        <v>28.929015</v>
      </c>
    </row>
    <row r="76">
      <c r="A76" s="4">
        <v>792.0</v>
      </c>
      <c r="B76" s="4">
        <v>1.0</v>
      </c>
      <c r="C76" s="2" t="s">
        <v>55</v>
      </c>
      <c r="D76" s="2" t="s">
        <v>10</v>
      </c>
      <c r="E76" s="3">
        <v>6209.0</v>
      </c>
      <c r="F76" s="3">
        <v>2861.0</v>
      </c>
      <c r="G76" s="3" t="s">
        <v>11</v>
      </c>
      <c r="H76">
        <f t="shared" si="2"/>
        <v>46.07827347</v>
      </c>
    </row>
    <row r="77">
      <c r="A77" s="4">
        <v>793.0</v>
      </c>
      <c r="B77" s="4">
        <v>1.0</v>
      </c>
      <c r="C77" s="2" t="s">
        <v>55</v>
      </c>
      <c r="D77" s="2" t="s">
        <v>15</v>
      </c>
      <c r="E77" s="3">
        <v>4022.0</v>
      </c>
      <c r="F77" s="3">
        <v>126.0</v>
      </c>
      <c r="G77" s="3" t="s">
        <v>11</v>
      </c>
      <c r="H77">
        <f t="shared" si="2"/>
        <v>3.132769766</v>
      </c>
    </row>
    <row r="78">
      <c r="A78" s="4">
        <v>794.0</v>
      </c>
      <c r="B78" s="4">
        <v>1.0</v>
      </c>
      <c r="C78" s="2" t="s">
        <v>55</v>
      </c>
      <c r="D78" s="2" t="s">
        <v>13</v>
      </c>
      <c r="E78" s="3">
        <v>27551.0</v>
      </c>
      <c r="F78" s="3">
        <v>4822.0</v>
      </c>
      <c r="G78" s="3" t="s">
        <v>11</v>
      </c>
      <c r="H78">
        <f t="shared" si="2"/>
        <v>17.50208704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635.0</v>
      </c>
      <c r="B2" s="4">
        <v>2.0</v>
      </c>
      <c r="C2" s="2" t="s">
        <v>9</v>
      </c>
      <c r="D2" s="2" t="s">
        <v>10</v>
      </c>
      <c r="E2">
        <f>7107-1547</f>
        <v>5560</v>
      </c>
      <c r="F2" s="3">
        <v>1385.0</v>
      </c>
      <c r="G2" s="3" t="s">
        <v>11</v>
      </c>
      <c r="H2">
        <f t="shared" ref="H2:H23" si="1">F2/E2*100</f>
        <v>24.91007194</v>
      </c>
    </row>
    <row r="3">
      <c r="A3" s="4">
        <v>636.0</v>
      </c>
      <c r="B3" s="4">
        <v>2.0</v>
      </c>
      <c r="C3" s="2" t="s">
        <v>9</v>
      </c>
      <c r="D3" s="2" t="s">
        <v>13</v>
      </c>
      <c r="E3" s="3">
        <v>32243.0</v>
      </c>
      <c r="F3">
        <f>3031+1511+633</f>
        <v>5175</v>
      </c>
      <c r="G3" s="3" t="s">
        <v>11</v>
      </c>
      <c r="H3">
        <f t="shared" si="1"/>
        <v>16.04999535</v>
      </c>
    </row>
    <row r="4">
      <c r="A4" s="4">
        <v>637.0</v>
      </c>
      <c r="B4" s="4">
        <v>2.0</v>
      </c>
      <c r="C4" s="2" t="s">
        <v>12</v>
      </c>
      <c r="D4" s="2" t="s">
        <v>10</v>
      </c>
      <c r="E4">
        <f>21487-1449</f>
        <v>20038</v>
      </c>
      <c r="F4" s="3">
        <v>10070.0</v>
      </c>
      <c r="G4" s="3" t="s">
        <v>11</v>
      </c>
      <c r="H4">
        <f t="shared" si="1"/>
        <v>50.25451642</v>
      </c>
    </row>
    <row r="5">
      <c r="A5" s="4">
        <v>638.0</v>
      </c>
      <c r="B5" s="4">
        <v>2.0</v>
      </c>
      <c r="C5" s="2" t="s">
        <v>12</v>
      </c>
      <c r="D5" s="2" t="s">
        <v>13</v>
      </c>
      <c r="E5">
        <f>53477-5103</f>
        <v>48374</v>
      </c>
      <c r="F5">
        <f>8976+3250</f>
        <v>12226</v>
      </c>
      <c r="G5" s="3" t="s">
        <v>11</v>
      </c>
      <c r="H5">
        <f t="shared" si="1"/>
        <v>25.27390747</v>
      </c>
    </row>
    <row r="6">
      <c r="A6" s="4">
        <v>639.0</v>
      </c>
      <c r="B6" s="4">
        <v>2.0</v>
      </c>
      <c r="C6" s="2" t="s">
        <v>16</v>
      </c>
      <c r="D6" s="2" t="s">
        <v>10</v>
      </c>
      <c r="E6">
        <f>9553-1380</f>
        <v>8173</v>
      </c>
      <c r="F6">
        <f>563+1957</f>
        <v>2520</v>
      </c>
      <c r="G6" s="3" t="s">
        <v>11</v>
      </c>
      <c r="H6">
        <f t="shared" si="1"/>
        <v>30.83323137</v>
      </c>
    </row>
    <row r="7">
      <c r="A7" s="4">
        <v>640.0</v>
      </c>
      <c r="B7" s="4">
        <v>2.0</v>
      </c>
      <c r="C7" s="2" t="s">
        <v>16</v>
      </c>
      <c r="D7" s="2" t="s">
        <v>13</v>
      </c>
      <c r="E7" s="3">
        <v>49273.0</v>
      </c>
      <c r="F7" s="3">
        <v>7758.0</v>
      </c>
      <c r="G7" s="3" t="s">
        <v>11</v>
      </c>
      <c r="H7">
        <f t="shared" si="1"/>
        <v>15.7449313</v>
      </c>
    </row>
    <row r="8">
      <c r="A8" s="4">
        <v>641.0</v>
      </c>
      <c r="B8" s="4">
        <v>2.0</v>
      </c>
      <c r="C8" s="2" t="s">
        <v>17</v>
      </c>
      <c r="D8" s="2" t="s">
        <v>10</v>
      </c>
      <c r="E8" s="3">
        <v>7604.0</v>
      </c>
      <c r="F8">
        <f>1410+1336</f>
        <v>2746</v>
      </c>
      <c r="G8" s="3" t="s">
        <v>11</v>
      </c>
      <c r="H8">
        <f t="shared" si="1"/>
        <v>36.11257233</v>
      </c>
    </row>
    <row r="9">
      <c r="A9" s="4">
        <v>642.0</v>
      </c>
      <c r="B9" s="4">
        <v>2.0</v>
      </c>
      <c r="C9" s="2" t="s">
        <v>17</v>
      </c>
      <c r="D9" s="2" t="s">
        <v>13</v>
      </c>
      <c r="E9">
        <f>62040-4891</f>
        <v>57149</v>
      </c>
      <c r="F9">
        <f>9942+1568+2006</f>
        <v>13516</v>
      </c>
      <c r="G9" s="3" t="s">
        <v>11</v>
      </c>
      <c r="H9">
        <f t="shared" si="1"/>
        <v>23.65045758</v>
      </c>
    </row>
    <row r="10">
      <c r="A10" s="4">
        <v>643.0</v>
      </c>
      <c r="B10" s="4">
        <v>2.0</v>
      </c>
      <c r="C10" s="2" t="s">
        <v>18</v>
      </c>
      <c r="D10" s="2" t="s">
        <v>10</v>
      </c>
      <c r="E10">
        <f>9879-973</f>
        <v>8906</v>
      </c>
      <c r="F10" s="3">
        <v>2890.0</v>
      </c>
      <c r="G10" s="3" t="s">
        <v>11</v>
      </c>
      <c r="H10">
        <f t="shared" si="1"/>
        <v>32.45003369</v>
      </c>
    </row>
    <row r="11">
      <c r="A11" s="4">
        <v>644.0</v>
      </c>
      <c r="B11" s="4">
        <v>2.0</v>
      </c>
      <c r="C11" s="2" t="s">
        <v>18</v>
      </c>
      <c r="D11" s="2" t="s">
        <v>15</v>
      </c>
      <c r="E11" s="3">
        <v>8135.0</v>
      </c>
      <c r="F11" s="3">
        <v>540.0</v>
      </c>
      <c r="G11" s="3" t="s">
        <v>11</v>
      </c>
      <c r="H11">
        <f t="shared" si="1"/>
        <v>6.63798402</v>
      </c>
    </row>
    <row r="12">
      <c r="A12" s="4">
        <v>645.0</v>
      </c>
      <c r="B12" s="4">
        <v>2.0</v>
      </c>
      <c r="C12" s="2" t="s">
        <v>18</v>
      </c>
      <c r="D12" s="2" t="s">
        <v>13</v>
      </c>
      <c r="E12">
        <f>76397-3706</f>
        <v>72691</v>
      </c>
      <c r="F12">
        <f>15864+6006+587</f>
        <v>22457</v>
      </c>
      <c r="G12" s="3" t="s">
        <v>11</v>
      </c>
      <c r="H12">
        <f t="shared" si="1"/>
        <v>30.89378327</v>
      </c>
    </row>
    <row r="13">
      <c r="A13" s="4">
        <v>646.0</v>
      </c>
      <c r="B13" s="4">
        <v>2.0</v>
      </c>
      <c r="C13" s="2" t="s">
        <v>19</v>
      </c>
      <c r="D13" s="2" t="s">
        <v>10</v>
      </c>
      <c r="E13">
        <f>16319-4660</f>
        <v>11659</v>
      </c>
      <c r="F13">
        <f>5141+886</f>
        <v>6027</v>
      </c>
      <c r="G13" s="3" t="s">
        <v>11</v>
      </c>
      <c r="H13">
        <f t="shared" si="1"/>
        <v>51.69397032</v>
      </c>
    </row>
    <row r="14">
      <c r="A14" s="4">
        <v>647.0</v>
      </c>
      <c r="B14" s="4">
        <v>2.0</v>
      </c>
      <c r="C14" s="2" t="s">
        <v>20</v>
      </c>
      <c r="D14" s="2" t="s">
        <v>10</v>
      </c>
      <c r="E14">
        <f>12471-1622</f>
        <v>10849</v>
      </c>
      <c r="F14">
        <f>543+151</f>
        <v>694</v>
      </c>
      <c r="G14" s="3" t="s">
        <v>11</v>
      </c>
      <c r="H14">
        <f t="shared" si="1"/>
        <v>6.39690294</v>
      </c>
    </row>
    <row r="15">
      <c r="A15" s="4">
        <v>648.0</v>
      </c>
      <c r="B15" s="4">
        <v>2.0</v>
      </c>
      <c r="C15" s="2" t="s">
        <v>20</v>
      </c>
      <c r="D15" s="2" t="s">
        <v>13</v>
      </c>
      <c r="E15">
        <f>107236-3757-3246</f>
        <v>100233</v>
      </c>
      <c r="F15">
        <f>16895+3170+2119</f>
        <v>22184</v>
      </c>
      <c r="G15" s="3" t="s">
        <v>11</v>
      </c>
      <c r="H15">
        <f t="shared" si="1"/>
        <v>22.13243143</v>
      </c>
    </row>
    <row r="16">
      <c r="A16" s="4">
        <v>649.0</v>
      </c>
      <c r="B16" s="4">
        <v>2.0</v>
      </c>
      <c r="C16" s="2" t="s">
        <v>21</v>
      </c>
      <c r="D16" s="2" t="s">
        <v>10</v>
      </c>
      <c r="E16">
        <f>13862-1525</f>
        <v>12337</v>
      </c>
      <c r="F16" s="3">
        <v>6052.0</v>
      </c>
      <c r="G16" s="3" t="s">
        <v>11</v>
      </c>
      <c r="H16">
        <f t="shared" si="1"/>
        <v>49.05568615</v>
      </c>
    </row>
    <row r="17">
      <c r="A17" s="4">
        <v>650.0</v>
      </c>
      <c r="B17" s="4">
        <v>2.0</v>
      </c>
      <c r="C17" s="2" t="s">
        <v>22</v>
      </c>
      <c r="D17" s="2" t="s">
        <v>10</v>
      </c>
      <c r="E17" s="3">
        <v>7125.0</v>
      </c>
      <c r="F17" s="3">
        <v>2257.0</v>
      </c>
      <c r="G17" s="3" t="s">
        <v>11</v>
      </c>
      <c r="H17">
        <f t="shared" si="1"/>
        <v>31.67719298</v>
      </c>
    </row>
    <row r="18">
      <c r="A18" s="4">
        <v>651.0</v>
      </c>
      <c r="B18" s="4">
        <v>2.0</v>
      </c>
      <c r="C18" s="2" t="s">
        <v>22</v>
      </c>
      <c r="D18" s="2" t="s">
        <v>13</v>
      </c>
      <c r="E18" s="3">
        <v>31295.0</v>
      </c>
      <c r="F18" s="3">
        <v>4205.0</v>
      </c>
      <c r="G18" s="3" t="s">
        <v>11</v>
      </c>
      <c r="H18">
        <f t="shared" si="1"/>
        <v>13.43665122</v>
      </c>
    </row>
    <row r="19">
      <c r="A19" s="4">
        <v>652.0</v>
      </c>
      <c r="B19" s="4">
        <v>2.0</v>
      </c>
      <c r="C19" s="2" t="s">
        <v>23</v>
      </c>
      <c r="D19" s="2" t="s">
        <v>10</v>
      </c>
      <c r="E19" s="3">
        <v>12453.0</v>
      </c>
      <c r="F19" s="3">
        <v>3689.0</v>
      </c>
      <c r="G19" s="3" t="s">
        <v>11</v>
      </c>
      <c r="H19">
        <f t="shared" si="1"/>
        <v>29.62338392</v>
      </c>
    </row>
    <row r="20">
      <c r="A20" s="4">
        <v>653.0</v>
      </c>
      <c r="B20" s="4">
        <v>2.0</v>
      </c>
      <c r="C20" s="2" t="s">
        <v>23</v>
      </c>
      <c r="D20" s="2" t="s">
        <v>13</v>
      </c>
      <c r="E20">
        <f>72567-9866</f>
        <v>62701</v>
      </c>
      <c r="F20">
        <f>2053+7451+3732</f>
        <v>13236</v>
      </c>
      <c r="G20" s="3" t="s">
        <v>11</v>
      </c>
      <c r="H20">
        <f t="shared" si="1"/>
        <v>21.10971117</v>
      </c>
    </row>
    <row r="21">
      <c r="A21" s="4">
        <v>654.0</v>
      </c>
      <c r="B21" s="4">
        <v>2.0</v>
      </c>
      <c r="C21" s="2" t="s">
        <v>25</v>
      </c>
      <c r="D21" s="2" t="s">
        <v>10</v>
      </c>
      <c r="E21" s="3">
        <v>8611.0</v>
      </c>
      <c r="F21">
        <f>3790+472</f>
        <v>4262</v>
      </c>
      <c r="G21" s="3" t="s">
        <v>11</v>
      </c>
      <c r="H21">
        <f t="shared" si="1"/>
        <v>49.49483219</v>
      </c>
    </row>
    <row r="22">
      <c r="A22" s="4">
        <v>655.0</v>
      </c>
      <c r="B22" s="4">
        <v>2.0</v>
      </c>
      <c r="C22" s="2" t="s">
        <v>25</v>
      </c>
      <c r="D22" s="2" t="s">
        <v>13</v>
      </c>
      <c r="E22">
        <f>49762-3204</f>
        <v>46558</v>
      </c>
      <c r="F22">
        <f>2107+4512+1915</f>
        <v>8534</v>
      </c>
      <c r="G22" s="3" t="s">
        <v>11</v>
      </c>
      <c r="H22">
        <f t="shared" si="1"/>
        <v>18.32982516</v>
      </c>
    </row>
    <row r="23">
      <c r="A23" s="4">
        <v>656.0</v>
      </c>
      <c r="B23" s="4">
        <v>2.0</v>
      </c>
      <c r="C23" s="2" t="s">
        <v>27</v>
      </c>
      <c r="D23" s="2" t="s">
        <v>10</v>
      </c>
      <c r="E23" s="3">
        <v>6067.0</v>
      </c>
      <c r="F23" s="3">
        <v>624.0</v>
      </c>
      <c r="G23" s="3" t="s">
        <v>11</v>
      </c>
      <c r="H23">
        <f t="shared" si="1"/>
        <v>10.28514917</v>
      </c>
    </row>
    <row r="24">
      <c r="A24" s="4">
        <v>657.0</v>
      </c>
      <c r="B24" s="4">
        <v>2.0</v>
      </c>
      <c r="C24" s="2" t="s">
        <v>29</v>
      </c>
      <c r="D24" s="2" t="s">
        <v>10</v>
      </c>
      <c r="F24" s="3"/>
      <c r="G24" s="3"/>
      <c r="I24" s="3" t="s">
        <v>30</v>
      </c>
    </row>
    <row r="25">
      <c r="A25" s="4">
        <v>658.0</v>
      </c>
      <c r="B25" s="4">
        <v>2.0</v>
      </c>
      <c r="C25" s="2" t="s">
        <v>29</v>
      </c>
      <c r="D25" s="2" t="s">
        <v>15</v>
      </c>
      <c r="E25" s="3"/>
      <c r="I25" s="3" t="s">
        <v>30</v>
      </c>
    </row>
    <row r="26">
      <c r="A26" s="4">
        <v>659.0</v>
      </c>
      <c r="B26" s="4">
        <v>2.0</v>
      </c>
      <c r="C26" s="2" t="s">
        <v>29</v>
      </c>
      <c r="D26" s="2" t="s">
        <v>13</v>
      </c>
      <c r="I26" s="3" t="s">
        <v>30</v>
      </c>
    </row>
    <row r="27">
      <c r="A27" s="4">
        <v>660.0</v>
      </c>
      <c r="B27" s="4">
        <v>2.0</v>
      </c>
      <c r="C27" s="2" t="s">
        <v>28</v>
      </c>
      <c r="D27" s="2" t="s">
        <v>10</v>
      </c>
      <c r="I27" s="3" t="s">
        <v>30</v>
      </c>
    </row>
    <row r="28">
      <c r="A28" s="4">
        <v>661.0</v>
      </c>
      <c r="B28" s="4">
        <v>2.0</v>
      </c>
      <c r="C28" s="2" t="s">
        <v>28</v>
      </c>
      <c r="D28" s="2" t="s">
        <v>13</v>
      </c>
      <c r="I28" s="3" t="s">
        <v>30</v>
      </c>
    </row>
    <row r="29">
      <c r="A29" s="4">
        <v>662.0</v>
      </c>
      <c r="B29" s="4">
        <v>2.0</v>
      </c>
      <c r="C29" s="2" t="s">
        <v>31</v>
      </c>
      <c r="D29" s="2" t="s">
        <v>10</v>
      </c>
      <c r="I29" s="3" t="s">
        <v>30</v>
      </c>
    </row>
    <row r="30">
      <c r="A30" s="4">
        <v>663.0</v>
      </c>
      <c r="B30" s="4">
        <v>2.0</v>
      </c>
      <c r="C30" s="2" t="s">
        <v>31</v>
      </c>
      <c r="D30" s="2" t="s">
        <v>13</v>
      </c>
      <c r="I30" s="3" t="s">
        <v>30</v>
      </c>
    </row>
    <row r="31">
      <c r="A31" s="4">
        <v>664.0</v>
      </c>
      <c r="B31" s="4">
        <v>2.0</v>
      </c>
      <c r="C31" s="2" t="s">
        <v>32</v>
      </c>
      <c r="D31" s="2" t="s">
        <v>10</v>
      </c>
      <c r="I31" s="3" t="s">
        <v>30</v>
      </c>
    </row>
    <row r="32">
      <c r="A32" s="4">
        <v>665.0</v>
      </c>
      <c r="B32" s="4">
        <v>2.0</v>
      </c>
      <c r="C32" s="2" t="s">
        <v>32</v>
      </c>
      <c r="D32" s="2" t="s">
        <v>13</v>
      </c>
      <c r="I32" s="3" t="s">
        <v>30</v>
      </c>
    </row>
    <row r="33">
      <c r="A33" s="4">
        <v>666.0</v>
      </c>
      <c r="B33" s="4">
        <v>2.0</v>
      </c>
      <c r="C33" s="2" t="s">
        <v>33</v>
      </c>
      <c r="D33" s="2" t="s">
        <v>10</v>
      </c>
      <c r="I33" s="3" t="s">
        <v>30</v>
      </c>
    </row>
    <row r="34">
      <c r="A34" s="4">
        <v>667.0</v>
      </c>
      <c r="B34" s="4">
        <v>2.0</v>
      </c>
      <c r="C34" s="2" t="s">
        <v>33</v>
      </c>
      <c r="D34" s="2" t="s">
        <v>15</v>
      </c>
      <c r="I34" s="3" t="s">
        <v>30</v>
      </c>
    </row>
    <row r="35">
      <c r="A35" s="4">
        <v>668.0</v>
      </c>
      <c r="B35" s="4">
        <v>2.0</v>
      </c>
      <c r="C35" s="2" t="s">
        <v>33</v>
      </c>
      <c r="D35" s="2" t="s">
        <v>13</v>
      </c>
      <c r="I35" s="3" t="s">
        <v>30</v>
      </c>
    </row>
    <row r="36">
      <c r="A36" s="4">
        <v>669.0</v>
      </c>
      <c r="B36" s="4">
        <v>2.0</v>
      </c>
      <c r="C36" s="2" t="s">
        <v>35</v>
      </c>
      <c r="D36" s="2" t="s">
        <v>10</v>
      </c>
      <c r="I36" s="3" t="s">
        <v>30</v>
      </c>
    </row>
    <row r="37">
      <c r="A37" s="4">
        <v>670.0</v>
      </c>
      <c r="B37" s="4">
        <v>2.0</v>
      </c>
      <c r="C37" s="2" t="s">
        <v>36</v>
      </c>
      <c r="D37" s="2" t="s">
        <v>10</v>
      </c>
      <c r="E37" s="3">
        <v>5065.0</v>
      </c>
      <c r="F37" s="3">
        <v>1303.0</v>
      </c>
      <c r="G37" s="3" t="s">
        <v>11</v>
      </c>
      <c r="H37">
        <f t="shared" ref="H37:H38" si="2">F37/E37*100</f>
        <v>25.72556762</v>
      </c>
    </row>
    <row r="38">
      <c r="A38" s="4">
        <v>671.0</v>
      </c>
      <c r="B38" s="4">
        <v>2.0</v>
      </c>
      <c r="C38" s="2" t="s">
        <v>36</v>
      </c>
      <c r="D38" s="2" t="s">
        <v>13</v>
      </c>
      <c r="E38">
        <f>39915-2710</f>
        <v>37205</v>
      </c>
      <c r="F38">
        <f>5765+3083</f>
        <v>8848</v>
      </c>
      <c r="G38" s="3" t="s">
        <v>11</v>
      </c>
      <c r="H38">
        <f t="shared" si="2"/>
        <v>23.78174976</v>
      </c>
    </row>
    <row r="39">
      <c r="A39" s="4">
        <v>672.0</v>
      </c>
      <c r="B39" s="4">
        <v>2.0</v>
      </c>
      <c r="C39" s="2" t="s">
        <v>37</v>
      </c>
      <c r="D39" s="2" t="s">
        <v>10</v>
      </c>
      <c r="G39" s="3"/>
      <c r="I39" s="3" t="s">
        <v>30</v>
      </c>
    </row>
    <row r="40">
      <c r="A40" s="4">
        <v>673.0</v>
      </c>
      <c r="B40" s="4">
        <v>2.0</v>
      </c>
      <c r="C40" s="2" t="s">
        <v>37</v>
      </c>
      <c r="D40" s="2" t="s">
        <v>13</v>
      </c>
      <c r="F40" s="3"/>
      <c r="G40" s="3"/>
      <c r="I40" s="3" t="s">
        <v>30</v>
      </c>
    </row>
    <row r="41">
      <c r="A41" s="4">
        <v>674.0</v>
      </c>
      <c r="B41" s="4">
        <v>2.0</v>
      </c>
      <c r="C41" s="2" t="s">
        <v>38</v>
      </c>
      <c r="D41" s="2" t="s">
        <v>10</v>
      </c>
      <c r="F41" s="3"/>
      <c r="G41" s="3"/>
      <c r="I41" s="3" t="s">
        <v>30</v>
      </c>
    </row>
    <row r="42">
      <c r="A42" s="4">
        <v>675.0</v>
      </c>
      <c r="B42" s="4">
        <v>2.0</v>
      </c>
      <c r="C42" s="2" t="s">
        <v>38</v>
      </c>
      <c r="D42" s="2" t="s">
        <v>13</v>
      </c>
      <c r="I42" s="3" t="s">
        <v>30</v>
      </c>
    </row>
    <row r="43">
      <c r="A43" s="4">
        <v>676.0</v>
      </c>
      <c r="B43" s="4">
        <v>2.0</v>
      </c>
      <c r="C43" s="2" t="s">
        <v>39</v>
      </c>
      <c r="D43" s="2" t="s">
        <v>10</v>
      </c>
      <c r="I43" s="3" t="s">
        <v>30</v>
      </c>
    </row>
    <row r="44">
      <c r="A44" s="4">
        <v>677.0</v>
      </c>
      <c r="B44" s="4">
        <v>2.0</v>
      </c>
      <c r="C44" s="2" t="s">
        <v>39</v>
      </c>
      <c r="D44" s="2" t="s">
        <v>13</v>
      </c>
      <c r="I44" s="3" t="s">
        <v>30</v>
      </c>
    </row>
    <row r="45">
      <c r="A45" s="4">
        <v>678.0</v>
      </c>
      <c r="B45" s="4">
        <v>2.0</v>
      </c>
      <c r="C45" s="2" t="s">
        <v>40</v>
      </c>
      <c r="D45" s="2" t="s">
        <v>10</v>
      </c>
      <c r="I45" s="3" t="s">
        <v>30</v>
      </c>
    </row>
    <row r="46">
      <c r="A46" s="4">
        <v>679.0</v>
      </c>
      <c r="B46" s="4">
        <v>2.0</v>
      </c>
      <c r="C46" s="2" t="s">
        <v>40</v>
      </c>
      <c r="D46" s="2" t="s">
        <v>15</v>
      </c>
      <c r="I46" s="3" t="s">
        <v>30</v>
      </c>
    </row>
    <row r="47">
      <c r="A47" s="4">
        <v>680.0</v>
      </c>
      <c r="B47" s="4">
        <v>2.0</v>
      </c>
      <c r="C47" s="2" t="s">
        <v>40</v>
      </c>
      <c r="D47" s="2" t="s">
        <v>13</v>
      </c>
      <c r="I47" s="3" t="s">
        <v>30</v>
      </c>
    </row>
    <row r="48">
      <c r="A48" s="4">
        <v>681.0</v>
      </c>
      <c r="B48" s="4">
        <v>2.0</v>
      </c>
      <c r="C48" s="2" t="s">
        <v>41</v>
      </c>
      <c r="D48" s="2" t="s">
        <v>10</v>
      </c>
      <c r="G48" s="3"/>
      <c r="I48" s="3" t="s">
        <v>30</v>
      </c>
    </row>
    <row r="49">
      <c r="A49" s="4">
        <v>682.0</v>
      </c>
      <c r="B49" s="4">
        <v>2.0</v>
      </c>
      <c r="C49" s="2" t="s">
        <v>41</v>
      </c>
      <c r="D49" s="2" t="s">
        <v>13</v>
      </c>
      <c r="E49">
        <f>117051-13350</f>
        <v>103701</v>
      </c>
      <c r="F49">
        <f>4992+1861+2790+3505</f>
        <v>13148</v>
      </c>
      <c r="G49" s="3" t="s">
        <v>11</v>
      </c>
      <c r="H49">
        <f t="shared" ref="H49:H84" si="3">F49/E49*100</f>
        <v>12.67875912</v>
      </c>
    </row>
    <row r="50">
      <c r="A50" s="4">
        <v>683.0</v>
      </c>
      <c r="B50" s="4">
        <v>2.0</v>
      </c>
      <c r="C50" s="2" t="s">
        <v>42</v>
      </c>
      <c r="D50" s="2" t="s">
        <v>10</v>
      </c>
      <c r="E50">
        <f>14011-1017</f>
        <v>12994</v>
      </c>
      <c r="F50" s="3">
        <v>5454.0</v>
      </c>
      <c r="G50" s="3" t="s">
        <v>11</v>
      </c>
      <c r="H50">
        <f t="shared" si="3"/>
        <v>41.97321841</v>
      </c>
    </row>
    <row r="51">
      <c r="A51" s="4">
        <v>684.0</v>
      </c>
      <c r="B51" s="4">
        <v>2.0</v>
      </c>
      <c r="C51" s="2" t="s">
        <v>42</v>
      </c>
      <c r="D51" s="2" t="s">
        <v>15</v>
      </c>
      <c r="E51" s="3">
        <v>7701.0</v>
      </c>
      <c r="F51" s="3">
        <v>442.0</v>
      </c>
      <c r="G51" s="3" t="s">
        <v>11</v>
      </c>
      <c r="H51">
        <f t="shared" si="3"/>
        <v>5.739514349</v>
      </c>
    </row>
    <row r="52">
      <c r="A52" s="4">
        <v>685.0</v>
      </c>
      <c r="B52" s="4">
        <v>2.0</v>
      </c>
      <c r="C52" s="2" t="s">
        <v>42</v>
      </c>
      <c r="D52" s="2" t="s">
        <v>13</v>
      </c>
      <c r="E52">
        <f>29724-2782</f>
        <v>26942</v>
      </c>
      <c r="F52">
        <f>2782+1350</f>
        <v>4132</v>
      </c>
      <c r="G52" s="3" t="s">
        <v>11</v>
      </c>
      <c r="H52">
        <f t="shared" si="3"/>
        <v>15.3366491</v>
      </c>
    </row>
    <row r="53">
      <c r="A53" s="4">
        <v>686.0</v>
      </c>
      <c r="B53" s="4">
        <v>2.0</v>
      </c>
      <c r="C53" s="2" t="s">
        <v>43</v>
      </c>
      <c r="D53" s="2" t="s">
        <v>10</v>
      </c>
      <c r="E53">
        <f>8571-1688</f>
        <v>6883</v>
      </c>
      <c r="F53">
        <f>345+1377</f>
        <v>1722</v>
      </c>
      <c r="G53" s="3" t="s">
        <v>11</v>
      </c>
      <c r="H53">
        <f t="shared" si="3"/>
        <v>25.01816069</v>
      </c>
    </row>
    <row r="54">
      <c r="A54" s="4">
        <v>687.0</v>
      </c>
      <c r="B54" s="4">
        <v>2.0</v>
      </c>
      <c r="C54" s="2" t="s">
        <v>43</v>
      </c>
      <c r="D54" s="2" t="s">
        <v>15</v>
      </c>
      <c r="E54" s="3">
        <v>7452.0</v>
      </c>
      <c r="F54">
        <f>711</f>
        <v>711</v>
      </c>
      <c r="G54" s="3" t="s">
        <v>11</v>
      </c>
      <c r="H54">
        <f t="shared" si="3"/>
        <v>9.541062802</v>
      </c>
    </row>
    <row r="55">
      <c r="A55" s="4">
        <v>688.0</v>
      </c>
      <c r="B55" s="4">
        <v>2.0</v>
      </c>
      <c r="C55" s="2" t="s">
        <v>43</v>
      </c>
      <c r="D55" s="2" t="s">
        <v>34</v>
      </c>
      <c r="E55">
        <f>18179-3344</f>
        <v>14835</v>
      </c>
      <c r="F55">
        <f>2956+1092</f>
        <v>4048</v>
      </c>
      <c r="G55" s="3" t="s">
        <v>11</v>
      </c>
      <c r="H55">
        <f t="shared" si="3"/>
        <v>27.28682171</v>
      </c>
    </row>
    <row r="56">
      <c r="A56" s="4">
        <v>689.0</v>
      </c>
      <c r="B56" s="4">
        <v>2.0</v>
      </c>
      <c r="C56" s="2" t="s">
        <v>43</v>
      </c>
      <c r="D56" s="2" t="s">
        <v>13</v>
      </c>
      <c r="E56">
        <f>33814-3503</f>
        <v>30311</v>
      </c>
      <c r="F56">
        <f>2648+4072</f>
        <v>6720</v>
      </c>
      <c r="G56" s="3" t="s">
        <v>11</v>
      </c>
      <c r="H56">
        <f t="shared" si="3"/>
        <v>22.17016925</v>
      </c>
    </row>
    <row r="57">
      <c r="A57" s="4">
        <v>690.0</v>
      </c>
      <c r="B57" s="4">
        <v>2.0</v>
      </c>
      <c r="C57" s="2" t="s">
        <v>44</v>
      </c>
      <c r="D57" s="2" t="s">
        <v>10</v>
      </c>
      <c r="E57">
        <f>13238-1397</f>
        <v>11841</v>
      </c>
      <c r="F57" s="3">
        <v>1809.0</v>
      </c>
      <c r="G57" s="3" t="s">
        <v>11</v>
      </c>
      <c r="H57">
        <f t="shared" si="3"/>
        <v>15.27742589</v>
      </c>
    </row>
    <row r="58">
      <c r="A58" s="4">
        <v>691.0</v>
      </c>
      <c r="B58" s="4">
        <v>2.0</v>
      </c>
      <c r="C58" s="2" t="s">
        <v>44</v>
      </c>
      <c r="D58" s="2" t="s">
        <v>13</v>
      </c>
      <c r="E58" s="3">
        <v>12789.0</v>
      </c>
      <c r="F58">
        <f>593</f>
        <v>593</v>
      </c>
      <c r="G58" s="3" t="s">
        <v>11</v>
      </c>
      <c r="H58">
        <f t="shared" si="3"/>
        <v>4.636797248</v>
      </c>
    </row>
    <row r="59">
      <c r="A59" s="4">
        <v>692.0</v>
      </c>
      <c r="B59" s="4">
        <v>2.0</v>
      </c>
      <c r="C59" s="2" t="s">
        <v>44</v>
      </c>
      <c r="D59" s="2" t="s">
        <v>15</v>
      </c>
      <c r="E59" s="3">
        <v>8437.0</v>
      </c>
      <c r="F59" s="3">
        <f>1136+704</f>
        <v>1840</v>
      </c>
      <c r="G59" s="3" t="s">
        <v>11</v>
      </c>
      <c r="H59">
        <f t="shared" si="3"/>
        <v>21.80869977</v>
      </c>
    </row>
    <row r="60">
      <c r="A60" s="4">
        <v>693.0</v>
      </c>
      <c r="B60" s="4">
        <v>2.0</v>
      </c>
      <c r="C60" s="2" t="s">
        <v>46</v>
      </c>
      <c r="D60" s="2" t="s">
        <v>10</v>
      </c>
      <c r="E60">
        <f>8817-1318</f>
        <v>7499</v>
      </c>
      <c r="F60" s="3">
        <v>1564.0</v>
      </c>
      <c r="G60" s="3" t="s">
        <v>11</v>
      </c>
      <c r="H60">
        <f t="shared" si="3"/>
        <v>20.85611415</v>
      </c>
    </row>
    <row r="61">
      <c r="A61" s="4">
        <v>694.0</v>
      </c>
      <c r="B61" s="4">
        <v>2.0</v>
      </c>
      <c r="C61" s="2" t="s">
        <v>46</v>
      </c>
      <c r="D61" s="2" t="s">
        <v>15</v>
      </c>
      <c r="E61" s="3">
        <v>9066.0</v>
      </c>
      <c r="F61" s="3">
        <v>1150.0</v>
      </c>
      <c r="G61" s="3" t="s">
        <v>11</v>
      </c>
      <c r="H61">
        <f t="shared" si="3"/>
        <v>12.68475623</v>
      </c>
    </row>
    <row r="62">
      <c r="A62" s="4">
        <v>695.0</v>
      </c>
      <c r="B62" s="4">
        <v>2.0</v>
      </c>
      <c r="C62" s="2" t="s">
        <v>46</v>
      </c>
      <c r="D62" s="2" t="s">
        <v>13</v>
      </c>
      <c r="E62">
        <f>52710-427-973</f>
        <v>51310</v>
      </c>
      <c r="F62" s="3">
        <v>22127.0</v>
      </c>
      <c r="G62" s="3" t="s">
        <v>11</v>
      </c>
      <c r="H62">
        <f t="shared" si="3"/>
        <v>43.12414734</v>
      </c>
    </row>
    <row r="63">
      <c r="A63" s="4">
        <v>696.0</v>
      </c>
      <c r="B63" s="4">
        <v>2.0</v>
      </c>
      <c r="C63" s="2" t="s">
        <v>47</v>
      </c>
      <c r="D63" s="2" t="s">
        <v>10</v>
      </c>
      <c r="E63" s="3">
        <v>9311.0</v>
      </c>
      <c r="F63" s="3">
        <v>718.0</v>
      </c>
      <c r="G63" s="3" t="s">
        <v>11</v>
      </c>
      <c r="H63">
        <f t="shared" si="3"/>
        <v>7.711309204</v>
      </c>
    </row>
    <row r="64">
      <c r="A64" s="4">
        <v>697.0</v>
      </c>
      <c r="B64" s="4">
        <v>2.0</v>
      </c>
      <c r="C64" s="2" t="s">
        <v>47</v>
      </c>
      <c r="D64" s="2" t="s">
        <v>15</v>
      </c>
      <c r="E64" s="3">
        <v>3791.0</v>
      </c>
      <c r="F64" s="3">
        <v>553.0</v>
      </c>
      <c r="G64" s="3" t="s">
        <v>11</v>
      </c>
      <c r="H64">
        <f t="shared" si="3"/>
        <v>14.58718016</v>
      </c>
    </row>
    <row r="65">
      <c r="A65" s="4">
        <v>698.0</v>
      </c>
      <c r="B65" s="4">
        <v>2.0</v>
      </c>
      <c r="C65" s="2" t="s">
        <v>47</v>
      </c>
      <c r="D65" s="2" t="s">
        <v>13</v>
      </c>
      <c r="E65" s="3">
        <v>18806.0</v>
      </c>
      <c r="F65" s="3">
        <v>2926.0</v>
      </c>
      <c r="G65" s="3" t="s">
        <v>11</v>
      </c>
      <c r="H65">
        <f t="shared" si="3"/>
        <v>15.55886419</v>
      </c>
    </row>
    <row r="66">
      <c r="A66" s="4">
        <v>699.0</v>
      </c>
      <c r="B66" s="4">
        <v>2.0</v>
      </c>
      <c r="C66" s="2" t="s">
        <v>49</v>
      </c>
      <c r="D66" s="2" t="s">
        <v>10</v>
      </c>
      <c r="E66" s="3">
        <v>6109.0</v>
      </c>
      <c r="F66" s="3">
        <v>2125.0</v>
      </c>
      <c r="G66" s="3" t="s">
        <v>11</v>
      </c>
      <c r="H66">
        <f t="shared" si="3"/>
        <v>34.78474382</v>
      </c>
    </row>
    <row r="67">
      <c r="A67" s="4">
        <v>700.0</v>
      </c>
      <c r="B67" s="4">
        <v>2.0</v>
      </c>
      <c r="C67" s="2" t="s">
        <v>49</v>
      </c>
      <c r="D67" s="2" t="s">
        <v>13</v>
      </c>
      <c r="E67">
        <f>52855-3576</f>
        <v>49279</v>
      </c>
      <c r="F67">
        <f>6508+657</f>
        <v>7165</v>
      </c>
      <c r="G67" s="3" t="s">
        <v>11</v>
      </c>
      <c r="H67">
        <f t="shared" si="3"/>
        <v>14.53966192</v>
      </c>
    </row>
    <row r="68">
      <c r="A68" s="4">
        <v>701.0</v>
      </c>
      <c r="B68" s="4">
        <v>2.0</v>
      </c>
      <c r="C68" s="2" t="s">
        <v>50</v>
      </c>
      <c r="D68" s="2" t="s">
        <v>10</v>
      </c>
      <c r="E68">
        <f>12630-1584</f>
        <v>11046</v>
      </c>
      <c r="F68">
        <f>1746+1293</f>
        <v>3039</v>
      </c>
      <c r="G68" s="3" t="s">
        <v>11</v>
      </c>
      <c r="H68">
        <f t="shared" si="3"/>
        <v>27.51222162</v>
      </c>
    </row>
    <row r="69">
      <c r="A69" s="4">
        <v>702.0</v>
      </c>
      <c r="B69" s="4">
        <v>2.0</v>
      </c>
      <c r="C69" s="2" t="s">
        <v>50</v>
      </c>
      <c r="D69" s="2" t="s">
        <v>15</v>
      </c>
      <c r="E69">
        <f>11383-751</f>
        <v>10632</v>
      </c>
      <c r="F69">
        <f>2707+745</f>
        <v>3452</v>
      </c>
      <c r="G69" s="3" t="s">
        <v>11</v>
      </c>
      <c r="H69">
        <f t="shared" si="3"/>
        <v>32.46802107</v>
      </c>
    </row>
    <row r="70">
      <c r="A70" s="4">
        <v>703.0</v>
      </c>
      <c r="B70" s="4">
        <v>2.0</v>
      </c>
      <c r="C70" s="2" t="s">
        <v>50</v>
      </c>
      <c r="D70" s="2" t="s">
        <v>13</v>
      </c>
      <c r="E70">
        <f>58777-7304</f>
        <v>51473</v>
      </c>
      <c r="F70">
        <f>15412+3065+1707</f>
        <v>20184</v>
      </c>
      <c r="G70" s="3" t="s">
        <v>11</v>
      </c>
      <c r="H70">
        <f t="shared" si="3"/>
        <v>39.21279117</v>
      </c>
    </row>
    <row r="71">
      <c r="A71" s="4">
        <v>704.0</v>
      </c>
      <c r="B71" s="4">
        <v>2.0</v>
      </c>
      <c r="C71" s="2" t="s">
        <v>51</v>
      </c>
      <c r="D71" s="2" t="s">
        <v>10</v>
      </c>
      <c r="E71">
        <f>17969-961</f>
        <v>17008</v>
      </c>
      <c r="F71" s="3">
        <f>6244+1117</f>
        <v>7361</v>
      </c>
      <c r="G71" s="3" t="s">
        <v>11</v>
      </c>
      <c r="H71">
        <f t="shared" si="3"/>
        <v>43.27963311</v>
      </c>
    </row>
    <row r="72">
      <c r="A72" s="4">
        <v>705.0</v>
      </c>
      <c r="B72" s="4">
        <v>2.0</v>
      </c>
      <c r="C72" s="2" t="s">
        <v>51</v>
      </c>
      <c r="D72" s="2" t="s">
        <v>15</v>
      </c>
      <c r="E72" s="3">
        <v>4313.0</v>
      </c>
      <c r="F72" s="3">
        <v>69.0</v>
      </c>
      <c r="G72" s="3" t="s">
        <v>11</v>
      </c>
      <c r="H72">
        <f t="shared" si="3"/>
        <v>1.599814514</v>
      </c>
    </row>
    <row r="73">
      <c r="A73" s="4">
        <v>706.0</v>
      </c>
      <c r="B73" s="4">
        <v>2.0</v>
      </c>
      <c r="C73" s="2" t="s">
        <v>51</v>
      </c>
      <c r="D73" s="2" t="s">
        <v>13</v>
      </c>
      <c r="E73">
        <f>31129-501</f>
        <v>30628</v>
      </c>
      <c r="F73">
        <f>5491+0</f>
        <v>5491</v>
      </c>
      <c r="G73" s="3" t="s">
        <v>11</v>
      </c>
      <c r="H73">
        <f t="shared" si="3"/>
        <v>17.9280397</v>
      </c>
    </row>
    <row r="74">
      <c r="A74" s="4">
        <v>707.0</v>
      </c>
      <c r="B74" s="4">
        <v>2.0</v>
      </c>
      <c r="C74" s="2" t="s">
        <v>52</v>
      </c>
      <c r="D74" s="2" t="s">
        <v>10</v>
      </c>
      <c r="E74">
        <f>11956-1336</f>
        <v>10620</v>
      </c>
      <c r="F74" s="3">
        <v>2312.0</v>
      </c>
      <c r="G74" s="3" t="s">
        <v>11</v>
      </c>
      <c r="H74">
        <f t="shared" si="3"/>
        <v>21.77024482</v>
      </c>
    </row>
    <row r="75">
      <c r="A75" s="4">
        <v>708.0</v>
      </c>
      <c r="B75" s="4">
        <v>2.0</v>
      </c>
      <c r="C75" s="2" t="s">
        <v>52</v>
      </c>
      <c r="D75" s="2" t="s">
        <v>15</v>
      </c>
      <c r="E75" s="3">
        <v>6051.0</v>
      </c>
      <c r="F75">
        <f>540+453</f>
        <v>993</v>
      </c>
      <c r="G75" s="3" t="s">
        <v>11</v>
      </c>
      <c r="H75">
        <f t="shared" si="3"/>
        <v>16.41051066</v>
      </c>
    </row>
    <row r="76">
      <c r="A76" s="4">
        <v>709.0</v>
      </c>
      <c r="B76" s="4">
        <v>2.0</v>
      </c>
      <c r="C76" s="2" t="s">
        <v>52</v>
      </c>
      <c r="D76" s="2" t="s">
        <v>13</v>
      </c>
      <c r="E76">
        <f>80182-4083</f>
        <v>76099</v>
      </c>
      <c r="F76" s="3">
        <v>11580.0</v>
      </c>
      <c r="G76" s="3" t="s">
        <v>11</v>
      </c>
      <c r="H76">
        <f t="shared" si="3"/>
        <v>15.21701993</v>
      </c>
    </row>
    <row r="77">
      <c r="A77" s="4">
        <v>710.0</v>
      </c>
      <c r="B77" s="4">
        <v>2.0</v>
      </c>
      <c r="C77" s="2" t="s">
        <v>53</v>
      </c>
      <c r="D77" s="2" t="s">
        <v>10</v>
      </c>
      <c r="E77" s="3">
        <v>4502.0</v>
      </c>
      <c r="F77">
        <f>1173+156</f>
        <v>1329</v>
      </c>
      <c r="G77" s="3" t="s">
        <v>11</v>
      </c>
      <c r="H77">
        <f t="shared" si="3"/>
        <v>29.52021324</v>
      </c>
    </row>
    <row r="78">
      <c r="A78" s="4">
        <v>711.0</v>
      </c>
      <c r="B78" s="4">
        <v>2.0</v>
      </c>
      <c r="C78" s="2" t="s">
        <v>53</v>
      </c>
      <c r="D78" s="2" t="s">
        <v>13</v>
      </c>
      <c r="E78" s="3">
        <v>36828.0</v>
      </c>
      <c r="F78">
        <f>2105+1373</f>
        <v>3478</v>
      </c>
      <c r="G78" s="3" t="s">
        <v>11</v>
      </c>
      <c r="H78">
        <f t="shared" si="3"/>
        <v>9.443901379</v>
      </c>
    </row>
    <row r="79">
      <c r="A79" s="4">
        <v>712.0</v>
      </c>
      <c r="B79" s="4">
        <v>2.0</v>
      </c>
      <c r="C79" s="2" t="s">
        <v>54</v>
      </c>
      <c r="D79" s="2" t="s">
        <v>10</v>
      </c>
      <c r="E79">
        <f>7859-984</f>
        <v>6875</v>
      </c>
      <c r="F79">
        <f>1460+432</f>
        <v>1892</v>
      </c>
      <c r="G79" s="3" t="s">
        <v>11</v>
      </c>
      <c r="H79">
        <f t="shared" si="3"/>
        <v>27.52</v>
      </c>
    </row>
    <row r="80">
      <c r="A80" s="4">
        <v>713.0</v>
      </c>
      <c r="B80" s="4">
        <v>2.0</v>
      </c>
      <c r="C80" s="2" t="s">
        <v>54</v>
      </c>
      <c r="D80" s="2" t="s">
        <v>15</v>
      </c>
      <c r="E80">
        <f>7051-893</f>
        <v>6158</v>
      </c>
      <c r="F80" s="3">
        <v>627.0</v>
      </c>
      <c r="G80" s="3" t="s">
        <v>11</v>
      </c>
      <c r="H80">
        <f t="shared" si="3"/>
        <v>10.18187723</v>
      </c>
    </row>
    <row r="81">
      <c r="A81" s="4">
        <v>714.0</v>
      </c>
      <c r="B81" s="4">
        <v>2.0</v>
      </c>
      <c r="C81" s="2" t="s">
        <v>54</v>
      </c>
      <c r="D81" s="2" t="s">
        <v>13</v>
      </c>
      <c r="E81">
        <f>72456-4114</f>
        <v>68342</v>
      </c>
      <c r="F81">
        <f>21035+4148</f>
        <v>25183</v>
      </c>
      <c r="G81" s="3" t="s">
        <v>11</v>
      </c>
      <c r="H81">
        <f t="shared" si="3"/>
        <v>36.84849726</v>
      </c>
    </row>
    <row r="82">
      <c r="A82" s="4">
        <v>715.0</v>
      </c>
      <c r="B82" s="4">
        <v>2.0</v>
      </c>
      <c r="C82" s="2" t="s">
        <v>55</v>
      </c>
      <c r="D82" s="2" t="s">
        <v>10</v>
      </c>
      <c r="E82">
        <f>11528-985</f>
        <v>10543</v>
      </c>
      <c r="F82">
        <f>1833+993+583</f>
        <v>3409</v>
      </c>
      <c r="G82" s="3" t="s">
        <v>11</v>
      </c>
      <c r="H82">
        <f t="shared" si="3"/>
        <v>32.33425021</v>
      </c>
    </row>
    <row r="83">
      <c r="A83" s="4">
        <v>716.0</v>
      </c>
      <c r="B83" s="4">
        <v>2.0</v>
      </c>
      <c r="C83" s="2" t="s">
        <v>55</v>
      </c>
      <c r="D83" s="2" t="s">
        <v>15</v>
      </c>
      <c r="E83">
        <f>5708-357</f>
        <v>5351</v>
      </c>
      <c r="F83" s="3">
        <v>371.0</v>
      </c>
      <c r="G83" s="3" t="s">
        <v>11</v>
      </c>
      <c r="H83">
        <f t="shared" si="3"/>
        <v>6.933283498</v>
      </c>
    </row>
    <row r="84">
      <c r="A84" s="4">
        <v>717.0</v>
      </c>
      <c r="B84" s="4">
        <v>2.0</v>
      </c>
      <c r="C84" s="2" t="s">
        <v>55</v>
      </c>
      <c r="D84" s="2" t="s">
        <v>13</v>
      </c>
      <c r="E84">
        <f>55314-3422</f>
        <v>51892</v>
      </c>
      <c r="F84">
        <f>4275+1986+2747</f>
        <v>9008</v>
      </c>
      <c r="G84" s="3" t="s">
        <v>11</v>
      </c>
      <c r="H84">
        <f t="shared" si="3"/>
        <v>17.3591305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571.0</v>
      </c>
      <c r="B2" s="4">
        <v>3.0</v>
      </c>
      <c r="C2" s="2" t="s">
        <v>12</v>
      </c>
      <c r="D2" s="2" t="s">
        <v>10</v>
      </c>
      <c r="E2">
        <f>19611-877+2389</f>
        <v>21123</v>
      </c>
      <c r="F2" s="3">
        <v>2389.0</v>
      </c>
      <c r="G2" s="3" t="s">
        <v>14</v>
      </c>
      <c r="H2">
        <f t="shared" ref="H2:H40" si="1">F2/E2*100</f>
        <v>11.3099465</v>
      </c>
    </row>
    <row r="3">
      <c r="A3" s="4">
        <v>572.0</v>
      </c>
      <c r="B3" s="4">
        <v>3.0</v>
      </c>
      <c r="C3" s="2" t="s">
        <v>12</v>
      </c>
      <c r="D3" s="2" t="s">
        <v>15</v>
      </c>
      <c r="E3">
        <f>17659-553</f>
        <v>17106</v>
      </c>
      <c r="F3" s="3">
        <v>283.0</v>
      </c>
      <c r="G3" s="3" t="s">
        <v>14</v>
      </c>
      <c r="H3">
        <f t="shared" si="1"/>
        <v>1.654390272</v>
      </c>
    </row>
    <row r="4">
      <c r="A4" s="4">
        <v>573.0</v>
      </c>
      <c r="B4" s="4">
        <v>3.0</v>
      </c>
      <c r="C4" s="2" t="s">
        <v>12</v>
      </c>
      <c r="D4" s="2" t="s">
        <v>13</v>
      </c>
      <c r="E4">
        <f>65929-3493</f>
        <v>62436</v>
      </c>
      <c r="F4" s="3">
        <v>8131.0</v>
      </c>
      <c r="G4" s="3" t="s">
        <v>14</v>
      </c>
      <c r="H4">
        <f t="shared" si="1"/>
        <v>13.02293549</v>
      </c>
    </row>
    <row r="5">
      <c r="A5" s="4">
        <v>574.0</v>
      </c>
      <c r="B5" s="4">
        <v>3.0</v>
      </c>
      <c r="C5" s="2" t="s">
        <v>16</v>
      </c>
      <c r="D5" s="2" t="s">
        <v>10</v>
      </c>
      <c r="E5">
        <f>24960-2531</f>
        <v>22429</v>
      </c>
      <c r="F5">
        <f>2153+441</f>
        <v>2594</v>
      </c>
      <c r="G5" s="3" t="s">
        <v>14</v>
      </c>
      <c r="H5">
        <f t="shared" si="1"/>
        <v>11.5653841</v>
      </c>
    </row>
    <row r="6">
      <c r="A6" s="4">
        <v>575.0</v>
      </c>
      <c r="B6" s="4">
        <v>3.0</v>
      </c>
      <c r="C6" s="2" t="s">
        <v>17</v>
      </c>
      <c r="D6" s="2" t="s">
        <v>10</v>
      </c>
      <c r="E6">
        <f>43155-3789</f>
        <v>39366</v>
      </c>
      <c r="F6">
        <f>5402+224</f>
        <v>5626</v>
      </c>
      <c r="G6" s="3" t="s">
        <v>14</v>
      </c>
      <c r="H6">
        <f t="shared" si="1"/>
        <v>14.2915206</v>
      </c>
    </row>
    <row r="7">
      <c r="A7" s="4">
        <v>576.0</v>
      </c>
      <c r="B7" s="4">
        <v>3.0</v>
      </c>
      <c r="C7" s="2" t="s">
        <v>18</v>
      </c>
      <c r="D7" s="2" t="s">
        <v>10</v>
      </c>
      <c r="E7">
        <f>7378-654</f>
        <v>6724</v>
      </c>
      <c r="F7" s="3">
        <v>527.0</v>
      </c>
      <c r="G7" s="3" t="s">
        <v>14</v>
      </c>
      <c r="H7">
        <f t="shared" si="1"/>
        <v>7.837596669</v>
      </c>
    </row>
    <row r="8">
      <c r="A8" s="4">
        <v>577.0</v>
      </c>
      <c r="B8" s="4">
        <v>3.0</v>
      </c>
      <c r="C8" s="2" t="s">
        <v>19</v>
      </c>
      <c r="D8" s="2" t="s">
        <v>10</v>
      </c>
      <c r="E8">
        <f>7562-757</f>
        <v>6805</v>
      </c>
      <c r="F8" s="3">
        <v>0.0</v>
      </c>
      <c r="G8" s="3" t="s">
        <v>14</v>
      </c>
      <c r="H8">
        <f t="shared" si="1"/>
        <v>0</v>
      </c>
    </row>
    <row r="9">
      <c r="A9" s="4">
        <v>578.0</v>
      </c>
      <c r="B9" s="4">
        <v>3.0</v>
      </c>
      <c r="C9" s="2" t="s">
        <v>20</v>
      </c>
      <c r="D9" s="2" t="s">
        <v>10</v>
      </c>
      <c r="E9" s="3">
        <v>8775.0</v>
      </c>
      <c r="F9" s="3">
        <v>0.0</v>
      </c>
      <c r="G9" s="3" t="s">
        <v>14</v>
      </c>
      <c r="H9">
        <f t="shared" si="1"/>
        <v>0</v>
      </c>
    </row>
    <row r="10">
      <c r="A10" s="4">
        <v>579.0</v>
      </c>
      <c r="B10" s="4">
        <v>3.0</v>
      </c>
      <c r="C10" s="2" t="s">
        <v>21</v>
      </c>
      <c r="D10" s="2" t="s">
        <v>10</v>
      </c>
      <c r="E10">
        <f>5651-489</f>
        <v>5162</v>
      </c>
      <c r="F10" s="3">
        <v>1521.0</v>
      </c>
      <c r="G10" s="3" t="s">
        <v>14</v>
      </c>
      <c r="H10">
        <f t="shared" si="1"/>
        <v>29.46532352</v>
      </c>
    </row>
    <row r="11">
      <c r="A11" s="4">
        <v>580.0</v>
      </c>
      <c r="B11" s="4">
        <v>3.0</v>
      </c>
      <c r="C11" s="2" t="s">
        <v>21</v>
      </c>
      <c r="D11" s="2" t="s">
        <v>13</v>
      </c>
      <c r="E11">
        <f>48812-1752</f>
        <v>47060</v>
      </c>
      <c r="F11" s="3">
        <v>4672.0</v>
      </c>
      <c r="G11" s="3" t="s">
        <v>14</v>
      </c>
      <c r="H11">
        <f t="shared" si="1"/>
        <v>9.927751806</v>
      </c>
    </row>
    <row r="12">
      <c r="A12" s="4">
        <v>581.0</v>
      </c>
      <c r="B12" s="4">
        <v>3.0</v>
      </c>
      <c r="C12" s="2" t="s">
        <v>22</v>
      </c>
      <c r="D12" s="2" t="s">
        <v>10</v>
      </c>
      <c r="E12">
        <f>8690-1153</f>
        <v>7537</v>
      </c>
      <c r="F12">
        <f>1131+669</f>
        <v>1800</v>
      </c>
      <c r="G12" s="3" t="s">
        <v>14</v>
      </c>
      <c r="H12">
        <f t="shared" si="1"/>
        <v>23.88218124</v>
      </c>
    </row>
    <row r="13">
      <c r="A13" s="4">
        <v>582.0</v>
      </c>
      <c r="B13" s="4">
        <v>3.0</v>
      </c>
      <c r="C13" s="2" t="s">
        <v>22</v>
      </c>
      <c r="D13" s="2" t="s">
        <v>13</v>
      </c>
      <c r="E13">
        <f>38134-2477</f>
        <v>35657</v>
      </c>
      <c r="F13">
        <f>1556+389</f>
        <v>1945</v>
      </c>
      <c r="G13" s="3" t="s">
        <v>14</v>
      </c>
      <c r="H13">
        <f t="shared" si="1"/>
        <v>5.454749418</v>
      </c>
    </row>
    <row r="14">
      <c r="A14" s="4">
        <v>583.0</v>
      </c>
      <c r="B14" s="4">
        <v>3.0</v>
      </c>
      <c r="C14" s="2" t="s">
        <v>23</v>
      </c>
      <c r="D14" s="2" t="s">
        <v>10</v>
      </c>
      <c r="E14">
        <f>10517-730</f>
        <v>9787</v>
      </c>
      <c r="F14">
        <f>1659+770</f>
        <v>2429</v>
      </c>
      <c r="G14" s="3" t="s">
        <v>14</v>
      </c>
      <c r="H14">
        <f t="shared" si="1"/>
        <v>24.81863697</v>
      </c>
    </row>
    <row r="15">
      <c r="A15" s="4">
        <v>584.0</v>
      </c>
      <c r="B15" s="4">
        <v>3.0</v>
      </c>
      <c r="C15" s="2" t="s">
        <v>23</v>
      </c>
      <c r="D15" s="2" t="s">
        <v>13</v>
      </c>
      <c r="E15">
        <f>35737-3049</f>
        <v>32688</v>
      </c>
      <c r="F15">
        <f>721+1496+1371</f>
        <v>3588</v>
      </c>
      <c r="G15" s="3" t="s">
        <v>14</v>
      </c>
      <c r="H15">
        <f t="shared" si="1"/>
        <v>10.97650514</v>
      </c>
    </row>
    <row r="16">
      <c r="A16" s="4">
        <v>585.0</v>
      </c>
      <c r="B16" s="4">
        <v>3.0</v>
      </c>
      <c r="C16" s="2" t="s">
        <v>25</v>
      </c>
      <c r="D16" s="2" t="s">
        <v>10</v>
      </c>
      <c r="E16">
        <f>18912-2329</f>
        <v>16583</v>
      </c>
      <c r="F16">
        <f>1812+1178</f>
        <v>2990</v>
      </c>
      <c r="G16" s="3" t="s">
        <v>14</v>
      </c>
      <c r="H16">
        <f t="shared" si="1"/>
        <v>18.03051318</v>
      </c>
    </row>
    <row r="17">
      <c r="A17" s="4">
        <v>586.0</v>
      </c>
      <c r="B17" s="4">
        <v>3.0</v>
      </c>
      <c r="C17" s="2" t="s">
        <v>25</v>
      </c>
      <c r="D17" s="2" t="s">
        <v>15</v>
      </c>
      <c r="E17">
        <f>32678-1653+4212</f>
        <v>35237</v>
      </c>
      <c r="F17">
        <f>1778+1457</f>
        <v>3235</v>
      </c>
      <c r="G17" s="3" t="s">
        <v>14</v>
      </c>
      <c r="H17">
        <f t="shared" si="1"/>
        <v>9.180690751</v>
      </c>
    </row>
    <row r="18">
      <c r="A18" s="4">
        <v>587.0</v>
      </c>
      <c r="B18" s="4">
        <v>3.0</v>
      </c>
      <c r="C18" s="2" t="s">
        <v>27</v>
      </c>
      <c r="D18" s="2" t="s">
        <v>10</v>
      </c>
      <c r="E18">
        <f>14729-841+5768</f>
        <v>19656</v>
      </c>
      <c r="F18">
        <f>473+1747</f>
        <v>2220</v>
      </c>
      <c r="G18" s="3" t="s">
        <v>14</v>
      </c>
      <c r="H18">
        <f t="shared" si="1"/>
        <v>11.29426129</v>
      </c>
    </row>
    <row r="19">
      <c r="A19" s="4">
        <v>588.0</v>
      </c>
      <c r="B19" s="4">
        <v>3.0</v>
      </c>
      <c r="C19" s="2" t="s">
        <v>28</v>
      </c>
      <c r="D19" s="2" t="s">
        <v>10</v>
      </c>
      <c r="E19">
        <f>13325-1737</f>
        <v>11588</v>
      </c>
      <c r="F19" s="3">
        <v>1355.0</v>
      </c>
      <c r="G19" s="3" t="s">
        <v>14</v>
      </c>
      <c r="H19">
        <f t="shared" si="1"/>
        <v>11.69313082</v>
      </c>
    </row>
    <row r="20">
      <c r="A20" s="4">
        <v>589.0</v>
      </c>
      <c r="B20" s="4">
        <v>3.0</v>
      </c>
      <c r="C20" s="2" t="s">
        <v>28</v>
      </c>
      <c r="D20" s="2" t="s">
        <v>13</v>
      </c>
      <c r="E20">
        <f>93216-5325</f>
        <v>87891</v>
      </c>
      <c r="F20" s="3">
        <v>8199.0</v>
      </c>
      <c r="G20" s="3" t="s">
        <v>14</v>
      </c>
      <c r="H20">
        <f t="shared" si="1"/>
        <v>9.328600198</v>
      </c>
    </row>
    <row r="21">
      <c r="A21" s="4">
        <v>590.0</v>
      </c>
      <c r="B21" s="4">
        <v>3.0</v>
      </c>
      <c r="C21" s="2" t="s">
        <v>31</v>
      </c>
      <c r="D21" s="2" t="s">
        <v>10</v>
      </c>
      <c r="E21">
        <f>8189-2340</f>
        <v>5849</v>
      </c>
      <c r="F21" s="3">
        <v>386.0</v>
      </c>
      <c r="G21" s="3" t="s">
        <v>14</v>
      </c>
      <c r="H21">
        <f t="shared" si="1"/>
        <v>6.599418704</v>
      </c>
    </row>
    <row r="22">
      <c r="A22" s="4">
        <v>591.0</v>
      </c>
      <c r="B22" s="4">
        <v>3.0</v>
      </c>
      <c r="C22" s="2" t="s">
        <v>31</v>
      </c>
      <c r="D22" s="2" t="s">
        <v>34</v>
      </c>
      <c r="E22">
        <f>19102-1872</f>
        <v>17230</v>
      </c>
      <c r="F22" s="3">
        <v>2209.0</v>
      </c>
      <c r="G22" s="3" t="s">
        <v>14</v>
      </c>
      <c r="H22">
        <f t="shared" si="1"/>
        <v>12.82066164</v>
      </c>
    </row>
    <row r="23">
      <c r="A23" s="4">
        <v>592.0</v>
      </c>
      <c r="B23" s="4">
        <v>3.0</v>
      </c>
      <c r="C23" s="2" t="s">
        <v>31</v>
      </c>
      <c r="D23" s="2" t="s">
        <v>13</v>
      </c>
      <c r="E23">
        <f>46922-6342</f>
        <v>40580</v>
      </c>
      <c r="F23">
        <f>4163</f>
        <v>4163</v>
      </c>
      <c r="G23" s="3" t="s">
        <v>14</v>
      </c>
      <c r="H23">
        <f t="shared" si="1"/>
        <v>10.25874815</v>
      </c>
    </row>
    <row r="24">
      <c r="A24" s="4">
        <v>593.0</v>
      </c>
      <c r="B24" s="4">
        <v>3.0</v>
      </c>
      <c r="C24" s="2" t="s">
        <v>32</v>
      </c>
      <c r="D24" s="2" t="s">
        <v>10</v>
      </c>
      <c r="E24">
        <f>15380-5130</f>
        <v>10250</v>
      </c>
      <c r="F24">
        <f>613+356</f>
        <v>969</v>
      </c>
      <c r="G24" s="3" t="s">
        <v>14</v>
      </c>
      <c r="H24">
        <f t="shared" si="1"/>
        <v>9.453658537</v>
      </c>
    </row>
    <row r="25">
      <c r="A25" s="4">
        <v>594.0</v>
      </c>
      <c r="B25" s="4">
        <v>3.0</v>
      </c>
      <c r="C25" s="2" t="s">
        <v>32</v>
      </c>
      <c r="D25" s="2" t="s">
        <v>15</v>
      </c>
      <c r="E25">
        <f>16295-3061</f>
        <v>13234</v>
      </c>
      <c r="F25" s="3">
        <f>3047-298</f>
        <v>2749</v>
      </c>
      <c r="G25" s="3" t="s">
        <v>14</v>
      </c>
      <c r="H25">
        <f t="shared" si="1"/>
        <v>20.77225329</v>
      </c>
    </row>
    <row r="26">
      <c r="A26" s="4">
        <v>595.0</v>
      </c>
      <c r="B26" s="4">
        <v>3.0</v>
      </c>
      <c r="C26" s="2" t="s">
        <v>32</v>
      </c>
      <c r="D26" s="2" t="s">
        <v>13</v>
      </c>
      <c r="E26">
        <f>44758-5966+2413</f>
        <v>41205</v>
      </c>
      <c r="F26">
        <f>1022+1302+2413</f>
        <v>4737</v>
      </c>
      <c r="G26" s="3" t="s">
        <v>14</v>
      </c>
      <c r="H26">
        <f t="shared" si="1"/>
        <v>11.49617765</v>
      </c>
    </row>
    <row r="27">
      <c r="A27" s="4">
        <v>596.0</v>
      </c>
      <c r="B27" s="4">
        <v>3.0</v>
      </c>
      <c r="C27" s="2" t="s">
        <v>33</v>
      </c>
      <c r="D27" s="2" t="s">
        <v>10</v>
      </c>
      <c r="E27">
        <f>5312-970</f>
        <v>4342</v>
      </c>
      <c r="F27">
        <f>512+261</f>
        <v>773</v>
      </c>
      <c r="G27" s="3" t="s">
        <v>14</v>
      </c>
      <c r="H27">
        <f t="shared" si="1"/>
        <v>17.80285583</v>
      </c>
    </row>
    <row r="28">
      <c r="A28" s="4">
        <v>597.0</v>
      </c>
      <c r="B28" s="4">
        <v>3.0</v>
      </c>
      <c r="C28" s="2" t="s">
        <v>33</v>
      </c>
      <c r="D28" s="2" t="s">
        <v>15</v>
      </c>
      <c r="E28">
        <f>32564-8380</f>
        <v>24184</v>
      </c>
      <c r="F28">
        <f>3172+2880</f>
        <v>6052</v>
      </c>
      <c r="G28" s="3" t="s">
        <v>14</v>
      </c>
      <c r="H28">
        <f t="shared" si="1"/>
        <v>25.02480979</v>
      </c>
    </row>
    <row r="29">
      <c r="A29" s="4">
        <v>598.0</v>
      </c>
      <c r="B29" s="4">
        <v>3.0</v>
      </c>
      <c r="C29" s="2" t="s">
        <v>35</v>
      </c>
      <c r="D29" s="2" t="s">
        <v>10</v>
      </c>
      <c r="E29" s="3">
        <v>6475.0</v>
      </c>
      <c r="F29" s="3">
        <v>1001.0</v>
      </c>
      <c r="G29" s="3" t="s">
        <v>14</v>
      </c>
      <c r="H29">
        <f t="shared" si="1"/>
        <v>15.45945946</v>
      </c>
    </row>
    <row r="30">
      <c r="A30" s="4">
        <v>599.0</v>
      </c>
      <c r="B30" s="4">
        <v>3.0</v>
      </c>
      <c r="C30" s="2" t="s">
        <v>35</v>
      </c>
      <c r="D30" s="2" t="s">
        <v>13</v>
      </c>
      <c r="E30">
        <f>40647-10041</f>
        <v>30606</v>
      </c>
      <c r="F30" s="3">
        <v>4293.0</v>
      </c>
      <c r="G30" s="3" t="s">
        <v>14</v>
      </c>
      <c r="H30">
        <f t="shared" si="1"/>
        <v>14.02666144</v>
      </c>
    </row>
    <row r="31">
      <c r="A31" s="4">
        <v>600.0</v>
      </c>
      <c r="B31" s="4">
        <v>3.0</v>
      </c>
      <c r="C31" s="2" t="s">
        <v>37</v>
      </c>
      <c r="D31" s="2" t="s">
        <v>10</v>
      </c>
      <c r="E31">
        <f>14621-1240</f>
        <v>13381</v>
      </c>
      <c r="F31" s="3">
        <v>3950.0</v>
      </c>
      <c r="G31" s="3" t="s">
        <v>14</v>
      </c>
      <c r="H31">
        <f t="shared" si="1"/>
        <v>29.5194679</v>
      </c>
    </row>
    <row r="32">
      <c r="A32" s="4">
        <v>601.0</v>
      </c>
      <c r="B32" s="4">
        <v>3.0</v>
      </c>
      <c r="C32" s="2" t="s">
        <v>38</v>
      </c>
      <c r="D32" s="2" t="s">
        <v>10</v>
      </c>
      <c r="E32">
        <f>18197-4669</f>
        <v>13528</v>
      </c>
      <c r="F32">
        <f>1238+400</f>
        <v>1638</v>
      </c>
      <c r="G32" s="3" t="s">
        <v>14</v>
      </c>
      <c r="H32">
        <f t="shared" si="1"/>
        <v>12.10821999</v>
      </c>
    </row>
    <row r="33">
      <c r="A33" s="4">
        <v>602.0</v>
      </c>
      <c r="B33" s="4">
        <v>3.0</v>
      </c>
      <c r="C33" s="2" t="s">
        <v>38</v>
      </c>
      <c r="D33" s="2" t="s">
        <v>15</v>
      </c>
      <c r="E33">
        <f>17546-2842</f>
        <v>14704</v>
      </c>
      <c r="F33">
        <f>774+657</f>
        <v>1431</v>
      </c>
      <c r="G33" s="3" t="s">
        <v>14</v>
      </c>
      <c r="H33">
        <f t="shared" si="1"/>
        <v>9.732045702</v>
      </c>
    </row>
    <row r="34">
      <c r="A34" s="4">
        <v>603.0</v>
      </c>
      <c r="B34" s="4">
        <v>3.0</v>
      </c>
      <c r="C34" s="2" t="s">
        <v>38</v>
      </c>
      <c r="D34" s="2" t="s">
        <v>13</v>
      </c>
      <c r="E34">
        <f>63020-5808</f>
        <v>57212</v>
      </c>
      <c r="F34" s="3">
        <v>7081.0</v>
      </c>
      <c r="G34" s="3" t="s">
        <v>14</v>
      </c>
      <c r="H34">
        <f t="shared" si="1"/>
        <v>12.3767741</v>
      </c>
    </row>
    <row r="35">
      <c r="A35" s="4">
        <v>604.0</v>
      </c>
      <c r="B35" s="4">
        <v>3.0</v>
      </c>
      <c r="C35" s="2" t="s">
        <v>39</v>
      </c>
      <c r="D35" s="2" t="s">
        <v>10</v>
      </c>
      <c r="E35">
        <f>7842-648</f>
        <v>7194</v>
      </c>
      <c r="F35" s="3">
        <v>1346.0</v>
      </c>
      <c r="G35" s="3" t="s">
        <v>14</v>
      </c>
      <c r="H35">
        <f t="shared" si="1"/>
        <v>18.71003614</v>
      </c>
    </row>
    <row r="36">
      <c r="A36" s="4">
        <v>605.0</v>
      </c>
      <c r="B36" s="4">
        <v>3.0</v>
      </c>
      <c r="C36" s="2" t="s">
        <v>39</v>
      </c>
      <c r="D36" s="2" t="s">
        <v>15</v>
      </c>
      <c r="E36">
        <f>7496-736</f>
        <v>6760</v>
      </c>
      <c r="F36" s="3">
        <v>469.0</v>
      </c>
      <c r="G36" s="3" t="s">
        <v>14</v>
      </c>
      <c r="H36">
        <f t="shared" si="1"/>
        <v>6.937869822</v>
      </c>
    </row>
    <row r="37">
      <c r="A37" s="4">
        <v>606.0</v>
      </c>
      <c r="B37" s="4">
        <v>3.0</v>
      </c>
      <c r="C37" s="2" t="s">
        <v>40</v>
      </c>
      <c r="D37" s="2" t="s">
        <v>10</v>
      </c>
      <c r="E37">
        <f>8684-2571</f>
        <v>6113</v>
      </c>
      <c r="F37" s="3">
        <f>3115-100</f>
        <v>3015</v>
      </c>
      <c r="G37" s="3" t="s">
        <v>14</v>
      </c>
      <c r="H37">
        <f t="shared" si="1"/>
        <v>49.32111893</v>
      </c>
    </row>
    <row r="38">
      <c r="A38" s="4">
        <v>607.0</v>
      </c>
      <c r="B38" s="4">
        <v>3.0</v>
      </c>
      <c r="C38" s="2" t="s">
        <v>40</v>
      </c>
      <c r="D38" s="2" t="s">
        <v>15</v>
      </c>
      <c r="E38">
        <f>5897+468</f>
        <v>6365</v>
      </c>
      <c r="F38">
        <f>414</f>
        <v>414</v>
      </c>
      <c r="G38" s="3" t="s">
        <v>14</v>
      </c>
      <c r="H38">
        <f t="shared" si="1"/>
        <v>6.504320503</v>
      </c>
    </row>
    <row r="39">
      <c r="A39" s="4">
        <v>608.0</v>
      </c>
      <c r="B39" s="4">
        <v>3.0</v>
      </c>
      <c r="C39" s="2" t="s">
        <v>40</v>
      </c>
      <c r="D39" s="2" t="s">
        <v>13</v>
      </c>
      <c r="E39">
        <f>66056-6601</f>
        <v>59455</v>
      </c>
      <c r="F39">
        <f>6331+1762</f>
        <v>8093</v>
      </c>
      <c r="G39" s="3" t="s">
        <v>14</v>
      </c>
      <c r="H39">
        <f t="shared" si="1"/>
        <v>13.61197544</v>
      </c>
    </row>
    <row r="40">
      <c r="A40" s="4">
        <v>609.0</v>
      </c>
      <c r="B40" s="4">
        <v>3.0</v>
      </c>
      <c r="C40" s="2" t="s">
        <v>41</v>
      </c>
      <c r="D40" s="2" t="s">
        <v>10</v>
      </c>
      <c r="E40" s="3">
        <v>3989.0</v>
      </c>
      <c r="F40">
        <f>726</f>
        <v>726</v>
      </c>
      <c r="G40" s="3" t="s">
        <v>14</v>
      </c>
      <c r="H40">
        <f t="shared" si="1"/>
        <v>18.20005014</v>
      </c>
    </row>
    <row r="41">
      <c r="A41" s="4">
        <v>610.0</v>
      </c>
      <c r="B41" s="4">
        <v>3.0</v>
      </c>
      <c r="C41" s="2" t="s">
        <v>42</v>
      </c>
      <c r="D41" s="2" t="s">
        <v>10</v>
      </c>
      <c r="F41" s="3"/>
      <c r="G41" s="3"/>
      <c r="I41" s="3" t="s">
        <v>48</v>
      </c>
    </row>
    <row r="42">
      <c r="A42" s="4">
        <v>611.0</v>
      </c>
      <c r="B42" s="4">
        <v>3.0</v>
      </c>
      <c r="C42" s="2" t="s">
        <v>42</v>
      </c>
      <c r="D42" s="2" t="s">
        <v>13</v>
      </c>
      <c r="E42">
        <f>75555-16768</f>
        <v>58787</v>
      </c>
      <c r="F42" s="3">
        <v>7085.0</v>
      </c>
      <c r="G42" s="3" t="s">
        <v>14</v>
      </c>
      <c r="H42">
        <f t="shared" ref="H42:H65" si="2">F42/E42*100</f>
        <v>12.05198428</v>
      </c>
    </row>
    <row r="43">
      <c r="A43" s="4">
        <v>612.0</v>
      </c>
      <c r="B43" s="4">
        <v>3.0</v>
      </c>
      <c r="C43" s="2" t="s">
        <v>43</v>
      </c>
      <c r="D43" s="2" t="s">
        <v>10</v>
      </c>
      <c r="E43">
        <f>3855</f>
        <v>3855</v>
      </c>
      <c r="F43">
        <f>336+1028</f>
        <v>1364</v>
      </c>
      <c r="G43" s="3" t="s">
        <v>14</v>
      </c>
      <c r="H43">
        <f t="shared" si="2"/>
        <v>35.38261997</v>
      </c>
    </row>
    <row r="44">
      <c r="A44" s="4">
        <v>613.0</v>
      </c>
      <c r="B44" s="4">
        <v>3.0</v>
      </c>
      <c r="C44" s="2" t="s">
        <v>43</v>
      </c>
      <c r="D44" s="2" t="s">
        <v>13</v>
      </c>
      <c r="E44" s="3">
        <v>33108.0</v>
      </c>
      <c r="F44" s="3">
        <v>2021.0</v>
      </c>
      <c r="G44" s="3" t="s">
        <v>14</v>
      </c>
      <c r="H44">
        <f t="shared" si="2"/>
        <v>6.10426483</v>
      </c>
    </row>
    <row r="45">
      <c r="A45" s="4">
        <v>614.0</v>
      </c>
      <c r="B45" s="4">
        <v>3.0</v>
      </c>
      <c r="C45" s="2" t="s">
        <v>44</v>
      </c>
      <c r="D45" s="2" t="s">
        <v>10</v>
      </c>
      <c r="E45">
        <f>8670-340</f>
        <v>8330</v>
      </c>
      <c r="F45">
        <f>1002+514</f>
        <v>1516</v>
      </c>
      <c r="G45" s="3" t="s">
        <v>14</v>
      </c>
      <c r="H45">
        <f t="shared" si="2"/>
        <v>18.19927971</v>
      </c>
    </row>
    <row r="46">
      <c r="A46" s="4">
        <v>615.0</v>
      </c>
      <c r="B46" s="4">
        <v>3.0</v>
      </c>
      <c r="C46" s="2" t="s">
        <v>46</v>
      </c>
      <c r="D46" s="2" t="s">
        <v>10</v>
      </c>
      <c r="E46">
        <f>8408-986</f>
        <v>7422</v>
      </c>
      <c r="F46" s="3">
        <v>238.0</v>
      </c>
      <c r="G46" s="3" t="s">
        <v>14</v>
      </c>
      <c r="H46">
        <f t="shared" si="2"/>
        <v>3.206682835</v>
      </c>
    </row>
    <row r="47">
      <c r="A47" s="4">
        <v>616.0</v>
      </c>
      <c r="B47" s="4">
        <v>3.0</v>
      </c>
      <c r="C47" s="2" t="s">
        <v>46</v>
      </c>
      <c r="D47" s="2" t="s">
        <v>13</v>
      </c>
      <c r="E47">
        <f>29686-1149</f>
        <v>28537</v>
      </c>
      <c r="F47" s="3">
        <v>5580.0</v>
      </c>
      <c r="G47" s="3" t="s">
        <v>14</v>
      </c>
      <c r="H47">
        <f t="shared" si="2"/>
        <v>19.55356204</v>
      </c>
    </row>
    <row r="48">
      <c r="A48" s="4">
        <v>617.0</v>
      </c>
      <c r="B48" s="4">
        <v>3.0</v>
      </c>
      <c r="C48" s="2" t="s">
        <v>47</v>
      </c>
      <c r="D48" s="2" t="s">
        <v>10</v>
      </c>
      <c r="E48">
        <f>17178-2001</f>
        <v>15177</v>
      </c>
      <c r="F48" s="3">
        <v>2438.0</v>
      </c>
      <c r="G48" s="3" t="s">
        <v>14</v>
      </c>
      <c r="H48">
        <f t="shared" si="2"/>
        <v>16.06378072</v>
      </c>
    </row>
    <row r="49">
      <c r="A49" s="4">
        <v>618.0</v>
      </c>
      <c r="B49" s="4">
        <v>3.0</v>
      </c>
      <c r="C49" s="2" t="s">
        <v>47</v>
      </c>
      <c r="D49" s="2" t="s">
        <v>15</v>
      </c>
      <c r="E49">
        <f>15154-3808</f>
        <v>11346</v>
      </c>
      <c r="F49">
        <f>1199+682</f>
        <v>1881</v>
      </c>
      <c r="G49" s="3" t="s">
        <v>14</v>
      </c>
      <c r="H49">
        <f t="shared" si="2"/>
        <v>16.57852988</v>
      </c>
    </row>
    <row r="50">
      <c r="A50" s="4">
        <v>619.0</v>
      </c>
      <c r="B50" s="4">
        <v>3.0</v>
      </c>
      <c r="C50" s="2" t="s">
        <v>47</v>
      </c>
      <c r="D50" s="2" t="s">
        <v>13</v>
      </c>
      <c r="E50">
        <f>22094-1602</f>
        <v>20492</v>
      </c>
      <c r="F50" s="3">
        <v>850.0</v>
      </c>
      <c r="G50" s="3" t="s">
        <v>14</v>
      </c>
      <c r="H50">
        <f t="shared" si="2"/>
        <v>4.14796018</v>
      </c>
    </row>
    <row r="51">
      <c r="A51" s="4">
        <v>620.0</v>
      </c>
      <c r="B51" s="4">
        <v>3.0</v>
      </c>
      <c r="C51" s="2" t="s">
        <v>49</v>
      </c>
      <c r="D51" s="2" t="s">
        <v>10</v>
      </c>
      <c r="E51" s="3">
        <v>5861.0</v>
      </c>
      <c r="F51">
        <f>749+243</f>
        <v>992</v>
      </c>
      <c r="G51" s="3" t="s">
        <v>14</v>
      </c>
      <c r="H51">
        <f t="shared" si="2"/>
        <v>16.92543934</v>
      </c>
    </row>
    <row r="52">
      <c r="A52" s="4">
        <v>621.0</v>
      </c>
      <c r="B52" s="4">
        <v>3.0</v>
      </c>
      <c r="C52" s="2" t="s">
        <v>49</v>
      </c>
      <c r="D52" s="2" t="s">
        <v>13</v>
      </c>
      <c r="E52">
        <f>20287-3711</f>
        <v>16576</v>
      </c>
      <c r="F52" s="3">
        <v>813.0</v>
      </c>
      <c r="G52" s="3" t="s">
        <v>14</v>
      </c>
      <c r="H52">
        <f t="shared" si="2"/>
        <v>4.904681467</v>
      </c>
    </row>
    <row r="53">
      <c r="A53" s="4">
        <v>622.0</v>
      </c>
      <c r="B53" s="4">
        <v>3.0</v>
      </c>
      <c r="C53" s="2" t="s">
        <v>50</v>
      </c>
      <c r="D53" s="2" t="s">
        <v>10</v>
      </c>
      <c r="E53">
        <f>16093-3058</f>
        <v>13035</v>
      </c>
      <c r="F53">
        <f>259+464</f>
        <v>723</v>
      </c>
      <c r="G53" s="3" t="s">
        <v>14</v>
      </c>
      <c r="H53">
        <f t="shared" si="2"/>
        <v>5.546605293</v>
      </c>
    </row>
    <row r="54">
      <c r="A54" s="4">
        <v>623.0</v>
      </c>
      <c r="B54" s="4">
        <v>3.0</v>
      </c>
      <c r="C54" s="2" t="s">
        <v>51</v>
      </c>
      <c r="D54" s="2" t="s">
        <v>10</v>
      </c>
      <c r="E54" s="3">
        <v>5735.0</v>
      </c>
      <c r="F54" s="3">
        <v>545.0</v>
      </c>
      <c r="G54" s="3" t="s">
        <v>14</v>
      </c>
      <c r="H54">
        <f t="shared" si="2"/>
        <v>9.503051439</v>
      </c>
    </row>
    <row r="55">
      <c r="A55" s="4">
        <v>624.0</v>
      </c>
      <c r="B55" s="4">
        <v>3.0</v>
      </c>
      <c r="C55" s="2" t="s">
        <v>51</v>
      </c>
      <c r="D55" s="2" t="s">
        <v>13</v>
      </c>
      <c r="E55" s="3">
        <v>28492.0</v>
      </c>
      <c r="F55" s="3">
        <v>2413.0</v>
      </c>
      <c r="G55" s="3" t="s">
        <v>14</v>
      </c>
      <c r="H55">
        <f t="shared" si="2"/>
        <v>8.469043942</v>
      </c>
    </row>
    <row r="56">
      <c r="A56" s="4">
        <v>625.0</v>
      </c>
      <c r="B56" s="4">
        <v>3.0</v>
      </c>
      <c r="C56" s="2" t="s">
        <v>52</v>
      </c>
      <c r="D56" s="2" t="s">
        <v>10</v>
      </c>
      <c r="E56" s="3">
        <v>5310.0</v>
      </c>
      <c r="F56" s="3">
        <v>1073.0</v>
      </c>
      <c r="G56" s="3" t="s">
        <v>14</v>
      </c>
      <c r="H56">
        <f t="shared" si="2"/>
        <v>20.20715631</v>
      </c>
    </row>
    <row r="57">
      <c r="A57" s="4">
        <v>626.0</v>
      </c>
      <c r="B57" s="4">
        <v>3.0</v>
      </c>
      <c r="C57" s="2" t="s">
        <v>52</v>
      </c>
      <c r="D57" s="2" t="s">
        <v>13</v>
      </c>
      <c r="E57" s="3">
        <v>26869.0</v>
      </c>
      <c r="F57" s="3">
        <v>1617.0</v>
      </c>
      <c r="G57" s="3" t="s">
        <v>14</v>
      </c>
      <c r="H57">
        <f t="shared" si="2"/>
        <v>6.018087759</v>
      </c>
    </row>
    <row r="58">
      <c r="A58" s="4">
        <v>627.0</v>
      </c>
      <c r="B58" s="4">
        <v>3.0</v>
      </c>
      <c r="C58" s="2" t="s">
        <v>53</v>
      </c>
      <c r="D58" s="2" t="s">
        <v>10</v>
      </c>
      <c r="E58">
        <f>5271-405</f>
        <v>4866</v>
      </c>
      <c r="F58" s="3">
        <v>279.0</v>
      </c>
      <c r="G58" s="3" t="s">
        <v>14</v>
      </c>
      <c r="H58">
        <f t="shared" si="2"/>
        <v>5.733662145</v>
      </c>
    </row>
    <row r="59">
      <c r="A59" s="4">
        <v>628.0</v>
      </c>
      <c r="B59" s="4">
        <v>3.0</v>
      </c>
      <c r="C59" s="2" t="s">
        <v>53</v>
      </c>
      <c r="D59" s="2" t="s">
        <v>13</v>
      </c>
      <c r="E59">
        <f>46916-2270</f>
        <v>44646</v>
      </c>
      <c r="F59">
        <f>4754+3949</f>
        <v>8703</v>
      </c>
      <c r="G59" s="3" t="s">
        <v>14</v>
      </c>
      <c r="H59">
        <f t="shared" si="2"/>
        <v>19.49334767</v>
      </c>
    </row>
    <row r="60">
      <c r="A60" s="4">
        <v>629.0</v>
      </c>
      <c r="B60" s="4">
        <v>3.0</v>
      </c>
      <c r="C60" s="2" t="s">
        <v>54</v>
      </c>
      <c r="D60" s="2" t="s">
        <v>10</v>
      </c>
      <c r="E60">
        <f>7902-853</f>
        <v>7049</v>
      </c>
      <c r="F60" s="3">
        <v>1821.0</v>
      </c>
      <c r="G60" s="3" t="s">
        <v>14</v>
      </c>
      <c r="H60">
        <f t="shared" si="2"/>
        <v>25.83345155</v>
      </c>
    </row>
    <row r="61">
      <c r="A61" s="4">
        <v>630.0</v>
      </c>
      <c r="B61" s="4">
        <v>3.0</v>
      </c>
      <c r="C61" s="2" t="s">
        <v>54</v>
      </c>
      <c r="D61" s="2" t="s">
        <v>15</v>
      </c>
      <c r="E61" s="3">
        <v>9695.0</v>
      </c>
      <c r="F61" s="3">
        <v>911.0</v>
      </c>
      <c r="G61" s="3" t="s">
        <v>14</v>
      </c>
      <c r="H61">
        <f t="shared" si="2"/>
        <v>9.396596184</v>
      </c>
    </row>
    <row r="62">
      <c r="A62" s="4">
        <v>631.0</v>
      </c>
      <c r="B62" s="4">
        <v>3.0</v>
      </c>
      <c r="C62" s="2" t="s">
        <v>54</v>
      </c>
      <c r="D62" s="2" t="s">
        <v>13</v>
      </c>
      <c r="E62">
        <f>41717-2928</f>
        <v>38789</v>
      </c>
      <c r="F62" s="3">
        <v>7050.0</v>
      </c>
      <c r="G62" s="3" t="s">
        <v>14</v>
      </c>
      <c r="H62">
        <f t="shared" si="2"/>
        <v>18.17525587</v>
      </c>
    </row>
    <row r="63">
      <c r="A63" s="4">
        <v>632.0</v>
      </c>
      <c r="B63" s="4">
        <v>3.0</v>
      </c>
      <c r="C63" s="2" t="s">
        <v>55</v>
      </c>
      <c r="D63" s="2" t="s">
        <v>10</v>
      </c>
      <c r="E63">
        <f>7152+358</f>
        <v>7510</v>
      </c>
      <c r="F63" s="3">
        <v>1449.0</v>
      </c>
      <c r="G63" s="3" t="s">
        <v>14</v>
      </c>
      <c r="H63">
        <f t="shared" si="2"/>
        <v>19.2942743</v>
      </c>
    </row>
    <row r="64">
      <c r="A64" s="4">
        <v>633.0</v>
      </c>
      <c r="B64" s="4">
        <v>3.0</v>
      </c>
      <c r="C64" s="2" t="s">
        <v>55</v>
      </c>
      <c r="D64" s="2" t="s">
        <v>15</v>
      </c>
      <c r="E64" s="3">
        <v>3127.0</v>
      </c>
      <c r="F64" s="3">
        <v>256.0</v>
      </c>
      <c r="G64" s="3" t="s">
        <v>14</v>
      </c>
      <c r="H64">
        <f t="shared" si="2"/>
        <v>8.186760473</v>
      </c>
    </row>
    <row r="65">
      <c r="A65" s="4">
        <v>634.0</v>
      </c>
      <c r="B65" s="4">
        <v>3.0</v>
      </c>
      <c r="C65" s="2" t="s">
        <v>55</v>
      </c>
      <c r="D65" s="2" t="s">
        <v>13</v>
      </c>
      <c r="E65">
        <f>23039-2076</f>
        <v>20963</v>
      </c>
      <c r="F65" s="3">
        <v>277.0</v>
      </c>
      <c r="G65" s="3" t="s">
        <v>14</v>
      </c>
      <c r="H65">
        <f t="shared" si="2"/>
        <v>1.321375757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489.0</v>
      </c>
      <c r="B2" s="4">
        <v>4.0</v>
      </c>
      <c r="C2" s="2" t="s">
        <v>9</v>
      </c>
      <c r="D2" s="2" t="s">
        <v>10</v>
      </c>
      <c r="E2">
        <f>18113-4929</f>
        <v>13184</v>
      </c>
      <c r="F2">
        <f>2600+506+739+1279</f>
        <v>5124</v>
      </c>
      <c r="G2" s="3" t="s">
        <v>11</v>
      </c>
      <c r="H2">
        <f t="shared" ref="H2:H56" si="1">F2/E2*100</f>
        <v>38.86529126</v>
      </c>
    </row>
    <row r="3">
      <c r="A3" s="4">
        <v>490.0</v>
      </c>
      <c r="B3" s="4">
        <v>4.0</v>
      </c>
      <c r="C3" s="2" t="s">
        <v>9</v>
      </c>
      <c r="D3" s="2" t="s">
        <v>13</v>
      </c>
      <c r="E3" s="3">
        <v>12919.0</v>
      </c>
      <c r="F3" s="3">
        <v>0.0</v>
      </c>
      <c r="G3" s="3" t="s">
        <v>11</v>
      </c>
      <c r="H3">
        <f t="shared" si="1"/>
        <v>0</v>
      </c>
    </row>
    <row r="4">
      <c r="A4" s="4">
        <v>491.0</v>
      </c>
      <c r="B4" s="4">
        <v>4.0</v>
      </c>
      <c r="C4" s="2" t="s">
        <v>12</v>
      </c>
      <c r="D4" s="2" t="s">
        <v>10</v>
      </c>
      <c r="E4">
        <f>16992-1786</f>
        <v>15206</v>
      </c>
      <c r="F4">
        <f>5664</f>
        <v>5664</v>
      </c>
      <c r="G4" s="3" t="s">
        <v>11</v>
      </c>
      <c r="H4">
        <f t="shared" si="1"/>
        <v>37.24845456</v>
      </c>
    </row>
    <row r="5">
      <c r="A5" s="4">
        <v>492.0</v>
      </c>
      <c r="B5" s="4">
        <v>4.0</v>
      </c>
      <c r="C5" s="2" t="s">
        <v>12</v>
      </c>
      <c r="D5" s="2" t="s">
        <v>13</v>
      </c>
      <c r="E5">
        <f>34283-1628</f>
        <v>32655</v>
      </c>
      <c r="F5">
        <f>3655+1694+771</f>
        <v>6120</v>
      </c>
      <c r="G5" s="3" t="s">
        <v>11</v>
      </c>
      <c r="H5">
        <f t="shared" si="1"/>
        <v>18.74138723</v>
      </c>
    </row>
    <row r="6">
      <c r="A6" s="4">
        <v>493.0</v>
      </c>
      <c r="B6" s="4">
        <v>4.0</v>
      </c>
      <c r="C6" s="2" t="s">
        <v>16</v>
      </c>
      <c r="D6" s="2" t="s">
        <v>10</v>
      </c>
      <c r="E6">
        <f>25744-3539</f>
        <v>22205</v>
      </c>
      <c r="F6">
        <f>4985+2058</f>
        <v>7043</v>
      </c>
      <c r="G6" s="3" t="s">
        <v>11</v>
      </c>
      <c r="H6">
        <f t="shared" si="1"/>
        <v>31.71808151</v>
      </c>
    </row>
    <row r="7">
      <c r="A7" s="4">
        <v>494.0</v>
      </c>
      <c r="B7" s="4">
        <v>4.0</v>
      </c>
      <c r="C7" s="2" t="s">
        <v>16</v>
      </c>
      <c r="D7" s="2" t="s">
        <v>13</v>
      </c>
      <c r="E7" s="3">
        <v>15139.0</v>
      </c>
      <c r="F7" s="3">
        <v>1871.0</v>
      </c>
      <c r="G7" s="3" t="s">
        <v>11</v>
      </c>
      <c r="H7">
        <f t="shared" si="1"/>
        <v>12.35880838</v>
      </c>
    </row>
    <row r="8">
      <c r="A8" s="4">
        <v>495.0</v>
      </c>
      <c r="B8" s="4">
        <v>4.0</v>
      </c>
      <c r="C8" s="2" t="s">
        <v>17</v>
      </c>
      <c r="D8" s="2" t="s">
        <v>10</v>
      </c>
      <c r="E8">
        <f>8666-497</f>
        <v>8169</v>
      </c>
      <c r="F8" s="3">
        <v>1615.0</v>
      </c>
      <c r="G8" s="3" t="s">
        <v>11</v>
      </c>
      <c r="H8">
        <f t="shared" si="1"/>
        <v>19.76986167</v>
      </c>
    </row>
    <row r="9">
      <c r="A9" s="4">
        <v>496.0</v>
      </c>
      <c r="B9" s="4">
        <v>4.0</v>
      </c>
      <c r="C9" s="2" t="s">
        <v>17</v>
      </c>
      <c r="D9" s="2" t="s">
        <v>13</v>
      </c>
      <c r="E9" s="3">
        <v>12486.0</v>
      </c>
      <c r="F9" s="3">
        <v>1721.0</v>
      </c>
      <c r="G9" s="3" t="s">
        <v>11</v>
      </c>
      <c r="H9">
        <f t="shared" si="1"/>
        <v>13.78343745</v>
      </c>
    </row>
    <row r="10">
      <c r="A10" s="4">
        <v>497.0</v>
      </c>
      <c r="B10" s="4">
        <v>4.0</v>
      </c>
      <c r="C10" s="2" t="s">
        <v>18</v>
      </c>
      <c r="D10" s="2" t="s">
        <v>10</v>
      </c>
      <c r="E10">
        <f>13502-1051</f>
        <v>12451</v>
      </c>
      <c r="F10" s="3">
        <f>788+2754+513</f>
        <v>4055</v>
      </c>
      <c r="G10" s="3" t="s">
        <v>11</v>
      </c>
      <c r="H10">
        <f t="shared" si="1"/>
        <v>32.56766525</v>
      </c>
    </row>
    <row r="11">
      <c r="A11" s="4">
        <v>498.0</v>
      </c>
      <c r="B11" s="4">
        <v>4.0</v>
      </c>
      <c r="C11" s="2" t="s">
        <v>18</v>
      </c>
      <c r="D11" s="2" t="s">
        <v>13</v>
      </c>
      <c r="E11" s="3">
        <v>17655.0</v>
      </c>
      <c r="F11">
        <f>632+1204</f>
        <v>1836</v>
      </c>
      <c r="G11" s="3" t="s">
        <v>11</v>
      </c>
      <c r="H11">
        <f t="shared" si="1"/>
        <v>10.39932031</v>
      </c>
    </row>
    <row r="12">
      <c r="A12" s="4">
        <v>499.0</v>
      </c>
      <c r="B12" s="4">
        <v>4.0</v>
      </c>
      <c r="C12" s="2" t="s">
        <v>19</v>
      </c>
      <c r="D12" s="2" t="s">
        <v>10</v>
      </c>
      <c r="E12">
        <f>16153-873</f>
        <v>15280</v>
      </c>
      <c r="F12">
        <f>2752+3542</f>
        <v>6294</v>
      </c>
      <c r="G12" s="3" t="s">
        <v>11</v>
      </c>
      <c r="H12">
        <f t="shared" si="1"/>
        <v>41.19109948</v>
      </c>
    </row>
    <row r="13">
      <c r="A13" s="4">
        <v>500.0</v>
      </c>
      <c r="B13" s="4">
        <v>4.0</v>
      </c>
      <c r="C13" s="2" t="s">
        <v>19</v>
      </c>
      <c r="D13" s="2" t="s">
        <v>13</v>
      </c>
      <c r="E13">
        <f>29850-3790</f>
        <v>26060</v>
      </c>
      <c r="F13" s="3">
        <v>7121.0</v>
      </c>
      <c r="G13" s="3" t="s">
        <v>11</v>
      </c>
      <c r="H13">
        <f t="shared" si="1"/>
        <v>27.32540292</v>
      </c>
    </row>
    <row r="14">
      <c r="A14" s="4">
        <v>501.0</v>
      </c>
      <c r="B14" s="4">
        <v>4.0</v>
      </c>
      <c r="C14" s="2" t="s">
        <v>20</v>
      </c>
      <c r="D14" s="2" t="s">
        <v>10</v>
      </c>
      <c r="E14">
        <f>12440-1885</f>
        <v>10555</v>
      </c>
      <c r="F14">
        <f>1332+646+874</f>
        <v>2852</v>
      </c>
      <c r="G14" s="3" t="s">
        <v>11</v>
      </c>
      <c r="H14">
        <f t="shared" si="1"/>
        <v>27.02036949</v>
      </c>
    </row>
    <row r="15">
      <c r="A15" s="4">
        <v>502.0</v>
      </c>
      <c r="B15" s="4">
        <v>4.0</v>
      </c>
      <c r="C15" s="2" t="s">
        <v>20</v>
      </c>
      <c r="D15" s="2" t="s">
        <v>15</v>
      </c>
      <c r="E15" s="3">
        <v>11961.0</v>
      </c>
      <c r="F15" s="3">
        <v>575.0</v>
      </c>
      <c r="G15" s="3" t="s">
        <v>11</v>
      </c>
      <c r="H15">
        <f t="shared" si="1"/>
        <v>4.80729036</v>
      </c>
    </row>
    <row r="16">
      <c r="A16" s="4">
        <v>503.0</v>
      </c>
      <c r="B16" s="4">
        <v>4.0</v>
      </c>
      <c r="C16" s="2" t="s">
        <v>20</v>
      </c>
      <c r="D16" s="2" t="s">
        <v>13</v>
      </c>
      <c r="E16">
        <f>47920-978</f>
        <v>46942</v>
      </c>
      <c r="F16">
        <f>1327+866</f>
        <v>2193</v>
      </c>
      <c r="G16" s="3" t="s">
        <v>11</v>
      </c>
      <c r="H16">
        <f t="shared" si="1"/>
        <v>4.671722551</v>
      </c>
    </row>
    <row r="17">
      <c r="A17" s="4">
        <v>504.0</v>
      </c>
      <c r="B17" s="4">
        <v>4.0</v>
      </c>
      <c r="C17" s="2" t="s">
        <v>21</v>
      </c>
      <c r="D17" s="2" t="s">
        <v>10</v>
      </c>
      <c r="E17" s="3">
        <v>4268.0</v>
      </c>
      <c r="F17" s="3">
        <v>1365.0</v>
      </c>
      <c r="G17" s="3" t="s">
        <v>11</v>
      </c>
      <c r="H17">
        <f t="shared" si="1"/>
        <v>31.98219306</v>
      </c>
    </row>
    <row r="18">
      <c r="A18" s="4">
        <v>505.0</v>
      </c>
      <c r="B18" s="4">
        <v>4.0</v>
      </c>
      <c r="C18" s="2" t="s">
        <v>21</v>
      </c>
      <c r="D18" s="2" t="s">
        <v>13</v>
      </c>
      <c r="E18">
        <f>24815-369</f>
        <v>24446</v>
      </c>
      <c r="F18">
        <f>273+594</f>
        <v>867</v>
      </c>
      <c r="G18" s="3" t="s">
        <v>11</v>
      </c>
      <c r="H18">
        <f t="shared" si="1"/>
        <v>3.54659249</v>
      </c>
    </row>
    <row r="19">
      <c r="A19" s="4">
        <v>506.0</v>
      </c>
      <c r="B19" s="4">
        <v>4.0</v>
      </c>
      <c r="C19" s="2" t="s">
        <v>22</v>
      </c>
      <c r="D19" s="2" t="s">
        <v>10</v>
      </c>
      <c r="E19">
        <f>12759-1034</f>
        <v>11725</v>
      </c>
      <c r="F19">
        <f>2332+484</f>
        <v>2816</v>
      </c>
      <c r="G19" s="3" t="s">
        <v>11</v>
      </c>
      <c r="H19">
        <f t="shared" si="1"/>
        <v>24.01705757</v>
      </c>
    </row>
    <row r="20">
      <c r="A20" s="4">
        <v>507.0</v>
      </c>
      <c r="B20" s="4">
        <v>4.0</v>
      </c>
      <c r="C20" s="2" t="s">
        <v>22</v>
      </c>
      <c r="D20" s="2" t="s">
        <v>13</v>
      </c>
      <c r="E20" s="3">
        <v>61099.0</v>
      </c>
      <c r="F20">
        <f>4655+677</f>
        <v>5332</v>
      </c>
      <c r="G20" s="3" t="s">
        <v>11</v>
      </c>
      <c r="H20">
        <f t="shared" si="1"/>
        <v>8.726820406</v>
      </c>
    </row>
    <row r="21">
      <c r="A21" s="4">
        <v>508.0</v>
      </c>
      <c r="B21" s="4">
        <v>4.0</v>
      </c>
      <c r="C21" s="2" t="s">
        <v>23</v>
      </c>
      <c r="D21" s="2" t="s">
        <v>10</v>
      </c>
      <c r="E21">
        <f>18395-2173+719</f>
        <v>16941</v>
      </c>
      <c r="F21">
        <f>2628+519</f>
        <v>3147</v>
      </c>
      <c r="G21" s="3" t="s">
        <v>11</v>
      </c>
      <c r="H21">
        <f t="shared" si="1"/>
        <v>18.57623517</v>
      </c>
    </row>
    <row r="22">
      <c r="A22" s="4">
        <v>509.0</v>
      </c>
      <c r="B22" s="4">
        <v>4.0</v>
      </c>
      <c r="C22" s="2" t="s">
        <v>23</v>
      </c>
      <c r="D22" s="2" t="s">
        <v>13</v>
      </c>
      <c r="E22">
        <f>23022-3560</f>
        <v>19462</v>
      </c>
      <c r="F22" s="3">
        <v>3713.0</v>
      </c>
      <c r="G22" s="3" t="s">
        <v>11</v>
      </c>
      <c r="H22">
        <f t="shared" si="1"/>
        <v>19.07820368</v>
      </c>
    </row>
    <row r="23">
      <c r="A23" s="4">
        <v>510.0</v>
      </c>
      <c r="B23" s="4">
        <v>4.0</v>
      </c>
      <c r="C23" s="2" t="s">
        <v>25</v>
      </c>
      <c r="D23" s="2" t="s">
        <v>10</v>
      </c>
      <c r="E23">
        <f>11933-499</f>
        <v>11434</v>
      </c>
      <c r="F23">
        <f>1884+1760</f>
        <v>3644</v>
      </c>
      <c r="G23" s="3" t="s">
        <v>11</v>
      </c>
      <c r="H23">
        <f t="shared" si="1"/>
        <v>31.86986182</v>
      </c>
    </row>
    <row r="24">
      <c r="A24" s="4">
        <v>511.0</v>
      </c>
      <c r="B24" s="4">
        <v>4.0</v>
      </c>
      <c r="C24" s="2" t="s">
        <v>25</v>
      </c>
      <c r="D24" s="2" t="s">
        <v>13</v>
      </c>
      <c r="E24" s="3">
        <v>19928.0</v>
      </c>
      <c r="F24" s="3">
        <v>3124.0</v>
      </c>
      <c r="G24" s="3" t="s">
        <v>11</v>
      </c>
      <c r="H24">
        <f t="shared" si="1"/>
        <v>15.67643517</v>
      </c>
    </row>
    <row r="25">
      <c r="A25" s="4">
        <v>512.0</v>
      </c>
      <c r="B25" s="4">
        <v>4.0</v>
      </c>
      <c r="C25" s="2" t="s">
        <v>27</v>
      </c>
      <c r="D25" s="2" t="s">
        <v>10</v>
      </c>
      <c r="E25">
        <f>13937-1483</f>
        <v>12454</v>
      </c>
      <c r="F25" s="3">
        <v>7317.0</v>
      </c>
      <c r="G25" s="3" t="s">
        <v>11</v>
      </c>
      <c r="H25">
        <f t="shared" si="1"/>
        <v>58.75220813</v>
      </c>
    </row>
    <row r="26">
      <c r="A26" s="4">
        <v>513.0</v>
      </c>
      <c r="B26" s="4">
        <v>4.0</v>
      </c>
      <c r="C26" s="2" t="s">
        <v>27</v>
      </c>
      <c r="D26" s="2" t="s">
        <v>15</v>
      </c>
      <c r="E26" s="3">
        <v>10383.0</v>
      </c>
      <c r="F26" s="3">
        <v>1888.0</v>
      </c>
      <c r="G26" s="3" t="s">
        <v>11</v>
      </c>
      <c r="H26">
        <f t="shared" si="1"/>
        <v>18.1835693</v>
      </c>
    </row>
    <row r="27">
      <c r="A27" s="4">
        <v>514.0</v>
      </c>
      <c r="B27" s="4">
        <v>4.0</v>
      </c>
      <c r="C27" s="2" t="s">
        <v>27</v>
      </c>
      <c r="D27" s="2" t="s">
        <v>13</v>
      </c>
      <c r="E27" s="3">
        <f>18988-127</f>
        <v>18861</v>
      </c>
      <c r="F27" s="3">
        <v>1737.0</v>
      </c>
      <c r="G27" s="3" t="s">
        <v>11</v>
      </c>
      <c r="H27">
        <f t="shared" si="1"/>
        <v>9.209479879</v>
      </c>
    </row>
    <row r="28">
      <c r="A28" s="4">
        <v>515.0</v>
      </c>
      <c r="B28" s="4">
        <v>4.0</v>
      </c>
      <c r="C28" s="2" t="s">
        <v>29</v>
      </c>
      <c r="D28" s="2" t="s">
        <v>10</v>
      </c>
      <c r="E28" s="3">
        <f>12649-480</f>
        <v>12169</v>
      </c>
      <c r="F28">
        <f>1427+1769</f>
        <v>3196</v>
      </c>
      <c r="G28" s="3" t="s">
        <v>11</v>
      </c>
      <c r="H28">
        <f t="shared" si="1"/>
        <v>26.26345632</v>
      </c>
    </row>
    <row r="29">
      <c r="A29" s="4">
        <v>516.0</v>
      </c>
      <c r="B29" s="4">
        <v>4.0</v>
      </c>
      <c r="C29" s="2" t="s">
        <v>28</v>
      </c>
      <c r="D29" s="2" t="s">
        <v>10</v>
      </c>
      <c r="E29">
        <f>10693-1008</f>
        <v>9685</v>
      </c>
      <c r="F29" s="3">
        <v>2144.0</v>
      </c>
      <c r="G29" s="3" t="s">
        <v>11</v>
      </c>
      <c r="H29">
        <f t="shared" si="1"/>
        <v>22.13732576</v>
      </c>
    </row>
    <row r="30">
      <c r="A30" s="4">
        <v>517.0</v>
      </c>
      <c r="B30" s="4">
        <v>4.0</v>
      </c>
      <c r="C30" s="2" t="s">
        <v>28</v>
      </c>
      <c r="D30" s="2" t="s">
        <v>13</v>
      </c>
      <c r="E30">
        <f>44951</f>
        <v>44951</v>
      </c>
      <c r="F30" s="3">
        <v>4790.0</v>
      </c>
      <c r="G30" s="3" t="s">
        <v>11</v>
      </c>
      <c r="H30">
        <f t="shared" si="1"/>
        <v>10.6560477</v>
      </c>
    </row>
    <row r="31">
      <c r="A31" s="4">
        <v>518.0</v>
      </c>
      <c r="B31" s="4">
        <v>4.0</v>
      </c>
      <c r="C31" s="2" t="s">
        <v>31</v>
      </c>
      <c r="D31" s="2" t="s">
        <v>10</v>
      </c>
      <c r="E31">
        <f>8125-168</f>
        <v>7957</v>
      </c>
      <c r="F31">
        <f>366+199</f>
        <v>565</v>
      </c>
      <c r="G31" s="3" t="s">
        <v>11</v>
      </c>
      <c r="H31">
        <f t="shared" si="1"/>
        <v>7.10066608</v>
      </c>
    </row>
    <row r="32">
      <c r="A32" s="4">
        <v>519.0</v>
      </c>
      <c r="B32" s="4">
        <v>4.0</v>
      </c>
      <c r="C32" s="2" t="s">
        <v>31</v>
      </c>
      <c r="D32" s="2" t="s">
        <v>13</v>
      </c>
      <c r="E32" s="3">
        <v>12073.0</v>
      </c>
      <c r="F32">
        <f>1566+468</f>
        <v>2034</v>
      </c>
      <c r="G32" s="3" t="s">
        <v>11</v>
      </c>
      <c r="H32">
        <f t="shared" si="1"/>
        <v>16.84751097</v>
      </c>
    </row>
    <row r="33">
      <c r="A33" s="4">
        <v>520.0</v>
      </c>
      <c r="B33" s="4">
        <v>4.0</v>
      </c>
      <c r="C33" s="2" t="s">
        <v>32</v>
      </c>
      <c r="D33" s="2" t="s">
        <v>10</v>
      </c>
      <c r="E33">
        <f>18175-801</f>
        <v>17374</v>
      </c>
      <c r="F33">
        <f>1365+2918</f>
        <v>4283</v>
      </c>
      <c r="G33" s="3" t="s">
        <v>11</v>
      </c>
      <c r="H33">
        <f t="shared" si="1"/>
        <v>24.65177852</v>
      </c>
    </row>
    <row r="34">
      <c r="A34" s="4">
        <v>521.0</v>
      </c>
      <c r="B34" s="4">
        <v>4.0</v>
      </c>
      <c r="C34" s="2" t="s">
        <v>32</v>
      </c>
      <c r="D34" s="2" t="s">
        <v>15</v>
      </c>
      <c r="E34" s="3">
        <v>11575.0</v>
      </c>
      <c r="F34" s="3">
        <v>1366.0</v>
      </c>
      <c r="G34" s="3" t="s">
        <v>11</v>
      </c>
      <c r="H34">
        <f t="shared" si="1"/>
        <v>11.8012959</v>
      </c>
    </row>
    <row r="35">
      <c r="A35" s="4">
        <v>522.0</v>
      </c>
      <c r="B35" s="4">
        <v>4.0</v>
      </c>
      <c r="C35" s="2" t="s">
        <v>32</v>
      </c>
      <c r="D35" s="2" t="s">
        <v>13</v>
      </c>
      <c r="E35">
        <f>27123-3270</f>
        <v>23853</v>
      </c>
      <c r="F35">
        <f>1956</f>
        <v>1956</v>
      </c>
      <c r="G35" s="3" t="s">
        <v>11</v>
      </c>
      <c r="H35">
        <f t="shared" si="1"/>
        <v>8.200226387</v>
      </c>
    </row>
    <row r="36">
      <c r="A36" s="4">
        <v>523.0</v>
      </c>
      <c r="B36" s="4">
        <v>4.0</v>
      </c>
      <c r="C36" s="2" t="s">
        <v>33</v>
      </c>
      <c r="D36" s="2" t="s">
        <v>10</v>
      </c>
      <c r="E36" s="3">
        <v>3743.0</v>
      </c>
      <c r="F36" s="3">
        <v>512.0</v>
      </c>
      <c r="G36" s="3" t="s">
        <v>11</v>
      </c>
      <c r="H36">
        <f t="shared" si="1"/>
        <v>13.67886722</v>
      </c>
    </row>
    <row r="37">
      <c r="A37" s="4">
        <v>524.0</v>
      </c>
      <c r="B37" s="4">
        <v>4.0</v>
      </c>
      <c r="C37" s="2" t="s">
        <v>33</v>
      </c>
      <c r="D37" s="2" t="s">
        <v>15</v>
      </c>
      <c r="E37" s="3">
        <v>5362.0</v>
      </c>
      <c r="F37" s="3">
        <v>254.0</v>
      </c>
      <c r="G37" s="3" t="s">
        <v>11</v>
      </c>
      <c r="H37">
        <f t="shared" si="1"/>
        <v>4.737038419</v>
      </c>
    </row>
    <row r="38">
      <c r="A38" s="4">
        <v>525.0</v>
      </c>
      <c r="B38" s="4">
        <v>4.0</v>
      </c>
      <c r="C38" s="2" t="s">
        <v>33</v>
      </c>
      <c r="D38" s="2" t="s">
        <v>13</v>
      </c>
      <c r="E38" s="3">
        <v>19363.0</v>
      </c>
      <c r="F38" s="3">
        <v>2502.0</v>
      </c>
      <c r="G38" s="3" t="s">
        <v>11</v>
      </c>
      <c r="H38">
        <f t="shared" si="1"/>
        <v>12.92155141</v>
      </c>
    </row>
    <row r="39">
      <c r="A39" s="4">
        <v>526.0</v>
      </c>
      <c r="B39" s="4">
        <v>4.0</v>
      </c>
      <c r="C39" s="2" t="s">
        <v>35</v>
      </c>
      <c r="D39" s="2" t="s">
        <v>10</v>
      </c>
      <c r="E39">
        <f>20374-1949</f>
        <v>18425</v>
      </c>
      <c r="F39">
        <f>6043+3347</f>
        <v>9390</v>
      </c>
      <c r="G39" s="3" t="s">
        <v>11</v>
      </c>
      <c r="H39">
        <f t="shared" si="1"/>
        <v>50.96336499</v>
      </c>
    </row>
    <row r="40">
      <c r="A40" s="4">
        <v>527.0</v>
      </c>
      <c r="B40" s="4">
        <v>4.0</v>
      </c>
      <c r="C40" s="2" t="s">
        <v>35</v>
      </c>
      <c r="D40" s="2" t="s">
        <v>15</v>
      </c>
      <c r="E40" s="3">
        <v>7415.0</v>
      </c>
      <c r="F40" s="3">
        <v>821.0</v>
      </c>
      <c r="G40" s="3" t="s">
        <v>11</v>
      </c>
      <c r="H40">
        <f t="shared" si="1"/>
        <v>11.07215105</v>
      </c>
    </row>
    <row r="41">
      <c r="A41" s="4">
        <v>528.0</v>
      </c>
      <c r="B41" s="4">
        <v>4.0</v>
      </c>
      <c r="C41" s="2" t="s">
        <v>35</v>
      </c>
      <c r="D41" s="2" t="s">
        <v>13</v>
      </c>
      <c r="E41">
        <f>26568-1799</f>
        <v>24769</v>
      </c>
      <c r="F41" s="3">
        <v>388.0</v>
      </c>
      <c r="G41" s="3" t="s">
        <v>11</v>
      </c>
      <c r="H41">
        <f t="shared" si="1"/>
        <v>1.566474222</v>
      </c>
    </row>
    <row r="42">
      <c r="A42" s="4">
        <v>529.0</v>
      </c>
      <c r="B42" s="4">
        <v>4.0</v>
      </c>
      <c r="C42" s="2" t="s">
        <v>36</v>
      </c>
      <c r="D42" s="2" t="s">
        <v>10</v>
      </c>
      <c r="E42" s="3">
        <f>9859-1600</f>
        <v>8259</v>
      </c>
      <c r="F42" s="3">
        <v>2043.0</v>
      </c>
      <c r="G42" s="3" t="s">
        <v>11</v>
      </c>
      <c r="H42">
        <f t="shared" si="1"/>
        <v>24.73665093</v>
      </c>
    </row>
    <row r="43">
      <c r="A43" s="4">
        <v>530.0</v>
      </c>
      <c r="B43" s="4">
        <v>4.0</v>
      </c>
      <c r="C43" s="2" t="s">
        <v>36</v>
      </c>
      <c r="D43" s="2" t="s">
        <v>13</v>
      </c>
      <c r="E43">
        <f>28140-1864</f>
        <v>26276</v>
      </c>
      <c r="F43" s="3">
        <v>550.0</v>
      </c>
      <c r="G43" s="3" t="s">
        <v>11</v>
      </c>
      <c r="H43">
        <f t="shared" si="1"/>
        <v>2.093164865</v>
      </c>
    </row>
    <row r="44">
      <c r="A44" s="4">
        <v>531.0</v>
      </c>
      <c r="B44" s="4">
        <v>4.0</v>
      </c>
      <c r="C44" s="2" t="s">
        <v>37</v>
      </c>
      <c r="D44" s="2" t="s">
        <v>10</v>
      </c>
      <c r="E44">
        <f>6858-674</f>
        <v>6184</v>
      </c>
      <c r="F44" s="3">
        <v>657.0</v>
      </c>
      <c r="G44" s="3" t="s">
        <v>11</v>
      </c>
      <c r="H44">
        <f t="shared" si="1"/>
        <v>10.62419146</v>
      </c>
    </row>
    <row r="45">
      <c r="A45" s="4">
        <v>532.0</v>
      </c>
      <c r="B45" s="4">
        <v>4.0</v>
      </c>
      <c r="C45" s="2" t="s">
        <v>37</v>
      </c>
      <c r="D45" s="2" t="s">
        <v>13</v>
      </c>
      <c r="E45">
        <f>23173-1704</f>
        <v>21469</v>
      </c>
      <c r="F45">
        <f>2498+491</f>
        <v>2989</v>
      </c>
      <c r="G45" s="3" t="s">
        <v>11</v>
      </c>
      <c r="H45">
        <f t="shared" si="1"/>
        <v>13.92239974</v>
      </c>
    </row>
    <row r="46">
      <c r="A46" s="4">
        <v>533.0</v>
      </c>
      <c r="B46" s="4">
        <v>4.0</v>
      </c>
      <c r="C46" s="2" t="s">
        <v>38</v>
      </c>
      <c r="D46" s="2" t="s">
        <v>10</v>
      </c>
      <c r="E46">
        <f>6424-417</f>
        <v>6007</v>
      </c>
      <c r="F46" s="3">
        <v>950.0</v>
      </c>
      <c r="G46" s="3" t="s">
        <v>11</v>
      </c>
      <c r="H46">
        <f t="shared" si="1"/>
        <v>15.81488264</v>
      </c>
    </row>
    <row r="47">
      <c r="A47" s="4">
        <v>534.0</v>
      </c>
      <c r="B47" s="4">
        <v>4.0</v>
      </c>
      <c r="C47" s="2" t="s">
        <v>38</v>
      </c>
      <c r="D47" s="2" t="s">
        <v>15</v>
      </c>
      <c r="E47">
        <f>7200-816</f>
        <v>6384</v>
      </c>
      <c r="F47" s="3">
        <v>316.0</v>
      </c>
      <c r="G47" s="3" t="s">
        <v>11</v>
      </c>
      <c r="H47">
        <f t="shared" si="1"/>
        <v>4.949874687</v>
      </c>
    </row>
    <row r="48">
      <c r="A48" s="4">
        <v>535.0</v>
      </c>
      <c r="B48" s="4">
        <v>4.0</v>
      </c>
      <c r="C48" s="2" t="s">
        <v>38</v>
      </c>
      <c r="D48" s="2" t="s">
        <v>13</v>
      </c>
      <c r="E48">
        <f>34812-2531</f>
        <v>32281</v>
      </c>
      <c r="F48">
        <f>1090+813</f>
        <v>1903</v>
      </c>
      <c r="G48" s="3" t="s">
        <v>11</v>
      </c>
      <c r="H48">
        <f t="shared" si="1"/>
        <v>5.895108578</v>
      </c>
    </row>
    <row r="49">
      <c r="A49" s="4">
        <v>536.0</v>
      </c>
      <c r="B49" s="4">
        <v>4.0</v>
      </c>
      <c r="C49" s="2" t="s">
        <v>39</v>
      </c>
      <c r="D49" s="2" t="s">
        <v>10</v>
      </c>
      <c r="E49">
        <f>4833-236</f>
        <v>4597</v>
      </c>
      <c r="F49" s="3">
        <v>1018.0</v>
      </c>
      <c r="G49" s="3" t="s">
        <v>11</v>
      </c>
      <c r="H49">
        <f t="shared" si="1"/>
        <v>22.14487709</v>
      </c>
    </row>
    <row r="50">
      <c r="A50" s="4">
        <v>537.0</v>
      </c>
      <c r="B50" s="4">
        <v>4.0</v>
      </c>
      <c r="C50" s="2" t="s">
        <v>39</v>
      </c>
      <c r="D50" s="2" t="s">
        <v>13</v>
      </c>
      <c r="E50">
        <f>27157-2057</f>
        <v>25100</v>
      </c>
      <c r="F50" s="3">
        <v>276.0</v>
      </c>
      <c r="G50" s="3" t="s">
        <v>11</v>
      </c>
      <c r="H50">
        <f t="shared" si="1"/>
        <v>1.099601594</v>
      </c>
    </row>
    <row r="51">
      <c r="A51" s="4">
        <v>538.0</v>
      </c>
      <c r="B51" s="4">
        <v>4.0</v>
      </c>
      <c r="C51" s="2" t="s">
        <v>40</v>
      </c>
      <c r="D51" s="2" t="s">
        <v>10</v>
      </c>
      <c r="E51">
        <f>5196-575</f>
        <v>4621</v>
      </c>
      <c r="F51" s="3">
        <v>1769.0</v>
      </c>
      <c r="G51" s="3" t="s">
        <v>11</v>
      </c>
      <c r="H51">
        <f t="shared" si="1"/>
        <v>38.2817572</v>
      </c>
    </row>
    <row r="52">
      <c r="A52" s="4">
        <v>539.0</v>
      </c>
      <c r="B52" s="4">
        <v>4.0</v>
      </c>
      <c r="C52" s="2" t="s">
        <v>40</v>
      </c>
      <c r="D52" s="2" t="s">
        <v>13</v>
      </c>
      <c r="E52">
        <f>16372-1665</f>
        <v>14707</v>
      </c>
      <c r="F52" s="3">
        <v>843.0</v>
      </c>
      <c r="G52" s="3" t="s">
        <v>11</v>
      </c>
      <c r="H52">
        <f t="shared" si="1"/>
        <v>5.731964371</v>
      </c>
    </row>
    <row r="53">
      <c r="A53" s="4">
        <v>540.0</v>
      </c>
      <c r="B53" s="4">
        <v>4.0</v>
      </c>
      <c r="C53" s="2" t="s">
        <v>41</v>
      </c>
      <c r="D53" s="2" t="s">
        <v>10</v>
      </c>
      <c r="E53">
        <f>16526-372</f>
        <v>16154</v>
      </c>
      <c r="F53">
        <f>6448+694</f>
        <v>7142</v>
      </c>
      <c r="G53" s="3" t="s">
        <v>11</v>
      </c>
      <c r="H53">
        <f t="shared" si="1"/>
        <v>44.21195989</v>
      </c>
    </row>
    <row r="54">
      <c r="A54" s="4">
        <v>541.0</v>
      </c>
      <c r="B54" s="4">
        <v>4.0</v>
      </c>
      <c r="C54" s="2" t="s">
        <v>41</v>
      </c>
      <c r="D54" s="2" t="s">
        <v>15</v>
      </c>
      <c r="E54" s="3">
        <v>5283.0</v>
      </c>
      <c r="F54" s="3">
        <v>501.0</v>
      </c>
      <c r="G54" s="3" t="s">
        <v>11</v>
      </c>
      <c r="H54">
        <f t="shared" si="1"/>
        <v>9.483248154</v>
      </c>
    </row>
    <row r="55">
      <c r="A55" s="4">
        <v>542.0</v>
      </c>
      <c r="B55" s="4">
        <v>4.0</v>
      </c>
      <c r="C55" s="2" t="s">
        <v>41</v>
      </c>
      <c r="D55" s="2" t="s">
        <v>13</v>
      </c>
      <c r="E55" s="3">
        <v>12109.0</v>
      </c>
      <c r="F55">
        <f>604+523+324</f>
        <v>1451</v>
      </c>
      <c r="G55" s="3" t="s">
        <v>11</v>
      </c>
      <c r="H55">
        <f t="shared" si="1"/>
        <v>11.98282269</v>
      </c>
    </row>
    <row r="56">
      <c r="A56" s="4">
        <v>543.0</v>
      </c>
      <c r="B56" s="4">
        <v>4.0</v>
      </c>
      <c r="C56" s="2" t="s">
        <v>42</v>
      </c>
      <c r="D56" s="2" t="s">
        <v>10</v>
      </c>
      <c r="E56">
        <f>9462-69</f>
        <v>9393</v>
      </c>
      <c r="F56" s="3">
        <v>3158.0</v>
      </c>
      <c r="G56" s="3" t="s">
        <v>11</v>
      </c>
      <c r="H56">
        <f t="shared" si="1"/>
        <v>33.62078143</v>
      </c>
    </row>
    <row r="57">
      <c r="A57" s="4">
        <v>544.0</v>
      </c>
      <c r="B57" s="4">
        <v>4.0</v>
      </c>
      <c r="C57" s="2" t="s">
        <v>42</v>
      </c>
      <c r="D57" s="2" t="s">
        <v>13</v>
      </c>
      <c r="E57" s="3"/>
      <c r="G57" s="3"/>
      <c r="I57" s="3" t="s">
        <v>57</v>
      </c>
    </row>
    <row r="58">
      <c r="A58" s="4">
        <v>545.0</v>
      </c>
      <c r="B58" s="4">
        <v>4.0</v>
      </c>
      <c r="C58" s="2" t="s">
        <v>43</v>
      </c>
      <c r="D58" s="2" t="s">
        <v>10</v>
      </c>
      <c r="E58">
        <f>6390-507</f>
        <v>5883</v>
      </c>
      <c r="F58" s="3">
        <v>1158.0</v>
      </c>
      <c r="G58" s="3" t="s">
        <v>11</v>
      </c>
      <c r="H58">
        <f t="shared" ref="H58:H75" si="2">F58/E58*100</f>
        <v>19.68383478</v>
      </c>
    </row>
    <row r="59">
      <c r="A59" s="4">
        <v>546.0</v>
      </c>
      <c r="B59" s="4">
        <v>4.0</v>
      </c>
      <c r="C59" s="2" t="s">
        <v>43</v>
      </c>
      <c r="D59" s="2" t="s">
        <v>13</v>
      </c>
      <c r="E59">
        <f>14880-371</f>
        <v>14509</v>
      </c>
      <c r="F59" s="3">
        <v>1918.0</v>
      </c>
      <c r="G59" s="3" t="s">
        <v>11</v>
      </c>
      <c r="H59">
        <f t="shared" si="2"/>
        <v>13.21938107</v>
      </c>
    </row>
    <row r="60">
      <c r="A60" s="4">
        <v>547.0</v>
      </c>
      <c r="B60" s="4">
        <v>4.0</v>
      </c>
      <c r="C60" s="2" t="s">
        <v>44</v>
      </c>
      <c r="D60" s="2" t="s">
        <v>10</v>
      </c>
      <c r="E60" s="3">
        <v>6701.0</v>
      </c>
      <c r="F60" s="3">
        <v>1957.0</v>
      </c>
      <c r="G60" s="3" t="s">
        <v>11</v>
      </c>
      <c r="H60">
        <f t="shared" si="2"/>
        <v>29.20459633</v>
      </c>
    </row>
    <row r="61">
      <c r="A61" s="4">
        <v>548.0</v>
      </c>
      <c r="B61" s="4">
        <v>4.0</v>
      </c>
      <c r="C61" s="2" t="s">
        <v>44</v>
      </c>
      <c r="D61" s="2" t="s">
        <v>15</v>
      </c>
      <c r="E61" s="3">
        <v>4820.0</v>
      </c>
      <c r="F61" s="3">
        <v>505.0</v>
      </c>
      <c r="G61" s="3" t="s">
        <v>11</v>
      </c>
      <c r="H61">
        <f t="shared" si="2"/>
        <v>10.47717842</v>
      </c>
    </row>
    <row r="62">
      <c r="A62" s="4">
        <v>549.0</v>
      </c>
      <c r="B62" s="4">
        <v>4.0</v>
      </c>
      <c r="C62" s="2" t="s">
        <v>44</v>
      </c>
      <c r="D62" s="2" t="s">
        <v>13</v>
      </c>
      <c r="E62">
        <f>31676-1062</f>
        <v>30614</v>
      </c>
      <c r="F62">
        <f>2293+1308</f>
        <v>3601</v>
      </c>
      <c r="G62" s="3" t="s">
        <v>11</v>
      </c>
      <c r="H62">
        <f t="shared" si="2"/>
        <v>11.76259228</v>
      </c>
    </row>
    <row r="63">
      <c r="A63" s="4">
        <v>550.0</v>
      </c>
      <c r="B63" s="4">
        <v>4.0</v>
      </c>
      <c r="C63" s="2" t="s">
        <v>46</v>
      </c>
      <c r="D63" s="2" t="s">
        <v>10</v>
      </c>
      <c r="E63">
        <f>7474-479</f>
        <v>6995</v>
      </c>
      <c r="F63">
        <f>2137+412</f>
        <v>2549</v>
      </c>
      <c r="G63" s="3" t="s">
        <v>11</v>
      </c>
      <c r="H63">
        <f t="shared" si="2"/>
        <v>36.44031451</v>
      </c>
    </row>
    <row r="64">
      <c r="A64" s="4">
        <v>551.0</v>
      </c>
      <c r="B64" s="4">
        <v>4.0</v>
      </c>
      <c r="C64" s="2" t="s">
        <v>46</v>
      </c>
      <c r="D64" s="2" t="s">
        <v>13</v>
      </c>
      <c r="E64">
        <f>18665-1766</f>
        <v>16899</v>
      </c>
      <c r="F64" s="3">
        <v>5543.0</v>
      </c>
      <c r="G64" s="3" t="s">
        <v>11</v>
      </c>
      <c r="H64">
        <f t="shared" si="2"/>
        <v>32.80075744</v>
      </c>
    </row>
    <row r="65">
      <c r="A65" s="4">
        <v>552.0</v>
      </c>
      <c r="B65" s="4">
        <v>4.0</v>
      </c>
      <c r="C65" s="2" t="s">
        <v>47</v>
      </c>
      <c r="D65" s="2" t="s">
        <v>10</v>
      </c>
      <c r="E65">
        <f>6699-525</f>
        <v>6174</v>
      </c>
      <c r="F65" s="3">
        <v>1466.0</v>
      </c>
      <c r="G65" s="3" t="s">
        <v>11</v>
      </c>
      <c r="H65">
        <f t="shared" si="2"/>
        <v>23.74473599</v>
      </c>
    </row>
    <row r="66">
      <c r="A66" s="4">
        <v>553.0</v>
      </c>
      <c r="B66" s="4">
        <v>4.0</v>
      </c>
      <c r="C66" s="2" t="s">
        <v>47</v>
      </c>
      <c r="D66" s="2" t="s">
        <v>13</v>
      </c>
      <c r="E66">
        <f>19138-276</f>
        <v>18862</v>
      </c>
      <c r="F66" s="3">
        <v>523.0</v>
      </c>
      <c r="G66" s="3" t="s">
        <v>11</v>
      </c>
      <c r="H66">
        <f t="shared" si="2"/>
        <v>2.77277065</v>
      </c>
    </row>
    <row r="67">
      <c r="A67" s="4">
        <v>554.0</v>
      </c>
      <c r="B67" s="4">
        <v>4.0</v>
      </c>
      <c r="C67" s="2" t="s">
        <v>49</v>
      </c>
      <c r="D67" s="2" t="s">
        <v>10</v>
      </c>
      <c r="E67">
        <f>5081-728</f>
        <v>4353</v>
      </c>
      <c r="F67" s="3">
        <v>1526.0</v>
      </c>
      <c r="G67" s="3" t="s">
        <v>11</v>
      </c>
      <c r="H67">
        <f t="shared" si="2"/>
        <v>35.05628302</v>
      </c>
    </row>
    <row r="68">
      <c r="A68" s="4">
        <v>555.0</v>
      </c>
      <c r="B68" s="4">
        <v>4.0</v>
      </c>
      <c r="C68" s="2" t="s">
        <v>49</v>
      </c>
      <c r="D68" s="2" t="s">
        <v>15</v>
      </c>
      <c r="E68" s="3">
        <v>5713.0</v>
      </c>
      <c r="F68" s="3">
        <v>399.0</v>
      </c>
      <c r="G68" s="3" t="s">
        <v>11</v>
      </c>
      <c r="H68">
        <f t="shared" si="2"/>
        <v>6.984071416</v>
      </c>
    </row>
    <row r="69">
      <c r="A69" s="4">
        <v>556.0</v>
      </c>
      <c r="B69" s="4">
        <v>4.0</v>
      </c>
      <c r="C69" s="2" t="s">
        <v>49</v>
      </c>
      <c r="D69" s="2" t="s">
        <v>13</v>
      </c>
      <c r="E69" s="3">
        <v>10791.0</v>
      </c>
      <c r="F69">
        <f>177+75</f>
        <v>252</v>
      </c>
      <c r="G69" s="3" t="s">
        <v>11</v>
      </c>
      <c r="H69">
        <f t="shared" si="2"/>
        <v>2.335279399</v>
      </c>
    </row>
    <row r="70">
      <c r="A70" s="4">
        <v>557.0</v>
      </c>
      <c r="B70" s="4">
        <v>4.0</v>
      </c>
      <c r="C70" s="2" t="s">
        <v>50</v>
      </c>
      <c r="D70" s="2" t="s">
        <v>10</v>
      </c>
      <c r="E70" s="3">
        <v>14128.0</v>
      </c>
      <c r="F70">
        <f>2007+2823+393</f>
        <v>5223</v>
      </c>
      <c r="G70" s="3" t="s">
        <v>11</v>
      </c>
      <c r="H70">
        <f t="shared" si="2"/>
        <v>36.9691393</v>
      </c>
    </row>
    <row r="71">
      <c r="A71" s="4">
        <v>558.0</v>
      </c>
      <c r="B71" s="4">
        <v>4.0</v>
      </c>
      <c r="C71" s="2" t="s">
        <v>50</v>
      </c>
      <c r="D71" s="2" t="s">
        <v>15</v>
      </c>
      <c r="E71" s="3">
        <v>3966.0</v>
      </c>
      <c r="F71" s="3">
        <v>203.0</v>
      </c>
      <c r="G71" s="3" t="s">
        <v>11</v>
      </c>
      <c r="H71">
        <f t="shared" si="2"/>
        <v>5.118507312</v>
      </c>
    </row>
    <row r="72">
      <c r="A72" s="4">
        <v>559.0</v>
      </c>
      <c r="B72" s="4">
        <v>4.0</v>
      </c>
      <c r="C72" s="2" t="s">
        <v>50</v>
      </c>
      <c r="D72" s="2" t="s">
        <v>13</v>
      </c>
      <c r="E72">
        <f>49659-2033</f>
        <v>47626</v>
      </c>
      <c r="F72">
        <f>1240+349</f>
        <v>1589</v>
      </c>
      <c r="G72" s="3" t="s">
        <v>11</v>
      </c>
      <c r="H72">
        <f t="shared" si="2"/>
        <v>3.336412884</v>
      </c>
    </row>
    <row r="73">
      <c r="A73" s="4">
        <v>560.0</v>
      </c>
      <c r="B73" s="4">
        <v>4.0</v>
      </c>
      <c r="C73" s="2" t="s">
        <v>51</v>
      </c>
      <c r="D73" s="2" t="s">
        <v>10</v>
      </c>
      <c r="E73" s="3">
        <v>3096.0</v>
      </c>
      <c r="F73" s="3">
        <v>1412.0</v>
      </c>
      <c r="G73" s="3" t="s">
        <v>11</v>
      </c>
      <c r="H73">
        <f t="shared" si="2"/>
        <v>45.60723514</v>
      </c>
    </row>
    <row r="74">
      <c r="A74" s="4">
        <v>561.0</v>
      </c>
      <c r="B74" s="4">
        <v>4.0</v>
      </c>
      <c r="C74" s="2" t="s">
        <v>51</v>
      </c>
      <c r="D74" s="2" t="s">
        <v>13</v>
      </c>
      <c r="E74" s="3">
        <v>16179.0</v>
      </c>
      <c r="F74">
        <f>1606+1143</f>
        <v>2749</v>
      </c>
      <c r="G74" s="3" t="s">
        <v>11</v>
      </c>
      <c r="H74">
        <f t="shared" si="2"/>
        <v>16.99116138</v>
      </c>
    </row>
    <row r="75">
      <c r="A75" s="4">
        <v>562.0</v>
      </c>
      <c r="B75" s="4">
        <v>4.0</v>
      </c>
      <c r="C75" s="2" t="s">
        <v>52</v>
      </c>
      <c r="D75" s="2" t="s">
        <v>10</v>
      </c>
      <c r="E75">
        <f>13930-322</f>
        <v>13608</v>
      </c>
      <c r="F75">
        <f>3560+2163+467</f>
        <v>6190</v>
      </c>
      <c r="G75" s="3" t="s">
        <v>11</v>
      </c>
      <c r="H75">
        <f t="shared" si="2"/>
        <v>45.48794827</v>
      </c>
    </row>
    <row r="76">
      <c r="A76" s="4">
        <v>563.0</v>
      </c>
      <c r="B76" s="4">
        <v>4.0</v>
      </c>
      <c r="C76" s="2" t="s">
        <v>52</v>
      </c>
      <c r="D76" s="2" t="s">
        <v>13</v>
      </c>
      <c r="E76" s="3"/>
      <c r="F76" s="3"/>
      <c r="G76" s="3"/>
      <c r="I76" s="3" t="s">
        <v>59</v>
      </c>
    </row>
    <row r="77">
      <c r="A77" s="4">
        <v>564.0</v>
      </c>
      <c r="B77" s="4">
        <v>4.0</v>
      </c>
      <c r="C77" s="2" t="s">
        <v>53</v>
      </c>
      <c r="D77" s="2" t="s">
        <v>10</v>
      </c>
      <c r="E77" s="3">
        <v>4979.0</v>
      </c>
      <c r="F77" s="3">
        <v>1629.0</v>
      </c>
      <c r="G77" s="3" t="s">
        <v>11</v>
      </c>
      <c r="H77">
        <f t="shared" ref="H77:H83" si="3">F77/E77*100</f>
        <v>32.71741314</v>
      </c>
    </row>
    <row r="78">
      <c r="A78" s="4">
        <v>565.0</v>
      </c>
      <c r="B78" s="4">
        <v>4.0</v>
      </c>
      <c r="C78" s="2" t="s">
        <v>53</v>
      </c>
      <c r="D78" s="2" t="s">
        <v>13</v>
      </c>
      <c r="E78">
        <f>19589-931</f>
        <v>18658</v>
      </c>
      <c r="F78" s="3">
        <v>1295.0</v>
      </c>
      <c r="G78" s="3" t="s">
        <v>11</v>
      </c>
      <c r="H78">
        <f t="shared" si="3"/>
        <v>6.940722478</v>
      </c>
    </row>
    <row r="79">
      <c r="A79" s="4">
        <v>566.0</v>
      </c>
      <c r="B79" s="4">
        <v>4.0</v>
      </c>
      <c r="C79" s="2" t="s">
        <v>54</v>
      </c>
      <c r="D79" s="2" t="s">
        <v>10</v>
      </c>
      <c r="E79" s="3">
        <v>6167.0</v>
      </c>
      <c r="F79" s="3">
        <v>906.0</v>
      </c>
      <c r="G79" s="3" t="s">
        <v>11</v>
      </c>
      <c r="H79">
        <f t="shared" si="3"/>
        <v>14.69109778</v>
      </c>
    </row>
    <row r="80">
      <c r="A80" s="4">
        <v>567.0</v>
      </c>
      <c r="B80" s="4">
        <v>4.0</v>
      </c>
      <c r="C80" s="2" t="s">
        <v>54</v>
      </c>
      <c r="D80" s="2" t="s">
        <v>15</v>
      </c>
      <c r="E80" s="3">
        <v>5779.0</v>
      </c>
      <c r="F80" s="3">
        <v>783.0</v>
      </c>
      <c r="G80" s="3" t="s">
        <v>11</v>
      </c>
      <c r="H80">
        <f t="shared" si="3"/>
        <v>13.54905693</v>
      </c>
    </row>
    <row r="81">
      <c r="A81" s="4">
        <v>568.0</v>
      </c>
      <c r="B81" s="4">
        <v>4.0</v>
      </c>
      <c r="C81" s="2" t="s">
        <v>54</v>
      </c>
      <c r="D81" s="2" t="s">
        <v>13</v>
      </c>
      <c r="E81">
        <f>13357-866</f>
        <v>12491</v>
      </c>
      <c r="F81" s="3">
        <v>2333.0</v>
      </c>
      <c r="G81" s="3" t="s">
        <v>11</v>
      </c>
      <c r="H81">
        <f t="shared" si="3"/>
        <v>18.67744776</v>
      </c>
    </row>
    <row r="82">
      <c r="A82" s="4">
        <v>569.0</v>
      </c>
      <c r="B82" s="4">
        <v>4.0</v>
      </c>
      <c r="C82" s="2" t="s">
        <v>55</v>
      </c>
      <c r="D82" s="2" t="s">
        <v>10</v>
      </c>
      <c r="E82">
        <f>10863-1507</f>
        <v>9356</v>
      </c>
      <c r="F82">
        <f>953+137</f>
        <v>1090</v>
      </c>
      <c r="G82" s="3" t="s">
        <v>11</v>
      </c>
      <c r="H82">
        <f t="shared" si="3"/>
        <v>11.6502779</v>
      </c>
    </row>
    <row r="83">
      <c r="A83" s="4">
        <v>570.0</v>
      </c>
      <c r="B83" s="4">
        <v>4.0</v>
      </c>
      <c r="C83" s="2" t="s">
        <v>55</v>
      </c>
      <c r="D83" s="2" t="s">
        <v>13</v>
      </c>
      <c r="E83" s="3">
        <v>10156.0</v>
      </c>
      <c r="F83">
        <f>547+232</f>
        <v>779</v>
      </c>
      <c r="G83" s="3" t="s">
        <v>11</v>
      </c>
      <c r="H83">
        <f t="shared" si="3"/>
        <v>7.670342655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426.0</v>
      </c>
      <c r="B2" s="4">
        <v>5.0</v>
      </c>
      <c r="C2" s="2" t="s">
        <v>9</v>
      </c>
      <c r="D2" s="2" t="s">
        <v>15</v>
      </c>
      <c r="E2" s="3">
        <v>15619.0</v>
      </c>
      <c r="F2">
        <f>983+2765</f>
        <v>3748</v>
      </c>
      <c r="G2" s="3" t="s">
        <v>11</v>
      </c>
      <c r="H2">
        <f t="shared" ref="H2:H64" si="1">F2/E2*100</f>
        <v>23.99641462</v>
      </c>
    </row>
    <row r="3">
      <c r="A3" s="4">
        <v>427.0</v>
      </c>
      <c r="B3" s="4">
        <v>5.0</v>
      </c>
      <c r="C3" s="2" t="s">
        <v>9</v>
      </c>
      <c r="D3" s="2" t="s">
        <v>10</v>
      </c>
      <c r="E3">
        <f>10436-876</f>
        <v>9560</v>
      </c>
      <c r="F3">
        <f>1072+575+1004</f>
        <v>2651</v>
      </c>
      <c r="G3" s="3" t="s">
        <v>11</v>
      </c>
      <c r="H3">
        <f t="shared" si="1"/>
        <v>27.73012552</v>
      </c>
    </row>
    <row r="4">
      <c r="A4" s="4">
        <v>428.0</v>
      </c>
      <c r="B4" s="4">
        <v>5.0</v>
      </c>
      <c r="C4" s="2" t="s">
        <v>9</v>
      </c>
      <c r="D4" s="2" t="s">
        <v>13</v>
      </c>
      <c r="E4" s="3">
        <v>18369.0</v>
      </c>
      <c r="F4">
        <f>2296+1436+303+546</f>
        <v>4581</v>
      </c>
      <c r="G4" s="3" t="s">
        <v>11</v>
      </c>
      <c r="H4">
        <f t="shared" si="1"/>
        <v>24.93875551</v>
      </c>
    </row>
    <row r="5">
      <c r="A5" s="4">
        <v>429.0</v>
      </c>
      <c r="B5" s="4">
        <v>5.0</v>
      </c>
      <c r="C5" s="2" t="s">
        <v>12</v>
      </c>
      <c r="D5" s="2" t="s">
        <v>10</v>
      </c>
      <c r="E5">
        <f>17956-755</f>
        <v>17201</v>
      </c>
      <c r="F5" s="3">
        <v>4899.0</v>
      </c>
      <c r="G5" s="3" t="s">
        <v>11</v>
      </c>
      <c r="H5">
        <f t="shared" si="1"/>
        <v>28.48090227</v>
      </c>
    </row>
    <row r="6">
      <c r="A6" s="4">
        <v>430.0</v>
      </c>
      <c r="B6" s="4">
        <v>5.0</v>
      </c>
      <c r="C6" s="2" t="s">
        <v>12</v>
      </c>
      <c r="D6" s="2" t="s">
        <v>13</v>
      </c>
      <c r="E6">
        <f>56055-1142</f>
        <v>54913</v>
      </c>
      <c r="F6">
        <f>8742+2614+2079</f>
        <v>13435</v>
      </c>
      <c r="G6" s="3" t="s">
        <v>11</v>
      </c>
      <c r="H6">
        <f t="shared" si="1"/>
        <v>24.46597345</v>
      </c>
    </row>
    <row r="7">
      <c r="A7" s="4">
        <v>431.0</v>
      </c>
      <c r="B7" s="4">
        <v>5.0</v>
      </c>
      <c r="C7" s="2" t="s">
        <v>16</v>
      </c>
      <c r="D7" s="2" t="s">
        <v>10</v>
      </c>
      <c r="E7">
        <f>29079-1873</f>
        <v>27206</v>
      </c>
      <c r="F7" s="3">
        <v>716.0</v>
      </c>
      <c r="G7" s="3" t="s">
        <v>11</v>
      </c>
      <c r="H7">
        <f t="shared" si="1"/>
        <v>2.631772403</v>
      </c>
    </row>
    <row r="8">
      <c r="A8" s="4">
        <v>432.0</v>
      </c>
      <c r="B8" s="4">
        <v>5.0</v>
      </c>
      <c r="C8" s="2" t="s">
        <v>16</v>
      </c>
      <c r="D8" s="2" t="s">
        <v>13</v>
      </c>
      <c r="E8">
        <f>17311-1436</f>
        <v>15875</v>
      </c>
      <c r="F8">
        <f>375+1856+153</f>
        <v>2384</v>
      </c>
      <c r="G8" s="3" t="s">
        <v>11</v>
      </c>
      <c r="H8">
        <f t="shared" si="1"/>
        <v>15.01732283</v>
      </c>
    </row>
    <row r="9">
      <c r="A9" s="4">
        <v>433.0</v>
      </c>
      <c r="B9" s="4">
        <v>5.0</v>
      </c>
      <c r="C9" s="2" t="s">
        <v>17</v>
      </c>
      <c r="D9" s="2" t="s">
        <v>10</v>
      </c>
      <c r="E9" s="3">
        <v>17776.0</v>
      </c>
      <c r="F9" s="3">
        <v>822.0</v>
      </c>
      <c r="G9" s="3" t="s">
        <v>11</v>
      </c>
      <c r="H9">
        <f t="shared" si="1"/>
        <v>4.624212421</v>
      </c>
    </row>
    <row r="10">
      <c r="A10" s="4">
        <v>434.0</v>
      </c>
      <c r="B10" s="4">
        <v>5.0</v>
      </c>
      <c r="C10" s="2" t="s">
        <v>17</v>
      </c>
      <c r="D10" s="2" t="s">
        <v>13</v>
      </c>
      <c r="E10">
        <f>9168+19574</f>
        <v>28742</v>
      </c>
      <c r="F10">
        <f>9168+797</f>
        <v>9965</v>
      </c>
      <c r="G10" s="3" t="s">
        <v>11</v>
      </c>
      <c r="H10">
        <f t="shared" si="1"/>
        <v>34.67051701</v>
      </c>
    </row>
    <row r="11">
      <c r="A11" s="4">
        <v>435.0</v>
      </c>
      <c r="B11" s="4">
        <v>5.0</v>
      </c>
      <c r="C11" s="2" t="s">
        <v>18</v>
      </c>
      <c r="D11" s="2" t="s">
        <v>13</v>
      </c>
      <c r="E11">
        <f>22554</f>
        <v>22554</v>
      </c>
      <c r="F11">
        <f>2458+611</f>
        <v>3069</v>
      </c>
      <c r="G11" s="3" t="s">
        <v>11</v>
      </c>
      <c r="H11">
        <f t="shared" si="1"/>
        <v>13.60734238</v>
      </c>
    </row>
    <row r="12">
      <c r="A12" s="4">
        <v>436.0</v>
      </c>
      <c r="B12" s="4">
        <v>5.0</v>
      </c>
      <c r="C12" s="2" t="s">
        <v>19</v>
      </c>
      <c r="D12" s="2" t="s">
        <v>10</v>
      </c>
      <c r="E12" s="3">
        <v>13237.0</v>
      </c>
      <c r="F12" s="3">
        <v>1706.0</v>
      </c>
      <c r="G12" s="3" t="s">
        <v>11</v>
      </c>
      <c r="H12">
        <f t="shared" si="1"/>
        <v>12.88811664</v>
      </c>
    </row>
    <row r="13">
      <c r="A13" s="4">
        <v>437.0</v>
      </c>
      <c r="B13" s="4">
        <v>5.0</v>
      </c>
      <c r="C13" s="2" t="s">
        <v>19</v>
      </c>
      <c r="D13" s="2" t="s">
        <v>13</v>
      </c>
      <c r="E13" s="3">
        <v>23218.0</v>
      </c>
      <c r="F13">
        <f>3766+1252</f>
        <v>5018</v>
      </c>
      <c r="G13" s="3" t="s">
        <v>11</v>
      </c>
      <c r="H13">
        <f t="shared" si="1"/>
        <v>21.61254199</v>
      </c>
    </row>
    <row r="14">
      <c r="A14" s="4">
        <v>438.0</v>
      </c>
      <c r="B14" s="4">
        <v>5.0</v>
      </c>
      <c r="C14" s="2" t="s">
        <v>20</v>
      </c>
      <c r="D14" s="2" t="s">
        <v>10</v>
      </c>
      <c r="E14">
        <f>12798-322</f>
        <v>12476</v>
      </c>
      <c r="F14" s="3">
        <v>3810.0</v>
      </c>
      <c r="G14" s="3" t="s">
        <v>11</v>
      </c>
      <c r="H14">
        <f t="shared" si="1"/>
        <v>30.53863418</v>
      </c>
    </row>
    <row r="15">
      <c r="A15" s="4">
        <v>439.0</v>
      </c>
      <c r="B15" s="4">
        <v>5.0</v>
      </c>
      <c r="C15" s="2" t="s">
        <v>20</v>
      </c>
      <c r="D15" s="2" t="s">
        <v>13</v>
      </c>
      <c r="E15" s="3">
        <v>11399.0</v>
      </c>
      <c r="F15">
        <f>1131+468+1334</f>
        <v>2933</v>
      </c>
      <c r="G15" s="3" t="s">
        <v>11</v>
      </c>
      <c r="H15">
        <f t="shared" si="1"/>
        <v>25.73032722</v>
      </c>
    </row>
    <row r="16">
      <c r="A16" s="4">
        <v>440.0</v>
      </c>
      <c r="B16" s="4">
        <v>5.0</v>
      </c>
      <c r="C16" s="2" t="s">
        <v>21</v>
      </c>
      <c r="D16" s="2" t="s">
        <v>10</v>
      </c>
      <c r="E16">
        <f>15222-2538</f>
        <v>12684</v>
      </c>
      <c r="F16" s="3">
        <v>3967.0</v>
      </c>
      <c r="G16" s="3" t="s">
        <v>11</v>
      </c>
      <c r="H16">
        <f t="shared" si="1"/>
        <v>31.27562283</v>
      </c>
    </row>
    <row r="17">
      <c r="A17" s="4">
        <v>441.0</v>
      </c>
      <c r="B17" s="4">
        <v>5.0</v>
      </c>
      <c r="C17" s="2" t="s">
        <v>21</v>
      </c>
      <c r="D17" s="2" t="s">
        <v>13</v>
      </c>
      <c r="E17" s="3">
        <v>10372.0</v>
      </c>
      <c r="F17" s="3">
        <v>2718.0</v>
      </c>
      <c r="G17" s="3" t="s">
        <v>11</v>
      </c>
      <c r="H17">
        <f t="shared" si="1"/>
        <v>26.20516776</v>
      </c>
    </row>
    <row r="18">
      <c r="A18" s="4">
        <v>442.0</v>
      </c>
      <c r="B18" s="4">
        <v>5.0</v>
      </c>
      <c r="C18" s="2" t="s">
        <v>22</v>
      </c>
      <c r="D18" s="2" t="s">
        <v>10</v>
      </c>
      <c r="E18">
        <f>13746-527</f>
        <v>13219</v>
      </c>
      <c r="F18">
        <f>2931+324</f>
        <v>3255</v>
      </c>
      <c r="G18" s="3" t="s">
        <v>11</v>
      </c>
      <c r="H18">
        <f t="shared" si="1"/>
        <v>24.62364778</v>
      </c>
    </row>
    <row r="19">
      <c r="A19" s="4">
        <v>443.0</v>
      </c>
      <c r="B19" s="4">
        <v>5.0</v>
      </c>
      <c r="C19" s="2" t="s">
        <v>22</v>
      </c>
      <c r="D19" s="2" t="s">
        <v>13</v>
      </c>
      <c r="E19">
        <f>19219-1702</f>
        <v>17517</v>
      </c>
      <c r="F19" s="3">
        <v>4023.0</v>
      </c>
      <c r="G19" s="3" t="s">
        <v>11</v>
      </c>
      <c r="H19">
        <f t="shared" si="1"/>
        <v>22.96626135</v>
      </c>
    </row>
    <row r="20">
      <c r="A20" s="4">
        <v>444.0</v>
      </c>
      <c r="B20" s="4">
        <v>5.0</v>
      </c>
      <c r="C20" s="2" t="s">
        <v>23</v>
      </c>
      <c r="D20" s="2" t="s">
        <v>10</v>
      </c>
      <c r="E20">
        <f>19327-1706</f>
        <v>17621</v>
      </c>
      <c r="F20">
        <f>2365+1189</f>
        <v>3554</v>
      </c>
      <c r="G20" s="3" t="s">
        <v>11</v>
      </c>
      <c r="H20">
        <f t="shared" si="1"/>
        <v>20.1691164</v>
      </c>
    </row>
    <row r="21">
      <c r="A21" s="4">
        <v>445.0</v>
      </c>
      <c r="B21" s="4">
        <v>5.0</v>
      </c>
      <c r="C21" s="2" t="s">
        <v>23</v>
      </c>
      <c r="D21" s="2" t="s">
        <v>13</v>
      </c>
      <c r="E21">
        <f>31153-2239</f>
        <v>28914</v>
      </c>
      <c r="F21">
        <f>6411+1538</f>
        <v>7949</v>
      </c>
      <c r="G21" s="3" t="s">
        <v>11</v>
      </c>
      <c r="H21">
        <f t="shared" si="1"/>
        <v>27.49187245</v>
      </c>
    </row>
    <row r="22">
      <c r="A22" s="4">
        <v>446.0</v>
      </c>
      <c r="B22" s="4">
        <v>5.0</v>
      </c>
      <c r="C22" s="2" t="s">
        <v>25</v>
      </c>
      <c r="D22" s="2" t="s">
        <v>10</v>
      </c>
      <c r="E22" s="3">
        <v>11249.0</v>
      </c>
      <c r="F22" s="3">
        <v>1636.0</v>
      </c>
      <c r="G22" s="3" t="s">
        <v>11</v>
      </c>
      <c r="H22">
        <f t="shared" si="1"/>
        <v>14.54351498</v>
      </c>
    </row>
    <row r="23">
      <c r="A23" s="4">
        <v>447.0</v>
      </c>
      <c r="B23" s="4">
        <v>5.0</v>
      </c>
      <c r="C23" s="2" t="s">
        <v>25</v>
      </c>
      <c r="D23" s="2" t="s">
        <v>13</v>
      </c>
      <c r="E23">
        <f>57605-1313</f>
        <v>56292</v>
      </c>
      <c r="F23">
        <f>5628+4636+1404</f>
        <v>11668</v>
      </c>
      <c r="G23" s="3" t="s">
        <v>11</v>
      </c>
      <c r="H23">
        <f t="shared" si="1"/>
        <v>20.72763448</v>
      </c>
    </row>
    <row r="24">
      <c r="A24" s="4">
        <v>448.0</v>
      </c>
      <c r="B24" s="4">
        <v>5.0</v>
      </c>
      <c r="C24" s="2" t="s">
        <v>29</v>
      </c>
      <c r="D24" s="2" t="s">
        <v>10</v>
      </c>
      <c r="E24">
        <f>11729-542</f>
        <v>11187</v>
      </c>
      <c r="F24">
        <f>1654+988</f>
        <v>2642</v>
      </c>
      <c r="G24" s="3" t="s">
        <v>11</v>
      </c>
      <c r="H24">
        <f t="shared" si="1"/>
        <v>23.61669795</v>
      </c>
    </row>
    <row r="25">
      <c r="A25" s="4">
        <v>449.0</v>
      </c>
      <c r="B25" s="4">
        <v>5.0</v>
      </c>
      <c r="C25" s="2" t="s">
        <v>29</v>
      </c>
      <c r="D25" s="2" t="s">
        <v>13</v>
      </c>
      <c r="E25">
        <f>33233-968</f>
        <v>32265</v>
      </c>
      <c r="F25" s="3">
        <v>6392.0</v>
      </c>
      <c r="G25" s="3" t="s">
        <v>11</v>
      </c>
      <c r="H25">
        <f t="shared" si="1"/>
        <v>19.81094065</v>
      </c>
    </row>
    <row r="26">
      <c r="A26" s="4">
        <v>450.0</v>
      </c>
      <c r="B26" s="4">
        <v>5.0</v>
      </c>
      <c r="C26" s="2" t="s">
        <v>28</v>
      </c>
      <c r="D26" s="2" t="s">
        <v>10</v>
      </c>
      <c r="E26" s="3">
        <v>7571.0</v>
      </c>
      <c r="F26" s="3">
        <f>1048+245</f>
        <v>1293</v>
      </c>
      <c r="G26" s="3" t="s">
        <v>11</v>
      </c>
      <c r="H26">
        <f t="shared" si="1"/>
        <v>17.07832519</v>
      </c>
    </row>
    <row r="27">
      <c r="A27" s="4">
        <v>451.0</v>
      </c>
      <c r="B27" s="4">
        <v>5.0</v>
      </c>
      <c r="C27" s="2" t="s">
        <v>28</v>
      </c>
      <c r="D27" s="2" t="s">
        <v>13</v>
      </c>
      <c r="E27" s="3">
        <v>6212.0</v>
      </c>
      <c r="F27">
        <f>608+427</f>
        <v>1035</v>
      </c>
      <c r="G27" s="3" t="s">
        <v>11</v>
      </c>
      <c r="H27">
        <f t="shared" si="1"/>
        <v>16.66130071</v>
      </c>
    </row>
    <row r="28">
      <c r="A28" s="4">
        <v>452.0</v>
      </c>
      <c r="B28" s="4">
        <v>5.0</v>
      </c>
      <c r="C28" s="2" t="s">
        <v>31</v>
      </c>
      <c r="D28" s="2" t="s">
        <v>10</v>
      </c>
      <c r="E28" s="3">
        <v>7804.0</v>
      </c>
      <c r="F28" s="3">
        <v>144.0</v>
      </c>
      <c r="G28" s="3" t="s">
        <v>11</v>
      </c>
      <c r="H28">
        <f t="shared" si="1"/>
        <v>1.845207586</v>
      </c>
    </row>
    <row r="29">
      <c r="A29" s="4">
        <v>453.0</v>
      </c>
      <c r="B29" s="4">
        <v>5.0</v>
      </c>
      <c r="C29" s="2" t="s">
        <v>31</v>
      </c>
      <c r="D29" s="2" t="s">
        <v>13</v>
      </c>
      <c r="E29" s="3">
        <v>9152.0</v>
      </c>
      <c r="F29" s="3">
        <v>954.0</v>
      </c>
      <c r="G29" s="3" t="s">
        <v>11</v>
      </c>
      <c r="H29">
        <f t="shared" si="1"/>
        <v>10.42395105</v>
      </c>
    </row>
    <row r="30">
      <c r="A30" s="4">
        <v>454.0</v>
      </c>
      <c r="B30" s="4">
        <v>5.0</v>
      </c>
      <c r="C30" s="2" t="s">
        <v>32</v>
      </c>
      <c r="D30" s="2" t="s">
        <v>10</v>
      </c>
      <c r="E30">
        <f>23539-1962</f>
        <v>21577</v>
      </c>
      <c r="F30">
        <f>2241+960</f>
        <v>3201</v>
      </c>
      <c r="G30" s="3" t="s">
        <v>11</v>
      </c>
      <c r="H30">
        <f t="shared" si="1"/>
        <v>14.83524123</v>
      </c>
    </row>
    <row r="31">
      <c r="A31" s="4">
        <v>455.0</v>
      </c>
      <c r="B31" s="4">
        <v>5.0</v>
      </c>
      <c r="C31" s="2" t="s">
        <v>32</v>
      </c>
      <c r="D31" s="2" t="s">
        <v>13</v>
      </c>
      <c r="E31" s="3">
        <v>15755.0</v>
      </c>
      <c r="F31">
        <f>605+299</f>
        <v>904</v>
      </c>
      <c r="G31" s="3" t="s">
        <v>11</v>
      </c>
      <c r="H31">
        <f t="shared" si="1"/>
        <v>5.737860997</v>
      </c>
    </row>
    <row r="32">
      <c r="A32" s="4">
        <v>456.0</v>
      </c>
      <c r="B32" s="4">
        <v>5.0</v>
      </c>
      <c r="C32" s="2" t="s">
        <v>33</v>
      </c>
      <c r="D32" s="2" t="s">
        <v>13</v>
      </c>
      <c r="E32">
        <f>26680-2165</f>
        <v>24515</v>
      </c>
      <c r="F32">
        <f>112+232</f>
        <v>344</v>
      </c>
      <c r="G32" s="3" t="s">
        <v>11</v>
      </c>
      <c r="H32">
        <f t="shared" si="1"/>
        <v>1.403222517</v>
      </c>
    </row>
    <row r="33">
      <c r="A33" s="4">
        <v>457.0</v>
      </c>
      <c r="B33" s="4">
        <v>5.0</v>
      </c>
      <c r="C33" s="2" t="s">
        <v>35</v>
      </c>
      <c r="D33" s="2" t="s">
        <v>10</v>
      </c>
      <c r="E33">
        <f>8796-469</f>
        <v>8327</v>
      </c>
      <c r="F33">
        <f>707+2226</f>
        <v>2933</v>
      </c>
      <c r="G33" s="3" t="s">
        <v>11</v>
      </c>
      <c r="H33">
        <f t="shared" si="1"/>
        <v>35.2227693</v>
      </c>
    </row>
    <row r="34">
      <c r="A34" s="4">
        <v>458.0</v>
      </c>
      <c r="B34" s="4">
        <v>5.0</v>
      </c>
      <c r="C34" s="2" t="s">
        <v>36</v>
      </c>
      <c r="D34" s="2" t="s">
        <v>10</v>
      </c>
      <c r="E34">
        <f>51800-788</f>
        <v>51012</v>
      </c>
      <c r="F34" s="3">
        <v>3751.0</v>
      </c>
      <c r="G34" s="3" t="s">
        <v>11</v>
      </c>
      <c r="H34">
        <f t="shared" si="1"/>
        <v>7.353171803</v>
      </c>
    </row>
    <row r="35">
      <c r="A35" s="4">
        <v>459.0</v>
      </c>
      <c r="B35" s="4">
        <v>5.0</v>
      </c>
      <c r="C35" s="2" t="s">
        <v>36</v>
      </c>
      <c r="D35" s="2" t="s">
        <v>13</v>
      </c>
      <c r="E35">
        <f>15864-1209</f>
        <v>14655</v>
      </c>
      <c r="F35">
        <f>2697+639</f>
        <v>3336</v>
      </c>
      <c r="G35" s="3" t="s">
        <v>11</v>
      </c>
      <c r="H35">
        <f t="shared" si="1"/>
        <v>22.76356192</v>
      </c>
    </row>
    <row r="36">
      <c r="A36" s="4">
        <v>460.0</v>
      </c>
      <c r="B36" s="4">
        <v>5.0</v>
      </c>
      <c r="C36" s="2" t="s">
        <v>37</v>
      </c>
      <c r="D36" s="2" t="s">
        <v>10</v>
      </c>
      <c r="E36">
        <f>44704-5396</f>
        <v>39308</v>
      </c>
      <c r="F36">
        <f>3263+4513+1668+3446</f>
        <v>12890</v>
      </c>
      <c r="G36" s="3" t="s">
        <v>11</v>
      </c>
      <c r="H36">
        <f t="shared" si="1"/>
        <v>32.79230691</v>
      </c>
    </row>
    <row r="37">
      <c r="A37" s="4">
        <v>461.0</v>
      </c>
      <c r="B37" s="4">
        <v>5.0</v>
      </c>
      <c r="C37" s="2" t="s">
        <v>37</v>
      </c>
      <c r="D37" s="2" t="s">
        <v>13</v>
      </c>
      <c r="E37">
        <f>21479-2221</f>
        <v>19258</v>
      </c>
      <c r="F37" s="3">
        <v>1834.0</v>
      </c>
      <c r="G37" s="3" t="s">
        <v>11</v>
      </c>
      <c r="H37">
        <f t="shared" si="1"/>
        <v>9.523314986</v>
      </c>
    </row>
    <row r="38">
      <c r="A38" s="4">
        <v>462.0</v>
      </c>
      <c r="B38" s="4">
        <v>5.0</v>
      </c>
      <c r="C38" s="2" t="s">
        <v>38</v>
      </c>
      <c r="D38" s="2" t="s">
        <v>10</v>
      </c>
      <c r="E38">
        <f>47097-3885</f>
        <v>43212</v>
      </c>
      <c r="F38">
        <f>5973+787</f>
        <v>6760</v>
      </c>
      <c r="G38" s="3" t="s">
        <v>11</v>
      </c>
      <c r="H38">
        <f t="shared" si="1"/>
        <v>15.64380265</v>
      </c>
    </row>
    <row r="39">
      <c r="A39" s="4">
        <v>463.0</v>
      </c>
      <c r="B39" s="4">
        <v>5.0</v>
      </c>
      <c r="C39" s="2" t="s">
        <v>38</v>
      </c>
      <c r="D39" s="2" t="s">
        <v>13</v>
      </c>
      <c r="E39">
        <f>21089-989</f>
        <v>20100</v>
      </c>
      <c r="F39">
        <f>2178+2306</f>
        <v>4484</v>
      </c>
      <c r="G39" s="3" t="s">
        <v>11</v>
      </c>
      <c r="H39">
        <f t="shared" si="1"/>
        <v>22.30845771</v>
      </c>
    </row>
    <row r="40">
      <c r="A40" s="4">
        <v>464.0</v>
      </c>
      <c r="B40" s="4">
        <v>5.0</v>
      </c>
      <c r="C40" s="2" t="s">
        <v>39</v>
      </c>
      <c r="D40" s="2" t="s">
        <v>10</v>
      </c>
      <c r="E40" s="3">
        <v>19878.0</v>
      </c>
      <c r="F40">
        <f>1754+1849</f>
        <v>3603</v>
      </c>
      <c r="G40" s="3" t="s">
        <v>11</v>
      </c>
      <c r="H40">
        <f t="shared" si="1"/>
        <v>18.12556595</v>
      </c>
    </row>
    <row r="41">
      <c r="A41" s="4">
        <v>465.0</v>
      </c>
      <c r="B41" s="4">
        <v>5.0</v>
      </c>
      <c r="C41" s="2" t="s">
        <v>39</v>
      </c>
      <c r="D41" s="2" t="s">
        <v>13</v>
      </c>
      <c r="E41">
        <f>55072-4657</f>
        <v>50415</v>
      </c>
      <c r="F41">
        <f>3945+1459</f>
        <v>5404</v>
      </c>
      <c r="G41" s="3" t="s">
        <v>11</v>
      </c>
      <c r="H41">
        <f t="shared" si="1"/>
        <v>10.71903203</v>
      </c>
    </row>
    <row r="42">
      <c r="A42" s="4">
        <v>466.0</v>
      </c>
      <c r="B42" s="4">
        <v>5.0</v>
      </c>
      <c r="C42" s="2" t="s">
        <v>40</v>
      </c>
      <c r="D42" s="2" t="s">
        <v>10</v>
      </c>
      <c r="E42">
        <f>42786-1994</f>
        <v>40792</v>
      </c>
      <c r="F42" s="3">
        <v>0.0</v>
      </c>
      <c r="G42" s="3" t="s">
        <v>11</v>
      </c>
      <c r="H42">
        <f t="shared" si="1"/>
        <v>0</v>
      </c>
    </row>
    <row r="43">
      <c r="A43" s="4">
        <v>467.0</v>
      </c>
      <c r="B43" s="4">
        <v>5.0</v>
      </c>
      <c r="C43" s="2" t="s">
        <v>40</v>
      </c>
      <c r="D43" s="2" t="s">
        <v>13</v>
      </c>
      <c r="E43">
        <f>48525-770</f>
        <v>47755</v>
      </c>
      <c r="F43">
        <f>1209+991</f>
        <v>2200</v>
      </c>
      <c r="G43" s="3" t="s">
        <v>11</v>
      </c>
      <c r="H43">
        <f t="shared" si="1"/>
        <v>4.606847451</v>
      </c>
    </row>
    <row r="44">
      <c r="A44" s="4">
        <v>468.0</v>
      </c>
      <c r="B44" s="4">
        <v>5.0</v>
      </c>
      <c r="C44" s="2" t="s">
        <v>41</v>
      </c>
      <c r="D44" s="2" t="s">
        <v>10</v>
      </c>
      <c r="E44">
        <f>21108-107</f>
        <v>21001</v>
      </c>
      <c r="F44" s="3">
        <v>172.0</v>
      </c>
      <c r="G44" s="3" t="s">
        <v>11</v>
      </c>
      <c r="H44">
        <f t="shared" si="1"/>
        <v>0.8190086186</v>
      </c>
    </row>
    <row r="45">
      <c r="A45" s="4">
        <v>469.0</v>
      </c>
      <c r="B45" s="4">
        <v>5.0</v>
      </c>
      <c r="C45" s="2" t="s">
        <v>41</v>
      </c>
      <c r="D45" s="2" t="s">
        <v>13</v>
      </c>
      <c r="E45">
        <f>57321-3417</f>
        <v>53904</v>
      </c>
      <c r="F45">
        <f>1924+457</f>
        <v>2381</v>
      </c>
      <c r="G45" s="3" t="s">
        <v>11</v>
      </c>
      <c r="H45">
        <f t="shared" si="1"/>
        <v>4.417111903</v>
      </c>
    </row>
    <row r="46">
      <c r="A46" s="4">
        <v>470.0</v>
      </c>
      <c r="B46" s="4">
        <v>5.0</v>
      </c>
      <c r="C46" s="2" t="s">
        <v>42</v>
      </c>
      <c r="D46" s="2" t="s">
        <v>10</v>
      </c>
      <c r="E46">
        <f>9598-574</f>
        <v>9024</v>
      </c>
      <c r="F46" s="3">
        <v>2966.0</v>
      </c>
      <c r="G46" s="3" t="s">
        <v>11</v>
      </c>
      <c r="H46">
        <f t="shared" si="1"/>
        <v>32.8679078</v>
      </c>
    </row>
    <row r="47">
      <c r="A47" s="4">
        <v>471.0</v>
      </c>
      <c r="B47" s="4">
        <v>5.0</v>
      </c>
      <c r="C47" s="2" t="s">
        <v>42</v>
      </c>
      <c r="D47" s="2" t="s">
        <v>13</v>
      </c>
      <c r="E47" s="3">
        <f>26014-948</f>
        <v>25066</v>
      </c>
      <c r="F47" s="3">
        <v>1670.0</v>
      </c>
      <c r="G47" s="3" t="s">
        <v>11</v>
      </c>
      <c r="H47">
        <f t="shared" si="1"/>
        <v>6.662411234</v>
      </c>
    </row>
    <row r="48">
      <c r="A48" s="4">
        <v>472.0</v>
      </c>
      <c r="B48" s="4">
        <v>5.0</v>
      </c>
      <c r="C48" s="2" t="s">
        <v>43</v>
      </c>
      <c r="D48" s="2" t="s">
        <v>10</v>
      </c>
      <c r="E48">
        <f>11672-1126</f>
        <v>10546</v>
      </c>
      <c r="F48" s="3">
        <f>3070+324</f>
        <v>3394</v>
      </c>
      <c r="G48" s="3" t="s">
        <v>11</v>
      </c>
      <c r="H48">
        <f t="shared" si="1"/>
        <v>32.18281813</v>
      </c>
    </row>
    <row r="49">
      <c r="A49" s="4">
        <v>473.0</v>
      </c>
      <c r="B49" s="4">
        <v>5.0</v>
      </c>
      <c r="C49" s="2" t="s">
        <v>43</v>
      </c>
      <c r="D49" s="2" t="s">
        <v>13</v>
      </c>
      <c r="E49">
        <f>24789-1312</f>
        <v>23477</v>
      </c>
      <c r="F49">
        <f>674+4263</f>
        <v>4937</v>
      </c>
      <c r="G49" s="3" t="s">
        <v>11</v>
      </c>
      <c r="H49">
        <f t="shared" si="1"/>
        <v>21.0290923</v>
      </c>
    </row>
    <row r="50">
      <c r="A50" s="4">
        <v>474.0</v>
      </c>
      <c r="B50" s="4">
        <v>5.0</v>
      </c>
      <c r="C50" s="2" t="s">
        <v>44</v>
      </c>
      <c r="D50" s="2" t="s">
        <v>10</v>
      </c>
      <c r="E50">
        <f>10934-1567</f>
        <v>9367</v>
      </c>
      <c r="F50">
        <f>1987+993</f>
        <v>2980</v>
      </c>
      <c r="G50" s="3" t="s">
        <v>11</v>
      </c>
      <c r="H50">
        <f t="shared" si="1"/>
        <v>31.81381446</v>
      </c>
    </row>
    <row r="51">
      <c r="A51" s="4">
        <v>475.0</v>
      </c>
      <c r="B51" s="4">
        <v>5.0</v>
      </c>
      <c r="C51" s="2" t="s">
        <v>44</v>
      </c>
      <c r="D51" s="2" t="s">
        <v>13</v>
      </c>
      <c r="E51" s="3">
        <v>17078.0</v>
      </c>
      <c r="F51" s="3">
        <f>2841+920</f>
        <v>3761</v>
      </c>
      <c r="G51" s="3" t="s">
        <v>11</v>
      </c>
      <c r="H51">
        <f t="shared" si="1"/>
        <v>22.02248507</v>
      </c>
    </row>
    <row r="52">
      <c r="A52" s="4">
        <v>476.0</v>
      </c>
      <c r="B52" s="4">
        <v>5.0</v>
      </c>
      <c r="C52" s="2" t="s">
        <v>46</v>
      </c>
      <c r="D52" s="2" t="s">
        <v>10</v>
      </c>
      <c r="E52" s="3">
        <v>6413.0</v>
      </c>
      <c r="F52" s="3">
        <v>187.0</v>
      </c>
      <c r="G52" s="3" t="s">
        <v>11</v>
      </c>
      <c r="H52">
        <f t="shared" si="1"/>
        <v>2.915951973</v>
      </c>
    </row>
    <row r="53">
      <c r="A53" s="4">
        <v>477.0</v>
      </c>
      <c r="B53" s="4">
        <v>5.0</v>
      </c>
      <c r="C53" s="2" t="s">
        <v>46</v>
      </c>
      <c r="D53" s="2" t="s">
        <v>13</v>
      </c>
      <c r="E53" s="3">
        <v>28873.0</v>
      </c>
      <c r="F53">
        <f>347</f>
        <v>347</v>
      </c>
      <c r="G53" s="3" t="s">
        <v>11</v>
      </c>
      <c r="H53">
        <f t="shared" si="1"/>
        <v>1.201814844</v>
      </c>
    </row>
    <row r="54">
      <c r="A54" s="4">
        <v>478.0</v>
      </c>
      <c r="B54" s="4">
        <v>5.0</v>
      </c>
      <c r="C54" s="2" t="s">
        <v>47</v>
      </c>
      <c r="D54" s="2" t="s">
        <v>10</v>
      </c>
      <c r="E54" s="3">
        <v>7697.0</v>
      </c>
      <c r="F54">
        <f>629+311</f>
        <v>940</v>
      </c>
      <c r="G54" s="3" t="s">
        <v>11</v>
      </c>
      <c r="H54">
        <f t="shared" si="1"/>
        <v>12.21255034</v>
      </c>
    </row>
    <row r="55">
      <c r="A55" s="4">
        <v>479.0</v>
      </c>
      <c r="B55" s="4">
        <v>5.0</v>
      </c>
      <c r="C55" s="2" t="s">
        <v>49</v>
      </c>
      <c r="D55" s="2" t="s">
        <v>10</v>
      </c>
      <c r="E55" s="3">
        <v>7973.0</v>
      </c>
      <c r="F55" s="3">
        <v>534.0</v>
      </c>
      <c r="G55" s="3" t="s">
        <v>11</v>
      </c>
      <c r="H55">
        <f t="shared" si="1"/>
        <v>6.697604415</v>
      </c>
    </row>
    <row r="56">
      <c r="A56" s="4">
        <v>480.0</v>
      </c>
      <c r="B56" s="4">
        <v>5.0</v>
      </c>
      <c r="C56" s="2" t="s">
        <v>50</v>
      </c>
      <c r="D56" s="2" t="s">
        <v>10</v>
      </c>
      <c r="E56">
        <f>17244-1859</f>
        <v>15385</v>
      </c>
      <c r="F56">
        <f>5206+933</f>
        <v>6139</v>
      </c>
      <c r="G56" s="3" t="s">
        <v>11</v>
      </c>
      <c r="H56">
        <f t="shared" si="1"/>
        <v>39.90250244</v>
      </c>
    </row>
    <row r="57">
      <c r="A57" s="4">
        <v>481.0</v>
      </c>
      <c r="B57" s="4">
        <v>5.0</v>
      </c>
      <c r="C57" s="2" t="s">
        <v>51</v>
      </c>
      <c r="D57" s="2" t="s">
        <v>10</v>
      </c>
      <c r="E57">
        <f>8774-1245</f>
        <v>7529</v>
      </c>
      <c r="F57" s="3">
        <v>1258.0</v>
      </c>
      <c r="G57" s="3" t="s">
        <v>11</v>
      </c>
      <c r="H57">
        <f t="shared" si="1"/>
        <v>16.70872626</v>
      </c>
    </row>
    <row r="58">
      <c r="A58" s="4">
        <v>482.0</v>
      </c>
      <c r="B58" s="4">
        <v>5.0</v>
      </c>
      <c r="C58" s="2" t="s">
        <v>51</v>
      </c>
      <c r="D58" s="2" t="s">
        <v>13</v>
      </c>
      <c r="E58" s="3">
        <v>14980.0</v>
      </c>
      <c r="F58">
        <f>1484+705</f>
        <v>2189</v>
      </c>
      <c r="G58" s="3" t="s">
        <v>11</v>
      </c>
      <c r="H58">
        <f t="shared" si="1"/>
        <v>14.61281709</v>
      </c>
    </row>
    <row r="59">
      <c r="A59" s="4">
        <v>483.0</v>
      </c>
      <c r="B59" s="4">
        <v>5.0</v>
      </c>
      <c r="C59" s="2" t="s">
        <v>52</v>
      </c>
      <c r="D59" s="2" t="s">
        <v>10</v>
      </c>
      <c r="E59">
        <f>8304-166</f>
        <v>8138</v>
      </c>
      <c r="F59" s="3">
        <v>1696.0</v>
      </c>
      <c r="G59" s="3" t="s">
        <v>11</v>
      </c>
      <c r="H59">
        <f t="shared" si="1"/>
        <v>20.84050135</v>
      </c>
    </row>
    <row r="60">
      <c r="A60" s="4">
        <v>484.0</v>
      </c>
      <c r="B60" s="4">
        <v>5.0</v>
      </c>
      <c r="C60" s="2" t="s">
        <v>52</v>
      </c>
      <c r="D60" s="2" t="s">
        <v>15</v>
      </c>
      <c r="E60" s="3">
        <v>5640.0</v>
      </c>
      <c r="F60" s="3">
        <v>536.0</v>
      </c>
      <c r="G60" s="3" t="s">
        <v>11</v>
      </c>
      <c r="H60">
        <f t="shared" si="1"/>
        <v>9.503546099</v>
      </c>
    </row>
    <row r="61">
      <c r="A61" s="4">
        <v>485.0</v>
      </c>
      <c r="B61" s="4">
        <v>5.0</v>
      </c>
      <c r="C61" s="2" t="s">
        <v>52</v>
      </c>
      <c r="D61" s="2" t="s">
        <v>13</v>
      </c>
      <c r="E61" s="3">
        <v>7578.0</v>
      </c>
      <c r="F61" s="3">
        <v>746.0</v>
      </c>
      <c r="G61" s="3" t="s">
        <v>11</v>
      </c>
      <c r="H61">
        <f t="shared" si="1"/>
        <v>9.844286091</v>
      </c>
    </row>
    <row r="62">
      <c r="A62" s="4">
        <v>486.0</v>
      </c>
      <c r="B62" s="4">
        <v>5.0</v>
      </c>
      <c r="C62" s="2" t="s">
        <v>53</v>
      </c>
      <c r="D62" s="2" t="s">
        <v>10</v>
      </c>
      <c r="E62">
        <f>11682-345</f>
        <v>11337</v>
      </c>
      <c r="F62" s="3">
        <v>1879.0</v>
      </c>
      <c r="G62" s="3" t="s">
        <v>11</v>
      </c>
      <c r="H62">
        <f t="shared" si="1"/>
        <v>16.57404957</v>
      </c>
    </row>
    <row r="63">
      <c r="A63" s="4">
        <v>487.0</v>
      </c>
      <c r="B63" s="4">
        <v>5.0</v>
      </c>
      <c r="C63" s="2" t="s">
        <v>54</v>
      </c>
      <c r="D63" s="2" t="s">
        <v>10</v>
      </c>
      <c r="E63" s="3">
        <v>7840.0</v>
      </c>
      <c r="F63" s="3">
        <v>1290.0</v>
      </c>
      <c r="G63" s="3" t="s">
        <v>11</v>
      </c>
      <c r="H63">
        <f t="shared" si="1"/>
        <v>16.45408163</v>
      </c>
    </row>
    <row r="64">
      <c r="A64" s="4">
        <v>488.0</v>
      </c>
      <c r="B64" s="4">
        <v>5.0</v>
      </c>
      <c r="C64" s="2" t="s">
        <v>54</v>
      </c>
      <c r="D64" s="2" t="s">
        <v>13</v>
      </c>
      <c r="E64" s="3">
        <v>11510.0</v>
      </c>
      <c r="F64" s="3">
        <v>1779.0</v>
      </c>
      <c r="G64" s="3" t="s">
        <v>11</v>
      </c>
      <c r="H64">
        <f t="shared" si="1"/>
        <v>15.45612511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7.0"/>
    <col customWidth="1" min="3" max="3" width="4.0"/>
    <col customWidth="1" min="4" max="4" width="8.29"/>
    <col customWidth="1" min="6" max="6" width="17.71"/>
  </cols>
  <sheetData>
    <row r="1" ht="18.0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337.0</v>
      </c>
      <c r="B2" s="4">
        <v>6.0</v>
      </c>
      <c r="C2" s="2" t="s">
        <v>9</v>
      </c>
      <c r="D2" s="2" t="s">
        <v>10</v>
      </c>
      <c r="E2">
        <f>14992-897</f>
        <v>14095</v>
      </c>
      <c r="F2">
        <f>4118+2817+741</f>
        <v>7676</v>
      </c>
      <c r="G2" s="3" t="s">
        <v>11</v>
      </c>
      <c r="H2">
        <f t="shared" ref="H2:H28" si="1">F2/E2*100</f>
        <v>54.45902802</v>
      </c>
    </row>
    <row r="3">
      <c r="A3" s="4">
        <v>338.0</v>
      </c>
      <c r="B3" s="4">
        <v>6.0</v>
      </c>
      <c r="C3" s="2" t="s">
        <v>9</v>
      </c>
      <c r="D3" s="2" t="s">
        <v>13</v>
      </c>
      <c r="E3">
        <f>35875-977</f>
        <v>34898</v>
      </c>
      <c r="F3" s="3">
        <v>48.0</v>
      </c>
      <c r="G3" s="3" t="s">
        <v>11</v>
      </c>
      <c r="H3">
        <f t="shared" si="1"/>
        <v>0.1375436988</v>
      </c>
    </row>
    <row r="4">
      <c r="A4" s="4">
        <v>339.0</v>
      </c>
      <c r="B4" s="4">
        <v>6.0</v>
      </c>
      <c r="C4" s="2" t="s">
        <v>12</v>
      </c>
      <c r="D4" s="2" t="s">
        <v>10</v>
      </c>
      <c r="E4">
        <f>30611-2182</f>
        <v>28429</v>
      </c>
      <c r="F4" s="3">
        <f>3450+813</f>
        <v>4263</v>
      </c>
      <c r="G4" s="3" t="s">
        <v>11</v>
      </c>
      <c r="H4">
        <f t="shared" si="1"/>
        <v>14.99525133</v>
      </c>
    </row>
    <row r="5">
      <c r="A5" s="4">
        <v>340.0</v>
      </c>
      <c r="B5" s="4">
        <v>6.0</v>
      </c>
      <c r="C5" s="2" t="s">
        <v>12</v>
      </c>
      <c r="D5" s="2" t="s">
        <v>34</v>
      </c>
      <c r="E5">
        <f>23193-2831</f>
        <v>20362</v>
      </c>
      <c r="F5" s="3">
        <f>4069+1427</f>
        <v>5496</v>
      </c>
      <c r="G5" s="3" t="s">
        <v>11</v>
      </c>
      <c r="H5">
        <f t="shared" si="1"/>
        <v>26.99145467</v>
      </c>
    </row>
    <row r="6">
      <c r="A6" s="4">
        <v>341.0</v>
      </c>
      <c r="B6" s="4">
        <v>6.0</v>
      </c>
      <c r="C6" s="2" t="s">
        <v>12</v>
      </c>
      <c r="D6" s="2" t="s">
        <v>13</v>
      </c>
      <c r="E6" s="3">
        <v>19661.0</v>
      </c>
      <c r="F6">
        <f>1751+2007</f>
        <v>3758</v>
      </c>
      <c r="G6" s="3" t="s">
        <v>11</v>
      </c>
      <c r="H6">
        <f t="shared" si="1"/>
        <v>19.11398199</v>
      </c>
    </row>
    <row r="7">
      <c r="A7" s="4">
        <v>342.0</v>
      </c>
      <c r="B7" s="4">
        <v>6.0</v>
      </c>
      <c r="C7" s="2" t="s">
        <v>16</v>
      </c>
      <c r="D7" s="2" t="s">
        <v>10</v>
      </c>
      <c r="E7" s="3">
        <v>26662.0</v>
      </c>
      <c r="F7">
        <f>6443+2181+2153</f>
        <v>10777</v>
      </c>
      <c r="G7" s="3" t="s">
        <v>11</v>
      </c>
      <c r="H7">
        <f t="shared" si="1"/>
        <v>40.42082364</v>
      </c>
    </row>
    <row r="8">
      <c r="A8" s="4">
        <v>343.0</v>
      </c>
      <c r="B8" s="4">
        <v>6.0</v>
      </c>
      <c r="C8" s="2" t="s">
        <v>16</v>
      </c>
      <c r="D8" s="2" t="s">
        <v>15</v>
      </c>
      <c r="E8" s="3">
        <v>7318.0</v>
      </c>
      <c r="F8" s="3">
        <v>0.0</v>
      </c>
      <c r="G8" s="3" t="s">
        <v>11</v>
      </c>
      <c r="H8">
        <f t="shared" si="1"/>
        <v>0</v>
      </c>
    </row>
    <row r="9">
      <c r="A9" s="4">
        <v>344.0</v>
      </c>
      <c r="B9" s="4">
        <v>6.0</v>
      </c>
      <c r="C9" s="2" t="s">
        <v>16</v>
      </c>
      <c r="D9" s="2" t="s">
        <v>13</v>
      </c>
      <c r="E9" s="3">
        <v>30588.0</v>
      </c>
      <c r="F9" s="3">
        <v>3047.0</v>
      </c>
      <c r="G9" s="3" t="s">
        <v>11</v>
      </c>
      <c r="H9">
        <f t="shared" si="1"/>
        <v>9.96142278</v>
      </c>
    </row>
    <row r="10">
      <c r="A10" s="4">
        <v>345.0</v>
      </c>
      <c r="B10" s="4">
        <v>6.0</v>
      </c>
      <c r="C10" s="2" t="s">
        <v>17</v>
      </c>
      <c r="D10" s="2" t="s">
        <v>10</v>
      </c>
      <c r="E10">
        <f>18216-320</f>
        <v>17896</v>
      </c>
      <c r="F10">
        <f>942+2486</f>
        <v>3428</v>
      </c>
      <c r="G10" s="3" t="s">
        <v>11</v>
      </c>
      <c r="H10">
        <f t="shared" si="1"/>
        <v>19.15511846</v>
      </c>
    </row>
    <row r="11">
      <c r="A11" s="4">
        <v>346.0</v>
      </c>
      <c r="B11" s="4">
        <v>6.0</v>
      </c>
      <c r="C11" s="2" t="s">
        <v>17</v>
      </c>
      <c r="D11" s="2" t="s">
        <v>13</v>
      </c>
      <c r="E11">
        <f>43879-2129</f>
        <v>41750</v>
      </c>
      <c r="F11" s="3">
        <v>7121.0</v>
      </c>
      <c r="G11" s="3" t="s">
        <v>11</v>
      </c>
      <c r="H11">
        <f t="shared" si="1"/>
        <v>17.05628743</v>
      </c>
    </row>
    <row r="12">
      <c r="A12" s="4">
        <v>347.0</v>
      </c>
      <c r="B12" s="4">
        <v>6.0</v>
      </c>
      <c r="C12" s="2" t="s">
        <v>18</v>
      </c>
      <c r="D12" s="2" t="s">
        <v>10</v>
      </c>
      <c r="E12">
        <f>15520-3764</f>
        <v>11756</v>
      </c>
      <c r="F12">
        <f>3297+1725</f>
        <v>5022</v>
      </c>
      <c r="G12" s="3" t="s">
        <v>11</v>
      </c>
      <c r="H12">
        <f t="shared" si="1"/>
        <v>42.71861177</v>
      </c>
    </row>
    <row r="13">
      <c r="A13" s="4">
        <v>348.0</v>
      </c>
      <c r="B13" s="4">
        <v>6.0</v>
      </c>
      <c r="C13" s="2" t="s">
        <v>18</v>
      </c>
      <c r="D13" s="2" t="s">
        <v>15</v>
      </c>
      <c r="E13" s="3">
        <v>6912.0</v>
      </c>
      <c r="F13" s="3">
        <v>930.0</v>
      </c>
      <c r="G13" s="3" t="s">
        <v>11</v>
      </c>
      <c r="H13">
        <f t="shared" si="1"/>
        <v>13.45486111</v>
      </c>
    </row>
    <row r="14">
      <c r="A14" s="4">
        <v>349.0</v>
      </c>
      <c r="B14" s="4">
        <v>6.0</v>
      </c>
      <c r="C14" s="2" t="s">
        <v>18</v>
      </c>
      <c r="D14" s="2" t="s">
        <v>13</v>
      </c>
      <c r="E14" s="3">
        <v>6346.0</v>
      </c>
      <c r="F14">
        <f>805+278</f>
        <v>1083</v>
      </c>
      <c r="G14" s="3" t="s">
        <v>11</v>
      </c>
      <c r="H14">
        <f t="shared" si="1"/>
        <v>17.06586826</v>
      </c>
    </row>
    <row r="15">
      <c r="A15" s="4">
        <v>350.0</v>
      </c>
      <c r="B15" s="4">
        <v>6.0</v>
      </c>
      <c r="C15" s="2" t="s">
        <v>19</v>
      </c>
      <c r="D15" s="2" t="s">
        <v>10</v>
      </c>
      <c r="E15">
        <f>28046-3887</f>
        <v>24159</v>
      </c>
      <c r="F15">
        <f>6844+1050+275</f>
        <v>8169</v>
      </c>
      <c r="G15" s="3" t="s">
        <v>11</v>
      </c>
      <c r="H15">
        <f t="shared" si="1"/>
        <v>33.81348566</v>
      </c>
    </row>
    <row r="16">
      <c r="A16" s="4">
        <v>351.0</v>
      </c>
      <c r="B16" s="4">
        <v>6.0</v>
      </c>
      <c r="C16" s="2" t="s">
        <v>19</v>
      </c>
      <c r="D16" s="2" t="s">
        <v>15</v>
      </c>
      <c r="E16" s="3">
        <v>8140.0</v>
      </c>
      <c r="F16" s="3">
        <v>318.0</v>
      </c>
      <c r="G16" s="3" t="s">
        <v>11</v>
      </c>
      <c r="H16">
        <f t="shared" si="1"/>
        <v>3.906633907</v>
      </c>
    </row>
    <row r="17">
      <c r="A17" s="4">
        <v>352.0</v>
      </c>
      <c r="B17" s="4">
        <v>6.0</v>
      </c>
      <c r="C17" s="2" t="s">
        <v>19</v>
      </c>
      <c r="D17" s="2" t="s">
        <v>13</v>
      </c>
      <c r="E17" s="3">
        <v>8887.0</v>
      </c>
      <c r="F17">
        <f>681</f>
        <v>681</v>
      </c>
      <c r="G17" s="3" t="s">
        <v>11</v>
      </c>
      <c r="H17">
        <f t="shared" si="1"/>
        <v>7.662878362</v>
      </c>
    </row>
    <row r="18">
      <c r="A18" s="4">
        <v>353.0</v>
      </c>
      <c r="B18" s="4">
        <v>6.0</v>
      </c>
      <c r="C18" s="2" t="s">
        <v>20</v>
      </c>
      <c r="D18" s="2" t="s">
        <v>10</v>
      </c>
      <c r="E18">
        <f>9424-1488</f>
        <v>7936</v>
      </c>
      <c r="F18">
        <f>1326+365</f>
        <v>1691</v>
      </c>
      <c r="G18" s="3" t="s">
        <v>11</v>
      </c>
      <c r="H18">
        <f t="shared" si="1"/>
        <v>21.30796371</v>
      </c>
    </row>
    <row r="19">
      <c r="A19" s="4">
        <v>354.0</v>
      </c>
      <c r="B19" s="4">
        <v>6.0</v>
      </c>
      <c r="C19" s="2" t="s">
        <v>20</v>
      </c>
      <c r="D19" s="2" t="s">
        <v>13</v>
      </c>
      <c r="E19">
        <f>37301-4509</f>
        <v>32792</v>
      </c>
      <c r="F19" s="3">
        <v>2119.0</v>
      </c>
      <c r="G19" s="3" t="s">
        <v>11</v>
      </c>
      <c r="H19">
        <f t="shared" si="1"/>
        <v>6.461941937</v>
      </c>
    </row>
    <row r="20">
      <c r="A20" s="4">
        <v>355.0</v>
      </c>
      <c r="B20" s="4">
        <v>6.0</v>
      </c>
      <c r="C20" s="2" t="s">
        <v>21</v>
      </c>
      <c r="D20" s="2" t="s">
        <v>10</v>
      </c>
      <c r="E20">
        <f>16148-3150</f>
        <v>12998</v>
      </c>
      <c r="F20" s="3">
        <v>4791.0</v>
      </c>
      <c r="G20" s="3" t="s">
        <v>11</v>
      </c>
      <c r="H20">
        <f t="shared" si="1"/>
        <v>36.85951685</v>
      </c>
    </row>
    <row r="21">
      <c r="A21" s="4">
        <v>356.0</v>
      </c>
      <c r="B21" s="4">
        <v>6.0</v>
      </c>
      <c r="C21" s="2" t="s">
        <v>21</v>
      </c>
      <c r="D21" s="2" t="s">
        <v>15</v>
      </c>
      <c r="E21" s="3">
        <v>7316.0</v>
      </c>
      <c r="F21" s="3">
        <v>325.0</v>
      </c>
      <c r="G21" s="3" t="s">
        <v>11</v>
      </c>
      <c r="H21">
        <f t="shared" si="1"/>
        <v>4.442318207</v>
      </c>
    </row>
    <row r="22">
      <c r="A22" s="4">
        <v>357.0</v>
      </c>
      <c r="B22" s="4">
        <v>6.0</v>
      </c>
      <c r="C22" s="2" t="s">
        <v>21</v>
      </c>
      <c r="D22" s="2" t="s">
        <v>34</v>
      </c>
      <c r="E22" s="3">
        <v>7230.0</v>
      </c>
      <c r="F22" s="3">
        <v>1754.0</v>
      </c>
      <c r="G22" s="3" t="s">
        <v>11</v>
      </c>
      <c r="H22">
        <f t="shared" si="1"/>
        <v>24.26002766</v>
      </c>
    </row>
    <row r="23">
      <c r="A23" s="4">
        <v>358.0</v>
      </c>
      <c r="B23" s="4">
        <v>6.0</v>
      </c>
      <c r="C23" s="2" t="s">
        <v>21</v>
      </c>
      <c r="D23" s="2" t="s">
        <v>13</v>
      </c>
      <c r="E23" s="3">
        <v>21566.0</v>
      </c>
      <c r="F23" s="3">
        <v>1063.0</v>
      </c>
      <c r="G23" s="3" t="s">
        <v>11</v>
      </c>
      <c r="H23">
        <f t="shared" si="1"/>
        <v>4.929054994</v>
      </c>
    </row>
    <row r="24">
      <c r="A24" s="4">
        <v>359.0</v>
      </c>
      <c r="B24" s="4">
        <v>6.0</v>
      </c>
      <c r="C24" s="2" t="s">
        <v>22</v>
      </c>
      <c r="D24" s="2" t="s">
        <v>10</v>
      </c>
      <c r="E24">
        <f>9957-412</f>
        <v>9545</v>
      </c>
      <c r="F24">
        <f>992+746</f>
        <v>1738</v>
      </c>
      <c r="G24" s="3" t="s">
        <v>11</v>
      </c>
      <c r="H24">
        <f t="shared" si="1"/>
        <v>18.20848612</v>
      </c>
    </row>
    <row r="25">
      <c r="A25" s="4">
        <v>360.0</v>
      </c>
      <c r="B25" s="4">
        <v>6.0</v>
      </c>
      <c r="C25" s="2" t="s">
        <v>22</v>
      </c>
      <c r="D25" s="2" t="s">
        <v>15</v>
      </c>
      <c r="E25" s="3">
        <v>3741.0</v>
      </c>
      <c r="F25" s="3">
        <v>476.0</v>
      </c>
      <c r="G25" s="3" t="s">
        <v>11</v>
      </c>
      <c r="H25">
        <f t="shared" si="1"/>
        <v>12.72387062</v>
      </c>
    </row>
    <row r="26">
      <c r="A26" s="4">
        <v>361.0</v>
      </c>
      <c r="B26" s="4">
        <v>6.0</v>
      </c>
      <c r="C26" s="2" t="s">
        <v>22</v>
      </c>
      <c r="D26" s="2" t="s">
        <v>13</v>
      </c>
      <c r="E26" s="5">
        <v>32132.0</v>
      </c>
      <c r="F26">
        <f>2022+915</f>
        <v>2937</v>
      </c>
      <c r="G26" s="3" t="s">
        <v>11</v>
      </c>
      <c r="H26">
        <f t="shared" si="1"/>
        <v>9.140420764</v>
      </c>
    </row>
    <row r="27">
      <c r="A27" s="4">
        <v>362.0</v>
      </c>
      <c r="B27" s="4">
        <v>6.0</v>
      </c>
      <c r="C27" s="2" t="s">
        <v>23</v>
      </c>
      <c r="D27" s="2" t="s">
        <v>10</v>
      </c>
      <c r="E27" s="3">
        <v>10990.0</v>
      </c>
      <c r="F27">
        <f>1174+777</f>
        <v>1951</v>
      </c>
      <c r="G27" s="3" t="s">
        <v>11</v>
      </c>
      <c r="H27">
        <f t="shared" si="1"/>
        <v>17.75250227</v>
      </c>
    </row>
    <row r="28">
      <c r="A28" s="4">
        <v>363.0</v>
      </c>
      <c r="B28" s="4">
        <v>6.0</v>
      </c>
      <c r="C28" s="2" t="s">
        <v>23</v>
      </c>
      <c r="D28" s="2" t="s">
        <v>13</v>
      </c>
      <c r="E28" s="3">
        <v>5664.0</v>
      </c>
      <c r="F28" s="3">
        <v>832.0</v>
      </c>
      <c r="G28" s="3" t="s">
        <v>11</v>
      </c>
      <c r="H28">
        <f t="shared" si="1"/>
        <v>14.68926554</v>
      </c>
    </row>
    <row r="29">
      <c r="A29" s="4">
        <v>364.0</v>
      </c>
      <c r="B29" s="4">
        <v>6.0</v>
      </c>
      <c r="C29" s="2" t="s">
        <v>25</v>
      </c>
      <c r="D29" s="2" t="s">
        <v>10</v>
      </c>
      <c r="G29" s="3"/>
      <c r="I29" s="3" t="s">
        <v>56</v>
      </c>
    </row>
    <row r="30">
      <c r="A30" s="4">
        <v>365.0</v>
      </c>
      <c r="B30" s="4">
        <v>6.0</v>
      </c>
      <c r="C30" s="2" t="s">
        <v>25</v>
      </c>
      <c r="D30" s="2" t="s">
        <v>15</v>
      </c>
      <c r="E30" s="3"/>
      <c r="F30" s="3"/>
      <c r="G30" s="3"/>
      <c r="I30" s="3" t="s">
        <v>56</v>
      </c>
    </row>
    <row r="31">
      <c r="A31" s="4">
        <v>366.0</v>
      </c>
      <c r="B31" s="4">
        <v>6.0</v>
      </c>
      <c r="C31" s="2" t="s">
        <v>25</v>
      </c>
      <c r="D31" s="2" t="s">
        <v>13</v>
      </c>
      <c r="E31" s="3"/>
      <c r="F31" s="3"/>
      <c r="G31" s="3"/>
      <c r="I31" s="3" t="s">
        <v>56</v>
      </c>
    </row>
    <row r="32">
      <c r="A32" s="4">
        <v>367.0</v>
      </c>
      <c r="B32" s="4">
        <v>6.0</v>
      </c>
      <c r="C32" s="2" t="s">
        <v>27</v>
      </c>
      <c r="D32" s="2" t="s">
        <v>10</v>
      </c>
      <c r="E32" s="3"/>
      <c r="F32" s="3"/>
      <c r="G32" s="3"/>
      <c r="I32" s="3" t="s">
        <v>56</v>
      </c>
    </row>
    <row r="33">
      <c r="A33" s="4">
        <v>368.0</v>
      </c>
      <c r="B33" s="4">
        <v>6.0</v>
      </c>
      <c r="C33" s="2" t="s">
        <v>27</v>
      </c>
      <c r="D33" s="2" t="s">
        <v>15</v>
      </c>
      <c r="G33" s="3"/>
      <c r="I33" s="3" t="s">
        <v>56</v>
      </c>
    </row>
    <row r="34">
      <c r="A34" s="4">
        <v>369.0</v>
      </c>
      <c r="B34" s="4">
        <v>6.0</v>
      </c>
      <c r="C34" s="2" t="s">
        <v>27</v>
      </c>
      <c r="D34" s="2" t="s">
        <v>13</v>
      </c>
      <c r="E34" s="3"/>
      <c r="F34" s="3"/>
      <c r="G34" s="3"/>
      <c r="I34" s="3" t="s">
        <v>56</v>
      </c>
    </row>
    <row r="35">
      <c r="A35" s="4">
        <v>370.0</v>
      </c>
      <c r="B35" s="4">
        <v>6.0</v>
      </c>
      <c r="C35" s="2" t="s">
        <v>27</v>
      </c>
      <c r="D35" s="2" t="s">
        <v>45</v>
      </c>
      <c r="E35" s="3"/>
      <c r="F35" s="3"/>
      <c r="G35" s="3"/>
      <c r="I35" s="3" t="s">
        <v>56</v>
      </c>
    </row>
    <row r="36">
      <c r="A36" s="4">
        <v>371.0</v>
      </c>
      <c r="B36" s="4">
        <v>6.0</v>
      </c>
      <c r="C36" s="2" t="s">
        <v>29</v>
      </c>
      <c r="D36" s="2" t="s">
        <v>10</v>
      </c>
      <c r="I36" s="3" t="s">
        <v>56</v>
      </c>
    </row>
    <row r="37">
      <c r="A37" s="4">
        <v>372.0</v>
      </c>
      <c r="B37" s="4">
        <v>6.0</v>
      </c>
      <c r="C37" s="2" t="s">
        <v>29</v>
      </c>
      <c r="D37" s="2" t="s">
        <v>13</v>
      </c>
      <c r="I37" s="3" t="s">
        <v>56</v>
      </c>
    </row>
    <row r="38">
      <c r="A38" s="4">
        <v>373.0</v>
      </c>
      <c r="B38" s="4">
        <v>6.0</v>
      </c>
      <c r="C38" s="2" t="s">
        <v>28</v>
      </c>
      <c r="D38" s="2" t="s">
        <v>10</v>
      </c>
      <c r="I38" s="3" t="s">
        <v>56</v>
      </c>
    </row>
    <row r="39">
      <c r="A39" s="4">
        <v>374.0</v>
      </c>
      <c r="B39" s="4">
        <v>6.0</v>
      </c>
      <c r="C39" s="2" t="s">
        <v>28</v>
      </c>
      <c r="D39" s="2" t="s">
        <v>13</v>
      </c>
      <c r="I39" s="3" t="s">
        <v>56</v>
      </c>
    </row>
    <row r="40">
      <c r="A40" s="4">
        <v>375.0</v>
      </c>
      <c r="B40" s="4">
        <v>6.0</v>
      </c>
      <c r="C40" s="2" t="s">
        <v>31</v>
      </c>
      <c r="D40" s="2" t="s">
        <v>10</v>
      </c>
      <c r="I40" s="3" t="s">
        <v>56</v>
      </c>
    </row>
    <row r="41">
      <c r="A41" s="4">
        <v>376.0</v>
      </c>
      <c r="B41" s="4">
        <v>6.0</v>
      </c>
      <c r="C41" s="2" t="s">
        <v>31</v>
      </c>
      <c r="D41" s="2" t="s">
        <v>13</v>
      </c>
      <c r="I41" s="3" t="s">
        <v>56</v>
      </c>
    </row>
    <row r="42">
      <c r="A42" s="4">
        <v>377.0</v>
      </c>
      <c r="B42" s="4">
        <v>6.0</v>
      </c>
      <c r="C42" s="2" t="s">
        <v>32</v>
      </c>
      <c r="D42" s="2" t="s">
        <v>10</v>
      </c>
      <c r="I42" s="3" t="s">
        <v>56</v>
      </c>
    </row>
    <row r="43">
      <c r="A43" s="4">
        <v>378.0</v>
      </c>
      <c r="B43" s="4">
        <v>6.0</v>
      </c>
      <c r="C43" s="2" t="s">
        <v>32</v>
      </c>
      <c r="D43" s="2" t="s">
        <v>13</v>
      </c>
      <c r="I43" s="3" t="s">
        <v>56</v>
      </c>
    </row>
    <row r="44">
      <c r="A44" s="4">
        <v>379.0</v>
      </c>
      <c r="B44" s="4">
        <v>6.0</v>
      </c>
      <c r="C44" s="2" t="s">
        <v>33</v>
      </c>
      <c r="D44" s="2" t="s">
        <v>10</v>
      </c>
      <c r="I44" s="3" t="s">
        <v>56</v>
      </c>
    </row>
    <row r="45">
      <c r="A45" s="4">
        <v>380.0</v>
      </c>
      <c r="B45" s="4">
        <v>6.0</v>
      </c>
      <c r="C45" s="2" t="s">
        <v>33</v>
      </c>
      <c r="D45" s="2" t="s">
        <v>13</v>
      </c>
      <c r="I45" s="3" t="s">
        <v>56</v>
      </c>
    </row>
    <row r="46">
      <c r="A46" s="4">
        <v>381.0</v>
      </c>
      <c r="B46" s="4">
        <v>6.0</v>
      </c>
      <c r="C46" s="2" t="s">
        <v>35</v>
      </c>
      <c r="D46" s="2" t="s">
        <v>10</v>
      </c>
      <c r="I46" s="3" t="s">
        <v>56</v>
      </c>
    </row>
    <row r="47">
      <c r="A47" s="4">
        <v>382.0</v>
      </c>
      <c r="B47" s="4">
        <v>6.0</v>
      </c>
      <c r="C47" s="2" t="s">
        <v>35</v>
      </c>
      <c r="D47" s="2" t="s">
        <v>13</v>
      </c>
      <c r="I47" s="3" t="s">
        <v>56</v>
      </c>
    </row>
    <row r="48">
      <c r="A48" s="4">
        <v>383.0</v>
      </c>
      <c r="B48" s="4">
        <v>6.0</v>
      </c>
      <c r="C48" s="2" t="s">
        <v>35</v>
      </c>
      <c r="D48" s="2" t="s">
        <v>15</v>
      </c>
      <c r="I48" s="3" t="s">
        <v>56</v>
      </c>
    </row>
    <row r="49">
      <c r="A49" s="4">
        <v>384.0</v>
      </c>
      <c r="B49" s="4">
        <v>6.0</v>
      </c>
      <c r="C49" s="2" t="s">
        <v>36</v>
      </c>
      <c r="D49" s="2" t="s">
        <v>10</v>
      </c>
      <c r="I49" s="3" t="s">
        <v>56</v>
      </c>
    </row>
    <row r="50">
      <c r="A50" s="4">
        <v>385.0</v>
      </c>
      <c r="B50" s="4">
        <v>6.0</v>
      </c>
      <c r="C50" s="2" t="s">
        <v>36</v>
      </c>
      <c r="D50" s="2" t="s">
        <v>13</v>
      </c>
      <c r="I50" s="3" t="s">
        <v>56</v>
      </c>
    </row>
    <row r="51">
      <c r="A51" s="4">
        <v>386.0</v>
      </c>
      <c r="B51" s="4">
        <v>6.0</v>
      </c>
      <c r="C51" s="2" t="s">
        <v>37</v>
      </c>
      <c r="D51" s="2" t="s">
        <v>10</v>
      </c>
      <c r="I51" s="3" t="s">
        <v>56</v>
      </c>
    </row>
    <row r="52">
      <c r="A52" s="4">
        <v>387.0</v>
      </c>
      <c r="B52" s="4">
        <v>6.0</v>
      </c>
      <c r="C52" s="2" t="s">
        <v>37</v>
      </c>
      <c r="D52" s="2" t="s">
        <v>13</v>
      </c>
      <c r="I52" s="3" t="s">
        <v>56</v>
      </c>
    </row>
    <row r="53">
      <c r="A53" s="4">
        <v>388.0</v>
      </c>
      <c r="B53" s="4">
        <v>6.0</v>
      </c>
      <c r="C53" s="2" t="s">
        <v>38</v>
      </c>
      <c r="D53" s="2" t="s">
        <v>10</v>
      </c>
      <c r="I53" s="3" t="s">
        <v>56</v>
      </c>
    </row>
    <row r="54">
      <c r="A54" s="4">
        <v>389.0</v>
      </c>
      <c r="B54" s="4">
        <v>6.0</v>
      </c>
      <c r="C54" s="2" t="s">
        <v>38</v>
      </c>
      <c r="D54" s="2" t="s">
        <v>13</v>
      </c>
      <c r="I54" s="3" t="s">
        <v>56</v>
      </c>
    </row>
    <row r="55">
      <c r="A55" s="4">
        <v>390.0</v>
      </c>
      <c r="B55" s="4">
        <v>6.0</v>
      </c>
      <c r="C55" s="2" t="s">
        <v>39</v>
      </c>
      <c r="D55" s="2" t="s">
        <v>10</v>
      </c>
      <c r="I55" s="3" t="s">
        <v>56</v>
      </c>
    </row>
    <row r="56">
      <c r="A56" s="4">
        <v>391.0</v>
      </c>
      <c r="B56" s="4">
        <v>6.0</v>
      </c>
      <c r="C56" s="2" t="s">
        <v>39</v>
      </c>
      <c r="D56" s="2" t="s">
        <v>13</v>
      </c>
      <c r="I56" s="3" t="s">
        <v>56</v>
      </c>
    </row>
    <row r="57">
      <c r="A57" s="4">
        <v>392.0</v>
      </c>
      <c r="B57" s="4">
        <v>6.0</v>
      </c>
      <c r="C57" s="2" t="s">
        <v>40</v>
      </c>
      <c r="D57" s="2" t="s">
        <v>10</v>
      </c>
      <c r="I57" s="3" t="s">
        <v>56</v>
      </c>
    </row>
    <row r="58">
      <c r="A58" s="4">
        <v>393.0</v>
      </c>
      <c r="B58" s="4">
        <v>6.0</v>
      </c>
      <c r="C58" s="2" t="s">
        <v>40</v>
      </c>
      <c r="D58" s="2" t="s">
        <v>13</v>
      </c>
      <c r="I58" s="3" t="s">
        <v>56</v>
      </c>
    </row>
    <row r="59">
      <c r="A59" s="4">
        <v>394.0</v>
      </c>
      <c r="B59" s="4">
        <v>6.0</v>
      </c>
      <c r="C59" s="2" t="s">
        <v>41</v>
      </c>
      <c r="D59" s="2" t="s">
        <v>10</v>
      </c>
      <c r="I59" s="3" t="s">
        <v>56</v>
      </c>
    </row>
    <row r="60">
      <c r="A60" s="4">
        <v>395.0</v>
      </c>
      <c r="B60" s="4">
        <v>6.0</v>
      </c>
      <c r="C60" s="2" t="s">
        <v>41</v>
      </c>
      <c r="D60" s="2" t="s">
        <v>15</v>
      </c>
      <c r="I60" s="3" t="s">
        <v>56</v>
      </c>
    </row>
    <row r="61">
      <c r="A61" s="4">
        <v>396.0</v>
      </c>
      <c r="B61" s="4">
        <v>6.0</v>
      </c>
      <c r="C61" s="2" t="s">
        <v>41</v>
      </c>
      <c r="D61" s="2" t="s">
        <v>34</v>
      </c>
      <c r="I61" s="3" t="s">
        <v>56</v>
      </c>
    </row>
    <row r="62">
      <c r="A62" s="4">
        <v>397.0</v>
      </c>
      <c r="B62" s="4">
        <v>6.0</v>
      </c>
      <c r="C62" s="2" t="s">
        <v>41</v>
      </c>
      <c r="D62" s="2" t="s">
        <v>13</v>
      </c>
      <c r="I62" s="3" t="s">
        <v>56</v>
      </c>
    </row>
    <row r="63">
      <c r="A63" s="4">
        <v>398.0</v>
      </c>
      <c r="B63" s="4">
        <v>6.0</v>
      </c>
      <c r="C63" s="2" t="s">
        <v>42</v>
      </c>
      <c r="D63" s="2" t="s">
        <v>13</v>
      </c>
      <c r="I63" s="3" t="s">
        <v>56</v>
      </c>
    </row>
    <row r="64">
      <c r="A64" s="4">
        <v>399.0</v>
      </c>
      <c r="B64" s="4">
        <v>6.0</v>
      </c>
      <c r="C64" s="2" t="s">
        <v>43</v>
      </c>
      <c r="D64" s="2" t="s">
        <v>10</v>
      </c>
      <c r="I64" s="3" t="s">
        <v>56</v>
      </c>
    </row>
    <row r="65">
      <c r="A65" s="4">
        <v>400.0</v>
      </c>
      <c r="B65" s="4">
        <v>6.0</v>
      </c>
      <c r="C65" s="2" t="s">
        <v>43</v>
      </c>
      <c r="D65" s="2" t="s">
        <v>13</v>
      </c>
      <c r="I65" s="3" t="s">
        <v>56</v>
      </c>
    </row>
    <row r="66">
      <c r="A66" s="4">
        <v>401.0</v>
      </c>
      <c r="B66" s="4">
        <v>6.0</v>
      </c>
      <c r="C66" s="2" t="s">
        <v>44</v>
      </c>
      <c r="D66" s="2" t="s">
        <v>10</v>
      </c>
      <c r="I66" s="3" t="s">
        <v>56</v>
      </c>
    </row>
    <row r="67">
      <c r="A67" s="4">
        <v>402.0</v>
      </c>
      <c r="B67" s="4">
        <v>6.0</v>
      </c>
      <c r="C67" s="2" t="s">
        <v>44</v>
      </c>
      <c r="D67" s="2" t="s">
        <v>13</v>
      </c>
      <c r="I67" s="3" t="s">
        <v>56</v>
      </c>
    </row>
    <row r="68">
      <c r="A68" s="4">
        <v>403.0</v>
      </c>
      <c r="B68" s="4">
        <v>6.0</v>
      </c>
      <c r="C68" s="2" t="s">
        <v>44</v>
      </c>
      <c r="D68" s="2" t="s">
        <v>15</v>
      </c>
      <c r="I68" s="3" t="s">
        <v>56</v>
      </c>
    </row>
    <row r="69">
      <c r="A69" s="4">
        <v>404.0</v>
      </c>
      <c r="B69" s="4">
        <v>6.0</v>
      </c>
      <c r="C69" s="2" t="s">
        <v>46</v>
      </c>
      <c r="D69" s="2" t="s">
        <v>10</v>
      </c>
      <c r="I69" s="3" t="s">
        <v>56</v>
      </c>
    </row>
    <row r="70">
      <c r="A70" s="4">
        <v>405.0</v>
      </c>
      <c r="B70" s="4">
        <v>6.0</v>
      </c>
      <c r="C70" s="2" t="s">
        <v>46</v>
      </c>
      <c r="D70" s="2" t="s">
        <v>13</v>
      </c>
      <c r="I70" s="3" t="s">
        <v>56</v>
      </c>
    </row>
    <row r="71">
      <c r="A71" s="4">
        <v>406.0</v>
      </c>
      <c r="B71" s="4">
        <v>6.0</v>
      </c>
      <c r="C71" s="2" t="s">
        <v>47</v>
      </c>
      <c r="D71" s="2" t="s">
        <v>10</v>
      </c>
      <c r="I71" s="3" t="s">
        <v>56</v>
      </c>
    </row>
    <row r="72">
      <c r="A72" s="4">
        <v>407.0</v>
      </c>
      <c r="B72" s="4">
        <v>6.0</v>
      </c>
      <c r="C72" s="2" t="s">
        <v>47</v>
      </c>
      <c r="D72" s="2" t="s">
        <v>13</v>
      </c>
      <c r="I72" s="3" t="s">
        <v>56</v>
      </c>
    </row>
    <row r="73">
      <c r="A73" s="4">
        <v>408.0</v>
      </c>
      <c r="B73" s="4">
        <v>6.0</v>
      </c>
      <c r="C73" s="2" t="s">
        <v>49</v>
      </c>
      <c r="D73" s="2" t="s">
        <v>10</v>
      </c>
      <c r="I73" s="3" t="s">
        <v>56</v>
      </c>
    </row>
    <row r="74">
      <c r="A74" s="4">
        <v>409.0</v>
      </c>
      <c r="B74" s="4">
        <v>6.0</v>
      </c>
      <c r="C74" s="2" t="s">
        <v>49</v>
      </c>
      <c r="D74" s="2" t="s">
        <v>13</v>
      </c>
      <c r="I74" s="3" t="s">
        <v>56</v>
      </c>
    </row>
    <row r="75">
      <c r="A75" s="4">
        <v>410.0</v>
      </c>
      <c r="B75" s="4">
        <v>6.0</v>
      </c>
      <c r="C75" s="2" t="s">
        <v>50</v>
      </c>
      <c r="D75" s="2" t="s">
        <v>10</v>
      </c>
      <c r="E75">
        <f>25382-1826</f>
        <v>23556</v>
      </c>
      <c r="F75">
        <f>8019+205</f>
        <v>8224</v>
      </c>
      <c r="G75" s="3" t="s">
        <v>11</v>
      </c>
      <c r="H75">
        <f t="shared" ref="H75:H90" si="2">F75/E75*100</f>
        <v>34.91254882</v>
      </c>
    </row>
    <row r="76">
      <c r="A76" s="4">
        <v>411.0</v>
      </c>
      <c r="B76" s="4">
        <v>6.0</v>
      </c>
      <c r="C76" s="2" t="s">
        <v>50</v>
      </c>
      <c r="D76" s="2" t="s">
        <v>15</v>
      </c>
      <c r="E76" s="3">
        <v>7519.0</v>
      </c>
      <c r="F76" s="3">
        <v>2129.0</v>
      </c>
      <c r="G76" s="3" t="s">
        <v>11</v>
      </c>
      <c r="H76">
        <f t="shared" si="2"/>
        <v>28.3149355</v>
      </c>
    </row>
    <row r="77">
      <c r="A77" s="4">
        <v>412.0</v>
      </c>
      <c r="B77" s="4">
        <v>6.0</v>
      </c>
      <c r="C77" s="2" t="s">
        <v>50</v>
      </c>
      <c r="D77" s="2" t="s">
        <v>13</v>
      </c>
      <c r="E77" s="3">
        <v>4353.0</v>
      </c>
      <c r="F77" s="3">
        <v>711.0</v>
      </c>
      <c r="G77" s="3" t="s">
        <v>11</v>
      </c>
      <c r="H77">
        <f t="shared" si="2"/>
        <v>16.33356306</v>
      </c>
    </row>
    <row r="78">
      <c r="A78" s="4">
        <v>413.0</v>
      </c>
      <c r="B78" s="4">
        <v>6.0</v>
      </c>
      <c r="C78" s="2" t="s">
        <v>51</v>
      </c>
      <c r="D78" s="2" t="s">
        <v>10</v>
      </c>
      <c r="E78" s="3">
        <v>24035.0</v>
      </c>
      <c r="F78" s="3">
        <v>2940.0</v>
      </c>
      <c r="G78" s="3" t="s">
        <v>11</v>
      </c>
      <c r="H78">
        <f t="shared" si="2"/>
        <v>12.23216143</v>
      </c>
    </row>
    <row r="79">
      <c r="A79" s="4">
        <v>414.0</v>
      </c>
      <c r="B79" s="4">
        <v>6.0</v>
      </c>
      <c r="C79" s="2" t="s">
        <v>51</v>
      </c>
      <c r="D79" s="2" t="s">
        <v>15</v>
      </c>
      <c r="E79">
        <f>8890+515</f>
        <v>9405</v>
      </c>
      <c r="F79">
        <f>1746+319</f>
        <v>2065</v>
      </c>
      <c r="G79" s="3" t="s">
        <v>11</v>
      </c>
      <c r="H79">
        <f t="shared" si="2"/>
        <v>21.95640617</v>
      </c>
    </row>
    <row r="80">
      <c r="A80" s="4">
        <v>415.0</v>
      </c>
      <c r="B80" s="4">
        <v>6.0</v>
      </c>
      <c r="C80" s="2" t="s">
        <v>51</v>
      </c>
      <c r="D80" s="2" t="s">
        <v>13</v>
      </c>
      <c r="E80" s="3">
        <v>3313.0</v>
      </c>
      <c r="F80" s="3">
        <v>299.0</v>
      </c>
      <c r="G80" s="3" t="s">
        <v>11</v>
      </c>
      <c r="H80">
        <f t="shared" si="2"/>
        <v>9.025052822</v>
      </c>
    </row>
    <row r="81">
      <c r="A81" s="4">
        <v>416.0</v>
      </c>
      <c r="B81" s="4">
        <v>6.0</v>
      </c>
      <c r="C81" s="2" t="s">
        <v>52</v>
      </c>
      <c r="D81" s="2" t="s">
        <v>10</v>
      </c>
      <c r="E81" s="3">
        <v>8631.0</v>
      </c>
      <c r="F81" s="3">
        <v>861.0</v>
      </c>
      <c r="G81" s="3" t="s">
        <v>11</v>
      </c>
      <c r="H81">
        <f t="shared" si="2"/>
        <v>9.9756691</v>
      </c>
    </row>
    <row r="82">
      <c r="A82" s="4">
        <v>417.0</v>
      </c>
      <c r="B82" s="4">
        <v>6.0</v>
      </c>
      <c r="C82" s="2" t="s">
        <v>52</v>
      </c>
      <c r="D82" s="2" t="s">
        <v>15</v>
      </c>
      <c r="E82">
        <f>25382-1826</f>
        <v>23556</v>
      </c>
      <c r="F82">
        <f>8019+205</f>
        <v>8224</v>
      </c>
      <c r="G82" s="3" t="s">
        <v>11</v>
      </c>
      <c r="H82">
        <f t="shared" si="2"/>
        <v>34.91254882</v>
      </c>
    </row>
    <row r="83">
      <c r="A83" s="4">
        <v>418.0</v>
      </c>
      <c r="B83" s="4">
        <v>6.0</v>
      </c>
      <c r="C83" s="2" t="s">
        <v>52</v>
      </c>
      <c r="D83" s="2" t="s">
        <v>13</v>
      </c>
      <c r="E83" s="3">
        <v>7519.0</v>
      </c>
      <c r="F83" s="3">
        <v>2129.0</v>
      </c>
      <c r="G83" s="3" t="s">
        <v>11</v>
      </c>
      <c r="H83">
        <f t="shared" si="2"/>
        <v>28.3149355</v>
      </c>
    </row>
    <row r="84">
      <c r="A84" s="4">
        <v>419.0</v>
      </c>
      <c r="B84" s="4">
        <v>6.0</v>
      </c>
      <c r="C84" s="2" t="s">
        <v>53</v>
      </c>
      <c r="D84" s="2" t="s">
        <v>10</v>
      </c>
      <c r="E84" s="3">
        <v>4353.0</v>
      </c>
      <c r="F84" s="3">
        <v>711.0</v>
      </c>
      <c r="G84" s="3" t="s">
        <v>11</v>
      </c>
      <c r="H84">
        <f t="shared" si="2"/>
        <v>16.33356306</v>
      </c>
    </row>
    <row r="85">
      <c r="A85" s="4">
        <v>420.0</v>
      </c>
      <c r="B85" s="4">
        <v>6.0</v>
      </c>
      <c r="C85" s="2" t="s">
        <v>53</v>
      </c>
      <c r="D85" s="2" t="s">
        <v>13</v>
      </c>
      <c r="E85" s="3">
        <v>24035.0</v>
      </c>
      <c r="F85" s="3">
        <v>2940.0</v>
      </c>
      <c r="G85" s="3" t="s">
        <v>11</v>
      </c>
      <c r="H85">
        <f t="shared" si="2"/>
        <v>12.23216143</v>
      </c>
    </row>
    <row r="86">
      <c r="A86" s="4">
        <v>421.0</v>
      </c>
      <c r="B86" s="4">
        <v>6.0</v>
      </c>
      <c r="C86" s="2" t="s">
        <v>54</v>
      </c>
      <c r="D86" s="2" t="s">
        <v>10</v>
      </c>
      <c r="E86">
        <f>8890+515</f>
        <v>9405</v>
      </c>
      <c r="F86">
        <f>1746+319</f>
        <v>2065</v>
      </c>
      <c r="G86" s="3" t="s">
        <v>11</v>
      </c>
      <c r="H86">
        <f t="shared" si="2"/>
        <v>21.95640617</v>
      </c>
    </row>
    <row r="87">
      <c r="A87" s="4">
        <v>422.0</v>
      </c>
      <c r="B87" s="4">
        <v>6.0</v>
      </c>
      <c r="C87" s="2" t="s">
        <v>54</v>
      </c>
      <c r="D87" s="2" t="s">
        <v>13</v>
      </c>
      <c r="E87" s="3">
        <v>3313.0</v>
      </c>
      <c r="F87" s="3">
        <v>299.0</v>
      </c>
      <c r="G87" s="3" t="s">
        <v>11</v>
      </c>
      <c r="H87">
        <f t="shared" si="2"/>
        <v>9.025052822</v>
      </c>
    </row>
    <row r="88">
      <c r="A88" s="4">
        <v>423.0</v>
      </c>
      <c r="B88" s="4">
        <v>6.0</v>
      </c>
      <c r="C88" s="2" t="s">
        <v>55</v>
      </c>
      <c r="D88" s="2" t="s">
        <v>10</v>
      </c>
      <c r="E88" s="3">
        <v>8631.0</v>
      </c>
      <c r="F88" s="3">
        <v>861.0</v>
      </c>
      <c r="G88" s="3" t="s">
        <v>11</v>
      </c>
      <c r="H88">
        <f t="shared" si="2"/>
        <v>9.9756691</v>
      </c>
    </row>
    <row r="89">
      <c r="A89" s="4">
        <v>424.0</v>
      </c>
      <c r="B89" s="4">
        <v>6.0</v>
      </c>
      <c r="C89" s="2" t="s">
        <v>55</v>
      </c>
      <c r="D89" s="2" t="s">
        <v>15</v>
      </c>
      <c r="E89" s="3">
        <v>4610.0</v>
      </c>
      <c r="F89" s="3">
        <v>330.0</v>
      </c>
      <c r="G89" s="3" t="s">
        <v>11</v>
      </c>
      <c r="H89">
        <f t="shared" si="2"/>
        <v>7.15835141</v>
      </c>
    </row>
    <row r="90">
      <c r="A90" s="4">
        <v>425.0</v>
      </c>
      <c r="B90" s="4">
        <v>6.0</v>
      </c>
      <c r="C90" s="2" t="s">
        <v>55</v>
      </c>
      <c r="D90" s="2" t="s">
        <v>13</v>
      </c>
      <c r="E90" s="3">
        <v>14848.0</v>
      </c>
      <c r="F90">
        <f>795+610</f>
        <v>1405</v>
      </c>
      <c r="G90" s="3" t="s">
        <v>11</v>
      </c>
      <c r="H90">
        <f t="shared" si="2"/>
        <v>9.462553879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>
        <f>10809+1951</f>
        <v>12760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219.0</v>
      </c>
      <c r="B2" s="4">
        <v>7.0</v>
      </c>
      <c r="C2" s="2" t="s">
        <v>9</v>
      </c>
      <c r="D2" s="2" t="s">
        <v>10</v>
      </c>
      <c r="E2" s="3">
        <v>10851.0</v>
      </c>
      <c r="F2">
        <f>5734+1192</f>
        <v>6926</v>
      </c>
      <c r="G2" s="3" t="s">
        <v>58</v>
      </c>
      <c r="H2">
        <f t="shared" ref="H2:H9" si="1">F2/E2*100</f>
        <v>63.8282186</v>
      </c>
    </row>
    <row r="3">
      <c r="A3" s="4">
        <v>220.0</v>
      </c>
      <c r="B3" s="4">
        <v>7.0</v>
      </c>
      <c r="C3" s="2" t="s">
        <v>9</v>
      </c>
      <c r="D3" s="2" t="s">
        <v>34</v>
      </c>
      <c r="E3">
        <f>42523-1910</f>
        <v>40613</v>
      </c>
      <c r="F3">
        <f>3919+4239+1839</f>
        <v>9997</v>
      </c>
      <c r="G3" s="3" t="s">
        <v>58</v>
      </c>
      <c r="H3">
        <f t="shared" si="1"/>
        <v>24.61527097</v>
      </c>
    </row>
    <row r="4">
      <c r="A4" s="4">
        <v>221.0</v>
      </c>
      <c r="B4" s="4">
        <v>7.0</v>
      </c>
      <c r="C4" s="2" t="s">
        <v>9</v>
      </c>
      <c r="D4" s="2" t="s">
        <v>13</v>
      </c>
      <c r="E4" s="3">
        <v>7063.0</v>
      </c>
      <c r="F4">
        <f>238+171</f>
        <v>409</v>
      </c>
      <c r="G4" s="3" t="s">
        <v>58</v>
      </c>
      <c r="H4">
        <f t="shared" si="1"/>
        <v>5.790740479</v>
      </c>
    </row>
    <row r="5">
      <c r="A5" s="4">
        <v>222.0</v>
      </c>
      <c r="B5" s="4">
        <v>7.0</v>
      </c>
      <c r="C5" s="2" t="s">
        <v>12</v>
      </c>
      <c r="D5" s="2" t="s">
        <v>10</v>
      </c>
      <c r="E5" s="3">
        <v>9347.0</v>
      </c>
      <c r="F5">
        <f>652+772+244</f>
        <v>1668</v>
      </c>
      <c r="G5" s="3" t="s">
        <v>58</v>
      </c>
      <c r="H5">
        <f t="shared" si="1"/>
        <v>17.84529796</v>
      </c>
    </row>
    <row r="6">
      <c r="A6" s="4">
        <v>223.0</v>
      </c>
      <c r="B6" s="4">
        <v>7.0</v>
      </c>
      <c r="C6" s="2" t="s">
        <v>12</v>
      </c>
      <c r="D6" s="2" t="s">
        <v>34</v>
      </c>
      <c r="E6">
        <f>14396+2203+1185</f>
        <v>17784</v>
      </c>
      <c r="F6">
        <f>2835+274+2203+1185</f>
        <v>6497</v>
      </c>
      <c r="G6" s="3" t="s">
        <v>58</v>
      </c>
      <c r="H6">
        <f t="shared" si="1"/>
        <v>36.53283851</v>
      </c>
    </row>
    <row r="7">
      <c r="A7" s="4">
        <v>224.0</v>
      </c>
      <c r="B7" s="4">
        <v>7.0</v>
      </c>
      <c r="C7" s="2" t="s">
        <v>12</v>
      </c>
      <c r="D7" s="2" t="s">
        <v>45</v>
      </c>
      <c r="E7">
        <f>6907</f>
        <v>6907</v>
      </c>
      <c r="F7" s="3">
        <v>92.0</v>
      </c>
      <c r="G7" s="3" t="s">
        <v>58</v>
      </c>
      <c r="H7">
        <f t="shared" si="1"/>
        <v>1.331982047</v>
      </c>
    </row>
    <row r="8">
      <c r="A8" s="4">
        <v>225.0</v>
      </c>
      <c r="B8" s="4">
        <v>7.0</v>
      </c>
      <c r="C8" s="2" t="s">
        <v>12</v>
      </c>
      <c r="D8" s="2" t="s">
        <v>13</v>
      </c>
      <c r="E8" s="3">
        <v>9459.0</v>
      </c>
      <c r="F8" s="3">
        <v>1837.0</v>
      </c>
      <c r="G8" s="3" t="s">
        <v>58</v>
      </c>
      <c r="H8">
        <f t="shared" si="1"/>
        <v>19.42065757</v>
      </c>
    </row>
    <row r="9">
      <c r="A9" s="4">
        <v>226.0</v>
      </c>
      <c r="B9" s="4">
        <v>7.0</v>
      </c>
      <c r="C9" s="2" t="s">
        <v>16</v>
      </c>
      <c r="D9" s="2" t="s">
        <v>34</v>
      </c>
      <c r="E9" s="3">
        <v>24712.0</v>
      </c>
      <c r="F9">
        <f>10178+2015</f>
        <v>12193</v>
      </c>
      <c r="G9" s="3" t="s">
        <v>58</v>
      </c>
      <c r="H9">
        <f t="shared" si="1"/>
        <v>49.34040142</v>
      </c>
    </row>
    <row r="10">
      <c r="A10" s="4">
        <v>227.0</v>
      </c>
      <c r="B10" s="4">
        <v>7.0</v>
      </c>
      <c r="C10" s="2" t="s">
        <v>16</v>
      </c>
      <c r="D10" s="2" t="s">
        <v>10</v>
      </c>
      <c r="F10" s="3">
        <v>1951.0</v>
      </c>
      <c r="G10" s="3" t="s">
        <v>58</v>
      </c>
      <c r="H10">
        <f>F10/E1*100</f>
        <v>15.28996865</v>
      </c>
    </row>
    <row r="11">
      <c r="A11" s="4">
        <v>228.0</v>
      </c>
      <c r="B11" s="4">
        <v>7.0</v>
      </c>
      <c r="C11" s="2" t="s">
        <v>16</v>
      </c>
      <c r="D11" s="2" t="s">
        <v>45</v>
      </c>
      <c r="E11">
        <f>10288</f>
        <v>10288</v>
      </c>
      <c r="F11">
        <f>343+129</f>
        <v>472</v>
      </c>
      <c r="G11" s="3" t="s">
        <v>58</v>
      </c>
      <c r="H11">
        <f t="shared" ref="H11:H20" si="2">F11/E11*100</f>
        <v>4.587869362</v>
      </c>
    </row>
    <row r="12">
      <c r="A12" s="4">
        <v>229.0</v>
      </c>
      <c r="B12" s="4">
        <v>7.0</v>
      </c>
      <c r="C12" s="2" t="s">
        <v>16</v>
      </c>
      <c r="D12" s="2" t="s">
        <v>13</v>
      </c>
      <c r="E12" s="3">
        <v>10267.0</v>
      </c>
      <c r="F12">
        <f>629+1190</f>
        <v>1819</v>
      </c>
      <c r="G12" s="3" t="s">
        <v>58</v>
      </c>
      <c r="H12">
        <f t="shared" si="2"/>
        <v>17.71695724</v>
      </c>
    </row>
    <row r="13">
      <c r="A13" s="4">
        <v>230.0</v>
      </c>
      <c r="B13" s="4">
        <v>7.0</v>
      </c>
      <c r="C13" s="2" t="s">
        <v>17</v>
      </c>
      <c r="D13" s="2" t="s">
        <v>10</v>
      </c>
      <c r="E13" s="3">
        <f>19092+1914</f>
        <v>21006</v>
      </c>
      <c r="F13" s="3">
        <f>7303+1914</f>
        <v>9217</v>
      </c>
      <c r="G13" s="3" t="s">
        <v>58</v>
      </c>
      <c r="H13">
        <f t="shared" si="2"/>
        <v>43.87793964</v>
      </c>
    </row>
    <row r="14">
      <c r="A14" s="4">
        <v>231.0</v>
      </c>
      <c r="B14" s="4">
        <v>7.0</v>
      </c>
      <c r="C14" s="2" t="s">
        <v>17</v>
      </c>
      <c r="D14" s="2" t="s">
        <v>34</v>
      </c>
      <c r="E14">
        <f>24702-2320+6579</f>
        <v>28961</v>
      </c>
      <c r="F14">
        <f>841+1234+891+6579</f>
        <v>9545</v>
      </c>
      <c r="G14" s="3" t="s">
        <v>58</v>
      </c>
      <c r="H14">
        <f t="shared" si="2"/>
        <v>32.95811609</v>
      </c>
    </row>
    <row r="15">
      <c r="A15" s="4">
        <v>232.0</v>
      </c>
      <c r="B15" s="4">
        <v>7.0</v>
      </c>
      <c r="C15" s="2" t="s">
        <v>17</v>
      </c>
      <c r="D15" s="2" t="s">
        <v>13</v>
      </c>
      <c r="E15">
        <f>7991+2086</f>
        <v>10077</v>
      </c>
      <c r="F15">
        <f>343+195+2086</f>
        <v>2624</v>
      </c>
      <c r="G15" s="3" t="s">
        <v>58</v>
      </c>
      <c r="H15">
        <f t="shared" si="2"/>
        <v>26.03949588</v>
      </c>
    </row>
    <row r="16">
      <c r="A16" s="4">
        <v>233.0</v>
      </c>
      <c r="B16" s="4">
        <v>7.0</v>
      </c>
      <c r="C16" s="2" t="s">
        <v>17</v>
      </c>
      <c r="D16" s="2" t="s">
        <v>45</v>
      </c>
      <c r="E16" s="3">
        <v>6534.0</v>
      </c>
      <c r="F16" s="3">
        <v>379.0</v>
      </c>
      <c r="G16" s="3" t="s">
        <v>58</v>
      </c>
      <c r="H16">
        <f t="shared" si="2"/>
        <v>5.800428528</v>
      </c>
    </row>
    <row r="17">
      <c r="A17" s="4">
        <v>234.0</v>
      </c>
      <c r="B17" s="4">
        <v>7.0</v>
      </c>
      <c r="C17" s="2" t="s">
        <v>18</v>
      </c>
      <c r="D17" s="2" t="s">
        <v>10</v>
      </c>
      <c r="E17">
        <f>20935-1666</f>
        <v>19269</v>
      </c>
      <c r="F17" s="3">
        <v>7850.0</v>
      </c>
      <c r="G17" s="3" t="s">
        <v>58</v>
      </c>
      <c r="H17">
        <f t="shared" si="2"/>
        <v>40.73901085</v>
      </c>
    </row>
    <row r="18">
      <c r="A18" s="4">
        <v>235.0</v>
      </c>
      <c r="B18" s="4">
        <v>7.0</v>
      </c>
      <c r="C18" s="2" t="s">
        <v>18</v>
      </c>
      <c r="D18" s="2" t="s">
        <v>15</v>
      </c>
      <c r="E18">
        <f>12115</f>
        <v>12115</v>
      </c>
      <c r="F18">
        <f>395+637</f>
        <v>1032</v>
      </c>
      <c r="G18" s="3" t="s">
        <v>58</v>
      </c>
      <c r="H18">
        <f t="shared" si="2"/>
        <v>8.518365662</v>
      </c>
    </row>
    <row r="19">
      <c r="A19" s="4">
        <v>236.0</v>
      </c>
      <c r="B19" s="4">
        <v>7.0</v>
      </c>
      <c r="C19" s="2" t="s">
        <v>18</v>
      </c>
      <c r="D19" s="2" t="s">
        <v>13</v>
      </c>
      <c r="E19">
        <f>9365</f>
        <v>9365</v>
      </c>
      <c r="F19">
        <f>966</f>
        <v>966</v>
      </c>
      <c r="G19" s="3" t="s">
        <v>11</v>
      </c>
      <c r="H19">
        <f t="shared" si="2"/>
        <v>10.31500267</v>
      </c>
    </row>
    <row r="20">
      <c r="A20" s="4">
        <v>237.0</v>
      </c>
      <c r="B20" s="4">
        <v>7.0</v>
      </c>
      <c r="C20" s="2" t="s">
        <v>18</v>
      </c>
      <c r="D20" s="2" t="s">
        <v>34</v>
      </c>
      <c r="E20">
        <f>23519-4266+11848</f>
        <v>31101</v>
      </c>
      <c r="F20">
        <f>3865+1166+1848</f>
        <v>6879</v>
      </c>
      <c r="G20" s="3" t="s">
        <v>11</v>
      </c>
      <c r="H20">
        <f t="shared" si="2"/>
        <v>22.11825986</v>
      </c>
    </row>
    <row r="21">
      <c r="A21" s="4">
        <v>238.0</v>
      </c>
      <c r="B21" s="4">
        <v>7.0</v>
      </c>
      <c r="C21" s="2" t="s">
        <v>18</v>
      </c>
      <c r="D21" s="2" t="s">
        <v>45</v>
      </c>
      <c r="E21" s="3">
        <v>6597.0</v>
      </c>
      <c r="F21" s="3">
        <v>0.0</v>
      </c>
      <c r="G21" s="3" t="s">
        <v>11</v>
      </c>
      <c r="H21" s="3">
        <v>0.0</v>
      </c>
    </row>
    <row r="22">
      <c r="A22" s="4">
        <v>239.0</v>
      </c>
      <c r="B22" s="4">
        <v>7.0</v>
      </c>
      <c r="C22" s="2" t="s">
        <v>19</v>
      </c>
      <c r="D22" s="2" t="s">
        <v>34</v>
      </c>
      <c r="E22">
        <f>40193-1518+2682</f>
        <v>41357</v>
      </c>
      <c r="F22">
        <f>10259+2682</f>
        <v>12941</v>
      </c>
      <c r="G22" s="3" t="s">
        <v>11</v>
      </c>
      <c r="H22">
        <f t="shared" ref="H22:H36" si="3">F22/E22*100</f>
        <v>31.29095437</v>
      </c>
    </row>
    <row r="23">
      <c r="A23" s="4">
        <v>240.0</v>
      </c>
      <c r="B23" s="4">
        <v>7.0</v>
      </c>
      <c r="C23" s="2" t="s">
        <v>19</v>
      </c>
      <c r="D23" s="2" t="s">
        <v>13</v>
      </c>
      <c r="E23" s="3">
        <v>9944.0</v>
      </c>
      <c r="F23" s="3">
        <v>741.0</v>
      </c>
      <c r="G23" s="3" t="s">
        <v>11</v>
      </c>
      <c r="H23">
        <f t="shared" si="3"/>
        <v>7.451729686</v>
      </c>
    </row>
    <row r="24">
      <c r="A24" s="4">
        <v>241.0</v>
      </c>
      <c r="B24" s="4">
        <v>7.0</v>
      </c>
      <c r="C24" s="2" t="s">
        <v>20</v>
      </c>
      <c r="D24" s="2" t="s">
        <v>15</v>
      </c>
      <c r="E24" s="3">
        <v>8463.0</v>
      </c>
      <c r="F24">
        <f>891+752+315</f>
        <v>1958</v>
      </c>
      <c r="G24" s="3" t="s">
        <v>11</v>
      </c>
      <c r="H24">
        <f t="shared" si="3"/>
        <v>23.13600378</v>
      </c>
    </row>
    <row r="25">
      <c r="A25" s="4">
        <v>242.0</v>
      </c>
      <c r="B25" s="4">
        <v>7.0</v>
      </c>
      <c r="C25" s="2" t="s">
        <v>20</v>
      </c>
      <c r="D25" s="2" t="s">
        <v>10</v>
      </c>
      <c r="E25">
        <f>19422-1878</f>
        <v>17544</v>
      </c>
      <c r="F25">
        <f>10826</f>
        <v>10826</v>
      </c>
      <c r="G25" s="3" t="s">
        <v>11</v>
      </c>
      <c r="H25">
        <f t="shared" si="3"/>
        <v>61.70770634</v>
      </c>
    </row>
    <row r="26">
      <c r="A26" s="4">
        <v>243.0</v>
      </c>
      <c r="B26" s="4">
        <v>7.0</v>
      </c>
      <c r="C26" s="2" t="s">
        <v>20</v>
      </c>
      <c r="D26" s="2" t="s">
        <v>34</v>
      </c>
      <c r="E26">
        <f>17520-2182</f>
        <v>15338</v>
      </c>
      <c r="F26" s="3">
        <v>4853.0</v>
      </c>
      <c r="G26" s="3" t="s">
        <v>11</v>
      </c>
      <c r="H26">
        <f t="shared" si="3"/>
        <v>31.64037032</v>
      </c>
    </row>
    <row r="27">
      <c r="A27" s="4">
        <v>244.0</v>
      </c>
      <c r="B27" s="4">
        <v>7.0</v>
      </c>
      <c r="C27" s="2" t="s">
        <v>20</v>
      </c>
      <c r="D27" s="2" t="s">
        <v>13</v>
      </c>
      <c r="E27" s="3">
        <v>8593.0</v>
      </c>
      <c r="F27" s="3">
        <v>343.0</v>
      </c>
      <c r="G27" s="3" t="s">
        <v>11</v>
      </c>
      <c r="H27">
        <f t="shared" si="3"/>
        <v>3.991621087</v>
      </c>
    </row>
    <row r="28">
      <c r="A28" s="4">
        <v>245.0</v>
      </c>
      <c r="B28" s="4">
        <v>7.0</v>
      </c>
      <c r="C28" s="2" t="s">
        <v>21</v>
      </c>
      <c r="D28" s="2" t="s">
        <v>10</v>
      </c>
      <c r="E28">
        <f>16436-903</f>
        <v>15533</v>
      </c>
      <c r="F28" s="3">
        <f>4014+281</f>
        <v>4295</v>
      </c>
      <c r="G28" s="3" t="s">
        <v>11</v>
      </c>
      <c r="H28">
        <f t="shared" si="3"/>
        <v>27.65080796</v>
      </c>
    </row>
    <row r="29">
      <c r="A29" s="4">
        <v>246.0</v>
      </c>
      <c r="B29" s="4">
        <v>7.0</v>
      </c>
      <c r="C29" s="2" t="s">
        <v>21</v>
      </c>
      <c r="D29" s="2" t="s">
        <v>34</v>
      </c>
      <c r="E29">
        <f>28356-1610+3527</f>
        <v>30273</v>
      </c>
      <c r="F29">
        <f>5924+1782+2527</f>
        <v>10233</v>
      </c>
      <c r="G29" s="3" t="s">
        <v>11</v>
      </c>
      <c r="H29">
        <f t="shared" si="3"/>
        <v>33.80239818</v>
      </c>
    </row>
    <row r="30">
      <c r="A30" s="4">
        <v>247.0</v>
      </c>
      <c r="B30" s="4">
        <v>7.0</v>
      </c>
      <c r="C30" s="2" t="s">
        <v>21</v>
      </c>
      <c r="D30" s="2" t="s">
        <v>45</v>
      </c>
      <c r="E30" s="3">
        <v>11554.0</v>
      </c>
      <c r="F30" s="3">
        <v>348.0</v>
      </c>
      <c r="G30" s="3" t="s">
        <v>11</v>
      </c>
      <c r="H30">
        <f t="shared" si="3"/>
        <v>3.011943916</v>
      </c>
    </row>
    <row r="31">
      <c r="A31" s="4">
        <v>248.0</v>
      </c>
      <c r="B31" s="4">
        <v>7.0</v>
      </c>
      <c r="C31" s="2" t="s">
        <v>21</v>
      </c>
      <c r="D31" s="2" t="s">
        <v>13</v>
      </c>
      <c r="E31" s="3">
        <v>14571.0</v>
      </c>
      <c r="F31">
        <f>1008+659</f>
        <v>1667</v>
      </c>
      <c r="G31" s="3" t="s">
        <v>11</v>
      </c>
      <c r="H31">
        <f t="shared" si="3"/>
        <v>11.44053256</v>
      </c>
    </row>
    <row r="32">
      <c r="A32" s="4">
        <v>249.0</v>
      </c>
      <c r="B32" s="4">
        <v>7.0</v>
      </c>
      <c r="C32" s="2" t="s">
        <v>22</v>
      </c>
      <c r="D32" s="2" t="s">
        <v>15</v>
      </c>
      <c r="E32" s="3">
        <v>13594.0</v>
      </c>
      <c r="F32" s="3">
        <v>803.0</v>
      </c>
      <c r="G32" s="3" t="s">
        <v>11</v>
      </c>
      <c r="H32">
        <f t="shared" si="3"/>
        <v>5.907017802</v>
      </c>
    </row>
    <row r="33">
      <c r="A33" s="4">
        <v>250.0</v>
      </c>
      <c r="B33" s="4">
        <v>7.0</v>
      </c>
      <c r="C33" s="2" t="s">
        <v>22</v>
      </c>
      <c r="D33" s="2" t="s">
        <v>10</v>
      </c>
      <c r="E33">
        <f>19919-808</f>
        <v>19111</v>
      </c>
      <c r="F33">
        <f>3472+446</f>
        <v>3918</v>
      </c>
      <c r="G33" s="3" t="s">
        <v>11</v>
      </c>
      <c r="H33">
        <f t="shared" si="3"/>
        <v>20.50128198</v>
      </c>
    </row>
    <row r="34">
      <c r="A34" s="4">
        <v>251.0</v>
      </c>
      <c r="B34" s="4">
        <v>7.0</v>
      </c>
      <c r="C34" s="2" t="s">
        <v>22</v>
      </c>
      <c r="D34" s="2" t="s">
        <v>13</v>
      </c>
      <c r="E34" s="3">
        <v>14258.0</v>
      </c>
      <c r="F34">
        <f>1433+264</f>
        <v>1697</v>
      </c>
      <c r="G34" s="3" t="s">
        <v>11</v>
      </c>
      <c r="H34">
        <f t="shared" si="3"/>
        <v>11.90209005</v>
      </c>
    </row>
    <row r="35">
      <c r="A35" s="4">
        <v>252.0</v>
      </c>
      <c r="B35" s="4">
        <v>7.0</v>
      </c>
      <c r="C35" s="2" t="s">
        <v>22</v>
      </c>
      <c r="D35" s="2" t="s">
        <v>34</v>
      </c>
      <c r="E35" s="3">
        <v>14786.0</v>
      </c>
      <c r="F35">
        <f>3776+1601+871</f>
        <v>6248</v>
      </c>
      <c r="G35" s="3" t="s">
        <v>11</v>
      </c>
      <c r="H35">
        <f t="shared" si="3"/>
        <v>42.25618829</v>
      </c>
    </row>
    <row r="36">
      <c r="A36" s="4">
        <v>253.0</v>
      </c>
      <c r="B36" s="4">
        <v>7.0</v>
      </c>
      <c r="C36" s="2" t="s">
        <v>23</v>
      </c>
      <c r="D36" s="2" t="s">
        <v>10</v>
      </c>
      <c r="E36">
        <f>43155-6784</f>
        <v>36371</v>
      </c>
      <c r="F36">
        <f>17969+2540</f>
        <v>20509</v>
      </c>
      <c r="G36" s="3" t="s">
        <v>11</v>
      </c>
      <c r="H36">
        <f t="shared" si="3"/>
        <v>56.38833136</v>
      </c>
    </row>
    <row r="37">
      <c r="A37" s="4">
        <v>254.0</v>
      </c>
      <c r="B37" s="4">
        <v>7.0</v>
      </c>
      <c r="C37" s="2" t="s">
        <v>23</v>
      </c>
      <c r="D37" s="2" t="s">
        <v>34</v>
      </c>
      <c r="E37" s="3">
        <v>114132.0</v>
      </c>
      <c r="F37" s="3">
        <v>94570.0</v>
      </c>
      <c r="G37" s="3" t="s">
        <v>60</v>
      </c>
      <c r="H37" s="3">
        <v>82.86019696</v>
      </c>
    </row>
    <row r="38">
      <c r="A38" s="4">
        <v>255.0</v>
      </c>
      <c r="B38" s="4">
        <v>7.0</v>
      </c>
      <c r="C38" s="2" t="s">
        <v>23</v>
      </c>
      <c r="D38" s="2" t="s">
        <v>13</v>
      </c>
      <c r="E38" s="3">
        <v>27844.0</v>
      </c>
      <c r="F38" s="3">
        <v>9007.0</v>
      </c>
      <c r="G38" s="3" t="s">
        <v>60</v>
      </c>
      <c r="H38" s="3">
        <v>32.3480822</v>
      </c>
    </row>
    <row r="39">
      <c r="A39" s="4">
        <v>256.0</v>
      </c>
      <c r="B39" s="4">
        <v>7.0</v>
      </c>
      <c r="C39" s="2" t="s">
        <v>23</v>
      </c>
      <c r="D39" s="2" t="s">
        <v>45</v>
      </c>
      <c r="E39" s="3">
        <v>69450.0</v>
      </c>
      <c r="F39" s="3">
        <v>11783.0</v>
      </c>
      <c r="G39" s="3" t="s">
        <v>60</v>
      </c>
      <c r="H39" s="6">
        <v>16.9661627</v>
      </c>
    </row>
    <row r="40">
      <c r="A40" s="4">
        <v>257.0</v>
      </c>
      <c r="B40" s="4">
        <v>7.0</v>
      </c>
      <c r="C40" s="2" t="s">
        <v>25</v>
      </c>
      <c r="D40" s="2" t="s">
        <v>10</v>
      </c>
      <c r="E40" s="3">
        <v>75936.0</v>
      </c>
      <c r="F40" s="3">
        <v>38071.0</v>
      </c>
      <c r="G40" s="3" t="s">
        <v>60</v>
      </c>
      <c r="H40" s="6">
        <v>50.1356405</v>
      </c>
    </row>
    <row r="41">
      <c r="A41" s="4">
        <v>258.0</v>
      </c>
      <c r="B41" s="4">
        <v>7.0</v>
      </c>
      <c r="C41" s="2" t="s">
        <v>25</v>
      </c>
      <c r="D41" s="2" t="s">
        <v>34</v>
      </c>
      <c r="E41" s="3">
        <v>93884.0</v>
      </c>
      <c r="F41" s="3">
        <v>28583.0</v>
      </c>
      <c r="G41" s="3" t="s">
        <v>60</v>
      </c>
      <c r="H41" s="7">
        <v>30.44501726</v>
      </c>
    </row>
    <row r="42">
      <c r="A42" s="4">
        <v>259.0</v>
      </c>
      <c r="B42" s="4">
        <v>7.0</v>
      </c>
      <c r="C42" s="2" t="s">
        <v>25</v>
      </c>
      <c r="D42" s="2" t="s">
        <v>13</v>
      </c>
      <c r="E42" s="3">
        <v>25619.0</v>
      </c>
      <c r="F42" s="3">
        <v>3175.0</v>
      </c>
      <c r="G42" s="3" t="s">
        <v>60</v>
      </c>
      <c r="H42" s="7">
        <v>12.39314571</v>
      </c>
    </row>
    <row r="43">
      <c r="A43" s="4">
        <v>260.0</v>
      </c>
      <c r="B43" s="4">
        <v>7.0</v>
      </c>
      <c r="C43" s="2" t="s">
        <v>27</v>
      </c>
      <c r="D43" s="2" t="s">
        <v>10</v>
      </c>
      <c r="E43" s="3">
        <v>16016.0</v>
      </c>
      <c r="F43" s="3">
        <v>0.0</v>
      </c>
      <c r="G43" s="3" t="s">
        <v>60</v>
      </c>
      <c r="H43" s="3">
        <v>0.0</v>
      </c>
    </row>
    <row r="44">
      <c r="A44" s="4">
        <v>261.0</v>
      </c>
      <c r="B44" s="4">
        <v>7.0</v>
      </c>
      <c r="C44" s="2" t="s">
        <v>27</v>
      </c>
      <c r="D44" s="2" t="s">
        <v>34</v>
      </c>
      <c r="E44" s="3">
        <v>74550.0</v>
      </c>
      <c r="F44" s="3">
        <v>12394.0</v>
      </c>
      <c r="G44" s="3" t="s">
        <v>60</v>
      </c>
      <c r="H44" s="7">
        <v>16.62508384</v>
      </c>
    </row>
    <row r="45">
      <c r="A45" s="4">
        <v>262.0</v>
      </c>
      <c r="B45" s="4">
        <v>7.0</v>
      </c>
      <c r="C45" s="2" t="s">
        <v>27</v>
      </c>
      <c r="D45" s="2" t="s">
        <v>13</v>
      </c>
      <c r="E45" s="3">
        <v>76095.0</v>
      </c>
      <c r="F45" s="3">
        <v>14395.0</v>
      </c>
      <c r="G45" s="3" t="s">
        <v>60</v>
      </c>
      <c r="H45" s="3">
        <v>18.91714304</v>
      </c>
    </row>
    <row r="46">
      <c r="A46" s="4">
        <v>263.0</v>
      </c>
      <c r="B46" s="4">
        <v>7.0</v>
      </c>
      <c r="C46" s="2" t="s">
        <v>29</v>
      </c>
      <c r="D46" s="2" t="s">
        <v>10</v>
      </c>
      <c r="E46" s="3">
        <v>88405.0</v>
      </c>
      <c r="F46" s="3">
        <v>19414.0</v>
      </c>
      <c r="G46" s="3" t="s">
        <v>60</v>
      </c>
      <c r="H46" s="3">
        <v>21.96029636</v>
      </c>
    </row>
    <row r="47">
      <c r="A47" s="4">
        <v>264.0</v>
      </c>
      <c r="B47" s="4">
        <v>7.0</v>
      </c>
      <c r="C47" s="2" t="s">
        <v>29</v>
      </c>
      <c r="D47" s="2" t="s">
        <v>34</v>
      </c>
      <c r="E47" s="3">
        <v>70463.0</v>
      </c>
      <c r="F47" s="3">
        <v>29994.0</v>
      </c>
      <c r="G47" s="3" t="s">
        <v>60</v>
      </c>
      <c r="H47" s="8">
        <v>42.56702099</v>
      </c>
    </row>
    <row r="48">
      <c r="A48" s="4">
        <v>265.0</v>
      </c>
      <c r="B48" s="4">
        <v>7.0</v>
      </c>
      <c r="C48" s="2" t="s">
        <v>29</v>
      </c>
      <c r="D48" s="2" t="s">
        <v>13</v>
      </c>
      <c r="E48" s="3">
        <v>25800.0</v>
      </c>
      <c r="F48" s="3">
        <v>3616.0</v>
      </c>
      <c r="G48" s="3" t="s">
        <v>60</v>
      </c>
      <c r="H48" s="3">
        <v>14.01550388</v>
      </c>
    </row>
    <row r="49">
      <c r="A49" s="4">
        <v>266.0</v>
      </c>
      <c r="B49" s="4">
        <v>7.0</v>
      </c>
      <c r="C49" s="2" t="s">
        <v>28</v>
      </c>
      <c r="D49" s="2" t="s">
        <v>10</v>
      </c>
      <c r="E49" s="3">
        <v>17409.0</v>
      </c>
      <c r="F49" s="3">
        <v>202.0</v>
      </c>
      <c r="G49" s="3" t="s">
        <v>60</v>
      </c>
      <c r="H49" s="3">
        <v>1.16031938</v>
      </c>
    </row>
    <row r="50">
      <c r="A50" s="4">
        <v>267.0</v>
      </c>
      <c r="B50" s="4">
        <v>7.0</v>
      </c>
      <c r="C50" s="2" t="s">
        <v>28</v>
      </c>
      <c r="D50" s="2" t="s">
        <v>13</v>
      </c>
      <c r="E50" s="3">
        <v>37204.0</v>
      </c>
      <c r="F50" s="3">
        <v>18380.0</v>
      </c>
      <c r="G50" s="3" t="s">
        <v>60</v>
      </c>
      <c r="H50" s="3">
        <v>49.40329</v>
      </c>
    </row>
    <row r="51">
      <c r="A51" s="4">
        <v>268.0</v>
      </c>
      <c r="B51" s="4">
        <v>7.0</v>
      </c>
      <c r="C51" s="2" t="s">
        <v>31</v>
      </c>
      <c r="D51" s="2" t="s">
        <v>10</v>
      </c>
      <c r="E51" s="3">
        <v>103694.0</v>
      </c>
      <c r="F51" s="3">
        <v>33592.0</v>
      </c>
      <c r="G51" s="3" t="s">
        <v>60</v>
      </c>
      <c r="H51" s="3">
        <v>32.395317</v>
      </c>
    </row>
    <row r="52">
      <c r="A52" s="4">
        <v>269.0</v>
      </c>
      <c r="B52" s="4">
        <v>7.0</v>
      </c>
      <c r="C52" s="2" t="s">
        <v>31</v>
      </c>
      <c r="D52" s="2" t="s">
        <v>34</v>
      </c>
      <c r="E52" s="3">
        <v>152676.0</v>
      </c>
      <c r="F52" s="3">
        <v>45750.0</v>
      </c>
      <c r="G52" s="3" t="s">
        <v>60</v>
      </c>
      <c r="H52" s="3">
        <v>29.96541696</v>
      </c>
    </row>
    <row r="53">
      <c r="A53" s="4">
        <v>270.0</v>
      </c>
      <c r="B53" s="4">
        <v>7.0</v>
      </c>
      <c r="C53" s="2" t="s">
        <v>31</v>
      </c>
      <c r="D53" s="2" t="s">
        <v>13</v>
      </c>
      <c r="E53" s="3">
        <v>48358.0</v>
      </c>
      <c r="F53" s="3">
        <v>15392.0</v>
      </c>
      <c r="G53" s="3" t="s">
        <v>60</v>
      </c>
      <c r="H53" s="3">
        <v>31.8297334</v>
      </c>
    </row>
    <row r="54">
      <c r="A54" s="4">
        <v>271.0</v>
      </c>
      <c r="B54" s="4">
        <v>7.0</v>
      </c>
      <c r="C54" s="2" t="s">
        <v>31</v>
      </c>
      <c r="D54" s="2" t="s">
        <v>15</v>
      </c>
      <c r="E54" s="3">
        <v>20274.0</v>
      </c>
      <c r="F54" s="3">
        <v>6456.0</v>
      </c>
      <c r="G54" s="3" t="s">
        <v>60</v>
      </c>
      <c r="H54" s="3">
        <v>31.84374075</v>
      </c>
    </row>
    <row r="55">
      <c r="A55" s="4">
        <v>272.0</v>
      </c>
      <c r="B55" s="4">
        <v>7.0</v>
      </c>
      <c r="C55" s="2" t="s">
        <v>32</v>
      </c>
      <c r="D55" s="2" t="s">
        <v>10</v>
      </c>
      <c r="E55" s="3">
        <v>36210.0</v>
      </c>
      <c r="F55" s="3">
        <v>17085.0</v>
      </c>
      <c r="G55" s="3" t="s">
        <v>60</v>
      </c>
      <c r="H55" s="3">
        <v>47.18309859</v>
      </c>
    </row>
    <row r="56">
      <c r="A56" s="4">
        <v>273.0</v>
      </c>
      <c r="B56" s="4">
        <v>7.0</v>
      </c>
      <c r="C56" s="2" t="s">
        <v>32</v>
      </c>
      <c r="D56" s="2" t="s">
        <v>34</v>
      </c>
      <c r="E56" s="3">
        <v>71070.0</v>
      </c>
      <c r="F56" s="3">
        <v>33794.0</v>
      </c>
      <c r="G56" s="3" t="s">
        <v>60</v>
      </c>
      <c r="H56" s="3">
        <v>47.55030252</v>
      </c>
    </row>
    <row r="57">
      <c r="A57" s="4">
        <v>274.0</v>
      </c>
      <c r="B57" s="4">
        <v>7.0</v>
      </c>
      <c r="C57" s="2" t="s">
        <v>32</v>
      </c>
      <c r="D57" s="2" t="s">
        <v>13</v>
      </c>
    </row>
    <row r="58">
      <c r="A58" s="4">
        <v>275.0</v>
      </c>
      <c r="B58" s="4">
        <v>7.0</v>
      </c>
      <c r="C58" s="2" t="s">
        <v>33</v>
      </c>
      <c r="D58" s="2" t="s">
        <v>10</v>
      </c>
      <c r="E58" s="3">
        <v>81098.0</v>
      </c>
      <c r="F58" s="3">
        <v>26380.0</v>
      </c>
      <c r="G58" s="3" t="s">
        <v>60</v>
      </c>
      <c r="H58" s="3">
        <v>32.5285457</v>
      </c>
    </row>
    <row r="59">
      <c r="A59" s="4">
        <v>276.0</v>
      </c>
      <c r="B59" s="4">
        <v>7.0</v>
      </c>
      <c r="C59" s="2" t="s">
        <v>33</v>
      </c>
      <c r="D59" s="2" t="s">
        <v>34</v>
      </c>
      <c r="E59" s="3">
        <v>70137.0</v>
      </c>
      <c r="F59" s="3">
        <v>24435.0</v>
      </c>
      <c r="G59" s="3" t="s">
        <v>60</v>
      </c>
      <c r="H59" s="3">
        <v>34.838958</v>
      </c>
    </row>
    <row r="60">
      <c r="A60" s="4">
        <v>277.0</v>
      </c>
      <c r="B60" s="4">
        <v>7.0</v>
      </c>
      <c r="C60" s="2" t="s">
        <v>33</v>
      </c>
      <c r="D60" s="2" t="s">
        <v>13</v>
      </c>
      <c r="E60" s="3">
        <v>39549.0</v>
      </c>
      <c r="F60" s="3">
        <v>440.0</v>
      </c>
      <c r="G60" s="3" t="s">
        <v>60</v>
      </c>
      <c r="H60" s="3">
        <v>1.11254393</v>
      </c>
    </row>
    <row r="61">
      <c r="A61" s="4">
        <v>278.0</v>
      </c>
      <c r="B61" s="4">
        <v>7.0</v>
      </c>
      <c r="C61" s="2" t="s">
        <v>35</v>
      </c>
      <c r="D61" s="2" t="s">
        <v>34</v>
      </c>
      <c r="E61" s="3">
        <v>70796.0</v>
      </c>
      <c r="F61" s="3">
        <v>25827.0</v>
      </c>
      <c r="G61" s="3" t="s">
        <v>60</v>
      </c>
      <c r="H61" s="3">
        <v>36.48087463</v>
      </c>
    </row>
    <row r="62">
      <c r="A62" s="4">
        <v>279.0</v>
      </c>
      <c r="B62" s="4">
        <v>7.0</v>
      </c>
      <c r="C62" s="2" t="s">
        <v>35</v>
      </c>
      <c r="D62" s="2" t="s">
        <v>10</v>
      </c>
      <c r="E62" s="3">
        <v>56489.0</v>
      </c>
      <c r="F62" s="3">
        <v>10775.0</v>
      </c>
      <c r="G62" s="3" t="s">
        <v>60</v>
      </c>
      <c r="H62" s="3">
        <v>19.07451008</v>
      </c>
    </row>
    <row r="63">
      <c r="A63" s="4">
        <v>280.0</v>
      </c>
      <c r="B63" s="4">
        <v>7.0</v>
      </c>
      <c r="C63" s="2" t="s">
        <v>35</v>
      </c>
      <c r="D63" s="2" t="s">
        <v>13</v>
      </c>
      <c r="E63" s="3">
        <v>32724.0</v>
      </c>
      <c r="F63" s="3">
        <v>2625.0</v>
      </c>
      <c r="G63" s="3" t="s">
        <v>60</v>
      </c>
      <c r="H63" s="3">
        <v>8.021635497</v>
      </c>
    </row>
    <row r="64">
      <c r="A64" s="4">
        <v>281.0</v>
      </c>
      <c r="B64" s="4">
        <v>7.0</v>
      </c>
      <c r="C64" s="2" t="s">
        <v>36</v>
      </c>
      <c r="D64" s="2" t="s">
        <v>34</v>
      </c>
      <c r="E64" s="3">
        <v>183190.0</v>
      </c>
      <c r="F64" s="3">
        <v>71212.0</v>
      </c>
      <c r="G64" s="3" t="s">
        <v>60</v>
      </c>
      <c r="H64" s="3">
        <v>38.87330094</v>
      </c>
    </row>
    <row r="65">
      <c r="A65" s="4">
        <v>282.0</v>
      </c>
      <c r="B65" s="4">
        <v>7.0</v>
      </c>
      <c r="C65" s="2" t="s">
        <v>36</v>
      </c>
      <c r="D65" s="2" t="s">
        <v>13</v>
      </c>
      <c r="E65" s="3">
        <v>35663.0</v>
      </c>
      <c r="F65" s="3">
        <v>7880.0</v>
      </c>
      <c r="G65" s="3" t="s">
        <v>60</v>
      </c>
      <c r="H65" s="3">
        <v>22.09572947</v>
      </c>
    </row>
    <row r="66">
      <c r="A66" s="4">
        <v>283.0</v>
      </c>
      <c r="B66" s="4">
        <v>7.0</v>
      </c>
      <c r="C66" s="2" t="s">
        <v>37</v>
      </c>
      <c r="D66" s="2" t="s">
        <v>10</v>
      </c>
      <c r="E66" s="3">
        <v>91600.0</v>
      </c>
      <c r="F66" s="3">
        <v>18969.0</v>
      </c>
      <c r="G66" s="3" t="s">
        <v>60</v>
      </c>
      <c r="H66" s="3">
        <v>20.70742358</v>
      </c>
    </row>
    <row r="67">
      <c r="A67" s="4">
        <v>284.0</v>
      </c>
      <c r="B67" s="4">
        <v>7.0</v>
      </c>
      <c r="C67" s="2" t="s">
        <v>37</v>
      </c>
      <c r="D67" s="2" t="s">
        <v>34</v>
      </c>
      <c r="E67" s="3">
        <v>131404.0</v>
      </c>
      <c r="F67" s="3">
        <v>60280.0</v>
      </c>
      <c r="G67" s="3" t="s">
        <v>60</v>
      </c>
      <c r="H67" s="3">
        <v>45.8737938</v>
      </c>
    </row>
    <row r="68">
      <c r="A68" s="4">
        <v>285.0</v>
      </c>
      <c r="B68" s="4">
        <v>7.0</v>
      </c>
      <c r="C68" s="2" t="s">
        <v>37</v>
      </c>
      <c r="D68" s="2" t="s">
        <v>13</v>
      </c>
      <c r="E68" s="3">
        <v>63579.0</v>
      </c>
      <c r="F68" s="3">
        <v>12502.0</v>
      </c>
      <c r="G68" s="3" t="s">
        <v>60</v>
      </c>
      <c r="H68" s="3">
        <v>19.66372544</v>
      </c>
    </row>
    <row r="69">
      <c r="A69" s="4">
        <v>286.0</v>
      </c>
      <c r="B69" s="4">
        <v>7.0</v>
      </c>
      <c r="C69" s="2" t="s">
        <v>38</v>
      </c>
      <c r="D69" s="2" t="s">
        <v>10</v>
      </c>
      <c r="E69" s="3">
        <v>83947.0</v>
      </c>
      <c r="F69" s="3">
        <v>17271.0</v>
      </c>
      <c r="G69" s="3" t="s">
        <v>60</v>
      </c>
      <c r="H69" s="3">
        <v>20.57369531</v>
      </c>
    </row>
    <row r="70">
      <c r="A70" s="4">
        <v>287.0</v>
      </c>
      <c r="B70" s="4">
        <v>7.0</v>
      </c>
      <c r="C70" s="2" t="s">
        <v>38</v>
      </c>
      <c r="D70" s="2" t="s">
        <v>34</v>
      </c>
      <c r="E70" s="3">
        <v>153041.0</v>
      </c>
      <c r="F70" s="3">
        <v>85872.0</v>
      </c>
      <c r="G70" s="3" t="s">
        <v>60</v>
      </c>
      <c r="H70" s="3">
        <v>56.11045406</v>
      </c>
    </row>
    <row r="71">
      <c r="A71" s="4">
        <v>288.0</v>
      </c>
      <c r="B71" s="4">
        <v>7.0</v>
      </c>
      <c r="C71" s="2" t="s">
        <v>38</v>
      </c>
      <c r="D71" s="2" t="s">
        <v>13</v>
      </c>
      <c r="E71" s="3">
        <v>45024.0</v>
      </c>
      <c r="F71" s="3">
        <v>4404.0</v>
      </c>
      <c r="G71" s="3" t="s">
        <v>60</v>
      </c>
      <c r="H71" s="3">
        <v>9.781449893</v>
      </c>
    </row>
    <row r="72">
      <c r="A72" s="4">
        <v>289.0</v>
      </c>
      <c r="B72" s="4">
        <v>7.0</v>
      </c>
      <c r="C72" s="2" t="s">
        <v>39</v>
      </c>
      <c r="D72" s="2" t="s">
        <v>15</v>
      </c>
      <c r="E72" s="3">
        <v>48419.0</v>
      </c>
      <c r="F72" s="3">
        <v>150.0</v>
      </c>
      <c r="G72" s="3" t="s">
        <v>60</v>
      </c>
      <c r="H72" s="3">
        <v>0.003097957</v>
      </c>
    </row>
    <row r="73">
      <c r="A73" s="4">
        <v>290.0</v>
      </c>
      <c r="B73" s="4">
        <v>7.0</v>
      </c>
      <c r="C73" s="2" t="s">
        <v>39</v>
      </c>
      <c r="D73" s="2" t="s">
        <v>10</v>
      </c>
      <c r="E73" s="3">
        <v>66323.0</v>
      </c>
      <c r="F73" s="3">
        <v>15050.0</v>
      </c>
      <c r="G73" s="3" t="s">
        <v>60</v>
      </c>
      <c r="H73" s="3">
        <v>22.69197714</v>
      </c>
    </row>
    <row r="74">
      <c r="A74" s="4">
        <v>291.0</v>
      </c>
      <c r="B74" s="4">
        <v>7.0</v>
      </c>
      <c r="C74" s="2" t="s">
        <v>39</v>
      </c>
      <c r="D74" s="2" t="s">
        <v>34</v>
      </c>
      <c r="E74" s="3">
        <v>104201.0</v>
      </c>
      <c r="F74" s="3">
        <v>21645.0</v>
      </c>
      <c r="G74" s="3" t="s">
        <v>60</v>
      </c>
      <c r="H74" s="3">
        <v>20.77235343</v>
      </c>
    </row>
    <row r="75">
      <c r="A75" s="4">
        <v>292.0</v>
      </c>
      <c r="B75" s="4">
        <v>7.0</v>
      </c>
      <c r="C75" s="2" t="s">
        <v>39</v>
      </c>
      <c r="D75" s="2" t="s">
        <v>13</v>
      </c>
      <c r="E75" s="3">
        <v>34899.0</v>
      </c>
      <c r="F75" s="3">
        <v>99.0</v>
      </c>
      <c r="G75" s="3" t="s">
        <v>60</v>
      </c>
      <c r="H75" s="3">
        <v>0.28367575</v>
      </c>
    </row>
    <row r="76">
      <c r="A76" s="4">
        <v>293.0</v>
      </c>
      <c r="B76" s="4">
        <v>7.0</v>
      </c>
      <c r="C76" s="2" t="s">
        <v>40</v>
      </c>
      <c r="D76" s="2" t="s">
        <v>10</v>
      </c>
      <c r="E76" s="3">
        <v>47384.0</v>
      </c>
      <c r="F76" s="3">
        <v>8260.0</v>
      </c>
      <c r="G76" s="3" t="s">
        <v>60</v>
      </c>
      <c r="H76" s="3">
        <v>17.43204457</v>
      </c>
    </row>
    <row r="77">
      <c r="A77" s="4">
        <v>294.0</v>
      </c>
      <c r="B77" s="4">
        <v>7.0</v>
      </c>
      <c r="C77" s="2" t="s">
        <v>40</v>
      </c>
      <c r="D77" s="2" t="s">
        <v>15</v>
      </c>
      <c r="E77" s="3">
        <v>39062.0</v>
      </c>
      <c r="F77" s="3">
        <v>128.0</v>
      </c>
      <c r="G77" s="3" t="s">
        <v>60</v>
      </c>
      <c r="H77" s="3">
        <v>0.327684194</v>
      </c>
    </row>
    <row r="78">
      <c r="A78" s="4">
        <v>295.0</v>
      </c>
      <c r="B78" s="4">
        <v>7.0</v>
      </c>
      <c r="C78" s="2" t="s">
        <v>40</v>
      </c>
      <c r="D78" s="2" t="s">
        <v>34</v>
      </c>
      <c r="E78" s="3">
        <v>32773.0</v>
      </c>
      <c r="F78" s="3">
        <v>7876.0</v>
      </c>
      <c r="G78" s="3" t="s">
        <v>60</v>
      </c>
      <c r="H78" s="3">
        <v>24.03197754</v>
      </c>
    </row>
    <row r="79">
      <c r="A79" s="4">
        <v>296.0</v>
      </c>
      <c r="B79" s="4">
        <v>7.0</v>
      </c>
      <c r="C79" s="2" t="s">
        <v>40</v>
      </c>
      <c r="D79" s="2" t="s">
        <v>13</v>
      </c>
      <c r="E79" s="3">
        <v>31622.0</v>
      </c>
      <c r="F79" s="3">
        <v>1040.0</v>
      </c>
      <c r="G79" s="3" t="s">
        <v>60</v>
      </c>
      <c r="H79" s="3">
        <v>3.288849535</v>
      </c>
    </row>
    <row r="80">
      <c r="A80" s="4">
        <v>297.0</v>
      </c>
      <c r="B80" s="4">
        <v>7.0</v>
      </c>
      <c r="C80" s="2" t="s">
        <v>41</v>
      </c>
      <c r="D80" s="2" t="s">
        <v>10</v>
      </c>
      <c r="E80" s="3">
        <v>34015.0</v>
      </c>
      <c r="F80" s="3">
        <v>0.0</v>
      </c>
      <c r="G80" s="3" t="s">
        <v>60</v>
      </c>
      <c r="H80" s="3">
        <v>0.0</v>
      </c>
    </row>
    <row r="81">
      <c r="A81" s="4">
        <v>298.0</v>
      </c>
      <c r="B81" s="4">
        <v>7.0</v>
      </c>
      <c r="C81" s="2" t="s">
        <v>41</v>
      </c>
      <c r="D81" s="2" t="s">
        <v>34</v>
      </c>
      <c r="E81" s="3">
        <v>85263.0</v>
      </c>
      <c r="F81" s="3">
        <v>39600.0</v>
      </c>
      <c r="G81" s="3" t="s">
        <v>60</v>
      </c>
      <c r="H81" s="3">
        <v>46.44453045</v>
      </c>
    </row>
    <row r="82">
      <c r="A82" s="4">
        <v>299.0</v>
      </c>
      <c r="B82" s="4">
        <v>7.0</v>
      </c>
      <c r="C82" s="2" t="s">
        <v>41</v>
      </c>
      <c r="D82" s="2" t="s">
        <v>13</v>
      </c>
      <c r="E82" s="3">
        <v>32218.0</v>
      </c>
      <c r="F82" s="3">
        <v>2991.0</v>
      </c>
      <c r="G82" s="3" t="s">
        <v>60</v>
      </c>
      <c r="H82" s="3">
        <v>9.283630269</v>
      </c>
    </row>
    <row r="83">
      <c r="A83" s="4">
        <v>300.0</v>
      </c>
      <c r="B83" s="4">
        <v>7.0</v>
      </c>
      <c r="C83" s="2" t="s">
        <v>42</v>
      </c>
      <c r="D83" s="2" t="s">
        <v>10</v>
      </c>
      <c r="E83" s="3">
        <v>138152.0</v>
      </c>
      <c r="F83" s="3">
        <v>35656.0</v>
      </c>
      <c r="G83" s="3" t="s">
        <v>60</v>
      </c>
      <c r="H83" s="3">
        <v>25.80925358</v>
      </c>
    </row>
    <row r="84">
      <c r="A84" s="4">
        <v>301.0</v>
      </c>
      <c r="B84" s="4">
        <v>7.0</v>
      </c>
      <c r="C84" s="2" t="s">
        <v>42</v>
      </c>
      <c r="D84" s="2" t="s">
        <v>34</v>
      </c>
      <c r="E84" s="3">
        <v>85038.0</v>
      </c>
      <c r="F84" s="3">
        <v>30641.0</v>
      </c>
      <c r="G84" s="3" t="s">
        <v>60</v>
      </c>
      <c r="H84" s="3">
        <v>36.03212681</v>
      </c>
    </row>
    <row r="85">
      <c r="A85" s="4">
        <v>302.0</v>
      </c>
      <c r="B85" s="4">
        <v>7.0</v>
      </c>
      <c r="C85" s="2" t="s">
        <v>42</v>
      </c>
      <c r="D85" s="2" t="s">
        <v>13</v>
      </c>
      <c r="E85" s="3">
        <v>30496.0</v>
      </c>
      <c r="F85" s="3">
        <v>4652.0</v>
      </c>
      <c r="G85" s="3" t="s">
        <v>60</v>
      </c>
      <c r="H85" s="3">
        <v>15.2544596</v>
      </c>
    </row>
    <row r="86">
      <c r="A86" s="4">
        <v>303.0</v>
      </c>
      <c r="B86" s="4">
        <v>7.0</v>
      </c>
      <c r="C86" s="2" t="s">
        <v>43</v>
      </c>
      <c r="D86" s="2" t="s">
        <v>10</v>
      </c>
      <c r="E86" s="3">
        <v>94076.0</v>
      </c>
      <c r="F86" s="3">
        <v>22198.0</v>
      </c>
      <c r="G86" s="3" t="s">
        <v>60</v>
      </c>
      <c r="H86" s="3">
        <v>23.59581615</v>
      </c>
    </row>
    <row r="87">
      <c r="A87" s="4">
        <v>304.0</v>
      </c>
      <c r="B87" s="4">
        <v>7.0</v>
      </c>
      <c r="C87" s="2" t="s">
        <v>43</v>
      </c>
      <c r="D87" s="2" t="s">
        <v>15</v>
      </c>
      <c r="E87" s="3">
        <v>21750.0</v>
      </c>
      <c r="F87" s="3">
        <v>320.0</v>
      </c>
      <c r="G87" s="3" t="s">
        <v>60</v>
      </c>
      <c r="H87" s="3">
        <v>1.471264368</v>
      </c>
    </row>
    <row r="88">
      <c r="A88" s="4">
        <v>305.0</v>
      </c>
      <c r="B88" s="4">
        <v>7.0</v>
      </c>
      <c r="C88" s="2" t="s">
        <v>43</v>
      </c>
      <c r="D88" s="2" t="s">
        <v>34</v>
      </c>
      <c r="E88" s="3">
        <v>66292.0</v>
      </c>
      <c r="F88" s="3">
        <v>28975.0</v>
      </c>
      <c r="G88" s="3" t="s">
        <v>60</v>
      </c>
      <c r="H88" s="3">
        <v>43.70813975</v>
      </c>
    </row>
    <row r="89">
      <c r="A89" s="4">
        <v>306.0</v>
      </c>
      <c r="B89" s="4">
        <v>7.0</v>
      </c>
      <c r="C89" s="2" t="s">
        <v>43</v>
      </c>
      <c r="D89" s="2" t="s">
        <v>13</v>
      </c>
      <c r="E89" s="3">
        <v>34040.0</v>
      </c>
      <c r="F89" s="3">
        <v>2567.0</v>
      </c>
      <c r="G89" s="3" t="s">
        <v>60</v>
      </c>
      <c r="H89" s="3">
        <v>7.541128085</v>
      </c>
    </row>
    <row r="90">
      <c r="A90" s="4">
        <v>307.0</v>
      </c>
      <c r="B90" s="4">
        <v>7.0</v>
      </c>
      <c r="C90" s="2" t="s">
        <v>44</v>
      </c>
      <c r="D90" s="2" t="s">
        <v>10</v>
      </c>
      <c r="E90" s="3">
        <v>54723.0</v>
      </c>
      <c r="F90" s="3">
        <v>30418.0</v>
      </c>
      <c r="G90" s="3" t="s">
        <v>60</v>
      </c>
      <c r="H90" s="3">
        <v>55.58540285</v>
      </c>
    </row>
    <row r="91">
      <c r="A91" s="4">
        <v>308.0</v>
      </c>
      <c r="B91" s="4">
        <v>7.0</v>
      </c>
      <c r="C91" s="2" t="s">
        <v>44</v>
      </c>
      <c r="D91" s="2" t="s">
        <v>34</v>
      </c>
      <c r="E91" s="3">
        <v>75951.0</v>
      </c>
      <c r="F91" s="3">
        <v>27180.0</v>
      </c>
      <c r="G91" s="3" t="s">
        <v>60</v>
      </c>
      <c r="H91" s="3">
        <v>35.7862306</v>
      </c>
    </row>
    <row r="92">
      <c r="A92" s="4">
        <v>309.0</v>
      </c>
      <c r="B92" s="4">
        <v>7.0</v>
      </c>
      <c r="C92" s="2" t="s">
        <v>44</v>
      </c>
      <c r="D92" s="2" t="s">
        <v>13</v>
      </c>
      <c r="E92" s="3">
        <v>20577.0</v>
      </c>
      <c r="F92" s="3">
        <v>1103.0</v>
      </c>
      <c r="G92" s="3" t="s">
        <v>60</v>
      </c>
      <c r="H92" s="3">
        <v>5.360353793</v>
      </c>
    </row>
    <row r="93">
      <c r="A93" s="4">
        <v>310.0</v>
      </c>
      <c r="B93" s="4">
        <v>7.0</v>
      </c>
      <c r="C93" s="2" t="s">
        <v>46</v>
      </c>
      <c r="D93" s="2" t="s">
        <v>10</v>
      </c>
      <c r="E93" s="3">
        <v>68262.0</v>
      </c>
      <c r="F93" s="3">
        <v>15720.0</v>
      </c>
      <c r="G93" s="3" t="s">
        <v>60</v>
      </c>
      <c r="H93" s="3">
        <v>23.02891799</v>
      </c>
    </row>
    <row r="94">
      <c r="A94" s="4">
        <v>311.0</v>
      </c>
      <c r="B94" s="4">
        <v>7.0</v>
      </c>
      <c r="C94" s="2" t="s">
        <v>46</v>
      </c>
      <c r="D94" s="2" t="s">
        <v>15</v>
      </c>
      <c r="E94" s="3">
        <v>28455.0</v>
      </c>
      <c r="F94" s="3">
        <v>3050.0</v>
      </c>
      <c r="G94" s="3" t="s">
        <v>60</v>
      </c>
      <c r="H94" s="3">
        <v>10.71867862</v>
      </c>
    </row>
    <row r="95">
      <c r="A95" s="4">
        <v>312.0</v>
      </c>
      <c r="B95" s="4">
        <v>7.0</v>
      </c>
      <c r="C95" s="2" t="s">
        <v>46</v>
      </c>
      <c r="D95" s="2" t="s">
        <v>34</v>
      </c>
      <c r="E95" s="3">
        <v>106154.0</v>
      </c>
      <c r="F95" s="3">
        <v>26928.0</v>
      </c>
      <c r="G95" s="3" t="s">
        <v>60</v>
      </c>
      <c r="H95" s="3">
        <v>25.36691</v>
      </c>
    </row>
    <row r="96">
      <c r="A96" s="4">
        <v>313.0</v>
      </c>
      <c r="B96" s="4">
        <v>7.0</v>
      </c>
      <c r="C96" s="2" t="s">
        <v>46</v>
      </c>
      <c r="D96" s="2" t="s">
        <v>13</v>
      </c>
      <c r="E96" s="3">
        <v>25768.0</v>
      </c>
      <c r="F96" s="3">
        <v>2032.0</v>
      </c>
      <c r="G96" s="3" t="s">
        <v>60</v>
      </c>
      <c r="H96" s="3">
        <v>7.88574</v>
      </c>
    </row>
    <row r="97">
      <c r="A97" s="4">
        <v>314.0</v>
      </c>
      <c r="B97" s="4">
        <v>7.0</v>
      </c>
      <c r="C97" s="2" t="s">
        <v>47</v>
      </c>
      <c r="D97" s="2" t="s">
        <v>10</v>
      </c>
      <c r="E97" s="3">
        <v>76480.0</v>
      </c>
      <c r="F97" s="3">
        <v>16969.0</v>
      </c>
      <c r="G97" s="3" t="s">
        <v>60</v>
      </c>
      <c r="H97" s="3">
        <v>22.1875</v>
      </c>
    </row>
    <row r="98">
      <c r="A98" s="4">
        <v>315.0</v>
      </c>
      <c r="B98" s="4">
        <v>7.0</v>
      </c>
      <c r="C98" s="2" t="s">
        <v>47</v>
      </c>
      <c r="D98" s="2" t="s">
        <v>34</v>
      </c>
      <c r="E98" s="3">
        <v>73231.0</v>
      </c>
      <c r="F98" s="3">
        <v>17589.0</v>
      </c>
      <c r="G98" s="3" t="s">
        <v>60</v>
      </c>
      <c r="H98" s="3">
        <v>24.01851675</v>
      </c>
    </row>
    <row r="99">
      <c r="A99" s="4">
        <v>316.0</v>
      </c>
      <c r="B99" s="4">
        <v>7.0</v>
      </c>
      <c r="C99" s="2" t="s">
        <v>47</v>
      </c>
      <c r="D99" s="2" t="s">
        <v>13</v>
      </c>
      <c r="E99" s="3">
        <v>30798.0</v>
      </c>
      <c r="F99" s="3">
        <v>2514.0</v>
      </c>
      <c r="G99" s="3" t="s">
        <v>60</v>
      </c>
      <c r="H99" s="3">
        <v>8.165253824</v>
      </c>
    </row>
    <row r="100">
      <c r="A100" s="4">
        <v>317.0</v>
      </c>
      <c r="B100" s="4">
        <v>7.0</v>
      </c>
      <c r="C100" s="2" t="s">
        <v>49</v>
      </c>
      <c r="D100" s="2" t="s">
        <v>10</v>
      </c>
      <c r="E100" s="3">
        <v>42688.0</v>
      </c>
      <c r="F100" s="3">
        <v>6275.0</v>
      </c>
      <c r="G100" s="3" t="s">
        <v>60</v>
      </c>
      <c r="H100" s="3">
        <v>14.69968141</v>
      </c>
    </row>
    <row r="101">
      <c r="A101" s="4">
        <v>318.0</v>
      </c>
      <c r="B101" s="4">
        <v>7.0</v>
      </c>
      <c r="C101" s="2" t="s">
        <v>49</v>
      </c>
      <c r="D101" s="2" t="s">
        <v>34</v>
      </c>
      <c r="E101" s="3">
        <v>30514.0</v>
      </c>
      <c r="F101" s="3">
        <v>14192.0</v>
      </c>
      <c r="G101" s="3" t="s">
        <v>60</v>
      </c>
      <c r="H101" s="3">
        <v>46.50979878</v>
      </c>
    </row>
    <row r="102">
      <c r="A102" s="4">
        <v>319.0</v>
      </c>
      <c r="B102" s="4">
        <v>7.0</v>
      </c>
      <c r="C102" s="2" t="s">
        <v>49</v>
      </c>
      <c r="D102" s="2" t="s">
        <v>13</v>
      </c>
      <c r="E102" s="3">
        <v>37598.0</v>
      </c>
      <c r="F102" s="3">
        <v>1954.0</v>
      </c>
      <c r="G102" s="3" t="s">
        <v>60</v>
      </c>
      <c r="H102" s="3">
        <v>5.147794931</v>
      </c>
    </row>
    <row r="103">
      <c r="A103" s="4">
        <v>320.0</v>
      </c>
      <c r="B103" s="4">
        <v>7.0</v>
      </c>
      <c r="C103" s="2" t="s">
        <v>50</v>
      </c>
      <c r="D103" s="2" t="s">
        <v>10</v>
      </c>
      <c r="E103" s="3">
        <v>46248.0</v>
      </c>
      <c r="F103" s="3">
        <v>3531.0</v>
      </c>
      <c r="G103" s="3" t="s">
        <v>60</v>
      </c>
      <c r="H103" s="3">
        <v>7.634924754</v>
      </c>
    </row>
    <row r="104">
      <c r="A104" s="4">
        <v>321.0</v>
      </c>
      <c r="B104" s="4">
        <v>7.0</v>
      </c>
      <c r="C104" s="2" t="s">
        <v>50</v>
      </c>
      <c r="D104" s="2" t="s">
        <v>34</v>
      </c>
      <c r="E104" s="3">
        <v>74280.0</v>
      </c>
      <c r="F104" s="3">
        <v>28487.0</v>
      </c>
      <c r="G104" s="3" t="s">
        <v>60</v>
      </c>
      <c r="H104" s="3">
        <v>38.35083468</v>
      </c>
    </row>
    <row r="105">
      <c r="A105" s="4">
        <v>322.0</v>
      </c>
      <c r="B105" s="4">
        <v>7.0</v>
      </c>
      <c r="C105" s="2" t="s">
        <v>50</v>
      </c>
      <c r="D105" s="2" t="s">
        <v>13</v>
      </c>
      <c r="E105" s="3">
        <v>54101.0</v>
      </c>
      <c r="F105" s="3">
        <v>6696.0</v>
      </c>
      <c r="G105" s="3" t="s">
        <v>60</v>
      </c>
      <c r="H105" s="3">
        <v>12.37685071</v>
      </c>
    </row>
    <row r="106">
      <c r="A106" s="4">
        <v>323.0</v>
      </c>
      <c r="B106" s="4">
        <v>7.0</v>
      </c>
      <c r="C106" s="2" t="s">
        <v>51</v>
      </c>
      <c r="D106" s="2" t="s">
        <v>34</v>
      </c>
      <c r="E106" s="3">
        <v>214463.0</v>
      </c>
      <c r="F106" s="3">
        <v>26959.0</v>
      </c>
      <c r="G106" s="3" t="s">
        <v>60</v>
      </c>
      <c r="H106" s="3">
        <v>12.5704667</v>
      </c>
    </row>
    <row r="107">
      <c r="A107" s="4">
        <v>324.0</v>
      </c>
      <c r="B107" s="4">
        <v>7.0</v>
      </c>
      <c r="C107" s="2" t="s">
        <v>51</v>
      </c>
      <c r="D107" s="2" t="s">
        <v>45</v>
      </c>
      <c r="E107" s="3">
        <v>23454.0</v>
      </c>
      <c r="F107" s="3">
        <v>0.0</v>
      </c>
      <c r="G107" s="3" t="s">
        <v>60</v>
      </c>
      <c r="H107" s="3">
        <v>0.0</v>
      </c>
    </row>
    <row r="108">
      <c r="A108" s="4">
        <v>325.0</v>
      </c>
      <c r="B108" s="4">
        <v>7.0</v>
      </c>
      <c r="C108" s="2" t="s">
        <v>51</v>
      </c>
      <c r="D108" s="2" t="s">
        <v>13</v>
      </c>
      <c r="E108" s="3">
        <v>39783.0</v>
      </c>
      <c r="F108" s="3">
        <v>8260.0</v>
      </c>
      <c r="G108" s="3" t="s">
        <v>60</v>
      </c>
      <c r="H108" s="3">
        <v>20.76263731</v>
      </c>
    </row>
    <row r="109">
      <c r="A109" s="4">
        <v>326.0</v>
      </c>
      <c r="B109" s="4">
        <v>7.0</v>
      </c>
      <c r="C109" s="2" t="s">
        <v>52</v>
      </c>
      <c r="D109" s="2" t="s">
        <v>10</v>
      </c>
      <c r="E109" s="3">
        <v>89441.0</v>
      </c>
      <c r="F109" s="3">
        <v>17017.0</v>
      </c>
      <c r="G109" s="3" t="s">
        <v>60</v>
      </c>
      <c r="H109" s="3">
        <v>19.02595007</v>
      </c>
    </row>
    <row r="110">
      <c r="A110" s="4">
        <v>327.0</v>
      </c>
      <c r="B110" s="4">
        <v>7.0</v>
      </c>
      <c r="C110" s="2" t="s">
        <v>52</v>
      </c>
      <c r="D110" s="2" t="s">
        <v>34</v>
      </c>
      <c r="E110" s="3">
        <v>152631.0</v>
      </c>
      <c r="F110" s="3">
        <v>81501.0</v>
      </c>
      <c r="G110" s="3" t="s">
        <v>60</v>
      </c>
      <c r="H110" s="3">
        <v>53.39740944</v>
      </c>
    </row>
    <row r="111">
      <c r="A111" s="4">
        <v>328.0</v>
      </c>
      <c r="B111" s="4">
        <v>7.0</v>
      </c>
      <c r="C111" s="2" t="s">
        <v>52</v>
      </c>
      <c r="D111" s="2" t="s">
        <v>13</v>
      </c>
      <c r="E111" s="3">
        <v>57848.0</v>
      </c>
      <c r="F111" s="3">
        <v>19352.0</v>
      </c>
      <c r="G111" s="3" t="s">
        <v>60</v>
      </c>
      <c r="H111" s="3">
        <v>33.45318766</v>
      </c>
    </row>
    <row r="112">
      <c r="A112" s="4">
        <v>329.0</v>
      </c>
      <c r="B112" s="4">
        <v>7.0</v>
      </c>
      <c r="C112" s="2" t="s">
        <v>53</v>
      </c>
      <c r="D112" s="2" t="s">
        <v>34</v>
      </c>
      <c r="E112" s="3">
        <v>93859.0</v>
      </c>
      <c r="F112" s="3">
        <v>32511.0</v>
      </c>
      <c r="G112" s="3" t="s">
        <v>60</v>
      </c>
      <c r="H112" s="3">
        <v>34.6381274</v>
      </c>
    </row>
    <row r="113">
      <c r="A113" s="4">
        <v>330.0</v>
      </c>
      <c r="B113" s="4">
        <v>7.0</v>
      </c>
      <c r="C113" s="2" t="s">
        <v>53</v>
      </c>
      <c r="D113" s="2" t="s">
        <v>13</v>
      </c>
      <c r="E113" s="3">
        <v>35168.0</v>
      </c>
      <c r="F113" s="3">
        <v>4202.0</v>
      </c>
      <c r="G113" s="3" t="s">
        <v>60</v>
      </c>
      <c r="H113" s="3">
        <v>11.94836215</v>
      </c>
    </row>
    <row r="114">
      <c r="A114" s="4">
        <v>331.0</v>
      </c>
      <c r="B114" s="4">
        <v>7.0</v>
      </c>
      <c r="C114" s="2" t="s">
        <v>54</v>
      </c>
      <c r="D114" s="2" t="s">
        <v>10</v>
      </c>
      <c r="E114" s="3">
        <v>40759.0</v>
      </c>
      <c r="F114" s="3">
        <v>8789.0</v>
      </c>
      <c r="G114" s="3" t="s">
        <v>60</v>
      </c>
      <c r="H114" s="3">
        <v>21.56333571</v>
      </c>
    </row>
    <row r="115">
      <c r="A115" s="4">
        <v>332.0</v>
      </c>
      <c r="B115" s="4">
        <v>7.0</v>
      </c>
      <c r="C115" s="2" t="s">
        <v>54</v>
      </c>
      <c r="D115" s="2" t="s">
        <v>34</v>
      </c>
      <c r="E115" s="3">
        <v>31466.0</v>
      </c>
      <c r="F115" s="3">
        <v>8680.0</v>
      </c>
      <c r="G115" s="3" t="s">
        <v>60</v>
      </c>
      <c r="H115" s="3">
        <v>27.58553302</v>
      </c>
    </row>
    <row r="116">
      <c r="A116" s="4">
        <v>333.0</v>
      </c>
      <c r="B116" s="4">
        <v>7.0</v>
      </c>
      <c r="C116" s="2" t="s">
        <v>54</v>
      </c>
      <c r="D116" s="2" t="s">
        <v>13</v>
      </c>
      <c r="E116" s="3">
        <v>26733.0</v>
      </c>
      <c r="F116" s="3">
        <v>4818.0</v>
      </c>
      <c r="G116" s="3" t="s">
        <v>60</v>
      </c>
      <c r="H116" s="3">
        <v>18.02266851</v>
      </c>
    </row>
    <row r="117">
      <c r="A117" s="4">
        <v>334.0</v>
      </c>
      <c r="B117" s="4">
        <v>7.0</v>
      </c>
      <c r="C117" s="2" t="s">
        <v>55</v>
      </c>
      <c r="D117" s="2" t="s">
        <v>10</v>
      </c>
      <c r="E117" s="3">
        <v>56378.0</v>
      </c>
      <c r="F117" s="3">
        <v>7717.0</v>
      </c>
      <c r="G117" s="3" t="s">
        <v>60</v>
      </c>
      <c r="H117" s="3">
        <v>13.68796339</v>
      </c>
    </row>
    <row r="118">
      <c r="A118" s="4">
        <v>335.0</v>
      </c>
      <c r="B118" s="4">
        <v>7.0</v>
      </c>
      <c r="C118" s="2" t="s">
        <v>55</v>
      </c>
      <c r="D118" s="2" t="s">
        <v>34</v>
      </c>
      <c r="E118" s="3">
        <v>98173.0</v>
      </c>
      <c r="F118" s="3">
        <v>647.0</v>
      </c>
      <c r="G118" s="3" t="s">
        <v>60</v>
      </c>
      <c r="H118" s="3">
        <v>0.659040673</v>
      </c>
    </row>
    <row r="119">
      <c r="A119" s="4">
        <v>336.0</v>
      </c>
      <c r="B119" s="4">
        <v>7.0</v>
      </c>
      <c r="C119" s="2" t="s">
        <v>55</v>
      </c>
      <c r="D119" s="2" t="s">
        <v>13</v>
      </c>
      <c r="E119" s="3">
        <v>36636.0</v>
      </c>
      <c r="F119" s="3">
        <v>1231.0</v>
      </c>
      <c r="G119" s="3" t="s">
        <v>60</v>
      </c>
      <c r="H119" s="3">
        <v>3.360082978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135.0</v>
      </c>
      <c r="B2" s="4">
        <v>8.0</v>
      </c>
      <c r="C2" s="2" t="s">
        <v>9</v>
      </c>
      <c r="D2" s="2" t="s">
        <v>10</v>
      </c>
      <c r="E2" s="3">
        <v>23897.0</v>
      </c>
      <c r="F2" s="3">
        <v>2848.0</v>
      </c>
      <c r="G2" s="3" t="s">
        <v>60</v>
      </c>
      <c r="H2" s="3">
        <v>11.91781395</v>
      </c>
    </row>
    <row r="3">
      <c r="A3" s="4">
        <v>136.0</v>
      </c>
      <c r="B3" s="4">
        <v>8.0</v>
      </c>
      <c r="C3" s="2" t="s">
        <v>9</v>
      </c>
      <c r="D3" s="2" t="s">
        <v>34</v>
      </c>
      <c r="E3" s="3">
        <v>62654.0</v>
      </c>
      <c r="F3" s="3">
        <v>20205.0</v>
      </c>
      <c r="G3" s="3" t="s">
        <v>60</v>
      </c>
      <c r="H3" s="3">
        <v>32.2485396</v>
      </c>
    </row>
    <row r="4">
      <c r="A4" s="4">
        <v>137.0</v>
      </c>
      <c r="B4" s="4">
        <v>8.0</v>
      </c>
      <c r="C4" s="2" t="s">
        <v>9</v>
      </c>
      <c r="D4" s="2" t="s">
        <v>45</v>
      </c>
      <c r="E4" s="3">
        <v>23663.0</v>
      </c>
      <c r="F4" s="3">
        <v>0.0</v>
      </c>
      <c r="G4" s="3" t="s">
        <v>60</v>
      </c>
      <c r="H4" s="3">
        <v>0.0</v>
      </c>
    </row>
    <row r="5">
      <c r="A5" s="4">
        <v>138.0</v>
      </c>
      <c r="B5" s="4">
        <v>8.0</v>
      </c>
      <c r="C5" s="2" t="s">
        <v>9</v>
      </c>
      <c r="D5" s="2" t="s">
        <v>13</v>
      </c>
      <c r="E5" s="3">
        <v>25851.0</v>
      </c>
      <c r="F5" s="3">
        <v>1282.0</v>
      </c>
      <c r="G5" s="3" t="s">
        <v>60</v>
      </c>
      <c r="H5" s="3">
        <v>4.9591892</v>
      </c>
    </row>
    <row r="6">
      <c r="A6" s="4">
        <v>139.0</v>
      </c>
      <c r="B6" s="4">
        <v>8.0</v>
      </c>
      <c r="C6" s="2" t="s">
        <v>12</v>
      </c>
      <c r="D6" s="2" t="s">
        <v>10</v>
      </c>
      <c r="E6" s="3" t="s">
        <v>61</v>
      </c>
      <c r="F6" s="3" t="s">
        <v>61</v>
      </c>
      <c r="G6" s="3" t="s">
        <v>60</v>
      </c>
      <c r="I6" s="3" t="s">
        <v>61</v>
      </c>
    </row>
    <row r="7">
      <c r="A7" s="4">
        <v>140.0</v>
      </c>
      <c r="B7" s="4">
        <v>8.0</v>
      </c>
      <c r="C7" s="2" t="s">
        <v>12</v>
      </c>
      <c r="D7" s="2" t="s">
        <v>15</v>
      </c>
      <c r="E7" s="3">
        <v>58637.0</v>
      </c>
      <c r="F7" s="3">
        <v>7313.0</v>
      </c>
      <c r="G7" s="3" t="s">
        <v>60</v>
      </c>
      <c r="H7" s="3">
        <v>12.47164759</v>
      </c>
    </row>
    <row r="8">
      <c r="A8" s="4">
        <v>141.0</v>
      </c>
      <c r="B8" s="4">
        <v>8.0</v>
      </c>
      <c r="C8" s="2" t="s">
        <v>12</v>
      </c>
      <c r="D8" s="2" t="s">
        <v>13</v>
      </c>
      <c r="E8" s="3">
        <v>41758.0</v>
      </c>
      <c r="F8" s="3">
        <v>3355.0</v>
      </c>
      <c r="G8" s="3" t="s">
        <v>60</v>
      </c>
      <c r="H8" s="3">
        <v>8.03438862</v>
      </c>
    </row>
    <row r="9">
      <c r="A9" s="4">
        <v>142.0</v>
      </c>
      <c r="B9" s="4">
        <v>8.0</v>
      </c>
      <c r="C9" s="2" t="s">
        <v>16</v>
      </c>
      <c r="D9" s="2" t="s">
        <v>13</v>
      </c>
      <c r="E9" s="3">
        <v>22794.0</v>
      </c>
      <c r="F9" s="3">
        <v>747.0</v>
      </c>
      <c r="G9" s="3" t="s">
        <v>60</v>
      </c>
      <c r="H9" s="3">
        <v>3.277178205</v>
      </c>
    </row>
    <row r="10">
      <c r="A10" s="4">
        <v>143.0</v>
      </c>
      <c r="B10" s="4">
        <v>8.0</v>
      </c>
      <c r="C10" s="2" t="s">
        <v>17</v>
      </c>
      <c r="D10" s="2" t="s">
        <v>10</v>
      </c>
      <c r="E10" s="3">
        <v>37428.0</v>
      </c>
      <c r="F10" s="3">
        <v>2287.0</v>
      </c>
      <c r="G10" s="3" t="s">
        <v>60</v>
      </c>
      <c r="H10" s="3">
        <v>6.110398632</v>
      </c>
    </row>
    <row r="11">
      <c r="A11" s="4">
        <v>144.0</v>
      </c>
      <c r="B11" s="4">
        <v>8.0</v>
      </c>
      <c r="C11" s="2" t="s">
        <v>17</v>
      </c>
      <c r="D11" s="2" t="s">
        <v>34</v>
      </c>
      <c r="E11" s="3">
        <v>48876.0</v>
      </c>
      <c r="F11" s="3">
        <v>9441.0</v>
      </c>
      <c r="G11" s="3" t="s">
        <v>60</v>
      </c>
      <c r="H11" s="3">
        <v>19.31622882</v>
      </c>
    </row>
    <row r="12">
      <c r="A12" s="4">
        <v>145.0</v>
      </c>
      <c r="B12" s="4">
        <v>8.0</v>
      </c>
      <c r="C12" s="2" t="s">
        <v>17</v>
      </c>
      <c r="D12" s="2" t="s">
        <v>45</v>
      </c>
      <c r="E12" s="3">
        <v>11858.0</v>
      </c>
      <c r="F12" s="3">
        <v>0.0</v>
      </c>
      <c r="G12" s="3" t="s">
        <v>60</v>
      </c>
      <c r="H12" s="3">
        <v>0.0</v>
      </c>
    </row>
    <row r="13">
      <c r="A13" s="4">
        <v>146.0</v>
      </c>
      <c r="B13" s="4">
        <v>8.0</v>
      </c>
      <c r="C13" s="2" t="s">
        <v>17</v>
      </c>
      <c r="D13" s="2" t="s">
        <v>15</v>
      </c>
      <c r="E13" s="3" t="s">
        <v>62</v>
      </c>
      <c r="F13" s="3" t="s">
        <v>62</v>
      </c>
      <c r="G13" s="3" t="s">
        <v>60</v>
      </c>
      <c r="I13" s="3" t="s">
        <v>62</v>
      </c>
    </row>
    <row r="14">
      <c r="A14" s="4">
        <v>147.0</v>
      </c>
      <c r="B14" s="4">
        <v>8.0</v>
      </c>
      <c r="C14" s="2" t="s">
        <v>17</v>
      </c>
      <c r="D14" s="2" t="s">
        <v>13</v>
      </c>
      <c r="E14" s="3">
        <v>34202.0</v>
      </c>
      <c r="F14" s="3">
        <v>2064.0</v>
      </c>
      <c r="G14" s="3" t="s">
        <v>60</v>
      </c>
      <c r="H14" s="3">
        <v>6.034734811</v>
      </c>
    </row>
    <row r="15">
      <c r="A15" s="4">
        <v>148.0</v>
      </c>
      <c r="B15" s="4">
        <v>8.0</v>
      </c>
      <c r="C15" s="2" t="s">
        <v>18</v>
      </c>
      <c r="D15" s="2" t="s">
        <v>10</v>
      </c>
      <c r="E15" s="3">
        <v>64669.0</v>
      </c>
      <c r="F15" s="3">
        <v>16769.0</v>
      </c>
      <c r="G15" s="3" t="s">
        <v>60</v>
      </c>
      <c r="H15" s="3">
        <v>25.93050766</v>
      </c>
    </row>
    <row r="16">
      <c r="A16" s="4">
        <v>149.0</v>
      </c>
      <c r="B16" s="4">
        <v>8.0</v>
      </c>
      <c r="C16" s="2" t="s">
        <v>18</v>
      </c>
      <c r="D16" s="2" t="s">
        <v>13</v>
      </c>
      <c r="E16" s="3">
        <v>52757.0</v>
      </c>
      <c r="F16" s="3">
        <v>4852.0</v>
      </c>
      <c r="G16" s="3" t="s">
        <v>60</v>
      </c>
      <c r="H16" s="3">
        <v>9.177928995</v>
      </c>
    </row>
    <row r="17">
      <c r="A17" s="4">
        <v>150.0</v>
      </c>
      <c r="B17" s="4">
        <v>8.0</v>
      </c>
      <c r="C17" s="2" t="s">
        <v>19</v>
      </c>
      <c r="D17" s="2" t="s">
        <v>15</v>
      </c>
      <c r="E17" s="3">
        <v>25335.0</v>
      </c>
      <c r="F17" s="3">
        <v>2079.0</v>
      </c>
      <c r="G17" s="3" t="s">
        <v>60</v>
      </c>
      <c r="H17" s="3">
        <v>8.206039076</v>
      </c>
    </row>
    <row r="18">
      <c r="A18" s="4">
        <v>151.0</v>
      </c>
      <c r="B18" s="4">
        <v>8.0</v>
      </c>
      <c r="C18" s="2" t="s">
        <v>19</v>
      </c>
      <c r="D18" s="2" t="s">
        <v>10</v>
      </c>
      <c r="E18" s="3">
        <v>20718.0</v>
      </c>
      <c r="F18" s="3">
        <v>473.0</v>
      </c>
      <c r="G18" s="3" t="s">
        <v>60</v>
      </c>
      <c r="H18" s="3">
        <v>2.283038903</v>
      </c>
    </row>
    <row r="19">
      <c r="A19" s="4">
        <v>152.0</v>
      </c>
      <c r="B19" s="4">
        <v>8.0</v>
      </c>
      <c r="C19" s="2" t="s">
        <v>19</v>
      </c>
      <c r="D19" s="2" t="s">
        <v>34</v>
      </c>
      <c r="E19" s="3">
        <v>45143.0</v>
      </c>
      <c r="F19" s="3">
        <v>413.0</v>
      </c>
      <c r="G19" s="3" t="s">
        <v>60</v>
      </c>
      <c r="H19" s="3">
        <v>0.914870523</v>
      </c>
    </row>
    <row r="20">
      <c r="A20" s="4">
        <v>153.0</v>
      </c>
      <c r="B20" s="4">
        <v>8.0</v>
      </c>
      <c r="C20" s="2" t="s">
        <v>19</v>
      </c>
      <c r="D20" s="2" t="s">
        <v>13</v>
      </c>
      <c r="E20" s="3">
        <v>87520.0</v>
      </c>
      <c r="F20" s="3">
        <v>756.0</v>
      </c>
      <c r="G20" s="3" t="s">
        <v>60</v>
      </c>
      <c r="H20" s="3">
        <v>0.8638002559</v>
      </c>
    </row>
    <row r="21">
      <c r="A21" s="4">
        <v>154.0</v>
      </c>
      <c r="B21" s="4">
        <v>8.0</v>
      </c>
      <c r="C21" s="2" t="s">
        <v>20</v>
      </c>
      <c r="D21" s="2" t="s">
        <v>34</v>
      </c>
      <c r="E21" s="3">
        <v>114345.0</v>
      </c>
      <c r="F21" s="3">
        <v>31024.0</v>
      </c>
      <c r="G21" s="3" t="s">
        <v>60</v>
      </c>
      <c r="H21" s="3">
        <v>27.13192531</v>
      </c>
    </row>
    <row r="22">
      <c r="A22" s="4">
        <v>155.0</v>
      </c>
      <c r="B22" s="4">
        <v>8.0</v>
      </c>
      <c r="C22" s="2" t="s">
        <v>20</v>
      </c>
      <c r="D22" s="2" t="s">
        <v>13</v>
      </c>
      <c r="E22" s="3">
        <v>48385.0</v>
      </c>
      <c r="F22" s="3">
        <v>3384.0</v>
      </c>
      <c r="G22" s="3" t="s">
        <v>60</v>
      </c>
      <c r="H22" s="3">
        <v>6.993903069</v>
      </c>
    </row>
    <row r="23">
      <c r="A23" s="4">
        <v>156.0</v>
      </c>
      <c r="B23" s="4">
        <v>8.0</v>
      </c>
      <c r="C23" s="2" t="s">
        <v>21</v>
      </c>
      <c r="D23" s="2" t="s">
        <v>13</v>
      </c>
      <c r="E23" s="3">
        <v>61482.0</v>
      </c>
      <c r="F23" s="3">
        <v>27484.0</v>
      </c>
      <c r="G23" s="3" t="s">
        <v>60</v>
      </c>
      <c r="H23" s="3">
        <v>44.70251456</v>
      </c>
    </row>
    <row r="24">
      <c r="A24" s="4">
        <v>157.0</v>
      </c>
      <c r="B24" s="4">
        <v>8.0</v>
      </c>
      <c r="C24" s="2" t="s">
        <v>22</v>
      </c>
      <c r="D24" s="2" t="s">
        <v>10</v>
      </c>
      <c r="E24" s="3">
        <v>62814.0</v>
      </c>
      <c r="F24" s="3">
        <v>6886.0</v>
      </c>
      <c r="G24" s="3" t="s">
        <v>60</v>
      </c>
      <c r="H24" s="3">
        <v>10.96252428</v>
      </c>
    </row>
    <row r="25">
      <c r="A25" s="4">
        <v>158.0</v>
      </c>
      <c r="B25" s="4">
        <v>8.0</v>
      </c>
      <c r="C25" s="2" t="s">
        <v>22</v>
      </c>
      <c r="D25" s="2" t="s">
        <v>15</v>
      </c>
      <c r="E25" s="3">
        <v>65304.0</v>
      </c>
      <c r="F25" s="3">
        <v>12248.0</v>
      </c>
      <c r="G25" s="3" t="s">
        <v>60</v>
      </c>
      <c r="H25" s="3">
        <v>18.75535955</v>
      </c>
    </row>
    <row r="26">
      <c r="A26" s="4">
        <v>159.0</v>
      </c>
      <c r="B26" s="4">
        <v>8.0</v>
      </c>
      <c r="C26" s="2" t="s">
        <v>22</v>
      </c>
      <c r="D26" s="2" t="s">
        <v>13</v>
      </c>
      <c r="E26" s="3">
        <v>45016.0</v>
      </c>
      <c r="F26" s="3">
        <v>477.0</v>
      </c>
      <c r="G26" s="3" t="s">
        <v>60</v>
      </c>
      <c r="H26" s="3">
        <v>1.059623245</v>
      </c>
    </row>
    <row r="27">
      <c r="A27" s="4">
        <v>160.0</v>
      </c>
      <c r="B27" s="4">
        <v>8.0</v>
      </c>
      <c r="C27" s="2" t="s">
        <v>23</v>
      </c>
      <c r="D27" s="2" t="s">
        <v>34</v>
      </c>
      <c r="E27" s="3">
        <v>69710.0</v>
      </c>
      <c r="F27" s="3">
        <v>18722.0</v>
      </c>
      <c r="G27" s="3" t="s">
        <v>60</v>
      </c>
      <c r="H27" s="3">
        <v>26.85697891</v>
      </c>
    </row>
    <row r="28">
      <c r="A28" s="4">
        <v>161.0</v>
      </c>
      <c r="B28" s="4">
        <v>8.0</v>
      </c>
      <c r="C28" s="2" t="s">
        <v>23</v>
      </c>
      <c r="D28" s="2" t="s">
        <v>13</v>
      </c>
      <c r="E28" s="3">
        <v>58355.0</v>
      </c>
      <c r="F28" s="3">
        <v>8742.0</v>
      </c>
      <c r="G28" s="3" t="s">
        <v>60</v>
      </c>
      <c r="H28" s="3">
        <v>14.98072145</v>
      </c>
    </row>
    <row r="29">
      <c r="A29" s="4">
        <v>162.0</v>
      </c>
      <c r="B29" s="4">
        <v>8.0</v>
      </c>
      <c r="C29" s="2" t="s">
        <v>25</v>
      </c>
      <c r="D29" s="2" t="s">
        <v>15</v>
      </c>
      <c r="E29" s="3">
        <v>48293.0</v>
      </c>
      <c r="F29" s="3">
        <v>9081.0</v>
      </c>
      <c r="G29" s="3" t="s">
        <v>60</v>
      </c>
      <c r="H29" s="3">
        <v>18.80396745</v>
      </c>
    </row>
    <row r="30">
      <c r="A30" s="4">
        <v>163.0</v>
      </c>
      <c r="B30" s="4">
        <v>8.0</v>
      </c>
      <c r="C30" s="2" t="s">
        <v>25</v>
      </c>
      <c r="D30" s="2" t="s">
        <v>13</v>
      </c>
      <c r="E30" s="3">
        <v>32820.0</v>
      </c>
      <c r="F30" s="3">
        <v>3883.0</v>
      </c>
      <c r="G30" s="3" t="s">
        <v>60</v>
      </c>
      <c r="H30" s="3">
        <v>11.83120049</v>
      </c>
    </row>
    <row r="31">
      <c r="A31" s="4">
        <v>164.0</v>
      </c>
      <c r="B31" s="4">
        <v>8.0</v>
      </c>
      <c r="C31" s="2" t="s">
        <v>27</v>
      </c>
      <c r="D31" s="2" t="s">
        <v>34</v>
      </c>
      <c r="E31" s="3">
        <v>28722.0</v>
      </c>
      <c r="F31" s="3">
        <v>6210.0</v>
      </c>
      <c r="G31" s="3" t="s">
        <v>60</v>
      </c>
      <c r="H31" s="3">
        <v>21.62105703</v>
      </c>
    </row>
    <row r="32">
      <c r="A32" s="4">
        <v>165.0</v>
      </c>
      <c r="B32" s="4">
        <v>8.0</v>
      </c>
      <c r="C32" s="2" t="s">
        <v>27</v>
      </c>
      <c r="D32" s="2" t="s">
        <v>15</v>
      </c>
      <c r="E32" s="3">
        <v>18330.0</v>
      </c>
      <c r="F32" s="3">
        <v>4643.0</v>
      </c>
      <c r="G32" s="3" t="s">
        <v>60</v>
      </c>
      <c r="H32" s="3">
        <v>25.33006001</v>
      </c>
    </row>
    <row r="33">
      <c r="A33" s="4">
        <v>166.0</v>
      </c>
      <c r="B33" s="4">
        <v>8.0</v>
      </c>
      <c r="C33" s="2" t="s">
        <v>27</v>
      </c>
      <c r="D33" s="2" t="s">
        <v>13</v>
      </c>
      <c r="E33" s="3">
        <v>36298.0</v>
      </c>
      <c r="F33" s="3">
        <v>4174.0</v>
      </c>
      <c r="G33" s="3" t="s">
        <v>60</v>
      </c>
      <c r="H33" s="3">
        <v>11.49925616</v>
      </c>
    </row>
    <row r="34">
      <c r="A34" s="4">
        <v>167.0</v>
      </c>
      <c r="B34" s="4">
        <v>8.0</v>
      </c>
      <c r="C34" s="2" t="s">
        <v>29</v>
      </c>
      <c r="D34" s="2" t="s">
        <v>13</v>
      </c>
      <c r="E34" s="3">
        <v>32966.0</v>
      </c>
      <c r="F34" s="3">
        <v>169.0</v>
      </c>
      <c r="G34" s="3" t="s">
        <v>60</v>
      </c>
      <c r="H34" s="3">
        <v>0.512649396</v>
      </c>
    </row>
    <row r="35">
      <c r="A35" s="4">
        <v>168.0</v>
      </c>
      <c r="B35" s="4">
        <v>8.0</v>
      </c>
      <c r="C35" s="2" t="s">
        <v>28</v>
      </c>
      <c r="D35" s="2" t="s">
        <v>10</v>
      </c>
      <c r="E35" s="3">
        <v>60081.0</v>
      </c>
      <c r="F35" s="3">
        <v>5594.0</v>
      </c>
      <c r="G35" s="3" t="s">
        <v>60</v>
      </c>
      <c r="H35" s="3">
        <v>9.310763802</v>
      </c>
    </row>
    <row r="36">
      <c r="A36" s="4">
        <v>169.0</v>
      </c>
      <c r="B36" s="4">
        <v>8.0</v>
      </c>
      <c r="C36" s="2" t="s">
        <v>28</v>
      </c>
      <c r="D36" s="2" t="s">
        <v>15</v>
      </c>
      <c r="E36" s="3">
        <v>71913.0</v>
      </c>
      <c r="F36" s="3">
        <v>5718.0</v>
      </c>
      <c r="G36" s="3" t="s">
        <v>60</v>
      </c>
      <c r="H36" s="3">
        <v>7.951274457</v>
      </c>
    </row>
    <row r="37">
      <c r="A37" s="4">
        <v>170.0</v>
      </c>
      <c r="B37" s="4">
        <v>8.0</v>
      </c>
      <c r="C37" s="2" t="s">
        <v>28</v>
      </c>
      <c r="D37" s="2" t="s">
        <v>34</v>
      </c>
      <c r="E37" s="3">
        <v>213159.0</v>
      </c>
      <c r="F37" s="3">
        <v>594.0</v>
      </c>
      <c r="G37" s="3" t="s">
        <v>60</v>
      </c>
      <c r="H37" s="3">
        <v>0.278665222</v>
      </c>
    </row>
    <row r="38">
      <c r="A38" s="4">
        <v>171.0</v>
      </c>
      <c r="B38" s="4">
        <v>8.0</v>
      </c>
      <c r="C38" s="2" t="s">
        <v>28</v>
      </c>
      <c r="D38" s="2" t="s">
        <v>13</v>
      </c>
      <c r="E38" s="3">
        <v>67806.0</v>
      </c>
      <c r="F38" s="3">
        <v>1654.0</v>
      </c>
      <c r="G38" s="3" t="s">
        <v>60</v>
      </c>
      <c r="H38" s="3">
        <v>2.439312155</v>
      </c>
    </row>
    <row r="39">
      <c r="A39" s="4">
        <v>172.0</v>
      </c>
      <c r="B39" s="4">
        <v>8.0</v>
      </c>
      <c r="C39" s="2" t="s">
        <v>31</v>
      </c>
      <c r="D39" s="2" t="s">
        <v>10</v>
      </c>
      <c r="E39" s="3">
        <v>35661.0</v>
      </c>
      <c r="F39" s="3">
        <v>98.0</v>
      </c>
      <c r="G39" s="3" t="s">
        <v>60</v>
      </c>
      <c r="H39" s="3">
        <v>0.274810017</v>
      </c>
    </row>
    <row r="40">
      <c r="A40" s="4">
        <v>173.0</v>
      </c>
      <c r="B40" s="4">
        <v>8.0</v>
      </c>
      <c r="C40" s="2" t="s">
        <v>31</v>
      </c>
      <c r="D40" s="2" t="s">
        <v>13</v>
      </c>
      <c r="E40" s="3">
        <v>25558.0</v>
      </c>
      <c r="F40" s="3">
        <v>2597.0</v>
      </c>
      <c r="G40" s="3" t="s">
        <v>60</v>
      </c>
      <c r="H40" s="3">
        <v>10.16120197</v>
      </c>
    </row>
    <row r="41">
      <c r="A41" s="4">
        <v>174.0</v>
      </c>
      <c r="B41" s="4">
        <v>8.0</v>
      </c>
      <c r="C41" s="2" t="s">
        <v>32</v>
      </c>
      <c r="D41" s="2" t="s">
        <v>34</v>
      </c>
      <c r="E41" s="3">
        <v>32179.0</v>
      </c>
      <c r="F41" s="3">
        <v>4255.0</v>
      </c>
      <c r="G41" s="3" t="s">
        <v>60</v>
      </c>
      <c r="H41" s="3">
        <v>13.22290935</v>
      </c>
    </row>
    <row r="42">
      <c r="A42" s="4">
        <v>175.0</v>
      </c>
      <c r="B42" s="4">
        <v>8.0</v>
      </c>
      <c r="C42" s="2" t="s">
        <v>32</v>
      </c>
      <c r="D42" s="2" t="s">
        <v>10</v>
      </c>
      <c r="E42" s="3">
        <v>49238.0</v>
      </c>
      <c r="F42" s="3">
        <v>5772.0</v>
      </c>
      <c r="G42" s="3" t="s">
        <v>60</v>
      </c>
      <c r="H42" s="3">
        <v>11.72265324</v>
      </c>
    </row>
    <row r="43">
      <c r="A43" s="4">
        <v>176.0</v>
      </c>
      <c r="B43" s="4">
        <v>8.0</v>
      </c>
      <c r="C43" s="2" t="s">
        <v>32</v>
      </c>
      <c r="D43" s="2" t="s">
        <v>13</v>
      </c>
      <c r="E43" s="3">
        <v>29201.0</v>
      </c>
      <c r="F43" s="3">
        <v>2433.0</v>
      </c>
      <c r="G43" s="3" t="s">
        <v>60</v>
      </c>
      <c r="H43" s="3">
        <v>8.331906442</v>
      </c>
    </row>
    <row r="44">
      <c r="A44" s="4">
        <v>177.0</v>
      </c>
      <c r="B44" s="4">
        <v>8.0</v>
      </c>
      <c r="C44" s="2" t="s">
        <v>32</v>
      </c>
      <c r="D44" s="2" t="s">
        <v>15</v>
      </c>
      <c r="E44" s="3">
        <v>48394.0</v>
      </c>
      <c r="F44" s="3">
        <v>5548.0</v>
      </c>
      <c r="G44" s="3" t="s">
        <v>60</v>
      </c>
      <c r="H44" s="3">
        <v>11.4642311</v>
      </c>
    </row>
    <row r="45">
      <c r="A45" s="4">
        <v>178.0</v>
      </c>
      <c r="B45" s="4">
        <v>8.0</v>
      </c>
      <c r="C45" s="2" t="s">
        <v>33</v>
      </c>
      <c r="D45" s="2" t="s">
        <v>15</v>
      </c>
      <c r="E45" s="3">
        <v>35109.0</v>
      </c>
      <c r="F45" s="3">
        <v>4124.0</v>
      </c>
      <c r="G45" s="3" t="s">
        <v>60</v>
      </c>
      <c r="H45" s="3">
        <v>11.74627588</v>
      </c>
    </row>
    <row r="46">
      <c r="A46" s="4">
        <v>179.0</v>
      </c>
      <c r="B46" s="4">
        <v>8.0</v>
      </c>
      <c r="C46" s="2" t="s">
        <v>33</v>
      </c>
      <c r="D46" s="2" t="s">
        <v>10</v>
      </c>
      <c r="E46" s="3">
        <v>28502.0</v>
      </c>
      <c r="F46" s="3">
        <v>631.0</v>
      </c>
      <c r="G46" s="3" t="s">
        <v>60</v>
      </c>
      <c r="H46" s="3">
        <v>2.213879728</v>
      </c>
    </row>
    <row r="47">
      <c r="A47" s="4">
        <v>180.0</v>
      </c>
      <c r="B47" s="4">
        <v>8.0</v>
      </c>
      <c r="C47" s="2" t="s">
        <v>33</v>
      </c>
      <c r="D47" s="2" t="s">
        <v>13</v>
      </c>
      <c r="E47" s="3">
        <v>51666.0</v>
      </c>
      <c r="F47" s="3">
        <v>9576.0</v>
      </c>
      <c r="G47" s="3" t="s">
        <v>60</v>
      </c>
      <c r="H47" s="3">
        <v>18.5344327</v>
      </c>
    </row>
    <row r="48">
      <c r="A48" s="4">
        <v>181.0</v>
      </c>
      <c r="B48" s="4">
        <v>8.0</v>
      </c>
      <c r="C48" s="2" t="s">
        <v>35</v>
      </c>
      <c r="D48" s="2" t="s">
        <v>34</v>
      </c>
      <c r="E48" s="3">
        <v>34858.0</v>
      </c>
      <c r="F48" s="3">
        <v>17130.0</v>
      </c>
      <c r="G48" s="3" t="s">
        <v>60</v>
      </c>
      <c r="H48" s="3">
        <v>49.14223421</v>
      </c>
    </row>
    <row r="49">
      <c r="A49" s="4">
        <v>182.0</v>
      </c>
      <c r="B49" s="4">
        <v>8.0</v>
      </c>
      <c r="C49" s="2" t="s">
        <v>35</v>
      </c>
      <c r="D49" s="2" t="s">
        <v>13</v>
      </c>
      <c r="E49" s="3">
        <v>46601.0</v>
      </c>
      <c r="F49" s="3">
        <v>5124.0</v>
      </c>
      <c r="G49" s="3" t="s">
        <v>60</v>
      </c>
      <c r="H49" s="3">
        <v>10.9954722</v>
      </c>
    </row>
    <row r="50">
      <c r="A50" s="4">
        <v>183.0</v>
      </c>
      <c r="B50" s="4">
        <v>8.0</v>
      </c>
      <c r="C50" s="2" t="s">
        <v>36</v>
      </c>
      <c r="D50" s="2" t="s">
        <v>15</v>
      </c>
      <c r="E50" s="3">
        <v>70063.0</v>
      </c>
      <c r="F50" s="3">
        <v>4585.0</v>
      </c>
      <c r="G50" s="3" t="s">
        <v>60</v>
      </c>
      <c r="H50" s="3">
        <v>6.544110301</v>
      </c>
    </row>
    <row r="51">
      <c r="A51" s="4">
        <v>184.0</v>
      </c>
      <c r="B51" s="4">
        <v>8.0</v>
      </c>
      <c r="C51" s="2" t="s">
        <v>36</v>
      </c>
      <c r="D51" s="2" t="s">
        <v>34</v>
      </c>
      <c r="E51" s="3">
        <v>181894.0</v>
      </c>
      <c r="F51" s="3">
        <v>48701.0</v>
      </c>
      <c r="G51" s="3" t="s">
        <v>60</v>
      </c>
      <c r="H51" s="3">
        <v>26.77438508</v>
      </c>
    </row>
    <row r="52">
      <c r="A52" s="4">
        <v>185.0</v>
      </c>
      <c r="B52" s="4">
        <v>8.0</v>
      </c>
      <c r="C52" s="2" t="s">
        <v>37</v>
      </c>
      <c r="D52" s="2" t="s">
        <v>34</v>
      </c>
      <c r="E52" s="3">
        <v>44344.0</v>
      </c>
      <c r="F52" s="3">
        <v>22912.0</v>
      </c>
      <c r="G52" s="3" t="s">
        <v>60</v>
      </c>
      <c r="H52" s="3">
        <v>51.66877142</v>
      </c>
    </row>
    <row r="53">
      <c r="A53" s="4">
        <v>186.0</v>
      </c>
      <c r="B53" s="4">
        <v>8.0</v>
      </c>
      <c r="C53" s="2" t="s">
        <v>37</v>
      </c>
      <c r="D53" s="2" t="s">
        <v>13</v>
      </c>
      <c r="E53" s="3">
        <v>59548.0</v>
      </c>
      <c r="F53" s="3">
        <v>891.0</v>
      </c>
      <c r="G53" s="3" t="s">
        <v>60</v>
      </c>
      <c r="H53" s="3">
        <v>1.496271915</v>
      </c>
    </row>
    <row r="54">
      <c r="A54" s="4">
        <v>187.0</v>
      </c>
      <c r="B54" s="4">
        <v>8.0</v>
      </c>
      <c r="C54" s="2" t="s">
        <v>38</v>
      </c>
      <c r="D54" s="2" t="s">
        <v>10</v>
      </c>
      <c r="E54" s="3">
        <v>66914.0</v>
      </c>
      <c r="F54" s="3">
        <v>10539.0</v>
      </c>
      <c r="G54" s="3" t="s">
        <v>60</v>
      </c>
      <c r="H54" s="3">
        <v>15.75006725</v>
      </c>
    </row>
    <row r="55">
      <c r="A55" s="4">
        <v>188.0</v>
      </c>
      <c r="B55" s="4">
        <v>8.0</v>
      </c>
      <c r="C55" s="2" t="s">
        <v>38</v>
      </c>
      <c r="D55" s="2" t="s">
        <v>13</v>
      </c>
      <c r="E55" s="3">
        <v>21970.0</v>
      </c>
      <c r="F55" s="3">
        <v>1047.0</v>
      </c>
      <c r="G55" s="3" t="s">
        <v>60</v>
      </c>
      <c r="H55" s="3">
        <v>4.76558944</v>
      </c>
    </row>
    <row r="56">
      <c r="A56" s="4">
        <v>189.0</v>
      </c>
      <c r="B56" s="4">
        <v>8.0</v>
      </c>
      <c r="C56" s="2" t="s">
        <v>39</v>
      </c>
      <c r="D56" s="2" t="s">
        <v>10</v>
      </c>
      <c r="E56" s="3">
        <v>18515.0</v>
      </c>
      <c r="F56" s="3">
        <v>7712.0</v>
      </c>
      <c r="G56" s="3" t="s">
        <v>60</v>
      </c>
      <c r="H56" s="3">
        <v>7712.0</v>
      </c>
    </row>
    <row r="57">
      <c r="A57" s="4">
        <v>190.0</v>
      </c>
      <c r="B57" s="4">
        <v>8.0</v>
      </c>
      <c r="C57" s="2" t="s">
        <v>39</v>
      </c>
      <c r="D57" s="2" t="s">
        <v>13</v>
      </c>
      <c r="E57" s="3">
        <v>29304.0</v>
      </c>
      <c r="F57" s="3">
        <v>5518.0</v>
      </c>
      <c r="G57" s="3" t="s">
        <v>60</v>
      </c>
      <c r="H57" s="3">
        <v>18.83019383</v>
      </c>
    </row>
    <row r="58">
      <c r="A58" s="4">
        <v>191.0</v>
      </c>
      <c r="B58" s="4">
        <v>8.0</v>
      </c>
      <c r="C58" s="2" t="s">
        <v>40</v>
      </c>
      <c r="D58" s="2" t="s">
        <v>10</v>
      </c>
      <c r="E58" s="3">
        <v>38316.0</v>
      </c>
      <c r="F58" s="3">
        <v>100.0</v>
      </c>
      <c r="G58" s="3" t="s">
        <v>60</v>
      </c>
      <c r="H58" s="3">
        <v>0.260987577</v>
      </c>
    </row>
    <row r="59">
      <c r="A59" s="4">
        <v>192.0</v>
      </c>
      <c r="B59" s="4">
        <v>8.0</v>
      </c>
      <c r="C59" s="2" t="s">
        <v>40</v>
      </c>
      <c r="D59" s="2" t="s">
        <v>13</v>
      </c>
      <c r="E59" s="3">
        <v>25679.0</v>
      </c>
      <c r="F59" s="3">
        <v>480.0</v>
      </c>
      <c r="G59" s="3" t="s">
        <v>60</v>
      </c>
      <c r="H59" s="3">
        <v>1.869231668</v>
      </c>
    </row>
    <row r="60">
      <c r="A60" s="4">
        <v>193.0</v>
      </c>
      <c r="B60" s="4">
        <v>8.0</v>
      </c>
      <c r="C60" s="2" t="s">
        <v>41</v>
      </c>
      <c r="D60" s="2" t="s">
        <v>13</v>
      </c>
      <c r="E60" s="3">
        <v>35649.0</v>
      </c>
      <c r="F60" s="3">
        <v>224.0</v>
      </c>
      <c r="G60" s="3" t="s">
        <v>60</v>
      </c>
      <c r="H60" s="3">
        <v>0.628348621</v>
      </c>
    </row>
    <row r="61">
      <c r="A61" s="4">
        <v>194.0</v>
      </c>
      <c r="B61" s="4">
        <v>8.0</v>
      </c>
      <c r="C61" s="2" t="s">
        <v>42</v>
      </c>
      <c r="D61" s="2" t="s">
        <v>15</v>
      </c>
      <c r="E61" s="3">
        <v>58239.0</v>
      </c>
      <c r="F61" s="3">
        <v>6776.0</v>
      </c>
      <c r="G61" s="3" t="s">
        <v>60</v>
      </c>
      <c r="H61" s="3">
        <v>11.63481516</v>
      </c>
    </row>
    <row r="62">
      <c r="A62" s="4">
        <v>195.0</v>
      </c>
      <c r="B62" s="4">
        <v>8.0</v>
      </c>
      <c r="C62" s="2" t="s">
        <v>42</v>
      </c>
      <c r="D62" s="2" t="s">
        <v>13</v>
      </c>
      <c r="E62" s="3">
        <v>19969.0</v>
      </c>
      <c r="F62" s="3">
        <v>4125.0</v>
      </c>
      <c r="G62" s="3" t="s">
        <v>60</v>
      </c>
      <c r="H62" s="3">
        <v>20.65701838</v>
      </c>
    </row>
    <row r="63">
      <c r="A63" s="4">
        <v>196.0</v>
      </c>
      <c r="B63" s="4">
        <v>8.0</v>
      </c>
      <c r="C63" s="2" t="s">
        <v>43</v>
      </c>
      <c r="D63" s="2" t="s">
        <v>10</v>
      </c>
      <c r="E63" s="3">
        <v>35987.0</v>
      </c>
      <c r="F63" s="3">
        <v>2754.0</v>
      </c>
      <c r="G63" s="3" t="s">
        <v>60</v>
      </c>
      <c r="H63" s="3">
        <v>7.652763498</v>
      </c>
    </row>
    <row r="64">
      <c r="A64" s="4">
        <v>197.0</v>
      </c>
      <c r="B64" s="4">
        <v>8.0</v>
      </c>
      <c r="C64" s="2" t="s">
        <v>43</v>
      </c>
      <c r="D64" s="2" t="s">
        <v>45</v>
      </c>
      <c r="E64" s="3">
        <v>21539.0</v>
      </c>
      <c r="F64" s="3">
        <v>269.0</v>
      </c>
      <c r="G64" s="3" t="s">
        <v>60</v>
      </c>
      <c r="H64" s="3">
        <v>1.248897349</v>
      </c>
    </row>
    <row r="65">
      <c r="A65" s="4">
        <v>198.0</v>
      </c>
      <c r="B65" s="4">
        <v>8.0</v>
      </c>
      <c r="C65" s="2" t="s">
        <v>43</v>
      </c>
      <c r="D65" s="2" t="s">
        <v>13</v>
      </c>
      <c r="E65" s="3">
        <v>47307.0</v>
      </c>
      <c r="F65" s="3">
        <v>1743.0</v>
      </c>
      <c r="G65" s="3" t="s">
        <v>60</v>
      </c>
      <c r="H65" s="3">
        <v>3.684444163</v>
      </c>
    </row>
    <row r="66">
      <c r="A66" s="4">
        <v>199.0</v>
      </c>
      <c r="B66" s="4">
        <v>8.0</v>
      </c>
      <c r="C66" s="2" t="s">
        <v>44</v>
      </c>
      <c r="D66" s="2" t="s">
        <v>10</v>
      </c>
      <c r="E66" s="3">
        <v>34540.0</v>
      </c>
      <c r="F66" s="3">
        <v>4566.0</v>
      </c>
      <c r="G66" s="3" t="s">
        <v>60</v>
      </c>
      <c r="H66" s="3">
        <v>13.2194557</v>
      </c>
    </row>
    <row r="67">
      <c r="A67" s="4">
        <v>200.0</v>
      </c>
      <c r="B67" s="4">
        <v>8.0</v>
      </c>
      <c r="C67" s="2" t="s">
        <v>44</v>
      </c>
      <c r="D67" s="2" t="s">
        <v>45</v>
      </c>
      <c r="E67" s="3">
        <v>21775.0</v>
      </c>
      <c r="F67" s="3">
        <v>1000.0</v>
      </c>
      <c r="G67" s="3" t="s">
        <v>60</v>
      </c>
      <c r="H67" s="3">
        <v>4.592422503</v>
      </c>
    </row>
    <row r="68">
      <c r="A68" s="4">
        <v>201.0</v>
      </c>
      <c r="B68" s="4">
        <v>8.0</v>
      </c>
      <c r="C68" s="2" t="s">
        <v>44</v>
      </c>
      <c r="D68" s="2" t="s">
        <v>13</v>
      </c>
      <c r="E68" s="3">
        <v>56317.0</v>
      </c>
      <c r="F68" s="3">
        <v>3958.0</v>
      </c>
      <c r="G68" s="3" t="s">
        <v>60</v>
      </c>
      <c r="H68" s="3">
        <v>7.028073228</v>
      </c>
    </row>
    <row r="69">
      <c r="A69" s="4">
        <v>202.0</v>
      </c>
      <c r="B69" s="4">
        <v>8.0</v>
      </c>
      <c r="C69" s="2" t="s">
        <v>46</v>
      </c>
      <c r="D69" s="2" t="s">
        <v>34</v>
      </c>
      <c r="E69" s="3">
        <v>46736.0</v>
      </c>
      <c r="F69" s="3">
        <v>15072.0</v>
      </c>
      <c r="G69" s="3" t="s">
        <v>60</v>
      </c>
      <c r="H69" s="3">
        <v>32.24922972</v>
      </c>
    </row>
    <row r="70">
      <c r="A70" s="4">
        <v>203.0</v>
      </c>
      <c r="B70" s="4">
        <v>8.0</v>
      </c>
      <c r="C70" s="2" t="s">
        <v>46</v>
      </c>
      <c r="D70" s="2" t="s">
        <v>13</v>
      </c>
      <c r="E70" s="3">
        <v>37321.0</v>
      </c>
      <c r="F70" s="3">
        <v>426.0</v>
      </c>
      <c r="G70" s="3" t="s">
        <v>60</v>
      </c>
      <c r="H70" s="3">
        <v>1.141448514</v>
      </c>
    </row>
    <row r="71">
      <c r="A71" s="4">
        <v>204.0</v>
      </c>
      <c r="B71" s="4">
        <v>8.0</v>
      </c>
      <c r="C71" s="2" t="s">
        <v>47</v>
      </c>
      <c r="D71" s="2" t="s">
        <v>13</v>
      </c>
      <c r="E71" s="3">
        <v>74510.0</v>
      </c>
      <c r="F71" s="3">
        <v>10115.0</v>
      </c>
      <c r="G71" s="3" t="s">
        <v>60</v>
      </c>
      <c r="H71" s="3">
        <v>13.57535901</v>
      </c>
    </row>
    <row r="72">
      <c r="A72" s="4">
        <v>205.0</v>
      </c>
      <c r="B72" s="4">
        <v>8.0</v>
      </c>
      <c r="C72" s="2" t="s">
        <v>49</v>
      </c>
      <c r="D72" s="2" t="s">
        <v>13</v>
      </c>
      <c r="E72" s="3">
        <v>43197.0</v>
      </c>
      <c r="F72" s="3">
        <v>907.0</v>
      </c>
      <c r="G72" s="3" t="s">
        <v>60</v>
      </c>
      <c r="H72" s="3">
        <v>2.099682848</v>
      </c>
    </row>
    <row r="73">
      <c r="A73" s="4">
        <v>206.0</v>
      </c>
      <c r="B73" s="4">
        <v>8.0</v>
      </c>
      <c r="C73" s="2" t="s">
        <v>50</v>
      </c>
      <c r="D73" s="2" t="s">
        <v>10</v>
      </c>
      <c r="E73" s="3">
        <v>46260.0</v>
      </c>
      <c r="F73" s="3">
        <v>7101.0</v>
      </c>
      <c r="G73" s="3" t="s">
        <v>60</v>
      </c>
      <c r="H73" s="3">
        <v>15.35019455</v>
      </c>
    </row>
    <row r="74">
      <c r="A74" s="4">
        <v>207.0</v>
      </c>
      <c r="B74" s="4">
        <v>8.0</v>
      </c>
      <c r="C74" s="2" t="s">
        <v>50</v>
      </c>
      <c r="D74" s="2" t="s">
        <v>34</v>
      </c>
      <c r="E74" s="3">
        <v>82953.0</v>
      </c>
      <c r="F74" s="3">
        <v>23591.0</v>
      </c>
      <c r="G74" s="3" t="s">
        <v>60</v>
      </c>
      <c r="H74" s="3">
        <v>23591.0</v>
      </c>
    </row>
    <row r="75">
      <c r="A75" s="4">
        <v>208.0</v>
      </c>
      <c r="B75" s="4">
        <v>8.0</v>
      </c>
      <c r="C75" s="2" t="s">
        <v>50</v>
      </c>
      <c r="D75" s="2" t="s">
        <v>13</v>
      </c>
      <c r="E75" s="3">
        <v>59323.0</v>
      </c>
      <c r="F75" s="3">
        <v>3878.0</v>
      </c>
      <c r="G75" s="3" t="s">
        <v>60</v>
      </c>
      <c r="H75" s="3">
        <v>6.537093539</v>
      </c>
    </row>
    <row r="76">
      <c r="A76" s="4">
        <v>209.0</v>
      </c>
      <c r="B76" s="4">
        <v>8.0</v>
      </c>
      <c r="C76" s="2" t="s">
        <v>51</v>
      </c>
      <c r="D76" s="2" t="s">
        <v>15</v>
      </c>
      <c r="E76" s="3">
        <v>39218.0</v>
      </c>
      <c r="F76" s="3">
        <v>5670.0</v>
      </c>
      <c r="G76" s="3" t="s">
        <v>60</v>
      </c>
      <c r="H76" s="3">
        <v>14.457647</v>
      </c>
    </row>
    <row r="77">
      <c r="A77" s="4">
        <v>210.0</v>
      </c>
      <c r="B77" s="4">
        <v>8.0</v>
      </c>
      <c r="C77" s="2" t="s">
        <v>51</v>
      </c>
      <c r="D77" s="2" t="s">
        <v>13</v>
      </c>
      <c r="E77" s="3">
        <v>47378.0</v>
      </c>
      <c r="F77" s="3">
        <v>356.0</v>
      </c>
      <c r="G77" s="3" t="s">
        <v>60</v>
      </c>
      <c r="H77" s="3">
        <v>0.751403605</v>
      </c>
    </row>
    <row r="78">
      <c r="A78" s="4">
        <v>211.0</v>
      </c>
      <c r="B78" s="4">
        <v>8.0</v>
      </c>
      <c r="C78" s="2" t="s">
        <v>52</v>
      </c>
      <c r="D78" s="2" t="s">
        <v>13</v>
      </c>
      <c r="E78" s="3">
        <v>68514.0</v>
      </c>
      <c r="F78" s="3">
        <v>2020.0</v>
      </c>
      <c r="G78" s="3" t="s">
        <v>60</v>
      </c>
      <c r="H78" s="3">
        <v>2.948302537</v>
      </c>
    </row>
    <row r="79">
      <c r="A79" s="4">
        <v>212.0</v>
      </c>
      <c r="B79" s="4">
        <v>8.0</v>
      </c>
      <c r="C79" s="2" t="s">
        <v>53</v>
      </c>
      <c r="D79" s="2" t="s">
        <v>34</v>
      </c>
      <c r="E79" s="3">
        <v>57323.0</v>
      </c>
      <c r="F79" s="3">
        <v>14037.0</v>
      </c>
      <c r="G79" s="3" t="s">
        <v>60</v>
      </c>
      <c r="H79" s="3">
        <v>24.48755299</v>
      </c>
    </row>
    <row r="80">
      <c r="A80" s="4">
        <v>213.0</v>
      </c>
      <c r="B80" s="4">
        <v>8.0</v>
      </c>
      <c r="C80" s="2" t="s">
        <v>53</v>
      </c>
      <c r="D80" s="2" t="s">
        <v>13</v>
      </c>
      <c r="E80" s="3">
        <v>27893.0</v>
      </c>
      <c r="F80" s="3">
        <v>6045.0</v>
      </c>
      <c r="G80" s="3" t="s">
        <v>60</v>
      </c>
      <c r="H80" s="3">
        <v>21.67210411</v>
      </c>
    </row>
    <row r="81">
      <c r="A81" s="4">
        <v>214.0</v>
      </c>
      <c r="B81" s="4">
        <v>8.0</v>
      </c>
      <c r="C81" s="2" t="s">
        <v>54</v>
      </c>
      <c r="D81" s="2" t="s">
        <v>10</v>
      </c>
      <c r="E81" s="3">
        <v>40040.0</v>
      </c>
      <c r="F81" s="3">
        <v>412.0</v>
      </c>
      <c r="G81" s="3" t="s">
        <v>60</v>
      </c>
      <c r="H81" s="3">
        <v>1.028971029</v>
      </c>
    </row>
    <row r="82">
      <c r="A82" s="4">
        <v>215.0</v>
      </c>
      <c r="B82" s="4">
        <v>8.0</v>
      </c>
      <c r="C82" s="2" t="s">
        <v>54</v>
      </c>
      <c r="D82" s="2" t="s">
        <v>13</v>
      </c>
      <c r="E82" s="3">
        <v>71326.0</v>
      </c>
      <c r="F82" s="3">
        <v>394.0</v>
      </c>
      <c r="G82" s="3" t="s">
        <v>60</v>
      </c>
      <c r="H82" s="3">
        <v>0.552393237</v>
      </c>
    </row>
    <row r="83">
      <c r="A83" s="4">
        <v>216.0</v>
      </c>
      <c r="B83" s="4">
        <v>8.0</v>
      </c>
      <c r="C83" s="2" t="s">
        <v>55</v>
      </c>
      <c r="D83" s="2" t="s">
        <v>10</v>
      </c>
      <c r="E83" s="3">
        <v>51239.0</v>
      </c>
      <c r="F83" s="3">
        <v>18035.0</v>
      </c>
      <c r="G83" s="3" t="s">
        <v>60</v>
      </c>
      <c r="H83" s="3">
        <v>35.19779855</v>
      </c>
    </row>
    <row r="84">
      <c r="A84" s="4">
        <v>217.0</v>
      </c>
      <c r="B84" s="4">
        <v>8.0</v>
      </c>
      <c r="C84" s="2" t="s">
        <v>55</v>
      </c>
      <c r="D84" s="2" t="s">
        <v>15</v>
      </c>
      <c r="E84" s="3">
        <v>25435.0</v>
      </c>
      <c r="F84" s="3">
        <v>0.0</v>
      </c>
      <c r="G84" s="3" t="s">
        <v>60</v>
      </c>
      <c r="H84" s="3">
        <v>0.0</v>
      </c>
    </row>
    <row r="85">
      <c r="A85" s="4">
        <v>218.0</v>
      </c>
      <c r="B85" s="4">
        <v>8.0</v>
      </c>
      <c r="C85" s="2" t="s">
        <v>55</v>
      </c>
      <c r="D85" s="2" t="s">
        <v>13</v>
      </c>
      <c r="E85" s="3">
        <v>38145.0</v>
      </c>
      <c r="F85" s="3">
        <v>0.0</v>
      </c>
      <c r="G85" s="3" t="s">
        <v>60</v>
      </c>
      <c r="H85" s="3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1.0</v>
      </c>
      <c r="B2" s="4">
        <v>9.0</v>
      </c>
      <c r="C2" s="2" t="s">
        <v>9</v>
      </c>
      <c r="D2" s="2" t="s">
        <v>34</v>
      </c>
      <c r="E2" s="3">
        <v>86509.0</v>
      </c>
      <c r="F2" s="3">
        <v>32959.0</v>
      </c>
      <c r="G2" s="3" t="s">
        <v>60</v>
      </c>
      <c r="H2" s="3">
        <v>38.09892612</v>
      </c>
    </row>
    <row r="3">
      <c r="A3" s="4">
        <v>2.0</v>
      </c>
      <c r="B3" s="4">
        <v>9.0</v>
      </c>
      <c r="C3" s="2" t="s">
        <v>9</v>
      </c>
      <c r="D3" s="2" t="s">
        <v>13</v>
      </c>
      <c r="E3" s="3">
        <v>83305.0</v>
      </c>
      <c r="F3" s="3">
        <v>5961.0</v>
      </c>
      <c r="G3" s="3" t="s">
        <v>60</v>
      </c>
      <c r="H3" s="3">
        <v>7.155632915</v>
      </c>
    </row>
    <row r="4">
      <c r="A4" s="4">
        <v>3.0</v>
      </c>
      <c r="B4" s="4">
        <v>9.0</v>
      </c>
      <c r="C4" s="2" t="s">
        <v>9</v>
      </c>
      <c r="D4" s="2" t="s">
        <v>15</v>
      </c>
      <c r="E4" s="3">
        <v>59504.0</v>
      </c>
      <c r="F4" s="3">
        <v>468.0</v>
      </c>
      <c r="G4" s="3" t="s">
        <v>60</v>
      </c>
      <c r="H4" s="3">
        <v>0.786501748</v>
      </c>
    </row>
    <row r="5">
      <c r="A5" s="4">
        <v>4.0</v>
      </c>
      <c r="B5" s="4">
        <v>9.0</v>
      </c>
      <c r="C5" s="2" t="s">
        <v>9</v>
      </c>
      <c r="D5" s="2" t="s">
        <v>45</v>
      </c>
      <c r="E5" s="3">
        <v>56561.0</v>
      </c>
      <c r="F5" s="3">
        <v>4432.0</v>
      </c>
      <c r="G5" s="3" t="s">
        <v>60</v>
      </c>
      <c r="H5" s="3">
        <v>7.83578791</v>
      </c>
    </row>
    <row r="6">
      <c r="A6" s="4">
        <v>5.0</v>
      </c>
      <c r="B6" s="4">
        <v>9.0</v>
      </c>
      <c r="C6" s="2" t="s">
        <v>12</v>
      </c>
      <c r="D6" s="2" t="s">
        <v>13</v>
      </c>
      <c r="E6" s="3">
        <v>47499.0</v>
      </c>
      <c r="F6" s="3">
        <v>1847.0</v>
      </c>
      <c r="G6" s="3" t="s">
        <v>60</v>
      </c>
      <c r="H6" s="3">
        <v>1847.0</v>
      </c>
    </row>
    <row r="7">
      <c r="A7" s="4">
        <v>6.0</v>
      </c>
      <c r="B7" s="4">
        <v>9.0</v>
      </c>
      <c r="C7" s="2" t="s">
        <v>12</v>
      </c>
      <c r="D7" s="2" t="s">
        <v>34</v>
      </c>
      <c r="E7" s="3">
        <v>84938.0</v>
      </c>
      <c r="F7" s="3">
        <v>23861.0</v>
      </c>
      <c r="G7" s="3" t="s">
        <v>60</v>
      </c>
      <c r="H7" s="3">
        <v>28.09225553</v>
      </c>
    </row>
    <row r="8">
      <c r="A8" s="4">
        <v>7.0</v>
      </c>
      <c r="B8" s="4">
        <v>9.0</v>
      </c>
      <c r="C8" s="2" t="s">
        <v>12</v>
      </c>
      <c r="D8" s="2" t="s">
        <v>10</v>
      </c>
      <c r="E8" s="3">
        <v>40214.0</v>
      </c>
      <c r="F8" s="3">
        <v>5661.0</v>
      </c>
      <c r="G8" s="3" t="s">
        <v>60</v>
      </c>
      <c r="H8" s="3">
        <v>14.07718705</v>
      </c>
    </row>
    <row r="9">
      <c r="A9" s="4">
        <v>8.0</v>
      </c>
      <c r="B9" s="4">
        <v>9.0</v>
      </c>
      <c r="C9" s="2" t="s">
        <v>12</v>
      </c>
      <c r="D9" s="2" t="s">
        <v>45</v>
      </c>
      <c r="E9" s="3">
        <v>24286.0</v>
      </c>
      <c r="F9" s="3">
        <v>1968.0</v>
      </c>
      <c r="G9" s="3" t="s">
        <v>60</v>
      </c>
      <c r="H9" s="3">
        <v>1968.0</v>
      </c>
    </row>
    <row r="10">
      <c r="A10" s="4">
        <v>9.0</v>
      </c>
      <c r="B10" s="4">
        <v>9.0</v>
      </c>
      <c r="C10" s="2" t="s">
        <v>12</v>
      </c>
      <c r="D10" s="2" t="s">
        <v>15</v>
      </c>
      <c r="E10" s="3">
        <v>42552.0</v>
      </c>
      <c r="F10" s="3">
        <v>190.0</v>
      </c>
      <c r="G10" s="3" t="s">
        <v>60</v>
      </c>
      <c r="H10" s="3">
        <v>0.446512502</v>
      </c>
    </row>
    <row r="11">
      <c r="A11" s="4">
        <v>10.0</v>
      </c>
      <c r="B11" s="4">
        <v>9.0</v>
      </c>
      <c r="C11" s="2" t="s">
        <v>16</v>
      </c>
      <c r="D11" s="2" t="s">
        <v>34</v>
      </c>
      <c r="E11" s="3">
        <v>47017.0</v>
      </c>
      <c r="F11" s="3">
        <v>2179.0</v>
      </c>
      <c r="G11" s="3" t="s">
        <v>60</v>
      </c>
      <c r="H11" s="3">
        <v>4.634493906</v>
      </c>
    </row>
    <row r="12">
      <c r="A12" s="4">
        <v>11.0</v>
      </c>
      <c r="B12" s="4">
        <v>9.0</v>
      </c>
      <c r="C12" s="2" t="s">
        <v>16</v>
      </c>
      <c r="D12" s="2" t="s">
        <v>45</v>
      </c>
      <c r="E12" s="3">
        <v>35765.0</v>
      </c>
      <c r="F12" s="3">
        <v>0.0</v>
      </c>
      <c r="G12" s="3" t="s">
        <v>60</v>
      </c>
      <c r="H12" s="3">
        <v>0.0</v>
      </c>
    </row>
    <row r="13">
      <c r="A13" s="4">
        <v>12.0</v>
      </c>
      <c r="B13" s="4">
        <v>9.0</v>
      </c>
      <c r="C13" s="2" t="s">
        <v>16</v>
      </c>
      <c r="D13" s="2" t="s">
        <v>13</v>
      </c>
      <c r="E13" s="3">
        <v>47999.0</v>
      </c>
      <c r="F13" s="3">
        <v>93.0</v>
      </c>
      <c r="G13" s="3" t="s">
        <v>60</v>
      </c>
      <c r="H13" s="3">
        <v>0.193754037</v>
      </c>
    </row>
    <row r="14">
      <c r="A14" s="4">
        <v>13.0</v>
      </c>
      <c r="B14" s="4">
        <v>9.0</v>
      </c>
      <c r="C14" s="2" t="s">
        <v>17</v>
      </c>
      <c r="D14" s="2" t="s">
        <v>15</v>
      </c>
      <c r="E14" s="3">
        <v>35282.0</v>
      </c>
      <c r="F14" s="3">
        <v>294.0</v>
      </c>
      <c r="G14" s="3" t="s">
        <v>60</v>
      </c>
      <c r="H14" s="3">
        <v>0.833286095</v>
      </c>
    </row>
    <row r="15">
      <c r="A15" s="4">
        <v>14.0</v>
      </c>
      <c r="B15" s="4">
        <v>9.0</v>
      </c>
      <c r="C15" s="2" t="s">
        <v>17</v>
      </c>
      <c r="D15" s="2" t="s">
        <v>34</v>
      </c>
      <c r="E15" s="3">
        <v>27870.0</v>
      </c>
      <c r="F15" s="3">
        <v>546.0</v>
      </c>
      <c r="G15" s="3" t="s">
        <v>60</v>
      </c>
      <c r="H15" s="3">
        <v>1.959095802</v>
      </c>
    </row>
    <row r="16">
      <c r="A16" s="4">
        <v>15.0</v>
      </c>
      <c r="B16" s="4">
        <v>9.0</v>
      </c>
      <c r="C16" s="2" t="s">
        <v>17</v>
      </c>
      <c r="D16" s="2" t="s">
        <v>13</v>
      </c>
      <c r="E16" s="3">
        <v>23797.0</v>
      </c>
      <c r="F16" s="3">
        <v>200.0</v>
      </c>
      <c r="G16" s="3" t="s">
        <v>60</v>
      </c>
      <c r="H16" s="3">
        <v>0.840442073</v>
      </c>
    </row>
    <row r="17">
      <c r="A17" s="4">
        <v>16.0</v>
      </c>
      <c r="B17" s="4">
        <v>9.0</v>
      </c>
      <c r="C17" s="2" t="s">
        <v>17</v>
      </c>
      <c r="D17" s="2" t="s">
        <v>45</v>
      </c>
      <c r="E17" s="3">
        <v>28561.0</v>
      </c>
      <c r="F17" s="3">
        <v>89.0</v>
      </c>
      <c r="G17" s="3" t="s">
        <v>60</v>
      </c>
      <c r="H17" s="3">
        <v>0.311613739</v>
      </c>
    </row>
    <row r="18">
      <c r="A18" s="4">
        <v>17.0</v>
      </c>
      <c r="B18" s="4">
        <v>9.0</v>
      </c>
      <c r="C18" s="2" t="s">
        <v>18</v>
      </c>
      <c r="D18" s="2" t="s">
        <v>15</v>
      </c>
      <c r="E18" s="3">
        <v>42677.0</v>
      </c>
      <c r="F18" s="3">
        <v>372.0</v>
      </c>
      <c r="G18" s="3" t="s">
        <v>60</v>
      </c>
      <c r="H18" s="3">
        <v>0.871663894</v>
      </c>
    </row>
    <row r="19">
      <c r="A19" s="4">
        <v>18.0</v>
      </c>
      <c r="B19" s="4">
        <v>9.0</v>
      </c>
      <c r="C19" s="2" t="s">
        <v>18</v>
      </c>
      <c r="D19" s="2" t="s">
        <v>45</v>
      </c>
      <c r="E19" s="3">
        <v>58446.0</v>
      </c>
      <c r="F19" s="3">
        <v>343.0</v>
      </c>
      <c r="G19" s="3" t="s">
        <v>60</v>
      </c>
      <c r="H19" s="3">
        <v>0.586866509</v>
      </c>
    </row>
    <row r="20">
      <c r="A20" s="4">
        <v>19.0</v>
      </c>
      <c r="B20" s="4">
        <v>9.0</v>
      </c>
      <c r="C20" s="2" t="s">
        <v>18</v>
      </c>
      <c r="D20" s="2" t="s">
        <v>13</v>
      </c>
      <c r="E20" s="3">
        <v>41523.0</v>
      </c>
      <c r="F20" s="3">
        <v>244.0</v>
      </c>
      <c r="G20" s="3" t="s">
        <v>60</v>
      </c>
      <c r="H20" s="3">
        <v>0.587626135</v>
      </c>
    </row>
    <row r="21">
      <c r="A21" s="4">
        <v>20.0</v>
      </c>
      <c r="B21" s="4">
        <v>9.0</v>
      </c>
      <c r="C21" s="2" t="s">
        <v>18</v>
      </c>
      <c r="D21" s="2" t="s">
        <v>34</v>
      </c>
      <c r="E21" s="3">
        <v>97223.0</v>
      </c>
      <c r="F21" s="3">
        <v>1348.0</v>
      </c>
      <c r="G21" s="3" t="s">
        <v>60</v>
      </c>
      <c r="H21" s="3">
        <v>1.386503194</v>
      </c>
    </row>
    <row r="22">
      <c r="A22" s="4">
        <v>21.0</v>
      </c>
      <c r="B22" s="4">
        <v>9.0</v>
      </c>
      <c r="C22" s="2" t="s">
        <v>19</v>
      </c>
      <c r="D22" s="2" t="s">
        <v>34</v>
      </c>
      <c r="E22" s="3">
        <v>94353.0</v>
      </c>
      <c r="F22" s="3">
        <v>4948.0</v>
      </c>
      <c r="G22" s="3" t="s">
        <v>60</v>
      </c>
      <c r="H22" s="3">
        <v>5.244136381</v>
      </c>
    </row>
    <row r="23">
      <c r="A23" s="4">
        <v>22.0</v>
      </c>
      <c r="B23" s="4">
        <v>9.0</v>
      </c>
      <c r="C23" s="2" t="s">
        <v>19</v>
      </c>
      <c r="D23" s="2" t="s">
        <v>13</v>
      </c>
      <c r="E23" s="3" t="s">
        <v>63</v>
      </c>
      <c r="F23" s="3" t="s">
        <v>62</v>
      </c>
      <c r="G23" s="3" t="s">
        <v>60</v>
      </c>
      <c r="I23" s="3" t="s">
        <v>62</v>
      </c>
    </row>
    <row r="24">
      <c r="A24" s="4">
        <v>23.0</v>
      </c>
      <c r="B24" s="4">
        <v>9.0</v>
      </c>
      <c r="C24" s="2" t="s">
        <v>19</v>
      </c>
      <c r="D24" s="2" t="s">
        <v>45</v>
      </c>
      <c r="E24" s="3">
        <v>22928.0</v>
      </c>
      <c r="F24" s="3">
        <v>77.0</v>
      </c>
      <c r="G24" s="3" t="s">
        <v>60</v>
      </c>
      <c r="H24" s="3">
        <v>0.335833915</v>
      </c>
    </row>
    <row r="25">
      <c r="A25" s="4">
        <v>24.0</v>
      </c>
      <c r="B25" s="4">
        <v>9.0</v>
      </c>
      <c r="C25" s="2" t="s">
        <v>19</v>
      </c>
      <c r="D25" s="2" t="s">
        <v>15</v>
      </c>
      <c r="E25" s="3">
        <v>69891.0</v>
      </c>
      <c r="F25" s="3">
        <v>481.0</v>
      </c>
      <c r="G25" s="3" t="s">
        <v>60</v>
      </c>
      <c r="H25" s="3">
        <v>0.688214505</v>
      </c>
    </row>
    <row r="26">
      <c r="A26" s="4">
        <v>25.0</v>
      </c>
      <c r="B26" s="4">
        <v>9.0</v>
      </c>
      <c r="C26" s="2" t="s">
        <v>20</v>
      </c>
      <c r="D26" s="2" t="s">
        <v>15</v>
      </c>
      <c r="E26" s="3">
        <v>52513.0</v>
      </c>
      <c r="F26" s="3">
        <v>84.0</v>
      </c>
      <c r="G26" s="3" t="s">
        <v>60</v>
      </c>
      <c r="H26" s="3">
        <v>0.159960391</v>
      </c>
    </row>
    <row r="27">
      <c r="A27" s="4">
        <v>26.0</v>
      </c>
      <c r="B27" s="4">
        <v>9.0</v>
      </c>
      <c r="C27" s="2" t="s">
        <v>20</v>
      </c>
      <c r="D27" s="2" t="s">
        <v>34</v>
      </c>
      <c r="E27" s="3">
        <v>148882.0</v>
      </c>
      <c r="F27" s="3">
        <v>19222.0</v>
      </c>
      <c r="G27" s="3" t="s">
        <v>60</v>
      </c>
      <c r="H27" s="3">
        <v>12.91089588</v>
      </c>
    </row>
    <row r="28">
      <c r="A28" s="4">
        <v>27.0</v>
      </c>
      <c r="B28" s="4">
        <v>9.0</v>
      </c>
      <c r="C28" s="2" t="s">
        <v>20</v>
      </c>
      <c r="D28" s="2" t="s">
        <v>13</v>
      </c>
      <c r="E28" s="3">
        <v>30570.0</v>
      </c>
      <c r="F28" s="3">
        <v>453.0</v>
      </c>
      <c r="G28" s="3" t="s">
        <v>60</v>
      </c>
      <c r="H28" s="3">
        <v>1.481844946</v>
      </c>
    </row>
    <row r="29">
      <c r="A29" s="4">
        <v>28.0</v>
      </c>
      <c r="B29" s="4">
        <v>9.0</v>
      </c>
      <c r="C29" s="2" t="s">
        <v>20</v>
      </c>
      <c r="D29" s="2" t="s">
        <v>45</v>
      </c>
      <c r="E29" s="3">
        <v>22870.0</v>
      </c>
      <c r="F29" s="3">
        <v>358.0</v>
      </c>
      <c r="G29" s="3" t="s">
        <v>60</v>
      </c>
      <c r="H29" s="3">
        <v>1.56536948</v>
      </c>
    </row>
    <row r="30">
      <c r="A30" s="4">
        <v>29.0</v>
      </c>
      <c r="B30" s="4">
        <v>9.0</v>
      </c>
      <c r="C30" s="2" t="s">
        <v>21</v>
      </c>
      <c r="D30" s="2" t="s">
        <v>15</v>
      </c>
      <c r="E30" s="3" t="s">
        <v>62</v>
      </c>
      <c r="F30" s="3" t="s">
        <v>63</v>
      </c>
      <c r="G30" s="3" t="s">
        <v>60</v>
      </c>
      <c r="I30" s="3" t="s">
        <v>63</v>
      </c>
    </row>
    <row r="31">
      <c r="A31" s="4">
        <v>30.0</v>
      </c>
      <c r="B31" s="4">
        <v>9.0</v>
      </c>
      <c r="C31" s="2" t="s">
        <v>21</v>
      </c>
      <c r="D31" s="2" t="s">
        <v>34</v>
      </c>
      <c r="E31" s="3">
        <v>91600.0</v>
      </c>
      <c r="F31" s="3">
        <v>2122.0</v>
      </c>
      <c r="G31" s="3" t="s">
        <v>60</v>
      </c>
      <c r="H31" s="3">
        <v>2.316593886</v>
      </c>
    </row>
    <row r="32">
      <c r="A32" s="4">
        <v>31.0</v>
      </c>
      <c r="B32" s="4">
        <v>9.0</v>
      </c>
      <c r="C32" s="2" t="s">
        <v>21</v>
      </c>
      <c r="D32" s="2" t="s">
        <v>45</v>
      </c>
      <c r="E32" s="3">
        <v>15366.0</v>
      </c>
      <c r="F32" s="3">
        <v>43.0</v>
      </c>
      <c r="G32" s="3" t="s">
        <v>60</v>
      </c>
      <c r="H32" s="3">
        <v>0.279838605</v>
      </c>
    </row>
    <row r="33">
      <c r="A33" s="4">
        <v>32.0</v>
      </c>
      <c r="B33" s="4">
        <v>9.0</v>
      </c>
      <c r="C33" s="2" t="s">
        <v>21</v>
      </c>
      <c r="D33" s="2" t="s">
        <v>13</v>
      </c>
      <c r="E33" s="3">
        <v>36722.0</v>
      </c>
      <c r="F33" s="3">
        <v>2014.0</v>
      </c>
      <c r="G33" s="3" t="s">
        <v>60</v>
      </c>
      <c r="H33" s="3">
        <v>5.484450738</v>
      </c>
    </row>
    <row r="34">
      <c r="A34" s="4">
        <v>33.0</v>
      </c>
      <c r="B34" s="4">
        <v>9.0</v>
      </c>
      <c r="C34" s="2" t="s">
        <v>22</v>
      </c>
      <c r="D34" s="2" t="s">
        <v>15</v>
      </c>
      <c r="E34" s="3">
        <v>53688.0</v>
      </c>
      <c r="F34" s="3">
        <v>3532.0</v>
      </c>
      <c r="G34" s="3" t="s">
        <v>60</v>
      </c>
      <c r="H34" s="3">
        <v>6.578751304</v>
      </c>
    </row>
    <row r="35">
      <c r="A35" s="4">
        <v>34.0</v>
      </c>
      <c r="B35" s="4">
        <v>9.0</v>
      </c>
      <c r="C35" s="2" t="s">
        <v>22</v>
      </c>
      <c r="D35" s="2" t="s">
        <v>34</v>
      </c>
      <c r="E35" s="3">
        <v>148307.0</v>
      </c>
      <c r="F35" s="3">
        <v>19295.0</v>
      </c>
      <c r="G35" s="3" t="s">
        <v>60</v>
      </c>
      <c r="H35" s="3">
        <v>13.01017484</v>
      </c>
    </row>
    <row r="36">
      <c r="A36" s="4">
        <v>35.0</v>
      </c>
      <c r="B36" s="4">
        <v>9.0</v>
      </c>
      <c r="C36" s="2" t="s">
        <v>22</v>
      </c>
      <c r="D36" s="2" t="s">
        <v>45</v>
      </c>
      <c r="E36" s="3">
        <v>11369.0</v>
      </c>
      <c r="F36" s="3">
        <v>0.0</v>
      </c>
      <c r="G36" s="3" t="s">
        <v>60</v>
      </c>
      <c r="H36" s="3">
        <v>0.0</v>
      </c>
    </row>
    <row r="37">
      <c r="A37" s="4">
        <v>36.0</v>
      </c>
      <c r="B37" s="4">
        <v>9.0</v>
      </c>
      <c r="C37" s="2" t="s">
        <v>22</v>
      </c>
      <c r="D37" s="2" t="s">
        <v>13</v>
      </c>
      <c r="E37" s="3">
        <v>20618.0</v>
      </c>
      <c r="F37" s="3">
        <v>2851.0</v>
      </c>
      <c r="G37" s="3" t="s">
        <v>60</v>
      </c>
      <c r="H37" s="3">
        <v>13.82772335</v>
      </c>
    </row>
    <row r="38">
      <c r="A38" s="4">
        <v>37.0</v>
      </c>
      <c r="B38" s="4">
        <v>9.0</v>
      </c>
      <c r="C38" s="2" t="s">
        <v>23</v>
      </c>
      <c r="D38" s="2" t="s">
        <v>34</v>
      </c>
      <c r="E38" s="3" t="s">
        <v>63</v>
      </c>
      <c r="F38" s="3" t="s">
        <v>62</v>
      </c>
      <c r="G38" s="3" t="s">
        <v>60</v>
      </c>
      <c r="I38" s="3" t="s">
        <v>62</v>
      </c>
    </row>
    <row r="39">
      <c r="A39" s="4">
        <v>38.0</v>
      </c>
      <c r="B39" s="4">
        <v>9.0</v>
      </c>
      <c r="C39" s="2" t="s">
        <v>23</v>
      </c>
      <c r="D39" s="2" t="s">
        <v>45</v>
      </c>
      <c r="E39" s="3">
        <v>34660.0</v>
      </c>
      <c r="F39" s="3">
        <v>253.0</v>
      </c>
      <c r="G39" s="3" t="s">
        <v>60</v>
      </c>
      <c r="H39" s="3">
        <v>0.729948067</v>
      </c>
      <c r="I39" s="3" t="s">
        <v>64</v>
      </c>
    </row>
    <row r="40">
      <c r="A40" s="4">
        <v>39.0</v>
      </c>
      <c r="B40" s="4">
        <v>9.0</v>
      </c>
      <c r="C40" s="2" t="s">
        <v>23</v>
      </c>
      <c r="D40" s="2" t="s">
        <v>13</v>
      </c>
      <c r="E40" s="3" t="s">
        <v>63</v>
      </c>
      <c r="F40" s="3" t="s">
        <v>63</v>
      </c>
      <c r="G40" s="3" t="s">
        <v>60</v>
      </c>
      <c r="I40" s="3" t="s">
        <v>63</v>
      </c>
    </row>
    <row r="41">
      <c r="A41" s="4">
        <v>40.0</v>
      </c>
      <c r="B41" s="4">
        <v>9.0</v>
      </c>
      <c r="C41" s="2" t="s">
        <v>23</v>
      </c>
      <c r="D41" s="2" t="s">
        <v>15</v>
      </c>
      <c r="E41" s="3">
        <v>33788.0</v>
      </c>
      <c r="F41" s="3">
        <v>50.0</v>
      </c>
      <c r="G41" s="3" t="s">
        <v>60</v>
      </c>
      <c r="H41" s="3">
        <v>0.147981532</v>
      </c>
      <c r="I41" s="3" t="s">
        <v>65</v>
      </c>
    </row>
    <row r="42">
      <c r="A42" s="4">
        <v>41.0</v>
      </c>
      <c r="B42" s="4">
        <v>9.0</v>
      </c>
      <c r="C42" s="2" t="s">
        <v>25</v>
      </c>
      <c r="D42" s="2" t="s">
        <v>15</v>
      </c>
      <c r="E42" s="3">
        <v>56293.0</v>
      </c>
      <c r="F42" s="3">
        <v>209.0</v>
      </c>
      <c r="G42" s="3" t="s">
        <v>60</v>
      </c>
      <c r="H42" s="3">
        <v>0.371271739</v>
      </c>
    </row>
    <row r="43">
      <c r="A43" s="4">
        <v>42.0</v>
      </c>
      <c r="B43" s="4">
        <v>9.0</v>
      </c>
      <c r="C43" s="2" t="s">
        <v>25</v>
      </c>
      <c r="D43" s="2" t="s">
        <v>10</v>
      </c>
      <c r="E43" s="3">
        <v>90504.0</v>
      </c>
      <c r="F43" s="3">
        <v>3801.0</v>
      </c>
      <c r="G43" s="3" t="s">
        <v>60</v>
      </c>
      <c r="H43" s="3">
        <v>4.199814373</v>
      </c>
    </row>
    <row r="44">
      <c r="A44" s="4">
        <v>43.0</v>
      </c>
      <c r="B44" s="4">
        <v>9.0</v>
      </c>
      <c r="C44" s="2" t="s">
        <v>25</v>
      </c>
      <c r="D44" s="2" t="s">
        <v>34</v>
      </c>
      <c r="E44" s="3">
        <v>60170.0</v>
      </c>
      <c r="F44" s="3">
        <v>11714.0</v>
      </c>
      <c r="G44" s="3" t="s">
        <v>60</v>
      </c>
      <c r="H44" s="3">
        <v>19.46817351</v>
      </c>
    </row>
    <row r="45">
      <c r="A45" s="4">
        <v>44.0</v>
      </c>
      <c r="B45" s="4">
        <v>9.0</v>
      </c>
      <c r="C45" s="2" t="s">
        <v>25</v>
      </c>
      <c r="D45" s="2" t="s">
        <v>45</v>
      </c>
      <c r="E45" s="3">
        <v>42707.0</v>
      </c>
      <c r="F45" s="3">
        <v>140.0</v>
      </c>
      <c r="G45" s="3" t="s">
        <v>60</v>
      </c>
      <c r="H45" s="3">
        <v>0.327815112</v>
      </c>
    </row>
    <row r="46">
      <c r="A46" s="4">
        <v>45.0</v>
      </c>
      <c r="B46" s="4">
        <v>9.0</v>
      </c>
      <c r="C46" s="2" t="s">
        <v>25</v>
      </c>
      <c r="D46" s="2" t="s">
        <v>13</v>
      </c>
      <c r="E46" s="3">
        <v>21475.0</v>
      </c>
      <c r="F46" s="3">
        <v>1233.0</v>
      </c>
      <c r="G46" s="3" t="s">
        <v>60</v>
      </c>
      <c r="H46" s="3">
        <v>5.741559953</v>
      </c>
    </row>
    <row r="47">
      <c r="A47" s="4">
        <v>46.0</v>
      </c>
      <c r="B47" s="4">
        <v>9.0</v>
      </c>
      <c r="C47" s="2" t="s">
        <v>27</v>
      </c>
      <c r="D47" s="2" t="s">
        <v>15</v>
      </c>
      <c r="E47" s="3">
        <v>32875.0</v>
      </c>
      <c r="F47" s="3">
        <v>2554.0</v>
      </c>
      <c r="G47" s="3" t="s">
        <v>60</v>
      </c>
      <c r="H47" s="3">
        <v>7.768821293</v>
      </c>
    </row>
    <row r="48">
      <c r="A48" s="4">
        <v>47.0</v>
      </c>
      <c r="B48" s="4">
        <v>9.0</v>
      </c>
      <c r="C48" s="2" t="s">
        <v>27</v>
      </c>
      <c r="D48" s="2" t="s">
        <v>34</v>
      </c>
      <c r="E48" s="3">
        <v>105381.0</v>
      </c>
      <c r="F48" s="3">
        <v>12429.0</v>
      </c>
      <c r="G48" s="3" t="s">
        <v>60</v>
      </c>
      <c r="H48" s="3">
        <v>11.79434623</v>
      </c>
    </row>
    <row r="49">
      <c r="A49" s="4">
        <v>48.0</v>
      </c>
      <c r="B49" s="4">
        <v>9.0</v>
      </c>
      <c r="C49" s="2" t="s">
        <v>27</v>
      </c>
      <c r="D49" s="2" t="s">
        <v>45</v>
      </c>
      <c r="E49" s="3">
        <v>24548.0</v>
      </c>
      <c r="F49" s="3">
        <v>760.0</v>
      </c>
      <c r="G49" s="3" t="s">
        <v>60</v>
      </c>
      <c r="H49" s="3">
        <v>3.0959752332</v>
      </c>
    </row>
    <row r="50">
      <c r="A50" s="4">
        <v>49.0</v>
      </c>
      <c r="B50" s="4">
        <v>9.0</v>
      </c>
      <c r="C50" s="2" t="s">
        <v>27</v>
      </c>
      <c r="D50" s="2" t="s">
        <v>13</v>
      </c>
      <c r="E50" s="3">
        <v>42421.0</v>
      </c>
      <c r="F50" s="3">
        <v>1386.0</v>
      </c>
      <c r="G50" s="3" t="s">
        <v>60</v>
      </c>
      <c r="H50" s="3">
        <v>3.267249711</v>
      </c>
    </row>
    <row r="51">
      <c r="A51" s="4">
        <v>50.0</v>
      </c>
      <c r="B51" s="4">
        <v>9.0</v>
      </c>
      <c r="C51" s="2" t="s">
        <v>29</v>
      </c>
      <c r="D51" s="2" t="s">
        <v>10</v>
      </c>
      <c r="E51" s="3" t="s">
        <v>63</v>
      </c>
      <c r="F51" s="3" t="s">
        <v>63</v>
      </c>
      <c r="G51" s="3" t="s">
        <v>60</v>
      </c>
      <c r="I51" s="3" t="s">
        <v>62</v>
      </c>
    </row>
    <row r="52">
      <c r="A52" s="4">
        <v>51.0</v>
      </c>
      <c r="B52" s="4">
        <v>9.0</v>
      </c>
      <c r="C52" s="2" t="s">
        <v>29</v>
      </c>
      <c r="D52" s="2" t="s">
        <v>15</v>
      </c>
      <c r="E52" s="3" t="s">
        <v>62</v>
      </c>
      <c r="F52" s="3" t="s">
        <v>63</v>
      </c>
      <c r="G52" s="3" t="s">
        <v>60</v>
      </c>
      <c r="I52" s="3" t="s">
        <v>62</v>
      </c>
    </row>
    <row r="53">
      <c r="A53" s="4">
        <v>52.0</v>
      </c>
      <c r="B53" s="4">
        <v>9.0</v>
      </c>
      <c r="C53" s="2" t="s">
        <v>29</v>
      </c>
      <c r="D53" s="2" t="s">
        <v>34</v>
      </c>
      <c r="E53" s="3">
        <v>37110.0</v>
      </c>
      <c r="F53" s="3">
        <v>374.0</v>
      </c>
      <c r="G53" s="3" t="s">
        <v>60</v>
      </c>
      <c r="H53" s="3">
        <v>1.007814605</v>
      </c>
    </row>
    <row r="54" ht="19.5" customHeight="1">
      <c r="A54" s="4">
        <v>53.0</v>
      </c>
      <c r="B54" s="4">
        <v>9.0</v>
      </c>
      <c r="C54" s="2" t="s">
        <v>29</v>
      </c>
      <c r="D54" s="2" t="s">
        <v>45</v>
      </c>
      <c r="E54" s="3">
        <v>35175.0</v>
      </c>
      <c r="F54" s="3">
        <v>625.0</v>
      </c>
      <c r="G54" s="3" t="s">
        <v>60</v>
      </c>
      <c r="H54" s="3">
        <v>1.776830135</v>
      </c>
      <c r="I54" s="3" t="s">
        <v>66</v>
      </c>
    </row>
    <row r="55">
      <c r="A55" s="4">
        <v>54.0</v>
      </c>
      <c r="B55" s="4">
        <v>9.0</v>
      </c>
      <c r="C55" s="2" t="s">
        <v>29</v>
      </c>
      <c r="D55" s="2" t="s">
        <v>13</v>
      </c>
      <c r="E55" s="3">
        <v>20995.0</v>
      </c>
      <c r="F55" s="3">
        <v>1680.0</v>
      </c>
      <c r="G55" s="3" t="s">
        <v>60</v>
      </c>
      <c r="H55" s="3">
        <v>8.001905216</v>
      </c>
    </row>
    <row r="56">
      <c r="A56" s="4">
        <v>55.0</v>
      </c>
      <c r="B56" s="4">
        <v>9.0</v>
      </c>
      <c r="C56" s="2" t="s">
        <v>28</v>
      </c>
      <c r="D56" s="2" t="s">
        <v>10</v>
      </c>
      <c r="E56" s="3">
        <v>19715.0</v>
      </c>
      <c r="F56" s="3">
        <v>0.0</v>
      </c>
      <c r="G56" s="3" t="s">
        <v>60</v>
      </c>
      <c r="H56" s="3">
        <v>0.0</v>
      </c>
    </row>
    <row r="57">
      <c r="A57" s="4">
        <v>56.0</v>
      </c>
      <c r="B57" s="4">
        <v>9.0</v>
      </c>
      <c r="C57" s="2" t="s">
        <v>28</v>
      </c>
      <c r="D57" s="2" t="s">
        <v>34</v>
      </c>
      <c r="E57" s="3">
        <v>45777.0</v>
      </c>
      <c r="F57" s="3">
        <v>11046.0</v>
      </c>
      <c r="G57" s="3" t="s">
        <v>60</v>
      </c>
      <c r="H57" s="3">
        <v>24.13002163</v>
      </c>
    </row>
    <row r="58">
      <c r="A58" s="4">
        <v>57.0</v>
      </c>
      <c r="B58" s="4">
        <v>9.0</v>
      </c>
      <c r="C58" s="2" t="s">
        <v>28</v>
      </c>
      <c r="D58" s="2" t="s">
        <v>13</v>
      </c>
      <c r="E58" s="3">
        <v>23512.0</v>
      </c>
      <c r="F58" s="3">
        <v>531.0</v>
      </c>
      <c r="G58" s="3" t="s">
        <v>60</v>
      </c>
      <c r="H58" s="3">
        <v>2.258421232</v>
      </c>
    </row>
    <row r="59">
      <c r="A59" s="4">
        <v>58.0</v>
      </c>
      <c r="B59" s="4">
        <v>9.0</v>
      </c>
      <c r="C59" s="2" t="s">
        <v>28</v>
      </c>
      <c r="D59" s="2" t="s">
        <v>45</v>
      </c>
      <c r="E59" s="3">
        <v>36853.0</v>
      </c>
      <c r="F59" s="3">
        <v>166.0</v>
      </c>
      <c r="G59" s="3" t="s">
        <v>60</v>
      </c>
      <c r="H59" s="3">
        <v>0.450438228</v>
      </c>
    </row>
    <row r="60">
      <c r="A60" s="4">
        <v>59.0</v>
      </c>
      <c r="B60" s="4">
        <v>9.0</v>
      </c>
      <c r="C60" s="2" t="s">
        <v>31</v>
      </c>
      <c r="D60" s="2" t="s">
        <v>10</v>
      </c>
      <c r="E60" s="3">
        <v>72265.0</v>
      </c>
      <c r="F60" s="3">
        <v>227.0</v>
      </c>
      <c r="G60" s="3" t="s">
        <v>60</v>
      </c>
      <c r="H60" s="3">
        <v>0.314121636</v>
      </c>
    </row>
    <row r="61">
      <c r="A61" s="4">
        <v>60.0</v>
      </c>
      <c r="B61" s="4">
        <v>9.0</v>
      </c>
      <c r="C61" s="2" t="s">
        <v>31</v>
      </c>
      <c r="D61" s="2" t="s">
        <v>15</v>
      </c>
      <c r="E61" s="3">
        <v>18373.0</v>
      </c>
      <c r="F61" s="3">
        <v>3176.0</v>
      </c>
      <c r="G61" s="3" t="s">
        <v>60</v>
      </c>
      <c r="H61" s="3">
        <v>17.28623524</v>
      </c>
    </row>
    <row r="62">
      <c r="A62" s="4">
        <v>61.0</v>
      </c>
      <c r="B62" s="4">
        <v>9.0</v>
      </c>
      <c r="C62" s="2" t="s">
        <v>31</v>
      </c>
      <c r="D62" s="2" t="s">
        <v>34</v>
      </c>
      <c r="E62" s="3">
        <v>123562.0</v>
      </c>
      <c r="F62" s="3">
        <v>7395.0</v>
      </c>
      <c r="G62" s="3" t="s">
        <v>60</v>
      </c>
      <c r="H62" s="3">
        <v>5.984849711</v>
      </c>
    </row>
    <row r="63">
      <c r="A63" s="4">
        <v>62.0</v>
      </c>
      <c r="B63" s="4">
        <v>9.0</v>
      </c>
      <c r="C63" s="2" t="s">
        <v>31</v>
      </c>
      <c r="D63" s="2" t="s">
        <v>13</v>
      </c>
      <c r="E63" s="3">
        <v>49352.0</v>
      </c>
      <c r="F63" s="3">
        <v>4424.0</v>
      </c>
      <c r="G63" s="3" t="s">
        <v>60</v>
      </c>
      <c r="H63" s="3">
        <v>8.964175717</v>
      </c>
    </row>
    <row r="64">
      <c r="A64" s="4">
        <v>63.0</v>
      </c>
      <c r="B64" s="4">
        <v>9.0</v>
      </c>
      <c r="C64" s="2" t="s">
        <v>32</v>
      </c>
      <c r="D64" s="2" t="s">
        <v>15</v>
      </c>
      <c r="E64" s="3">
        <v>48295.0</v>
      </c>
      <c r="F64" s="3">
        <v>92.0</v>
      </c>
      <c r="G64" s="3" t="s">
        <v>60</v>
      </c>
      <c r="H64" s="3">
        <v>0.190495911</v>
      </c>
    </row>
    <row r="65">
      <c r="A65" s="4">
        <v>64.0</v>
      </c>
      <c r="B65" s="4">
        <v>9.0</v>
      </c>
      <c r="C65" s="2" t="s">
        <v>32</v>
      </c>
      <c r="D65" s="2" t="s">
        <v>34</v>
      </c>
      <c r="E65" s="3">
        <v>134430.0</v>
      </c>
      <c r="F65" s="3">
        <v>3008.0</v>
      </c>
      <c r="G65" s="3" t="s">
        <v>60</v>
      </c>
      <c r="H65" s="3">
        <v>2.23759577475265</v>
      </c>
    </row>
    <row r="66">
      <c r="A66" s="4">
        <v>65.0</v>
      </c>
      <c r="B66" s="4">
        <v>9.0</v>
      </c>
      <c r="C66" s="2" t="s">
        <v>32</v>
      </c>
      <c r="D66" s="2" t="s">
        <v>45</v>
      </c>
      <c r="E66" s="3">
        <v>17892.0</v>
      </c>
      <c r="F66" s="3">
        <v>71.0</v>
      </c>
      <c r="G66" s="3" t="s">
        <v>60</v>
      </c>
      <c r="H66" s="3">
        <v>0.396825396825396</v>
      </c>
    </row>
    <row r="67">
      <c r="A67" s="4">
        <v>66.0</v>
      </c>
      <c r="B67" s="4">
        <v>9.0</v>
      </c>
      <c r="C67" s="2" t="s">
        <v>32</v>
      </c>
      <c r="D67" s="2" t="s">
        <v>13</v>
      </c>
      <c r="E67" s="3">
        <v>29480.0</v>
      </c>
      <c r="F67" s="3">
        <v>166.0</v>
      </c>
      <c r="G67" s="3" t="s">
        <v>60</v>
      </c>
      <c r="H67" s="3">
        <v>0.563093622795115</v>
      </c>
    </row>
    <row r="68">
      <c r="A68" s="4">
        <v>67.0</v>
      </c>
      <c r="B68" s="4">
        <v>9.0</v>
      </c>
      <c r="C68" s="2" t="s">
        <v>33</v>
      </c>
      <c r="D68" s="2" t="s">
        <v>15</v>
      </c>
      <c r="E68" s="3">
        <v>40123.0</v>
      </c>
      <c r="F68" s="3">
        <v>153.0</v>
      </c>
      <c r="G68" s="3" t="s">
        <v>60</v>
      </c>
      <c r="H68" s="3">
        <v>0.381327418</v>
      </c>
    </row>
    <row r="69">
      <c r="A69" s="4">
        <v>68.0</v>
      </c>
      <c r="B69" s="4">
        <v>9.0</v>
      </c>
      <c r="C69" s="2" t="s">
        <v>33</v>
      </c>
      <c r="D69" s="2" t="s">
        <v>34</v>
      </c>
      <c r="E69" s="3">
        <v>55644.0</v>
      </c>
      <c r="F69" s="3">
        <v>152.0</v>
      </c>
      <c r="G69" s="3" t="s">
        <v>60</v>
      </c>
      <c r="H69" s="3">
        <v>0.273165121</v>
      </c>
    </row>
    <row r="70">
      <c r="A70" s="4">
        <v>69.0</v>
      </c>
      <c r="B70" s="4">
        <v>9.0</v>
      </c>
      <c r="C70" s="2" t="s">
        <v>33</v>
      </c>
      <c r="D70" s="2" t="s">
        <v>45</v>
      </c>
      <c r="E70" s="3">
        <v>28856.0</v>
      </c>
      <c r="F70" s="3">
        <v>64.0</v>
      </c>
      <c r="G70" s="3" t="s">
        <v>60</v>
      </c>
      <c r="H70" s="3">
        <v>0.221279096210829</v>
      </c>
    </row>
    <row r="71">
      <c r="A71" s="4">
        <v>70.0</v>
      </c>
      <c r="B71" s="4">
        <v>9.0</v>
      </c>
      <c r="C71" s="2" t="s">
        <v>33</v>
      </c>
      <c r="D71" s="2" t="s">
        <v>13</v>
      </c>
      <c r="E71" s="3">
        <v>55098.0</v>
      </c>
      <c r="F71" s="3">
        <v>354.0</v>
      </c>
      <c r="G71" s="3" t="s">
        <v>60</v>
      </c>
      <c r="H71" s="3">
        <v>0.642491560492213</v>
      </c>
    </row>
    <row r="72">
      <c r="A72" s="4">
        <v>71.0</v>
      </c>
      <c r="B72" s="4">
        <v>9.0</v>
      </c>
      <c r="C72" s="2" t="s">
        <v>35</v>
      </c>
      <c r="D72" s="2" t="s">
        <v>45</v>
      </c>
      <c r="E72" s="3">
        <v>44227.0</v>
      </c>
      <c r="F72" s="3">
        <v>298.0</v>
      </c>
      <c r="G72" s="3" t="s">
        <v>60</v>
      </c>
      <c r="H72" s="3">
        <v>0.673796549619011</v>
      </c>
    </row>
    <row r="73">
      <c r="A73" s="4">
        <v>72.0</v>
      </c>
      <c r="B73" s="4">
        <v>9.0</v>
      </c>
      <c r="C73" s="2" t="s">
        <v>35</v>
      </c>
      <c r="D73" s="2" t="s">
        <v>13</v>
      </c>
      <c r="E73" s="3">
        <v>101924.0</v>
      </c>
      <c r="F73" s="3">
        <v>5776.0</v>
      </c>
      <c r="G73" s="3" t="s">
        <v>60</v>
      </c>
      <c r="H73" s="3">
        <v>5.66696754444488</v>
      </c>
    </row>
    <row r="74">
      <c r="A74" s="4">
        <v>73.0</v>
      </c>
      <c r="B74" s="4">
        <v>9.0</v>
      </c>
      <c r="C74" s="2" t="s">
        <v>36</v>
      </c>
      <c r="D74" s="2" t="s">
        <v>10</v>
      </c>
      <c r="E74" s="3" t="s">
        <v>67</v>
      </c>
      <c r="F74" s="3" t="s">
        <v>68</v>
      </c>
      <c r="G74" s="3" t="s">
        <v>60</v>
      </c>
      <c r="H74" s="3"/>
      <c r="I74" s="3" t="s">
        <v>68</v>
      </c>
    </row>
    <row r="75">
      <c r="A75" s="4">
        <v>74.0</v>
      </c>
      <c r="B75" s="4">
        <v>9.0</v>
      </c>
      <c r="C75" s="2" t="s">
        <v>36</v>
      </c>
      <c r="D75" s="2" t="s">
        <v>34</v>
      </c>
      <c r="E75" s="3">
        <v>84789.0</v>
      </c>
      <c r="F75" s="3">
        <v>486.0</v>
      </c>
      <c r="G75" s="3" t="s">
        <v>60</v>
      </c>
      <c r="H75" s="3">
        <v>0.573187559707037</v>
      </c>
    </row>
    <row r="76">
      <c r="A76" s="4">
        <v>75.0</v>
      </c>
      <c r="B76" s="4">
        <v>9.0</v>
      </c>
      <c r="C76" s="2" t="s">
        <v>36</v>
      </c>
      <c r="D76" s="2" t="s">
        <v>45</v>
      </c>
      <c r="E76" s="3">
        <v>75718.0</v>
      </c>
      <c r="F76" s="3">
        <v>5047.0</v>
      </c>
      <c r="G76" s="3" t="s">
        <v>60</v>
      </c>
      <c r="H76" s="3">
        <v>6.6655220687287</v>
      </c>
    </row>
    <row r="77">
      <c r="A77" s="4">
        <v>76.0</v>
      </c>
      <c r="B77" s="4">
        <v>9.0</v>
      </c>
      <c r="C77" s="2" t="s">
        <v>36</v>
      </c>
      <c r="D77" s="2" t="s">
        <v>13</v>
      </c>
      <c r="E77" s="3">
        <v>83693.0</v>
      </c>
      <c r="F77" s="3">
        <v>2818.0</v>
      </c>
      <c r="G77" s="3" t="s">
        <v>60</v>
      </c>
      <c r="H77" s="3">
        <v>3.36706773565292</v>
      </c>
    </row>
    <row r="78">
      <c r="A78" s="4">
        <v>77.0</v>
      </c>
      <c r="B78" s="4">
        <v>9.0</v>
      </c>
      <c r="C78" s="2" t="s">
        <v>37</v>
      </c>
      <c r="D78" s="2" t="s">
        <v>15</v>
      </c>
      <c r="E78" s="3">
        <v>31301.0</v>
      </c>
      <c r="F78" s="3">
        <v>0.0</v>
      </c>
      <c r="G78" s="3" t="s">
        <v>60</v>
      </c>
      <c r="H78" s="3">
        <v>0.0</v>
      </c>
    </row>
    <row r="79">
      <c r="A79" s="4">
        <v>78.0</v>
      </c>
      <c r="B79" s="4">
        <v>9.0</v>
      </c>
      <c r="C79" s="2" t="s">
        <v>37</v>
      </c>
      <c r="D79" s="2" t="s">
        <v>34</v>
      </c>
      <c r="E79" s="3">
        <v>86370.0</v>
      </c>
      <c r="F79" s="3">
        <v>782.0</v>
      </c>
      <c r="G79" s="3" t="s">
        <v>60</v>
      </c>
      <c r="H79" s="3">
        <v>0.905406970012735</v>
      </c>
    </row>
    <row r="80">
      <c r="A80" s="4">
        <v>79.0</v>
      </c>
      <c r="B80" s="4">
        <v>9.0</v>
      </c>
      <c r="C80" s="2" t="s">
        <v>37</v>
      </c>
      <c r="D80" s="2" t="s">
        <v>13</v>
      </c>
      <c r="E80" s="3" t="s">
        <v>67</v>
      </c>
      <c r="F80" s="3" t="s">
        <v>67</v>
      </c>
      <c r="G80" s="3" t="s">
        <v>60</v>
      </c>
      <c r="I80" s="3" t="s">
        <v>67</v>
      </c>
    </row>
    <row r="81">
      <c r="A81" s="4">
        <v>80.0</v>
      </c>
      <c r="B81" s="4">
        <v>9.0</v>
      </c>
      <c r="C81" s="2" t="s">
        <v>37</v>
      </c>
      <c r="D81" s="2" t="s">
        <v>45</v>
      </c>
      <c r="E81" s="3">
        <v>35911.0</v>
      </c>
      <c r="F81" s="3">
        <v>638.0</v>
      </c>
      <c r="G81" s="3" t="s">
        <v>60</v>
      </c>
      <c r="H81" s="3">
        <v>1.7766144078416</v>
      </c>
    </row>
    <row r="82">
      <c r="A82" s="4">
        <v>81.0</v>
      </c>
      <c r="B82" s="4">
        <v>9.0</v>
      </c>
      <c r="C82" s="2" t="s">
        <v>38</v>
      </c>
      <c r="D82" s="2" t="s">
        <v>10</v>
      </c>
      <c r="E82" s="3">
        <v>142160.0</v>
      </c>
      <c r="F82" s="3">
        <v>1252.0</v>
      </c>
      <c r="G82" s="3" t="s">
        <v>60</v>
      </c>
      <c r="H82" s="3">
        <v>0.880697805289814</v>
      </c>
    </row>
    <row r="83">
      <c r="A83" s="4">
        <v>82.0</v>
      </c>
      <c r="B83" s="4">
        <v>9.0</v>
      </c>
      <c r="C83" s="2" t="s">
        <v>38</v>
      </c>
      <c r="D83" s="2" t="s">
        <v>34</v>
      </c>
      <c r="E83" s="3">
        <v>93098.0</v>
      </c>
      <c r="F83" s="3">
        <v>1743.0</v>
      </c>
      <c r="G83" s="3" t="s">
        <v>60</v>
      </c>
      <c r="H83" s="3">
        <v>1.8722206706911</v>
      </c>
    </row>
    <row r="84">
      <c r="A84" s="4">
        <v>83.0</v>
      </c>
      <c r="B84" s="4">
        <v>9.0</v>
      </c>
      <c r="C84" s="2" t="s">
        <v>38</v>
      </c>
      <c r="D84" s="2" t="s">
        <v>13</v>
      </c>
      <c r="E84" s="3">
        <v>45010.0</v>
      </c>
      <c r="F84" s="3">
        <v>1411.0</v>
      </c>
      <c r="G84" s="3" t="s">
        <v>60</v>
      </c>
      <c r="H84" s="3">
        <v>3.13485892023994</v>
      </c>
    </row>
    <row r="85">
      <c r="A85" s="4">
        <v>84.0</v>
      </c>
      <c r="B85" s="4">
        <v>9.0</v>
      </c>
      <c r="C85" s="2" t="s">
        <v>39</v>
      </c>
      <c r="D85" s="2" t="s">
        <v>34</v>
      </c>
      <c r="E85" s="3">
        <v>62808.0</v>
      </c>
      <c r="F85" s="3">
        <v>4412.0</v>
      </c>
      <c r="G85" s="3" t="s">
        <v>60</v>
      </c>
      <c r="H85" s="3">
        <v>7.02458285568717</v>
      </c>
    </row>
    <row r="86">
      <c r="A86" s="4">
        <v>85.0</v>
      </c>
      <c r="B86" s="4">
        <v>9.0</v>
      </c>
      <c r="C86" s="2" t="s">
        <v>39</v>
      </c>
      <c r="D86" s="2" t="s">
        <v>15</v>
      </c>
      <c r="E86" s="3">
        <v>28839.0</v>
      </c>
      <c r="F86" s="3">
        <v>88.0</v>
      </c>
      <c r="G86" s="3" t="s">
        <v>60</v>
      </c>
      <c r="H86" s="3">
        <v>0.305142341967474</v>
      </c>
    </row>
    <row r="87">
      <c r="A87" s="4">
        <v>86.0</v>
      </c>
      <c r="B87" s="4">
        <v>9.0</v>
      </c>
      <c r="C87" s="2" t="s">
        <v>39</v>
      </c>
      <c r="D87" s="2" t="s">
        <v>45</v>
      </c>
      <c r="E87" s="3">
        <v>54873.0</v>
      </c>
      <c r="F87" s="3">
        <v>287.0</v>
      </c>
      <c r="G87" s="3" t="s">
        <v>60</v>
      </c>
      <c r="H87" s="3">
        <v>0.506624387221402</v>
      </c>
    </row>
    <row r="88">
      <c r="A88" s="4">
        <v>87.0</v>
      </c>
      <c r="B88" s="4">
        <v>9.0</v>
      </c>
      <c r="C88" s="2" t="s">
        <v>40</v>
      </c>
      <c r="D88" s="2" t="s">
        <v>15</v>
      </c>
      <c r="E88" s="3">
        <v>53975.0</v>
      </c>
      <c r="F88" s="3">
        <v>45.0</v>
      </c>
      <c r="G88" s="3" t="s">
        <v>60</v>
      </c>
      <c r="H88" s="3">
        <v>0.0833719314497453</v>
      </c>
    </row>
    <row r="89">
      <c r="A89" s="4">
        <v>88.0</v>
      </c>
      <c r="B89" s="4">
        <v>9.0</v>
      </c>
      <c r="C89" s="2" t="s">
        <v>40</v>
      </c>
      <c r="D89" s="2" t="s">
        <v>34</v>
      </c>
      <c r="E89" s="3">
        <v>90809.0</v>
      </c>
      <c r="F89" s="3">
        <v>1779.0</v>
      </c>
      <c r="G89" s="3" t="s">
        <v>60</v>
      </c>
      <c r="H89" s="3">
        <v>1.95905692167076</v>
      </c>
    </row>
    <row r="90">
      <c r="A90" s="4">
        <v>89.0</v>
      </c>
      <c r="B90" s="4">
        <v>9.0</v>
      </c>
      <c r="C90" s="2" t="s">
        <v>40</v>
      </c>
      <c r="D90" s="2" t="s">
        <v>45</v>
      </c>
      <c r="E90" s="3">
        <v>35498.0</v>
      </c>
      <c r="F90" s="3">
        <v>341.0</v>
      </c>
      <c r="G90" s="3" t="s">
        <v>60</v>
      </c>
      <c r="H90" s="3">
        <v>0.960617499577441</v>
      </c>
    </row>
    <row r="91">
      <c r="A91" s="4">
        <v>90.0</v>
      </c>
      <c r="B91" s="4">
        <v>9.0</v>
      </c>
      <c r="C91" s="2" t="s">
        <v>40</v>
      </c>
      <c r="D91" s="2" t="s">
        <v>13</v>
      </c>
      <c r="E91" s="3">
        <v>31501.0</v>
      </c>
      <c r="F91" s="3">
        <v>312.0</v>
      </c>
      <c r="G91" s="3" t="s">
        <v>60</v>
      </c>
      <c r="H91" s="3">
        <v>0.990444747785784</v>
      </c>
    </row>
    <row r="92">
      <c r="A92" s="4">
        <v>91.0</v>
      </c>
      <c r="B92" s="4">
        <v>9.0</v>
      </c>
      <c r="C92" s="2" t="s">
        <v>41</v>
      </c>
      <c r="D92" s="2" t="s">
        <v>15</v>
      </c>
      <c r="E92" s="3">
        <v>116036.0</v>
      </c>
      <c r="F92" s="3">
        <v>624.0</v>
      </c>
      <c r="G92" s="3" t="s">
        <v>60</v>
      </c>
      <c r="H92" s="3">
        <v>0.537764142162777</v>
      </c>
    </row>
    <row r="93">
      <c r="A93" s="4">
        <v>92.0</v>
      </c>
      <c r="B93" s="4">
        <v>9.0</v>
      </c>
      <c r="C93" s="2" t="s">
        <v>41</v>
      </c>
      <c r="D93" s="2" t="s">
        <v>34</v>
      </c>
      <c r="E93" s="3">
        <v>278830.0</v>
      </c>
      <c r="F93" s="3">
        <v>10184.0</v>
      </c>
      <c r="G93" s="3" t="s">
        <v>60</v>
      </c>
      <c r="H93" s="3">
        <v>3.65240469103037</v>
      </c>
    </row>
    <row r="94">
      <c r="A94" s="4">
        <v>93.0</v>
      </c>
      <c r="B94" s="4">
        <v>9.0</v>
      </c>
      <c r="C94" s="2" t="s">
        <v>41</v>
      </c>
      <c r="D94" s="2" t="s">
        <v>45</v>
      </c>
      <c r="E94" s="3">
        <v>39124.0</v>
      </c>
      <c r="F94" s="3">
        <v>477.0</v>
      </c>
      <c r="G94" s="3" t="s">
        <v>60</v>
      </c>
      <c r="H94" s="3">
        <v>1.21920049074736</v>
      </c>
    </row>
    <row r="95">
      <c r="A95" s="4">
        <v>94.0</v>
      </c>
      <c r="B95" s="4">
        <v>9.0</v>
      </c>
      <c r="C95" s="2" t="s">
        <v>41</v>
      </c>
      <c r="D95" s="2" t="s">
        <v>13</v>
      </c>
      <c r="E95" s="3">
        <v>83936.0</v>
      </c>
      <c r="F95" s="3">
        <v>5085.0</v>
      </c>
      <c r="G95" s="3" t="s">
        <v>60</v>
      </c>
      <c r="H95" s="3">
        <v>6.05818719024018</v>
      </c>
    </row>
    <row r="96">
      <c r="A96" s="4">
        <v>95.0</v>
      </c>
      <c r="B96" s="4">
        <v>9.0</v>
      </c>
      <c r="C96" s="2" t="s">
        <v>42</v>
      </c>
      <c r="D96" s="2" t="s">
        <v>10</v>
      </c>
      <c r="E96" s="3">
        <v>30377.0</v>
      </c>
      <c r="F96" s="3">
        <v>68.0</v>
      </c>
      <c r="G96" s="3" t="s">
        <v>60</v>
      </c>
      <c r="H96" s="3">
        <v>0.223853573427264</v>
      </c>
    </row>
    <row r="97">
      <c r="A97" s="4">
        <v>96.0</v>
      </c>
      <c r="B97" s="4">
        <v>9.0</v>
      </c>
      <c r="C97" s="2" t="s">
        <v>42</v>
      </c>
      <c r="D97" s="2" t="s">
        <v>34</v>
      </c>
      <c r="E97" s="3">
        <v>39195.0</v>
      </c>
      <c r="F97" s="3">
        <v>1264.0</v>
      </c>
      <c r="G97" s="3" t="s">
        <v>69</v>
      </c>
      <c r="H97">
        <v>3.224901135348897</v>
      </c>
    </row>
    <row r="98">
      <c r="A98" s="4">
        <v>97.0</v>
      </c>
      <c r="B98" s="4">
        <v>9.0</v>
      </c>
      <c r="C98" s="2" t="s">
        <v>42</v>
      </c>
      <c r="D98" s="2" t="s">
        <v>13</v>
      </c>
      <c r="E98" s="3">
        <v>89874.0</v>
      </c>
      <c r="F98" s="3">
        <v>883.0</v>
      </c>
      <c r="G98" s="3" t="s">
        <v>69</v>
      </c>
      <c r="H98">
        <v>0.9824865923403876</v>
      </c>
    </row>
    <row r="99">
      <c r="A99" s="4">
        <v>98.0</v>
      </c>
      <c r="B99" s="4">
        <v>9.0</v>
      </c>
      <c r="C99" s="2" t="s">
        <v>43</v>
      </c>
      <c r="D99" s="2" t="s">
        <v>10</v>
      </c>
      <c r="E99" s="3">
        <v>152160.0</v>
      </c>
      <c r="F99" s="3">
        <v>4769.0</v>
      </c>
      <c r="G99" s="3" t="s">
        <v>69</v>
      </c>
      <c r="H99">
        <v>3.1342008412197684</v>
      </c>
    </row>
    <row r="100">
      <c r="A100" s="4">
        <v>99.0</v>
      </c>
      <c r="B100" s="4">
        <v>9.0</v>
      </c>
      <c r="C100" s="2" t="s">
        <v>43</v>
      </c>
      <c r="D100" s="2" t="s">
        <v>34</v>
      </c>
      <c r="E100" s="3">
        <v>85931.0</v>
      </c>
      <c r="F100" s="3">
        <v>6131.0</v>
      </c>
      <c r="G100" s="3" t="s">
        <v>69</v>
      </c>
      <c r="H100">
        <v>7.134794195342775</v>
      </c>
    </row>
    <row r="101">
      <c r="A101" s="4">
        <v>100.0</v>
      </c>
      <c r="B101" s="4">
        <v>9.0</v>
      </c>
      <c r="C101" s="2" t="s">
        <v>43</v>
      </c>
      <c r="D101" s="2" t="s">
        <v>45</v>
      </c>
      <c r="E101" s="3">
        <v>30546.0</v>
      </c>
      <c r="F101" s="3">
        <v>80.0</v>
      </c>
      <c r="G101" s="3" t="s">
        <v>69</v>
      </c>
      <c r="H101">
        <v>0.26190008511752766</v>
      </c>
    </row>
    <row r="102">
      <c r="A102" s="4">
        <v>101.0</v>
      </c>
      <c r="B102" s="4">
        <v>9.0</v>
      </c>
      <c r="C102" s="2" t="s">
        <v>43</v>
      </c>
      <c r="D102" s="2" t="s">
        <v>15</v>
      </c>
      <c r="E102" s="3">
        <v>56750.0</v>
      </c>
      <c r="F102" s="3">
        <v>617.0</v>
      </c>
      <c r="G102" s="3" t="s">
        <v>69</v>
      </c>
      <c r="H102">
        <v>1.0872246696035242</v>
      </c>
    </row>
    <row r="103">
      <c r="A103" s="4">
        <v>102.0</v>
      </c>
      <c r="B103" s="4">
        <v>9.0</v>
      </c>
      <c r="C103" s="2" t="s">
        <v>43</v>
      </c>
      <c r="D103" s="2" t="s">
        <v>13</v>
      </c>
      <c r="E103" s="3">
        <v>58339.0</v>
      </c>
      <c r="F103" s="3">
        <v>3429.0</v>
      </c>
      <c r="G103" s="3" t="s">
        <v>69</v>
      </c>
      <c r="H103">
        <v>5.877714736282761</v>
      </c>
    </row>
    <row r="104">
      <c r="A104" s="4">
        <v>103.0</v>
      </c>
      <c r="B104" s="4">
        <v>9.0</v>
      </c>
      <c r="C104" s="2" t="s">
        <v>44</v>
      </c>
      <c r="D104" s="2" t="s">
        <v>10</v>
      </c>
      <c r="E104" s="3">
        <v>205813.0</v>
      </c>
      <c r="F104" s="3">
        <v>7921.0</v>
      </c>
      <c r="G104" s="3" t="s">
        <v>69</v>
      </c>
      <c r="H104">
        <v>3.8486392987809324</v>
      </c>
    </row>
    <row r="105">
      <c r="A105" s="4">
        <v>104.0</v>
      </c>
      <c r="B105" s="4">
        <v>9.0</v>
      </c>
      <c r="C105" s="2" t="s">
        <v>44</v>
      </c>
      <c r="D105" s="2" t="s">
        <v>34</v>
      </c>
      <c r="E105" s="3">
        <v>136459.0</v>
      </c>
      <c r="F105" s="3">
        <v>70951.0</v>
      </c>
      <c r="G105" s="3" t="s">
        <v>69</v>
      </c>
      <c r="H105">
        <v>51.994371935892836</v>
      </c>
    </row>
    <row r="106">
      <c r="A106" s="4">
        <v>105.0</v>
      </c>
      <c r="B106" s="4">
        <v>9.0</v>
      </c>
      <c r="C106" s="2" t="s">
        <v>44</v>
      </c>
      <c r="D106" s="2" t="s">
        <v>13</v>
      </c>
      <c r="E106" s="3">
        <v>57951.0</v>
      </c>
      <c r="F106" s="3">
        <v>7144.0</v>
      </c>
      <c r="G106" s="3" t="s">
        <v>69</v>
      </c>
      <c r="H106">
        <v>12.327656123276562</v>
      </c>
    </row>
    <row r="107">
      <c r="A107" s="4">
        <v>106.0</v>
      </c>
      <c r="B107" s="4">
        <v>9.0</v>
      </c>
      <c r="C107" s="2" t="s">
        <v>46</v>
      </c>
      <c r="D107" s="2" t="s">
        <v>34</v>
      </c>
      <c r="E107" s="3">
        <v>129178.0</v>
      </c>
      <c r="F107" s="3">
        <v>8256.0</v>
      </c>
      <c r="G107" s="3" t="s">
        <v>69</v>
      </c>
      <c r="H107">
        <v>6.391181160878788</v>
      </c>
    </row>
    <row r="108">
      <c r="A108" s="4">
        <v>107.0</v>
      </c>
      <c r="B108" s="4">
        <v>9.0</v>
      </c>
      <c r="C108" s="2" t="s">
        <v>46</v>
      </c>
      <c r="D108" s="2" t="s">
        <v>10</v>
      </c>
      <c r="E108" s="3">
        <v>48121.0</v>
      </c>
      <c r="F108" s="3">
        <v>697.0</v>
      </c>
      <c r="G108" s="3" t="s">
        <v>69</v>
      </c>
      <c r="H108">
        <v>1.4484320774713744</v>
      </c>
    </row>
    <row r="109">
      <c r="A109" s="4">
        <v>108.0</v>
      </c>
      <c r="B109" s="4">
        <v>9.0</v>
      </c>
      <c r="C109" s="2" t="s">
        <v>46</v>
      </c>
      <c r="D109" s="2" t="s">
        <v>45</v>
      </c>
      <c r="E109" s="3">
        <v>75517.0</v>
      </c>
      <c r="F109" s="3">
        <v>353.0</v>
      </c>
      <c r="G109" s="3" t="s">
        <v>69</v>
      </c>
      <c r="H109">
        <v>0.4674444164890025</v>
      </c>
    </row>
    <row r="110">
      <c r="A110" s="4">
        <v>109.0</v>
      </c>
      <c r="B110" s="4">
        <v>9.0</v>
      </c>
      <c r="C110" s="2" t="s">
        <v>47</v>
      </c>
      <c r="D110" s="2" t="s">
        <v>15</v>
      </c>
      <c r="E110" s="3">
        <v>87103.0</v>
      </c>
      <c r="F110" s="3">
        <v>3417.0</v>
      </c>
      <c r="G110" s="3" t="s">
        <v>69</v>
      </c>
      <c r="H110">
        <v>3.922941804530269</v>
      </c>
    </row>
    <row r="111">
      <c r="A111" s="4">
        <v>110.0</v>
      </c>
      <c r="B111" s="4">
        <v>9.0</v>
      </c>
      <c r="C111" s="2" t="s">
        <v>47</v>
      </c>
      <c r="D111" s="2" t="s">
        <v>34</v>
      </c>
      <c r="E111" s="3">
        <v>106286.0</v>
      </c>
      <c r="F111" s="3">
        <v>9825.0</v>
      </c>
      <c r="G111" s="3" t="s">
        <v>69</v>
      </c>
      <c r="H111">
        <v>9.243926763637731</v>
      </c>
    </row>
    <row r="112">
      <c r="A112" s="4">
        <v>111.0</v>
      </c>
      <c r="B112" s="4">
        <v>9.0</v>
      </c>
      <c r="C112" s="2" t="s">
        <v>47</v>
      </c>
      <c r="D112" s="2" t="s">
        <v>45</v>
      </c>
      <c r="E112" s="3">
        <v>34900.0</v>
      </c>
      <c r="F112" s="3">
        <v>1166.0</v>
      </c>
      <c r="G112" s="3" t="s">
        <v>69</v>
      </c>
      <c r="H112">
        <v>3.340974212034384</v>
      </c>
    </row>
    <row r="113">
      <c r="A113" s="4">
        <v>112.0</v>
      </c>
      <c r="B113" s="4">
        <v>9.0</v>
      </c>
      <c r="C113" s="2" t="s">
        <v>49</v>
      </c>
      <c r="D113" s="2" t="s">
        <v>10</v>
      </c>
      <c r="E113" s="3">
        <v>88464.0</v>
      </c>
      <c r="F113" s="3">
        <v>795.0</v>
      </c>
      <c r="G113" s="3" t="s">
        <v>69</v>
      </c>
      <c r="H113">
        <v>0.898670645686381</v>
      </c>
    </row>
    <row r="114">
      <c r="A114" s="4">
        <v>113.0</v>
      </c>
      <c r="B114" s="4">
        <v>9.0</v>
      </c>
      <c r="C114" s="2" t="s">
        <v>49</v>
      </c>
      <c r="D114" s="2" t="s">
        <v>45</v>
      </c>
      <c r="E114" s="3">
        <v>53758.0</v>
      </c>
      <c r="F114" s="3">
        <v>5431.0</v>
      </c>
      <c r="G114" s="3" t="s">
        <v>69</v>
      </c>
      <c r="H114">
        <v>10.102682391458014</v>
      </c>
    </row>
    <row r="115">
      <c r="A115" s="4">
        <v>114.0</v>
      </c>
      <c r="B115" s="4">
        <v>9.0</v>
      </c>
      <c r="C115" s="2" t="s">
        <v>50</v>
      </c>
      <c r="D115" s="2" t="s">
        <v>10</v>
      </c>
      <c r="E115" s="3">
        <v>51328.0</v>
      </c>
      <c r="F115" s="3">
        <v>14575.0</v>
      </c>
      <c r="G115" s="3" t="s">
        <v>69</v>
      </c>
      <c r="H115">
        <v>28.395807356608476</v>
      </c>
    </row>
    <row r="116">
      <c r="A116" s="4">
        <v>115.0</v>
      </c>
      <c r="B116" s="4">
        <v>9.0</v>
      </c>
      <c r="C116" s="2" t="s">
        <v>50</v>
      </c>
      <c r="D116" s="2" t="s">
        <v>34</v>
      </c>
      <c r="E116" s="3">
        <v>405080.0</v>
      </c>
      <c r="F116" s="3">
        <v>20907.0</v>
      </c>
      <c r="G116" s="3" t="s">
        <v>69</v>
      </c>
      <c r="H116">
        <v>5.161202725387578</v>
      </c>
    </row>
    <row r="117">
      <c r="A117" s="4">
        <v>116.0</v>
      </c>
      <c r="B117" s="4">
        <v>9.0</v>
      </c>
      <c r="C117" s="2" t="s">
        <v>50</v>
      </c>
      <c r="D117" s="2" t="s">
        <v>13</v>
      </c>
      <c r="E117" s="3">
        <v>335524.0</v>
      </c>
      <c r="F117" s="3">
        <v>2731.0</v>
      </c>
      <c r="G117" s="3" t="s">
        <v>69</v>
      </c>
      <c r="H117">
        <v>0.8139507158951372</v>
      </c>
    </row>
    <row r="118">
      <c r="A118" s="4">
        <v>117.0</v>
      </c>
      <c r="B118" s="4">
        <v>9.0</v>
      </c>
      <c r="C118" s="2" t="s">
        <v>50</v>
      </c>
      <c r="D118" s="2" t="s">
        <v>15</v>
      </c>
      <c r="E118" s="3">
        <v>60034.0</v>
      </c>
      <c r="F118" s="3">
        <v>2408.0</v>
      </c>
      <c r="G118" s="3" t="s">
        <v>69</v>
      </c>
      <c r="H118">
        <v>4.011060399107173</v>
      </c>
    </row>
    <row r="119">
      <c r="A119" s="4">
        <v>118.0</v>
      </c>
      <c r="B119" s="4">
        <v>9.0</v>
      </c>
      <c r="C119" s="2" t="s">
        <v>51</v>
      </c>
      <c r="D119" s="2" t="s">
        <v>34</v>
      </c>
      <c r="E119" s="3">
        <v>27256.0</v>
      </c>
      <c r="F119" s="3">
        <v>8975.0</v>
      </c>
      <c r="G119" s="3" t="s">
        <v>69</v>
      </c>
      <c r="H119">
        <v>32.92852949809216</v>
      </c>
    </row>
    <row r="120">
      <c r="A120" s="4">
        <v>119.0</v>
      </c>
      <c r="B120" s="4">
        <v>9.0</v>
      </c>
      <c r="C120" s="2" t="s">
        <v>51</v>
      </c>
      <c r="D120" s="2" t="s">
        <v>45</v>
      </c>
      <c r="E120" s="3">
        <v>32099.0</v>
      </c>
      <c r="F120" s="3">
        <v>8488.0</v>
      </c>
      <c r="G120" s="3" t="s">
        <v>69</v>
      </c>
      <c r="H120">
        <v>26.4431913766784</v>
      </c>
    </row>
    <row r="121">
      <c r="A121" s="4">
        <v>120.0</v>
      </c>
      <c r="B121" s="4">
        <v>9.0</v>
      </c>
      <c r="C121" s="2" t="s">
        <v>51</v>
      </c>
      <c r="D121" s="2" t="s">
        <v>13</v>
      </c>
      <c r="E121" s="3">
        <v>56345.0</v>
      </c>
      <c r="F121" s="3">
        <v>9042.0</v>
      </c>
      <c r="G121" s="3" t="s">
        <v>69</v>
      </c>
      <c r="H121">
        <v>16.047564113940897</v>
      </c>
    </row>
    <row r="122">
      <c r="A122" s="4">
        <v>121.0</v>
      </c>
      <c r="B122" s="4">
        <v>9.0</v>
      </c>
      <c r="C122" s="2" t="s">
        <v>52</v>
      </c>
      <c r="D122" s="2" t="s">
        <v>10</v>
      </c>
      <c r="E122" s="3">
        <v>48138.0</v>
      </c>
      <c r="F122" s="3">
        <v>714.0</v>
      </c>
      <c r="G122" s="3" t="s">
        <v>69</v>
      </c>
      <c r="H122">
        <v>1.4832356973700611</v>
      </c>
    </row>
    <row r="123">
      <c r="A123" s="4">
        <v>122.0</v>
      </c>
      <c r="B123" s="4">
        <v>9.0</v>
      </c>
      <c r="C123" s="2" t="s">
        <v>52</v>
      </c>
      <c r="D123" s="2" t="s">
        <v>15</v>
      </c>
      <c r="E123" s="3">
        <v>138235.0</v>
      </c>
      <c r="F123" s="3">
        <v>2641.0</v>
      </c>
      <c r="G123" s="3" t="s">
        <v>69</v>
      </c>
      <c r="H123">
        <v>1.9105147032227727</v>
      </c>
    </row>
    <row r="124">
      <c r="A124" s="4">
        <v>123.0</v>
      </c>
      <c r="B124" s="4">
        <v>9.0</v>
      </c>
      <c r="C124" s="2" t="s">
        <v>52</v>
      </c>
      <c r="D124" s="2" t="s">
        <v>34</v>
      </c>
      <c r="E124" s="3">
        <v>203655.0</v>
      </c>
      <c r="F124" s="3">
        <v>58098.0</v>
      </c>
      <c r="G124" s="3" t="s">
        <v>69</v>
      </c>
      <c r="H124">
        <v>28.527657067098772</v>
      </c>
    </row>
    <row r="125">
      <c r="A125" s="4">
        <v>124.0</v>
      </c>
      <c r="B125" s="4">
        <v>9.0</v>
      </c>
      <c r="C125" s="2" t="s">
        <v>52</v>
      </c>
      <c r="D125" s="2" t="s">
        <v>45</v>
      </c>
      <c r="E125" s="3">
        <v>67970.0</v>
      </c>
      <c r="F125" s="3">
        <v>9052.0</v>
      </c>
      <c r="G125" s="3" t="s">
        <v>69</v>
      </c>
      <c r="H125">
        <v>13.317640135353834</v>
      </c>
    </row>
    <row r="126">
      <c r="A126" s="4">
        <v>125.0</v>
      </c>
      <c r="B126" s="4">
        <v>9.0</v>
      </c>
      <c r="C126" s="2" t="s">
        <v>52</v>
      </c>
      <c r="D126" s="2" t="s">
        <v>13</v>
      </c>
      <c r="E126" s="3">
        <v>82201.0</v>
      </c>
      <c r="F126" s="3">
        <v>6822.0</v>
      </c>
      <c r="G126" s="3" t="s">
        <v>69</v>
      </c>
      <c r="H126">
        <v>8.299169109864843</v>
      </c>
    </row>
    <row r="127">
      <c r="A127" s="4">
        <v>126.0</v>
      </c>
      <c r="B127" s="4">
        <v>9.0</v>
      </c>
      <c r="C127" s="2" t="s">
        <v>53</v>
      </c>
      <c r="D127" s="2" t="s">
        <v>45</v>
      </c>
      <c r="E127" s="3">
        <v>57943.0</v>
      </c>
      <c r="F127" s="3">
        <v>8116.0</v>
      </c>
      <c r="G127" s="3" t="s">
        <v>69</v>
      </c>
      <c r="H127">
        <v>14.006868819356955</v>
      </c>
    </row>
    <row r="128">
      <c r="A128" s="4">
        <v>127.0</v>
      </c>
      <c r="B128" s="4">
        <v>9.0</v>
      </c>
      <c r="C128" s="2" t="s">
        <v>53</v>
      </c>
      <c r="D128" s="2" t="s">
        <v>13</v>
      </c>
      <c r="E128" s="3">
        <v>88237.0</v>
      </c>
      <c r="F128" s="3">
        <v>27062.0</v>
      </c>
      <c r="G128" s="3" t="s">
        <v>69</v>
      </c>
      <c r="H128">
        <v>30.669673719641423</v>
      </c>
    </row>
    <row r="129">
      <c r="A129" s="4">
        <v>128.0</v>
      </c>
      <c r="B129" s="4">
        <v>9.0</v>
      </c>
      <c r="C129" s="2" t="s">
        <v>54</v>
      </c>
      <c r="D129" s="2" t="s">
        <v>10</v>
      </c>
      <c r="E129" s="3">
        <v>42085.0</v>
      </c>
      <c r="F129" s="3">
        <v>1227.0</v>
      </c>
      <c r="G129" s="3" t="s">
        <v>69</v>
      </c>
      <c r="H129">
        <v>2.9155280978971128</v>
      </c>
    </row>
    <row r="130">
      <c r="A130" s="4">
        <v>129.0</v>
      </c>
      <c r="B130" s="4">
        <v>9.0</v>
      </c>
      <c r="C130" s="2" t="s">
        <v>54</v>
      </c>
      <c r="D130" s="2" t="s">
        <v>34</v>
      </c>
      <c r="E130" s="3">
        <v>90894.0</v>
      </c>
      <c r="F130" s="3">
        <v>24840.0</v>
      </c>
      <c r="G130" s="3" t="s">
        <v>69</v>
      </c>
      <c r="H130">
        <v>27.32853653706515</v>
      </c>
    </row>
    <row r="131">
      <c r="A131" s="4">
        <v>130.0</v>
      </c>
      <c r="B131" s="4">
        <v>9.0</v>
      </c>
      <c r="C131" s="2" t="s">
        <v>54</v>
      </c>
      <c r="D131" s="2" t="s">
        <v>45</v>
      </c>
      <c r="E131" s="3">
        <v>60582.0</v>
      </c>
      <c r="F131" s="3">
        <v>2289.0</v>
      </c>
      <c r="G131" s="3" t="s">
        <v>69</v>
      </c>
      <c r="H131">
        <v>3.7783500049519656</v>
      </c>
    </row>
    <row r="132">
      <c r="A132" s="4">
        <v>131.0</v>
      </c>
      <c r="B132" s="4">
        <v>9.0</v>
      </c>
      <c r="C132" s="2" t="s">
        <v>54</v>
      </c>
      <c r="D132" s="2" t="s">
        <v>13</v>
      </c>
      <c r="E132" s="3">
        <v>57438.0</v>
      </c>
      <c r="F132" s="3">
        <v>4996.0</v>
      </c>
      <c r="G132" s="3" t="s">
        <v>69</v>
      </c>
      <c r="H132">
        <v>8.698074445489048</v>
      </c>
    </row>
    <row r="133">
      <c r="A133" s="4">
        <v>132.0</v>
      </c>
      <c r="B133" s="4">
        <v>9.0</v>
      </c>
      <c r="C133" s="2" t="s">
        <v>55</v>
      </c>
      <c r="D133" s="2" t="s">
        <v>34</v>
      </c>
      <c r="E133" s="3">
        <v>143094.0</v>
      </c>
      <c r="F133" s="3">
        <v>65478.0</v>
      </c>
      <c r="G133" s="3" t="s">
        <v>69</v>
      </c>
      <c r="H133">
        <v>45.758732022307015</v>
      </c>
    </row>
    <row r="134">
      <c r="A134" s="4">
        <v>133.0</v>
      </c>
      <c r="B134" s="4">
        <v>9.0</v>
      </c>
      <c r="C134" s="2" t="s">
        <v>55</v>
      </c>
      <c r="D134" s="2" t="s">
        <v>45</v>
      </c>
      <c r="E134" s="3">
        <v>53444.0</v>
      </c>
      <c r="F134" s="3">
        <v>6460.0</v>
      </c>
      <c r="G134" s="3" t="s">
        <v>69</v>
      </c>
      <c r="H134">
        <v>12.087418606391736</v>
      </c>
    </row>
    <row r="135">
      <c r="A135" s="4">
        <v>134.0</v>
      </c>
      <c r="B135" s="4">
        <v>9.0</v>
      </c>
      <c r="C135" s="2" t="s">
        <v>55</v>
      </c>
      <c r="D135" s="2" t="s">
        <v>13</v>
      </c>
      <c r="E135" s="3">
        <v>80205.0</v>
      </c>
      <c r="F135" s="3">
        <v>14797.0</v>
      </c>
      <c r="G135" s="3" t="s">
        <v>69</v>
      </c>
      <c r="H135">
        <v>18.44897450283648</v>
      </c>
    </row>
  </sheetData>
  <drawing r:id="rId1"/>
</worksheet>
</file>