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O2\Downloads\INDICADORES\JUNIO\"/>
    </mc:Choice>
  </mc:AlternateContent>
  <xr:revisionPtr revIDLastSave="0" documentId="8_{72A876B3-2827-499D-ABDE-902AC9ED8573}" xr6:coauthVersionLast="47" xr6:coauthVersionMax="47" xr10:uidLastSave="{00000000-0000-0000-0000-000000000000}"/>
  <bookViews>
    <workbookView xWindow="-120" yWindow="-120" windowWidth="24240" windowHeight="13140" firstSheet="2" activeTab="7" xr2:uid="{00000000-000D-0000-FFFF-FFFF00000000}"/>
  </bookViews>
  <sheets>
    <sheet name="2023" sheetId="2" r:id="rId1"/>
    <sheet name="GINECO 2023" sheetId="6" r:id="rId2"/>
    <sheet name="INDIC-2023" sheetId="7" r:id="rId3"/>
    <sheet name="INDICAD. 2023" sheetId="8" r:id="rId4"/>
    <sheet name="ANUAL 2023" sheetId="9" r:id="rId5"/>
    <sheet name="DESEMPEÑO HOSP 2023." sheetId="10" r:id="rId6"/>
    <sheet name="INTERV. QX.2023" sheetId="11" r:id="rId7"/>
    <sheet name="PARTOS 2023" sheetId="12" r:id="rId8"/>
  </sheets>
  <externalReferences>
    <externalReference r:id="rId9"/>
  </externalReferences>
  <calcPr calcId="191029"/>
</workbook>
</file>

<file path=xl/calcChain.xml><?xml version="1.0" encoding="utf-8"?>
<calcChain xmlns="http://schemas.openxmlformats.org/spreadsheetml/2006/main">
  <c r="H18" i="12" l="1"/>
  <c r="G18" i="12"/>
  <c r="F18" i="12"/>
  <c r="E18" i="12"/>
  <c r="D17" i="12"/>
  <c r="C17" i="12"/>
  <c r="D16" i="12"/>
  <c r="C16" i="12"/>
  <c r="D14" i="12"/>
  <c r="C11" i="12"/>
  <c r="C18" i="12" s="1"/>
  <c r="D10" i="12"/>
  <c r="D18" i="12" s="1"/>
  <c r="D6" i="12"/>
  <c r="N56" i="11"/>
  <c r="L56" i="11"/>
  <c r="J56" i="11"/>
  <c r="H56" i="11"/>
  <c r="F56" i="11"/>
  <c r="D56" i="11"/>
  <c r="O55" i="11"/>
  <c r="H72" i="11" s="1"/>
  <c r="M55" i="11"/>
  <c r="G72" i="11" s="1"/>
  <c r="K55" i="11"/>
  <c r="F72" i="11" s="1"/>
  <c r="I55" i="11"/>
  <c r="E72" i="11" s="1"/>
  <c r="G55" i="11"/>
  <c r="D72" i="11" s="1"/>
  <c r="E55" i="11"/>
  <c r="C72" i="11" s="1"/>
  <c r="O54" i="11"/>
  <c r="H71" i="11" s="1"/>
  <c r="M54" i="11"/>
  <c r="G71" i="11" s="1"/>
  <c r="K54" i="11"/>
  <c r="F71" i="11" s="1"/>
  <c r="I54" i="11"/>
  <c r="E71" i="11" s="1"/>
  <c r="G54" i="11"/>
  <c r="D71" i="11" s="1"/>
  <c r="E54" i="11"/>
  <c r="C71" i="11" s="1"/>
  <c r="O53" i="11"/>
  <c r="H70" i="11" s="1"/>
  <c r="M53" i="11"/>
  <c r="G70" i="11" s="1"/>
  <c r="K53" i="11"/>
  <c r="F70" i="11" s="1"/>
  <c r="I53" i="11"/>
  <c r="E70" i="11" s="1"/>
  <c r="G53" i="11"/>
  <c r="D70" i="11" s="1"/>
  <c r="E53" i="11"/>
  <c r="C70" i="11" s="1"/>
  <c r="O52" i="11"/>
  <c r="H69" i="11" s="1"/>
  <c r="M52" i="11"/>
  <c r="G69" i="11" s="1"/>
  <c r="K52" i="11"/>
  <c r="F69" i="11" s="1"/>
  <c r="I52" i="11"/>
  <c r="E69" i="11" s="1"/>
  <c r="G52" i="11"/>
  <c r="D69" i="11" s="1"/>
  <c r="E52" i="11"/>
  <c r="C69" i="11" s="1"/>
  <c r="O51" i="11"/>
  <c r="H68" i="11" s="1"/>
  <c r="M51" i="11"/>
  <c r="G68" i="11" s="1"/>
  <c r="K51" i="11"/>
  <c r="F68" i="11" s="1"/>
  <c r="I51" i="11"/>
  <c r="E68" i="11" s="1"/>
  <c r="G51" i="11"/>
  <c r="D68" i="11" s="1"/>
  <c r="E51" i="11"/>
  <c r="C68" i="11" s="1"/>
  <c r="O50" i="11"/>
  <c r="H67" i="11" s="1"/>
  <c r="M50" i="11"/>
  <c r="G67" i="11" s="1"/>
  <c r="K50" i="11"/>
  <c r="F67" i="11" s="1"/>
  <c r="I50" i="11"/>
  <c r="E67" i="11" s="1"/>
  <c r="G50" i="11"/>
  <c r="D67" i="11" s="1"/>
  <c r="E50" i="11"/>
  <c r="C67" i="11" s="1"/>
  <c r="O49" i="11"/>
  <c r="H66" i="11" s="1"/>
  <c r="M49" i="11"/>
  <c r="G66" i="11" s="1"/>
  <c r="K49" i="11"/>
  <c r="F66" i="11" s="1"/>
  <c r="I49" i="11"/>
  <c r="E66" i="11" s="1"/>
  <c r="G49" i="11"/>
  <c r="D66" i="11" s="1"/>
  <c r="E49" i="11"/>
  <c r="C66" i="11" s="1"/>
  <c r="O48" i="11"/>
  <c r="H65" i="11" s="1"/>
  <c r="M48" i="11"/>
  <c r="G65" i="11" s="1"/>
  <c r="K48" i="11"/>
  <c r="F65" i="11" s="1"/>
  <c r="I48" i="11"/>
  <c r="E65" i="11" s="1"/>
  <c r="G48" i="11"/>
  <c r="D65" i="11" s="1"/>
  <c r="E48" i="11"/>
  <c r="C65" i="11" s="1"/>
  <c r="O47" i="11"/>
  <c r="H64" i="11" s="1"/>
  <c r="M47" i="11"/>
  <c r="G64" i="11" s="1"/>
  <c r="K47" i="11"/>
  <c r="F64" i="11" s="1"/>
  <c r="I47" i="11"/>
  <c r="E64" i="11" s="1"/>
  <c r="G47" i="11"/>
  <c r="D64" i="11" s="1"/>
  <c r="E47" i="11"/>
  <c r="C64" i="11" s="1"/>
  <c r="O46" i="11"/>
  <c r="H63" i="11" s="1"/>
  <c r="M46" i="11"/>
  <c r="G63" i="11" s="1"/>
  <c r="K46" i="11"/>
  <c r="F63" i="11" s="1"/>
  <c r="I46" i="11"/>
  <c r="E63" i="11" s="1"/>
  <c r="G46" i="11"/>
  <c r="D63" i="11" s="1"/>
  <c r="E46" i="11"/>
  <c r="C63" i="11" s="1"/>
  <c r="O45" i="11"/>
  <c r="H62" i="11" s="1"/>
  <c r="M45" i="11"/>
  <c r="M56" i="11" s="1"/>
  <c r="G73" i="11" s="1"/>
  <c r="K45" i="11"/>
  <c r="F62" i="11" s="1"/>
  <c r="I45" i="11"/>
  <c r="E62" i="11" s="1"/>
  <c r="G45" i="11"/>
  <c r="D62" i="11" s="1"/>
  <c r="E45" i="11"/>
  <c r="E56" i="11" s="1"/>
  <c r="C73" i="11" s="1"/>
  <c r="O44" i="11"/>
  <c r="H61" i="11" s="1"/>
  <c r="M44" i="11"/>
  <c r="G61" i="11" s="1"/>
  <c r="K44" i="11"/>
  <c r="F61" i="11" s="1"/>
  <c r="I44" i="11"/>
  <c r="I56" i="11" s="1"/>
  <c r="E73" i="11" s="1"/>
  <c r="G44" i="11"/>
  <c r="D61" i="11" s="1"/>
  <c r="E44" i="11"/>
  <c r="C61" i="11" s="1"/>
  <c r="H36" i="11"/>
  <c r="E36" i="11"/>
  <c r="D36" i="11"/>
  <c r="G35" i="11"/>
  <c r="F35" i="11"/>
  <c r="C35" i="11"/>
  <c r="H34" i="11"/>
  <c r="E34" i="11"/>
  <c r="D34" i="11"/>
  <c r="G33" i="11"/>
  <c r="F33" i="11"/>
  <c r="E32" i="11"/>
  <c r="G31" i="11"/>
  <c r="C31" i="11"/>
  <c r="E30" i="11"/>
  <c r="G28" i="11"/>
  <c r="D28" i="11"/>
  <c r="F26" i="11"/>
  <c r="E26" i="11"/>
  <c r="G25" i="11"/>
  <c r="F25" i="11"/>
  <c r="C25" i="11"/>
  <c r="T20" i="11"/>
  <c r="H37" i="11" s="1"/>
  <c r="S20" i="11"/>
  <c r="R20" i="11"/>
  <c r="Q20" i="11"/>
  <c r="G37" i="11" s="1"/>
  <c r="P20" i="11"/>
  <c r="O20" i="11"/>
  <c r="M20" i="11"/>
  <c r="N20" i="11" s="1"/>
  <c r="F37" i="11" s="1"/>
  <c r="L20" i="11"/>
  <c r="J20" i="11"/>
  <c r="K20" i="11" s="1"/>
  <c r="E37" i="11" s="1"/>
  <c r="I20" i="11"/>
  <c r="H20" i="11"/>
  <c r="D37" i="11" s="1"/>
  <c r="G20" i="11"/>
  <c r="F20" i="11"/>
  <c r="D20" i="11"/>
  <c r="T19" i="11"/>
  <c r="Q19" i="11"/>
  <c r="G36" i="11" s="1"/>
  <c r="N19" i="11"/>
  <c r="F36" i="11" s="1"/>
  <c r="K19" i="11"/>
  <c r="H19" i="11"/>
  <c r="E19" i="11"/>
  <c r="C36" i="11" s="1"/>
  <c r="T18" i="11"/>
  <c r="H35" i="11" s="1"/>
  <c r="Q18" i="11"/>
  <c r="N18" i="11"/>
  <c r="K18" i="11"/>
  <c r="E35" i="11" s="1"/>
  <c r="H18" i="11"/>
  <c r="D35" i="11" s="1"/>
  <c r="E18" i="11"/>
  <c r="T17" i="11"/>
  <c r="Q17" i="11"/>
  <c r="G34" i="11" s="1"/>
  <c r="N17" i="11"/>
  <c r="F34" i="11" s="1"/>
  <c r="K17" i="11"/>
  <c r="H17" i="11"/>
  <c r="E17" i="11"/>
  <c r="C34" i="11" s="1"/>
  <c r="T16" i="11"/>
  <c r="H33" i="11" s="1"/>
  <c r="Q16" i="11"/>
  <c r="N16" i="11"/>
  <c r="K16" i="11"/>
  <c r="E33" i="11" s="1"/>
  <c r="H16" i="11"/>
  <c r="D33" i="11" s="1"/>
  <c r="C16" i="11"/>
  <c r="E16" i="11" s="1"/>
  <c r="C33" i="11" s="1"/>
  <c r="T15" i="11"/>
  <c r="H32" i="11" s="1"/>
  <c r="Q15" i="11"/>
  <c r="G32" i="11" s="1"/>
  <c r="N15" i="11"/>
  <c r="F32" i="11" s="1"/>
  <c r="K15" i="11"/>
  <c r="H15" i="11"/>
  <c r="D32" i="11" s="1"/>
  <c r="E15" i="11"/>
  <c r="C32" i="11" s="1"/>
  <c r="T14" i="11"/>
  <c r="H31" i="11" s="1"/>
  <c r="Q14" i="11"/>
  <c r="N14" i="11"/>
  <c r="F31" i="11" s="1"/>
  <c r="K14" i="11"/>
  <c r="E31" i="11" s="1"/>
  <c r="H14" i="11"/>
  <c r="D31" i="11" s="1"/>
  <c r="E14" i="11"/>
  <c r="T13" i="11"/>
  <c r="H30" i="11" s="1"/>
  <c r="Q13" i="11"/>
  <c r="G30" i="11" s="1"/>
  <c r="N13" i="11"/>
  <c r="F30" i="11" s="1"/>
  <c r="K13" i="11"/>
  <c r="H13" i="11"/>
  <c r="D30" i="11" s="1"/>
  <c r="E13" i="11"/>
  <c r="C30" i="11" s="1"/>
  <c r="C13" i="11"/>
  <c r="T12" i="11"/>
  <c r="H29" i="11" s="1"/>
  <c r="Q12" i="11"/>
  <c r="G29" i="11" s="1"/>
  <c r="N12" i="11"/>
  <c r="F29" i="11" s="1"/>
  <c r="K12" i="11"/>
  <c r="E29" i="11" s="1"/>
  <c r="H12" i="11"/>
  <c r="D29" i="11" s="1"/>
  <c r="E12" i="11"/>
  <c r="C29" i="11" s="1"/>
  <c r="C12" i="11"/>
  <c r="T11" i="11"/>
  <c r="Q11" i="11"/>
  <c r="N11" i="11"/>
  <c r="F28" i="11" s="1"/>
  <c r="K11" i="11"/>
  <c r="E28" i="11" s="1"/>
  <c r="H11" i="11"/>
  <c r="C11" i="11"/>
  <c r="C20" i="11" s="1"/>
  <c r="E20" i="11" s="1"/>
  <c r="C37" i="11" s="1"/>
  <c r="T10" i="11"/>
  <c r="Q10" i="11"/>
  <c r="G27" i="11" s="1"/>
  <c r="N10" i="11"/>
  <c r="F27" i="11" s="1"/>
  <c r="K10" i="11"/>
  <c r="E27" i="11" s="1"/>
  <c r="H10" i="11"/>
  <c r="D27" i="11" s="1"/>
  <c r="E10" i="11"/>
  <c r="C27" i="11" s="1"/>
  <c r="T9" i="11"/>
  <c r="Q9" i="11"/>
  <c r="G26" i="11" s="1"/>
  <c r="N9" i="11"/>
  <c r="K9" i="11"/>
  <c r="H9" i="11"/>
  <c r="D26" i="11" s="1"/>
  <c r="E9" i="11"/>
  <c r="C26" i="11" s="1"/>
  <c r="T8" i="11"/>
  <c r="Q8" i="11"/>
  <c r="N8" i="11"/>
  <c r="K8" i="11"/>
  <c r="E25" i="11" s="1"/>
  <c r="H8" i="11"/>
  <c r="D25" i="11" s="1"/>
  <c r="E8" i="11"/>
  <c r="H197" i="10"/>
  <c r="D197" i="10"/>
  <c r="C197" i="10"/>
  <c r="H175" i="10"/>
  <c r="G175" i="10"/>
  <c r="F175" i="10"/>
  <c r="E175" i="10"/>
  <c r="D175" i="10"/>
  <c r="C175" i="10"/>
  <c r="H153" i="10"/>
  <c r="D153" i="10"/>
  <c r="C153" i="10"/>
  <c r="H131" i="10"/>
  <c r="G131" i="10"/>
  <c r="F131" i="10"/>
  <c r="E131" i="10"/>
  <c r="D131" i="10"/>
  <c r="C131" i="10"/>
  <c r="H109" i="10"/>
  <c r="D109" i="10"/>
  <c r="C109" i="10"/>
  <c r="H87" i="10"/>
  <c r="D87" i="10"/>
  <c r="C87" i="10"/>
  <c r="H65" i="10"/>
  <c r="D65" i="10"/>
  <c r="C65" i="10"/>
  <c r="H43" i="10"/>
  <c r="G43" i="10"/>
  <c r="F43" i="10"/>
  <c r="E43" i="10"/>
  <c r="D43" i="10"/>
  <c r="C43" i="10"/>
  <c r="H21" i="10"/>
  <c r="G21" i="10"/>
  <c r="F21" i="10"/>
  <c r="E21" i="10"/>
  <c r="D21" i="10"/>
  <c r="C21" i="10"/>
  <c r="D210" i="9"/>
  <c r="C210" i="9"/>
  <c r="E210" i="9" s="1"/>
  <c r="E209" i="9"/>
  <c r="E208" i="9"/>
  <c r="E207" i="9"/>
  <c r="E206" i="9"/>
  <c r="E205" i="9"/>
  <c r="E204" i="9"/>
  <c r="E203" i="9"/>
  <c r="E202" i="9"/>
  <c r="E201" i="9"/>
  <c r="E200" i="9"/>
  <c r="E199" i="9"/>
  <c r="E198" i="9"/>
  <c r="E191" i="9"/>
  <c r="D191" i="9"/>
  <c r="C191" i="9"/>
  <c r="E184" i="9"/>
  <c r="E183" i="9"/>
  <c r="E182" i="9"/>
  <c r="E181" i="9"/>
  <c r="E180" i="9"/>
  <c r="E179" i="9"/>
  <c r="D172" i="9"/>
  <c r="C172" i="9"/>
  <c r="E172" i="9" s="1"/>
  <c r="E165" i="9"/>
  <c r="E164" i="9"/>
  <c r="E163" i="9"/>
  <c r="E162" i="9"/>
  <c r="E161" i="9"/>
  <c r="E160" i="9"/>
  <c r="D153" i="9"/>
  <c r="C153" i="9"/>
  <c r="E153" i="9" s="1"/>
  <c r="E152" i="9"/>
  <c r="E151" i="9"/>
  <c r="E150" i="9"/>
  <c r="E149" i="9"/>
  <c r="E148" i="9"/>
  <c r="E147" i="9"/>
  <c r="E146" i="9"/>
  <c r="E145" i="9"/>
  <c r="E144" i="9"/>
  <c r="E143" i="9"/>
  <c r="E142" i="9"/>
  <c r="E141" i="9"/>
  <c r="D134" i="9"/>
  <c r="C134" i="9"/>
  <c r="E134" i="9" s="1"/>
  <c r="E133" i="9"/>
  <c r="E132" i="9"/>
  <c r="E131" i="9"/>
  <c r="E130" i="9"/>
  <c r="E129" i="9"/>
  <c r="E128" i="9"/>
  <c r="E127" i="9"/>
  <c r="E126" i="9"/>
  <c r="E125" i="9"/>
  <c r="E124" i="9"/>
  <c r="E123" i="9"/>
  <c r="E122" i="9"/>
  <c r="E115" i="9"/>
  <c r="D115" i="9"/>
  <c r="C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D96" i="9"/>
  <c r="E96" i="9" s="1"/>
  <c r="C96" i="9"/>
  <c r="E95" i="9"/>
  <c r="E94" i="9"/>
  <c r="E93" i="9"/>
  <c r="E92" i="9"/>
  <c r="E91" i="9"/>
  <c r="E90" i="9"/>
  <c r="E89" i="9"/>
  <c r="E88" i="9"/>
  <c r="E87" i="9"/>
  <c r="E86" i="9"/>
  <c r="E85" i="9"/>
  <c r="E84" i="9"/>
  <c r="D77" i="9"/>
  <c r="C77" i="9"/>
  <c r="E77" i="9" s="1"/>
  <c r="E76" i="9"/>
  <c r="E75" i="9"/>
  <c r="E74" i="9"/>
  <c r="E73" i="9"/>
  <c r="E72" i="9"/>
  <c r="E71" i="9"/>
  <c r="E70" i="9"/>
  <c r="E69" i="9"/>
  <c r="E68" i="9"/>
  <c r="E67" i="9"/>
  <c r="E66" i="9"/>
  <c r="D58" i="9"/>
  <c r="E58" i="9" s="1"/>
  <c r="C58" i="9"/>
  <c r="J51" i="9"/>
  <c r="I51" i="9"/>
  <c r="K51" i="9" s="1"/>
  <c r="E51" i="9"/>
  <c r="J50" i="9"/>
  <c r="I50" i="9"/>
  <c r="K50" i="9" s="1"/>
  <c r="E50" i="9"/>
  <c r="J49" i="9"/>
  <c r="I49" i="9"/>
  <c r="K49" i="9" s="1"/>
  <c r="E49" i="9"/>
  <c r="J48" i="9"/>
  <c r="I48" i="9"/>
  <c r="K48" i="9" s="1"/>
  <c r="E48" i="9"/>
  <c r="J47" i="9"/>
  <c r="I47" i="9"/>
  <c r="K47" i="9" s="1"/>
  <c r="E47" i="9"/>
  <c r="J46" i="9"/>
  <c r="J58" i="9" s="1"/>
  <c r="I46" i="9"/>
  <c r="I58" i="9" s="1"/>
  <c r="K58" i="9" s="1"/>
  <c r="E46" i="9"/>
  <c r="D39" i="9"/>
  <c r="C39" i="9"/>
  <c r="E39" i="9" s="1"/>
  <c r="E32" i="9"/>
  <c r="E31" i="9"/>
  <c r="E30" i="9"/>
  <c r="E29" i="9"/>
  <c r="E28" i="9"/>
  <c r="E27" i="9"/>
  <c r="D20" i="9"/>
  <c r="E20" i="9" s="1"/>
  <c r="C20" i="9"/>
  <c r="E13" i="9"/>
  <c r="E12" i="9"/>
  <c r="E11" i="9"/>
  <c r="E10" i="9"/>
  <c r="E9" i="9"/>
  <c r="E8" i="9"/>
  <c r="J109" i="8"/>
  <c r="I109" i="8"/>
  <c r="H109" i="8"/>
  <c r="D109" i="8"/>
  <c r="C109" i="8"/>
  <c r="E109" i="8" s="1"/>
  <c r="M108" i="8"/>
  <c r="M107" i="8"/>
  <c r="M106" i="8"/>
  <c r="M105" i="8"/>
  <c r="M104" i="8"/>
  <c r="M103" i="8"/>
  <c r="E102" i="8"/>
  <c r="M102" i="8" s="1"/>
  <c r="M101" i="8"/>
  <c r="E101" i="8"/>
  <c r="E100" i="8"/>
  <c r="M100" i="8" s="1"/>
  <c r="M99" i="8"/>
  <c r="E99" i="8"/>
  <c r="E98" i="8"/>
  <c r="M98" i="8" s="1"/>
  <c r="M97" i="8"/>
  <c r="E97" i="8"/>
  <c r="J87" i="8"/>
  <c r="I87" i="8"/>
  <c r="H87" i="8"/>
  <c r="E87" i="8"/>
  <c r="M87" i="8" s="1"/>
  <c r="D87" i="8"/>
  <c r="C87" i="8"/>
  <c r="M86" i="8"/>
  <c r="M85" i="8"/>
  <c r="L85" i="8"/>
  <c r="M84" i="8"/>
  <c r="M83" i="8"/>
  <c r="M82" i="8"/>
  <c r="M81" i="8"/>
  <c r="M80" i="8"/>
  <c r="E80" i="8"/>
  <c r="M79" i="8"/>
  <c r="E79" i="8"/>
  <c r="M78" i="8"/>
  <c r="E78" i="8"/>
  <c r="M77" i="8"/>
  <c r="E77" i="8"/>
  <c r="M76" i="8"/>
  <c r="E76" i="8"/>
  <c r="M75" i="8"/>
  <c r="E75" i="8"/>
  <c r="L65" i="8"/>
  <c r="K65" i="8"/>
  <c r="J65" i="8"/>
  <c r="I65" i="8"/>
  <c r="H65" i="8"/>
  <c r="E65" i="8"/>
  <c r="M65" i="8" s="1"/>
  <c r="D65" i="8"/>
  <c r="C65" i="8"/>
  <c r="M64" i="8"/>
  <c r="M63" i="8"/>
  <c r="M62" i="8"/>
  <c r="M61" i="8"/>
  <c r="M60" i="8"/>
  <c r="M59" i="8"/>
  <c r="M58" i="8"/>
  <c r="E58" i="8"/>
  <c r="E57" i="8"/>
  <c r="M57" i="8" s="1"/>
  <c r="M56" i="8"/>
  <c r="E56" i="8"/>
  <c r="E55" i="8"/>
  <c r="M55" i="8" s="1"/>
  <c r="M54" i="8"/>
  <c r="E54" i="8"/>
  <c r="E53" i="8"/>
  <c r="M53" i="8" s="1"/>
  <c r="L43" i="8"/>
  <c r="K43" i="8"/>
  <c r="J43" i="8"/>
  <c r="I43" i="8"/>
  <c r="H43" i="8"/>
  <c r="D43" i="8"/>
  <c r="C43" i="8"/>
  <c r="E43" i="8" s="1"/>
  <c r="M43" i="8" s="1"/>
  <c r="M42" i="8"/>
  <c r="E42" i="8"/>
  <c r="M41" i="8"/>
  <c r="E41" i="8"/>
  <c r="M40" i="8"/>
  <c r="E40" i="8"/>
  <c r="M39" i="8"/>
  <c r="E39" i="8"/>
  <c r="M38" i="8"/>
  <c r="E38" i="8"/>
  <c r="M37" i="8"/>
  <c r="E37" i="8"/>
  <c r="M36" i="8"/>
  <c r="E36" i="8"/>
  <c r="M35" i="8"/>
  <c r="E35" i="8"/>
  <c r="M34" i="8"/>
  <c r="E34" i="8"/>
  <c r="M33" i="8"/>
  <c r="E33" i="8"/>
  <c r="M32" i="8"/>
  <c r="E32" i="8"/>
  <c r="M31" i="8"/>
  <c r="E31" i="8"/>
  <c r="L21" i="8"/>
  <c r="K21" i="8"/>
  <c r="J21" i="8"/>
  <c r="I21" i="8"/>
  <c r="H21" i="8"/>
  <c r="E21" i="8"/>
  <c r="M21" i="8" s="1"/>
  <c r="D21" i="8"/>
  <c r="C21" i="8"/>
  <c r="M20" i="8"/>
  <c r="M19" i="8"/>
  <c r="M18" i="8"/>
  <c r="M17" i="8"/>
  <c r="M16" i="8"/>
  <c r="M15" i="8"/>
  <c r="M14" i="8"/>
  <c r="E14" i="8"/>
  <c r="E13" i="8"/>
  <c r="M13" i="8" s="1"/>
  <c r="M12" i="8"/>
  <c r="E12" i="8"/>
  <c r="E11" i="8"/>
  <c r="M11" i="8" s="1"/>
  <c r="M10" i="8"/>
  <c r="E10" i="8"/>
  <c r="E9" i="8"/>
  <c r="M9" i="8" s="1"/>
  <c r="AK60" i="7"/>
  <c r="AC60" i="7"/>
  <c r="AM60" i="7" s="1"/>
  <c r="S60" i="7"/>
  <c r="U60" i="7" s="1"/>
  <c r="AO60" i="7" s="1"/>
  <c r="K60" i="7"/>
  <c r="AL59" i="7"/>
  <c r="AK59" i="7"/>
  <c r="AJ59" i="7"/>
  <c r="AH59" i="7"/>
  <c r="AF59" i="7"/>
  <c r="AC59" i="7"/>
  <c r="AD59" i="7" s="1"/>
  <c r="AB59" i="7"/>
  <c r="Z59" i="7"/>
  <c r="X59" i="7"/>
  <c r="T59" i="7"/>
  <c r="S59" i="7"/>
  <c r="R59" i="7"/>
  <c r="P59" i="7"/>
  <c r="N59" i="7"/>
  <c r="K59" i="7"/>
  <c r="L59" i="7" s="1"/>
  <c r="J59" i="7"/>
  <c r="H59" i="7"/>
  <c r="F59" i="7"/>
  <c r="AK58" i="7"/>
  <c r="AM58" i="7" s="1"/>
  <c r="AC58" i="7"/>
  <c r="S58" i="7"/>
  <c r="K58" i="7"/>
  <c r="U58" i="7" s="1"/>
  <c r="AM57" i="7"/>
  <c r="AN57" i="7" s="1"/>
  <c r="AK57" i="7"/>
  <c r="AL57" i="7" s="1"/>
  <c r="AJ57" i="7"/>
  <c r="AH57" i="7"/>
  <c r="AF57" i="7"/>
  <c r="AD57" i="7"/>
  <c r="AC57" i="7"/>
  <c r="AB57" i="7"/>
  <c r="Z57" i="7"/>
  <c r="X57" i="7"/>
  <c r="U57" i="7"/>
  <c r="AO57" i="7" s="1"/>
  <c r="S57" i="7"/>
  <c r="T57" i="7" s="1"/>
  <c r="R57" i="7"/>
  <c r="P57" i="7"/>
  <c r="N57" i="7"/>
  <c r="K57" i="7"/>
  <c r="J57" i="7"/>
  <c r="H57" i="7"/>
  <c r="F57" i="7"/>
  <c r="AM56" i="7"/>
  <c r="AK56" i="7"/>
  <c r="AC56" i="7"/>
  <c r="S56" i="7"/>
  <c r="T55" i="7" s="1"/>
  <c r="K56" i="7"/>
  <c r="AL55" i="7"/>
  <c r="AK55" i="7"/>
  <c r="AJ55" i="7"/>
  <c r="AH55" i="7"/>
  <c r="AF55" i="7"/>
  <c r="AC55" i="7"/>
  <c r="AM55" i="7" s="1"/>
  <c r="AN55" i="7" s="1"/>
  <c r="AB55" i="7"/>
  <c r="Z55" i="7"/>
  <c r="X55" i="7"/>
  <c r="S55" i="7"/>
  <c r="R55" i="7"/>
  <c r="P55" i="7"/>
  <c r="N55" i="7"/>
  <c r="K55" i="7"/>
  <c r="U55" i="7" s="1"/>
  <c r="J55" i="7"/>
  <c r="H55" i="7"/>
  <c r="F55" i="7"/>
  <c r="AK54" i="7"/>
  <c r="AM54" i="7" s="1"/>
  <c r="AC54" i="7"/>
  <c r="U54" i="7"/>
  <c r="S54" i="7"/>
  <c r="K54" i="7"/>
  <c r="AK53" i="7"/>
  <c r="AJ53" i="7"/>
  <c r="AH53" i="7"/>
  <c r="AF53" i="7"/>
  <c r="AC53" i="7"/>
  <c r="AM53" i="7" s="1"/>
  <c r="AB53" i="7"/>
  <c r="Z53" i="7"/>
  <c r="X53" i="7"/>
  <c r="T53" i="7"/>
  <c r="S53" i="7"/>
  <c r="R53" i="7"/>
  <c r="P53" i="7"/>
  <c r="N53" i="7"/>
  <c r="K53" i="7"/>
  <c r="U53" i="7" s="1"/>
  <c r="J53" i="7"/>
  <c r="H53" i="7"/>
  <c r="F53" i="7"/>
  <c r="AK52" i="7"/>
  <c r="AM52" i="7" s="1"/>
  <c r="AC52" i="7"/>
  <c r="U52" i="7"/>
  <c r="AO52" i="7" s="1"/>
  <c r="S52" i="7"/>
  <c r="K52" i="7"/>
  <c r="AK51" i="7"/>
  <c r="AM51" i="7" s="1"/>
  <c r="AN51" i="7" s="1"/>
  <c r="AJ51" i="7"/>
  <c r="AH51" i="7"/>
  <c r="AF51" i="7"/>
  <c r="AD51" i="7"/>
  <c r="AC51" i="7"/>
  <c r="AB51" i="7"/>
  <c r="Z51" i="7"/>
  <c r="X51" i="7"/>
  <c r="S51" i="7"/>
  <c r="U51" i="7" s="1"/>
  <c r="R51" i="7"/>
  <c r="P51" i="7"/>
  <c r="N51" i="7"/>
  <c r="L51" i="7"/>
  <c r="K51" i="7"/>
  <c r="J51" i="7"/>
  <c r="H51" i="7"/>
  <c r="F51" i="7"/>
  <c r="AK50" i="7"/>
  <c r="AC50" i="7"/>
  <c r="AM50" i="7" s="1"/>
  <c r="S50" i="7"/>
  <c r="K50" i="7"/>
  <c r="U50" i="7" s="1"/>
  <c r="AO50" i="7" s="1"/>
  <c r="AL49" i="7"/>
  <c r="AK49" i="7"/>
  <c r="AJ49" i="7"/>
  <c r="AH49" i="7"/>
  <c r="AF49" i="7"/>
  <c r="AC49" i="7"/>
  <c r="AD49" i="7" s="1"/>
  <c r="AB49" i="7"/>
  <c r="Z49" i="7"/>
  <c r="X49" i="7"/>
  <c r="T49" i="7"/>
  <c r="S49" i="7"/>
  <c r="R49" i="7"/>
  <c r="P49" i="7"/>
  <c r="N49" i="7"/>
  <c r="K49" i="7"/>
  <c r="J49" i="7"/>
  <c r="H49" i="7"/>
  <c r="F49" i="7"/>
  <c r="AO48" i="7"/>
  <c r="AK48" i="7"/>
  <c r="AC48" i="7"/>
  <c r="AM48" i="7" s="1"/>
  <c r="U48" i="7"/>
  <c r="S48" i="7"/>
  <c r="K48" i="7"/>
  <c r="AK47" i="7"/>
  <c r="AL47" i="7" s="1"/>
  <c r="AJ47" i="7"/>
  <c r="AH47" i="7"/>
  <c r="AF47" i="7"/>
  <c r="AD47" i="7"/>
  <c r="AC47" i="7"/>
  <c r="AB47" i="7"/>
  <c r="Z47" i="7"/>
  <c r="X47" i="7"/>
  <c r="S47" i="7"/>
  <c r="T47" i="7" s="1"/>
  <c r="R47" i="7"/>
  <c r="P47" i="7"/>
  <c r="N47" i="7"/>
  <c r="L47" i="7"/>
  <c r="K47" i="7"/>
  <c r="J47" i="7"/>
  <c r="H47" i="7"/>
  <c r="F47" i="7"/>
  <c r="AM43" i="7"/>
  <c r="AK43" i="7"/>
  <c r="AC43" i="7"/>
  <c r="S43" i="7"/>
  <c r="K43" i="7"/>
  <c r="U43" i="7" s="1"/>
  <c r="AO43" i="7" s="1"/>
  <c r="AL42" i="7"/>
  <c r="AK42" i="7"/>
  <c r="AJ42" i="7"/>
  <c r="AH42" i="7"/>
  <c r="AF42" i="7"/>
  <c r="AC42" i="7"/>
  <c r="AB42" i="7"/>
  <c r="Z42" i="7"/>
  <c r="X42" i="7"/>
  <c r="T42" i="7"/>
  <c r="S42" i="7"/>
  <c r="R42" i="7"/>
  <c r="P42" i="7"/>
  <c r="N42" i="7"/>
  <c r="K42" i="7"/>
  <c r="J42" i="7"/>
  <c r="H42" i="7"/>
  <c r="F42" i="7"/>
  <c r="AK41" i="7"/>
  <c r="AM41" i="7" s="1"/>
  <c r="K41" i="7"/>
  <c r="U41" i="7" s="1"/>
  <c r="AO41" i="7" s="1"/>
  <c r="AK40" i="7"/>
  <c r="AL40" i="7" s="1"/>
  <c r="AJ40" i="7"/>
  <c r="AH40" i="7"/>
  <c r="AF40" i="7"/>
  <c r="AD40" i="7"/>
  <c r="AC40" i="7"/>
  <c r="AB40" i="7"/>
  <c r="Z40" i="7"/>
  <c r="X40" i="7"/>
  <c r="S40" i="7"/>
  <c r="T40" i="7" s="1"/>
  <c r="R40" i="7"/>
  <c r="P40" i="7"/>
  <c r="N40" i="7"/>
  <c r="L40" i="7"/>
  <c r="K40" i="7"/>
  <c r="J40" i="7"/>
  <c r="H40" i="7"/>
  <c r="F40" i="7"/>
  <c r="AK39" i="7"/>
  <c r="AC39" i="7"/>
  <c r="AM39" i="7" s="1"/>
  <c r="K39" i="7"/>
  <c r="U39" i="7" s="1"/>
  <c r="AK38" i="7"/>
  <c r="AL38" i="7" s="1"/>
  <c r="AJ38" i="7"/>
  <c r="AH38" i="7"/>
  <c r="AF38" i="7"/>
  <c r="AD38" i="7"/>
  <c r="AC38" i="7"/>
  <c r="AB38" i="7"/>
  <c r="Z38" i="7"/>
  <c r="X38" i="7"/>
  <c r="U38" i="7"/>
  <c r="V38" i="7" s="1"/>
  <c r="S38" i="7"/>
  <c r="T38" i="7" s="1"/>
  <c r="R38" i="7"/>
  <c r="P38" i="7"/>
  <c r="N38" i="7"/>
  <c r="K38" i="7"/>
  <c r="J38" i="7"/>
  <c r="H38" i="7"/>
  <c r="F38" i="7"/>
  <c r="AM37" i="7"/>
  <c r="AK37" i="7"/>
  <c r="U37" i="7"/>
  <c r="AO37" i="7" s="1"/>
  <c r="K37" i="7"/>
  <c r="AL36" i="7"/>
  <c r="AK36" i="7"/>
  <c r="AJ36" i="7"/>
  <c r="AH36" i="7"/>
  <c r="AF36" i="7"/>
  <c r="AC36" i="7"/>
  <c r="AB36" i="7"/>
  <c r="Z36" i="7"/>
  <c r="X36" i="7"/>
  <c r="T36" i="7"/>
  <c r="S36" i="7"/>
  <c r="R36" i="7"/>
  <c r="P36" i="7"/>
  <c r="N36" i="7"/>
  <c r="K36" i="7"/>
  <c r="J36" i="7"/>
  <c r="H36" i="7"/>
  <c r="F36" i="7"/>
  <c r="AK35" i="7"/>
  <c r="AC35" i="7"/>
  <c r="S35" i="7"/>
  <c r="K35" i="7"/>
  <c r="L34" i="7" s="1"/>
  <c r="AK34" i="7"/>
  <c r="AJ34" i="7"/>
  <c r="AH34" i="7"/>
  <c r="AF34" i="7"/>
  <c r="AD34" i="7"/>
  <c r="AC34" i="7"/>
  <c r="AB34" i="7"/>
  <c r="Z34" i="7"/>
  <c r="X34" i="7"/>
  <c r="U34" i="7"/>
  <c r="S34" i="7"/>
  <c r="T34" i="7" s="1"/>
  <c r="R34" i="7"/>
  <c r="P34" i="7"/>
  <c r="N34" i="7"/>
  <c r="K34" i="7"/>
  <c r="J34" i="7"/>
  <c r="H34" i="7"/>
  <c r="F34" i="7"/>
  <c r="AK33" i="7"/>
  <c r="AC33" i="7"/>
  <c r="AM33" i="7" s="1"/>
  <c r="S33" i="7"/>
  <c r="K33" i="7"/>
  <c r="U33" i="7" s="1"/>
  <c r="AL32" i="7"/>
  <c r="AK32" i="7"/>
  <c r="AJ32" i="7"/>
  <c r="AH32" i="7"/>
  <c r="AF32" i="7"/>
  <c r="AC32" i="7"/>
  <c r="AB32" i="7"/>
  <c r="Z32" i="7"/>
  <c r="X32" i="7"/>
  <c r="T32" i="7"/>
  <c r="S32" i="7"/>
  <c r="R32" i="7"/>
  <c r="P32" i="7"/>
  <c r="N32" i="7"/>
  <c r="K32" i="7"/>
  <c r="J32" i="7"/>
  <c r="H32" i="7"/>
  <c r="F32" i="7"/>
  <c r="AO31" i="7"/>
  <c r="AK31" i="7"/>
  <c r="AM31" i="7" s="1"/>
  <c r="AC31" i="7"/>
  <c r="U31" i="7"/>
  <c r="S31" i="7"/>
  <c r="K31" i="7"/>
  <c r="AK30" i="7"/>
  <c r="AL30" i="7" s="1"/>
  <c r="AJ30" i="7"/>
  <c r="AH30" i="7"/>
  <c r="AF30" i="7"/>
  <c r="AD30" i="7"/>
  <c r="AC30" i="7"/>
  <c r="AB30" i="7"/>
  <c r="Z30" i="7"/>
  <c r="X30" i="7"/>
  <c r="S30" i="7"/>
  <c r="T30" i="7" s="1"/>
  <c r="R30" i="7"/>
  <c r="P30" i="7"/>
  <c r="N30" i="7"/>
  <c r="L30" i="7"/>
  <c r="K30" i="7"/>
  <c r="J30" i="7"/>
  <c r="H30" i="7"/>
  <c r="F30" i="7"/>
  <c r="AM29" i="7"/>
  <c r="AK29" i="7"/>
  <c r="AC29" i="7"/>
  <c r="S29" i="7"/>
  <c r="K29" i="7"/>
  <c r="U29" i="7" s="1"/>
  <c r="AO29" i="7" s="1"/>
  <c r="AL28" i="7"/>
  <c r="AK28" i="7"/>
  <c r="AJ28" i="7"/>
  <c r="AH28" i="7"/>
  <c r="AF28" i="7"/>
  <c r="AC28" i="7"/>
  <c r="AB28" i="7"/>
  <c r="Z28" i="7"/>
  <c r="X28" i="7"/>
  <c r="T28" i="7"/>
  <c r="S28" i="7"/>
  <c r="R28" i="7"/>
  <c r="P28" i="7"/>
  <c r="N28" i="7"/>
  <c r="K28" i="7"/>
  <c r="J28" i="7"/>
  <c r="H28" i="7"/>
  <c r="F28" i="7"/>
  <c r="AK27" i="7"/>
  <c r="AM27" i="7" s="1"/>
  <c r="AC27" i="7"/>
  <c r="U27" i="7"/>
  <c r="AO27" i="7" s="1"/>
  <c r="S27" i="7"/>
  <c r="K27" i="7"/>
  <c r="AM26" i="7"/>
  <c r="AN26" i="7" s="1"/>
  <c r="AK26" i="7"/>
  <c r="AJ26" i="7"/>
  <c r="AH26" i="7"/>
  <c r="AF26" i="7"/>
  <c r="AD26" i="7"/>
  <c r="AC26" i="7"/>
  <c r="AB26" i="7"/>
  <c r="Z26" i="7"/>
  <c r="X26" i="7"/>
  <c r="Q26" i="7"/>
  <c r="R26" i="7" s="1"/>
  <c r="O26" i="7"/>
  <c r="P26" i="7" s="1"/>
  <c r="N26" i="7"/>
  <c r="L26" i="7"/>
  <c r="J26" i="7"/>
  <c r="I26" i="7"/>
  <c r="K26" i="7" s="1"/>
  <c r="H26" i="7"/>
  <c r="F26" i="7"/>
  <c r="AO25" i="7"/>
  <c r="AK25" i="7"/>
  <c r="AM25" i="7" s="1"/>
  <c r="AC25" i="7"/>
  <c r="U25" i="7"/>
  <c r="S25" i="7"/>
  <c r="K25" i="7"/>
  <c r="AK24" i="7"/>
  <c r="AL24" i="7" s="1"/>
  <c r="AJ24" i="7"/>
  <c r="AH24" i="7"/>
  <c r="AF24" i="7"/>
  <c r="AD24" i="7"/>
  <c r="AC24" i="7"/>
  <c r="AB24" i="7"/>
  <c r="Z24" i="7"/>
  <c r="X24" i="7"/>
  <c r="S24" i="7"/>
  <c r="T24" i="7" s="1"/>
  <c r="R24" i="7"/>
  <c r="P24" i="7"/>
  <c r="N24" i="7"/>
  <c r="L24" i="7"/>
  <c r="K24" i="7"/>
  <c r="J24" i="7"/>
  <c r="H24" i="7"/>
  <c r="F24" i="7"/>
  <c r="AM23" i="7"/>
  <c r="AK23" i="7"/>
  <c r="AC23" i="7"/>
  <c r="S23" i="7"/>
  <c r="U23" i="7" s="1"/>
  <c r="K23" i="7"/>
  <c r="AL22" i="7"/>
  <c r="AK22" i="7"/>
  <c r="AJ22" i="7"/>
  <c r="AH22" i="7"/>
  <c r="AF22" i="7"/>
  <c r="AC22" i="7"/>
  <c r="AB22" i="7"/>
  <c r="Z22" i="7"/>
  <c r="X22" i="7"/>
  <c r="T22" i="7"/>
  <c r="S22" i="7"/>
  <c r="R22" i="7"/>
  <c r="P22" i="7"/>
  <c r="N22" i="7"/>
  <c r="K22" i="7"/>
  <c r="J22" i="7"/>
  <c r="H22" i="7"/>
  <c r="F22" i="7"/>
  <c r="AK18" i="7"/>
  <c r="AC18" i="7"/>
  <c r="AM18" i="7" s="1"/>
  <c r="U18" i="7"/>
  <c r="AO18" i="7" s="1"/>
  <c r="S18" i="7"/>
  <c r="K18" i="7"/>
  <c r="AM17" i="7"/>
  <c r="AN17" i="7" s="1"/>
  <c r="AK17" i="7"/>
  <c r="AJ17" i="7"/>
  <c r="AH17" i="7"/>
  <c r="AF17" i="7"/>
  <c r="AD17" i="7"/>
  <c r="AC17" i="7"/>
  <c r="AB17" i="7"/>
  <c r="Z17" i="7"/>
  <c r="X17" i="7"/>
  <c r="S17" i="7"/>
  <c r="T17" i="7" s="1"/>
  <c r="R17" i="7"/>
  <c r="P17" i="7"/>
  <c r="N17" i="7"/>
  <c r="L17" i="7"/>
  <c r="K17" i="7"/>
  <c r="J17" i="7"/>
  <c r="H17" i="7"/>
  <c r="F17" i="7"/>
  <c r="AM16" i="7"/>
  <c r="AK16" i="7"/>
  <c r="AC16" i="7"/>
  <c r="S16" i="7"/>
  <c r="T15" i="7" s="1"/>
  <c r="K16" i="7"/>
  <c r="U16" i="7" s="1"/>
  <c r="AO16" i="7" s="1"/>
  <c r="AL15" i="7"/>
  <c r="AK15" i="7"/>
  <c r="AJ15" i="7"/>
  <c r="AH15" i="7"/>
  <c r="AF15" i="7"/>
  <c r="AC15" i="7"/>
  <c r="AB15" i="7"/>
  <c r="Z15" i="7"/>
  <c r="X15" i="7"/>
  <c r="S15" i="7"/>
  <c r="R15" i="7"/>
  <c r="P15" i="7"/>
  <c r="N15" i="7"/>
  <c r="K15" i="7"/>
  <c r="J15" i="7"/>
  <c r="H15" i="7"/>
  <c r="F15" i="7"/>
  <c r="AK14" i="7"/>
  <c r="AC14" i="7"/>
  <c r="AM14" i="7" s="1"/>
  <c r="S14" i="7"/>
  <c r="K14" i="7"/>
  <c r="U14" i="7" s="1"/>
  <c r="AO14" i="7" s="1"/>
  <c r="AK13" i="7"/>
  <c r="AJ13" i="7"/>
  <c r="AH13" i="7"/>
  <c r="AF13" i="7"/>
  <c r="AD13" i="7"/>
  <c r="AC13" i="7"/>
  <c r="AB13" i="7"/>
  <c r="Z13" i="7"/>
  <c r="X13" i="7"/>
  <c r="S13" i="7"/>
  <c r="T13" i="7" s="1"/>
  <c r="R13" i="7"/>
  <c r="P13" i="7"/>
  <c r="N13" i="7"/>
  <c r="L13" i="7"/>
  <c r="K13" i="7"/>
  <c r="J13" i="7"/>
  <c r="H13" i="7"/>
  <c r="F13" i="7"/>
  <c r="AK12" i="7"/>
  <c r="AC12" i="7"/>
  <c r="AM12" i="7" s="1"/>
  <c r="S12" i="7"/>
  <c r="T11" i="7" s="1"/>
  <c r="K12" i="7"/>
  <c r="AL11" i="7"/>
  <c r="AK11" i="7"/>
  <c r="AJ11" i="7"/>
  <c r="AH11" i="7"/>
  <c r="AF11" i="7"/>
  <c r="AC11" i="7"/>
  <c r="AB11" i="7"/>
  <c r="Z11" i="7"/>
  <c r="X11" i="7"/>
  <c r="S11" i="7"/>
  <c r="R11" i="7"/>
  <c r="P11" i="7"/>
  <c r="N11" i="7"/>
  <c r="K11" i="7"/>
  <c r="J11" i="7"/>
  <c r="H11" i="7"/>
  <c r="F11" i="7"/>
  <c r="C20" i="6"/>
  <c r="C19" i="6"/>
  <c r="P17" i="6"/>
  <c r="J17" i="6"/>
  <c r="G17" i="6"/>
  <c r="C17" i="6"/>
  <c r="P16" i="6"/>
  <c r="J16" i="6"/>
  <c r="G16" i="6"/>
  <c r="C16" i="6"/>
  <c r="P15" i="6"/>
  <c r="J15" i="6"/>
  <c r="G15" i="6"/>
  <c r="C15" i="6"/>
  <c r="P14" i="6"/>
  <c r="J14" i="6"/>
  <c r="G14" i="6"/>
  <c r="C14" i="6"/>
  <c r="P13" i="6"/>
  <c r="J13" i="6"/>
  <c r="G13" i="6"/>
  <c r="C13" i="6"/>
  <c r="P12" i="6"/>
  <c r="J12" i="6"/>
  <c r="G12" i="6"/>
  <c r="G11" i="6" s="1"/>
  <c r="C12" i="6"/>
  <c r="S11" i="6"/>
  <c r="R11" i="6"/>
  <c r="Q11" i="6"/>
  <c r="P11" i="6"/>
  <c r="O11" i="6"/>
  <c r="N11" i="6"/>
  <c r="M11" i="6"/>
  <c r="L11" i="6"/>
  <c r="K11" i="6"/>
  <c r="J11" i="6"/>
  <c r="I11" i="6"/>
  <c r="H11" i="6"/>
  <c r="F11" i="6"/>
  <c r="E11" i="6"/>
  <c r="D11" i="6"/>
  <c r="C11" i="6"/>
  <c r="C62" i="11" l="1"/>
  <c r="E11" i="11"/>
  <c r="C28" i="11" s="1"/>
  <c r="G56" i="11"/>
  <c r="D73" i="11" s="1"/>
  <c r="K56" i="11"/>
  <c r="F73" i="11" s="1"/>
  <c r="O56" i="11"/>
  <c r="H73" i="11" s="1"/>
  <c r="E61" i="11"/>
  <c r="G62" i="11"/>
  <c r="K46" i="9"/>
  <c r="M109" i="8"/>
  <c r="L109" i="8"/>
  <c r="L87" i="8"/>
  <c r="U32" i="7"/>
  <c r="L32" i="7"/>
  <c r="L49" i="7"/>
  <c r="U49" i="7"/>
  <c r="AO55" i="7"/>
  <c r="AM24" i="7"/>
  <c r="AN24" i="7" s="1"/>
  <c r="U40" i="7"/>
  <c r="AM47" i="7"/>
  <c r="AN47" i="7" s="1"/>
  <c r="AO39" i="7"/>
  <c r="V51" i="7"/>
  <c r="AO51" i="7"/>
  <c r="AP51" i="7" s="1"/>
  <c r="U11" i="7"/>
  <c r="L11" i="7"/>
  <c r="S26" i="7"/>
  <c r="AD28" i="7"/>
  <c r="AM28" i="7"/>
  <c r="AN28" i="7" s="1"/>
  <c r="AM30" i="7"/>
  <c r="AN30" i="7" s="1"/>
  <c r="AL34" i="7"/>
  <c r="AL13" i="7"/>
  <c r="L15" i="7"/>
  <c r="U15" i="7"/>
  <c r="U17" i="7"/>
  <c r="AO23" i="7"/>
  <c r="AM32" i="7"/>
  <c r="AN32" i="7" s="1"/>
  <c r="AD32" i="7"/>
  <c r="AO33" i="7"/>
  <c r="AM34" i="7"/>
  <c r="AN34" i="7" s="1"/>
  <c r="U35" i="7"/>
  <c r="AM38" i="7"/>
  <c r="AN38" i="7" s="1"/>
  <c r="AO53" i="7"/>
  <c r="AP53" i="7" s="1"/>
  <c r="V53" i="7"/>
  <c r="AO54" i="7"/>
  <c r="AO58" i="7"/>
  <c r="AD15" i="7"/>
  <c r="AM15" i="7"/>
  <c r="AN15" i="7" s="1"/>
  <c r="U13" i="7"/>
  <c r="AM22" i="7"/>
  <c r="AN22" i="7" s="1"/>
  <c r="AD22" i="7"/>
  <c r="L36" i="7"/>
  <c r="U36" i="7"/>
  <c r="AM42" i="7"/>
  <c r="AN42" i="7" s="1"/>
  <c r="AD42" i="7"/>
  <c r="AM11" i="7"/>
  <c r="AN11" i="7" s="1"/>
  <c r="AD11" i="7"/>
  <c r="U12" i="7"/>
  <c r="AO12" i="7" s="1"/>
  <c r="AM13" i="7"/>
  <c r="AN13" i="7" s="1"/>
  <c r="AL17" i="7"/>
  <c r="U22" i="7"/>
  <c r="L22" i="7"/>
  <c r="U24" i="7"/>
  <c r="AL26" i="7"/>
  <c r="L28" i="7"/>
  <c r="U28" i="7"/>
  <c r="U30" i="7"/>
  <c r="AO34" i="7"/>
  <c r="AM35" i="7"/>
  <c r="AD36" i="7"/>
  <c r="AM36" i="7"/>
  <c r="AN36" i="7" s="1"/>
  <c r="L38" i="7"/>
  <c r="AM40" i="7"/>
  <c r="AN40" i="7" s="1"/>
  <c r="U42" i="7"/>
  <c r="L42" i="7"/>
  <c r="U47" i="7"/>
  <c r="AN53" i="7"/>
  <c r="AP57" i="7"/>
  <c r="AM49" i="7"/>
  <c r="AN49" i="7" s="1"/>
  <c r="T51" i="7"/>
  <c r="AL51" i="7"/>
  <c r="L53" i="7"/>
  <c r="AD53" i="7"/>
  <c r="L55" i="7"/>
  <c r="AD55" i="7"/>
  <c r="U56" i="7"/>
  <c r="AO56" i="7" s="1"/>
  <c r="V57" i="7"/>
  <c r="U59" i="7"/>
  <c r="AM59" i="7"/>
  <c r="AN59" i="7" s="1"/>
  <c r="L57" i="7"/>
  <c r="AO42" i="7" l="1"/>
  <c r="AP42" i="7" s="1"/>
  <c r="V42" i="7"/>
  <c r="V30" i="7"/>
  <c r="AO30" i="7"/>
  <c r="AP30" i="7" s="1"/>
  <c r="V24" i="7"/>
  <c r="AO24" i="7"/>
  <c r="AP24" i="7" s="1"/>
  <c r="T26" i="7"/>
  <c r="U26" i="7"/>
  <c r="AO49" i="7"/>
  <c r="AP49" i="7" s="1"/>
  <c r="V49" i="7"/>
  <c r="AO28" i="7"/>
  <c r="AP28" i="7" s="1"/>
  <c r="V28" i="7"/>
  <c r="AO15" i="7"/>
  <c r="AP15" i="7" s="1"/>
  <c r="V15" i="7"/>
  <c r="AO59" i="7"/>
  <c r="AP59" i="7" s="1"/>
  <c r="V59" i="7"/>
  <c r="V47" i="7"/>
  <c r="AO47" i="7"/>
  <c r="AP47" i="7" s="1"/>
  <c r="AO38" i="7"/>
  <c r="AP38" i="7" s="1"/>
  <c r="AO22" i="7"/>
  <c r="AP22" i="7" s="1"/>
  <c r="V22" i="7"/>
  <c r="AO36" i="7"/>
  <c r="AP36" i="7" s="1"/>
  <c r="V36" i="7"/>
  <c r="V13" i="7"/>
  <c r="AO13" i="7"/>
  <c r="AP13" i="7" s="1"/>
  <c r="AO35" i="7"/>
  <c r="AO11" i="7"/>
  <c r="AP11" i="7" s="1"/>
  <c r="V11" i="7"/>
  <c r="V34" i="7"/>
  <c r="V55" i="7"/>
  <c r="V17" i="7"/>
  <c r="AO17" i="7"/>
  <c r="AP17" i="7" s="1"/>
  <c r="V40" i="7"/>
  <c r="AO40" i="7"/>
  <c r="AP40" i="7" s="1"/>
  <c r="AP34" i="7"/>
  <c r="AP55" i="7"/>
  <c r="AO32" i="7"/>
  <c r="AP32" i="7" s="1"/>
  <c r="V32" i="7"/>
  <c r="V26" i="7" l="1"/>
  <c r="AO26" i="7"/>
  <c r="AP2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5E2F06CD-1731-4178-B317-D1A99F276303}">
      <text>
        <r>
          <rPr>
            <b/>
            <sz val="9"/>
            <color indexed="81"/>
            <rFont val="Tahoma"/>
            <family val="2"/>
          </rPr>
          <t>=SI(AP30="","",AP30/AP31)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<sst xmlns="http://schemas.openxmlformats.org/spreadsheetml/2006/main" count="1187" uniqueCount="440">
  <si>
    <t>Formulario Básico de Notificación Mensual de Defunciones Perinatales</t>
  </si>
  <si>
    <t>CONSOLIDADO REGIONAL DE SALUD - LIMA</t>
  </si>
  <si>
    <t>Establecimiento :</t>
  </si>
  <si>
    <t>Año :</t>
  </si>
  <si>
    <t>Nº</t>
  </si>
  <si>
    <t>MES</t>
  </si>
  <si>
    <t>RED</t>
  </si>
  <si>
    <t xml:space="preserve">CODIGO RENAES </t>
  </si>
  <si>
    <t>APELLIDOS Y NOMBRES DE LA MADRE</t>
  </si>
  <si>
    <t>APELLIDOS Y NOMBRES DEL RN</t>
  </si>
  <si>
    <t>Edad Gest. de la Madre</t>
  </si>
  <si>
    <t>TIEMPO DE VIDA R.N.</t>
  </si>
  <si>
    <t>PESO (en gramos)</t>
  </si>
  <si>
    <t>Fecha de Defunción</t>
  </si>
  <si>
    <t>LUGAR DE OCURRENCIA DE LA MUERTE</t>
  </si>
  <si>
    <t>Tiempo de Hospita-lización</t>
  </si>
  <si>
    <t>OBITO</t>
  </si>
  <si>
    <t>CAUSA DE MUERTE</t>
  </si>
  <si>
    <t>Prema-turo</t>
  </si>
  <si>
    <t>Asfixia Peri-natal</t>
  </si>
  <si>
    <t>Infec-ción</t>
  </si>
  <si>
    <t>Sind. Distres</t>
  </si>
  <si>
    <t>Malfor-mación Congé-nita</t>
  </si>
  <si>
    <t>Otros (B)</t>
  </si>
  <si>
    <t>OBSERVACION(B)</t>
  </si>
  <si>
    <t>EE.SS.</t>
  </si>
  <si>
    <t>&lt; de 24 horas</t>
  </si>
  <si>
    <t>de 1 a 7 días</t>
  </si>
  <si>
    <t>de 8 a 28 días</t>
  </si>
  <si>
    <t>Hosp.</t>
  </si>
  <si>
    <t>CS / PS</t>
  </si>
  <si>
    <t>Domicilio</t>
  </si>
  <si>
    <t>Otros (A)</t>
  </si>
  <si>
    <t>Observación (A)</t>
  </si>
  <si>
    <t>Ante Parto</t>
  </si>
  <si>
    <t>Intra Parto</t>
  </si>
  <si>
    <t>(De Procedencia)</t>
  </si>
  <si>
    <t>(Donde fallece)</t>
  </si>
  <si>
    <t>ENERO</t>
  </si>
  <si>
    <t>CAÑETE</t>
  </si>
  <si>
    <t>HOSPITAL REZOLA</t>
  </si>
  <si>
    <t>HOSPITAL REZOLA CAÑETE</t>
  </si>
  <si>
    <t>X</t>
  </si>
  <si>
    <t>MALA</t>
  </si>
  <si>
    <t>IMPERIAL</t>
  </si>
  <si>
    <t>HIPOXIA INTRAUTERINA NO ESPECIFICADA</t>
  </si>
  <si>
    <t>DESPRENDIMIENTO PREMATURO DE PLACENTA</t>
  </si>
  <si>
    <t>LIMANTA SULLUCHUCO MARITRINY</t>
  </si>
  <si>
    <t>GONZALES LIMANTA NN</t>
  </si>
  <si>
    <t>RAMOS MOSCAISA ALLISON</t>
  </si>
  <si>
    <t>LI RAMOS NN</t>
  </si>
  <si>
    <t>FRANCIA ARIAS MILAGROS</t>
  </si>
  <si>
    <t>CAMACHO FRANCIA NN</t>
  </si>
  <si>
    <t>FEBRERO</t>
  </si>
  <si>
    <t>LUYO HURTADO JEFFERSON</t>
  </si>
  <si>
    <t>INSUFICIENCIA CARDIACA, CARDIOPATIA CONGENITA</t>
  </si>
  <si>
    <t>PACARAN</t>
  </si>
  <si>
    <t>HURTADO VILLAVICENCIO FIORELLA</t>
  </si>
  <si>
    <t>HUAMAN ACUÑA JHANAKO</t>
  </si>
  <si>
    <t>QUIROZ HUAMAN NN</t>
  </si>
  <si>
    <t>INSUFICIENCIA PLACENTARIA</t>
  </si>
  <si>
    <t>COAYLLO</t>
  </si>
  <si>
    <t>GARCIA CAMPOS ALICIA</t>
  </si>
  <si>
    <t>ACEVEDO GARCIA NN</t>
  </si>
  <si>
    <t>MUERTE NO ESPECIFICADA</t>
  </si>
  <si>
    <t>CERRO AZUL</t>
  </si>
  <si>
    <t>MARZO</t>
  </si>
  <si>
    <t>AYAUJA CHORA VALERIA</t>
  </si>
  <si>
    <t>CANCHAYA AYAUJA NN</t>
  </si>
  <si>
    <t>ANOMALIA CONGENITA COMPATIBLE</t>
  </si>
  <si>
    <t>QUILMANA</t>
  </si>
  <si>
    <t>ABRIL</t>
  </si>
  <si>
    <t>AVALOS CARDENAS LUDI</t>
  </si>
  <si>
    <t>GALA AVALOS</t>
  </si>
  <si>
    <t>CARDIOPATIA</t>
  </si>
  <si>
    <t>MAYO</t>
  </si>
  <si>
    <t>YAUYOS</t>
  </si>
  <si>
    <t>ASCENCIO HUARI TERESA ANGELICA</t>
  </si>
  <si>
    <t>INSUFICIENCIA RESPIRATORIA</t>
  </si>
  <si>
    <t>ANiICAMA GUZMAN DERECK ALEXANDER</t>
  </si>
  <si>
    <t>GUZMAN GONZALES MARIA</t>
  </si>
  <si>
    <t>PREMATURIDAD</t>
  </si>
  <si>
    <t>HUARI HUAMAN LIDIA</t>
  </si>
  <si>
    <t>JUNIO</t>
  </si>
  <si>
    <t>QUIROZ AYLLON MIRELLA</t>
  </si>
  <si>
    <t>MATOS QUIROZ AITANA MIRELLA</t>
  </si>
  <si>
    <t>1 HORA</t>
  </si>
  <si>
    <t>PREMATURIDAD EXTREMA</t>
  </si>
  <si>
    <t>HUAMAN SALDAÑA NATAL</t>
  </si>
  <si>
    <t>HUARI HUAMAN GEAN CARLOS</t>
  </si>
  <si>
    <t>SEPSIS NEONATAL</t>
  </si>
  <si>
    <t>SIERRA CAMA NORA</t>
  </si>
  <si>
    <t>ROJAS SIERRAS NN</t>
  </si>
  <si>
    <t>HIPOXIA INTRAUTERINA</t>
  </si>
  <si>
    <t>CHAVEZ VASQUEZ DIANA</t>
  </si>
  <si>
    <t>GALVEZ CHAVEZ NN</t>
  </si>
  <si>
    <t>XX JUCALMAINA TUCTO</t>
  </si>
  <si>
    <t>JULCAMAINA TUCTO CRISTINA</t>
  </si>
  <si>
    <t xml:space="preserve">MORBILIDAD HOSPITALARIA - MATERNIDAD </t>
  </si>
  <si>
    <t>AÑO 2023</t>
  </si>
  <si>
    <t>MESES</t>
  </si>
  <si>
    <t>HOSPITALARIO</t>
  </si>
  <si>
    <t>Partos Institucionales</t>
  </si>
  <si>
    <t>Nº Abortos - Procedimientos</t>
  </si>
  <si>
    <t>Mortalidad</t>
  </si>
  <si>
    <t>Totales</t>
  </si>
  <si>
    <t>Eutócicos
complic.</t>
  </si>
  <si>
    <t>Vaginal</t>
  </si>
  <si>
    <t>Distócicos</t>
  </si>
  <si>
    <t>Recien Nacidos</t>
  </si>
  <si>
    <t>Total</t>
  </si>
  <si>
    <t>Infectados</t>
  </si>
  <si>
    <t>No Infect.</t>
  </si>
  <si>
    <t>L.U. Aborto</t>
  </si>
  <si>
    <t>L.U. Puérp.</t>
  </si>
  <si>
    <t>AMEU</t>
  </si>
  <si>
    <t>Materna</t>
  </si>
  <si>
    <t>Perinatal</t>
  </si>
  <si>
    <t>Cesáreas</t>
  </si>
  <si>
    <t>R.N. Vivo</t>
  </si>
  <si>
    <t>Obito Fetal</t>
  </si>
  <si>
    <t>Natimuerto</t>
  </si>
  <si>
    <t>Neonatal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</si>
  <si>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</si>
  <si>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</si>
  <si>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</si>
  <si>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</si>
  <si>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</si>
  <si>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</si>
  <si>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</si>
  <si>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</si>
  <si>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</si>
  <si>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</si>
  <si>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</si>
  <si>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</si>
  <si>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</si>
  <si>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Gemelar</t>
  </si>
  <si>
    <t>Trillizos</t>
  </si>
  <si>
    <t xml:space="preserve">                                                                                               </t>
  </si>
  <si>
    <t>FORMATO DE REPORTE</t>
  </si>
  <si>
    <t>INDICADORES HOSPITALARIOS</t>
  </si>
  <si>
    <t>DIRESA:</t>
  </si>
  <si>
    <t>DIRESA LIMA</t>
  </si>
  <si>
    <t>AÑO</t>
  </si>
  <si>
    <t>ESTABLECIMIENTO:</t>
  </si>
  <si>
    <t>A. INDICADORES DE PRODUCCIÓN Y RENDIMIENTO</t>
  </si>
  <si>
    <t>Ord.</t>
  </si>
  <si>
    <t>Nombre del Indicador</t>
  </si>
  <si>
    <t>Fuente</t>
  </si>
  <si>
    <t>Variables</t>
  </si>
  <si>
    <t>Enero</t>
  </si>
  <si>
    <t>Valor</t>
  </si>
  <si>
    <t>febrero</t>
  </si>
  <si>
    <t>valor</t>
  </si>
  <si>
    <t>Marzo</t>
  </si>
  <si>
    <t>I Trimestre</t>
  </si>
  <si>
    <t>II Trimestre</t>
  </si>
  <si>
    <t>I Semestre</t>
  </si>
  <si>
    <t>Julio</t>
  </si>
  <si>
    <t>Agosto</t>
  </si>
  <si>
    <t>Setiembre</t>
  </si>
  <si>
    <t>III Trimestre</t>
  </si>
  <si>
    <t>Octubre</t>
  </si>
  <si>
    <t>Noviembre</t>
  </si>
  <si>
    <t>Diciembre</t>
  </si>
  <si>
    <t>VI Trimestre</t>
  </si>
  <si>
    <t>II Semestre</t>
  </si>
  <si>
    <t>Acumulado
Anual</t>
  </si>
  <si>
    <t>Productividad Hora Medico</t>
  </si>
  <si>
    <t>HIS (Sistema de Consulta Externa)</t>
  </si>
  <si>
    <t>N° de Atenciones Médicas Realizadas</t>
  </si>
  <si>
    <t>Control de Personal, Rol Mensual</t>
  </si>
  <si>
    <t>N° de horas médico Programadas</t>
  </si>
  <si>
    <t>Rendimiento Hora Medico</t>
  </si>
  <si>
    <t>N° de horas médico Efectivas</t>
  </si>
  <si>
    <t>Concentración</t>
  </si>
  <si>
    <t>N° de Atendidos (nuevos y reingresos)</t>
  </si>
  <si>
    <t>Utilización de los Consultorios (Médicos)</t>
  </si>
  <si>
    <t>HIS (Sistema de Consulta Externa), Departamento de Consulta Externa y Departamento de Enfermería, Inventario de Consultorios</t>
  </si>
  <si>
    <t>N° de Consultorios Funcionales (Médicos)</t>
  </si>
  <si>
    <t xml:space="preserve"> </t>
  </si>
  <si>
    <t>B. INDICADORES DE EFICIENCIA</t>
  </si>
  <si>
    <t>Abril</t>
  </si>
  <si>
    <t>Mayo</t>
  </si>
  <si>
    <t>Junio</t>
  </si>
  <si>
    <t>Promedio de Análisis de Laboratorio por Consulta Externa</t>
  </si>
  <si>
    <t>Laboratorio, Informe Diario de Atenciones en Laboratorio, Libro de Transfuciones</t>
  </si>
  <si>
    <t>N° análisis de laboratorio indicados en consulta externa</t>
  </si>
  <si>
    <t>N° Atenciones médicas Realizadas</t>
  </si>
  <si>
    <t>Promedio de Permanencia</t>
  </si>
  <si>
    <t>Modulo de Egresos Hospitalarios, Historia Clínica,  Parte Diario</t>
  </si>
  <si>
    <t>Total días estancias de egresos</t>
  </si>
  <si>
    <t xml:space="preserve">Modulo de Egresos Hospitalarios, Historia Clínica,  Parte Diario </t>
  </si>
  <si>
    <t>N° egresos hospitalarios</t>
  </si>
  <si>
    <t>Intervalo de Sustitución cama</t>
  </si>
  <si>
    <t>N° Días cama disponibles  -  N° pacientes día</t>
  </si>
  <si>
    <t>N° egresos hospitalización</t>
  </si>
  <si>
    <t>Porcentaje  Ocupación  de Camas (Factor: 100)</t>
  </si>
  <si>
    <t>Modulo de Egresos Hospitalarios, Historia Clínica</t>
  </si>
  <si>
    <t>N° pacientes-día</t>
  </si>
  <si>
    <t>N° días cama disponibles</t>
  </si>
  <si>
    <t>Rendimiento Cama</t>
  </si>
  <si>
    <t>EPICRISIS/Hoja de Egresos, Historia Clínica,  Parte diario, Hoja de estancia de paciente</t>
  </si>
  <si>
    <t>N° egresos</t>
  </si>
  <si>
    <t>Modulo de Egresos Hospitalarios, Historia Clínica,  Parte Diario,  Observación Directa</t>
  </si>
  <si>
    <t>N° camas disponibles promedio</t>
  </si>
  <si>
    <t>Razón de Emergencias por Consulta Médicas</t>
  </si>
  <si>
    <t>Sistema de Emergencias,  Modulo de Emergencias, Hoja de Estancia de Paciente</t>
  </si>
  <si>
    <t>Nº de Atenciones Médicas en Emergencia</t>
  </si>
  <si>
    <t>HOJA HIS (Sistema de Consulta Externa),  Cuaderno de Registro de Ingresos y Egresos de Pacientes</t>
  </si>
  <si>
    <t>Nº Total de Atenciones médicas en Consulta Externa</t>
  </si>
  <si>
    <t>Razón de Urgencias por Consulta Externa</t>
  </si>
  <si>
    <t>Sistema de Emergencias,  Modulo de Urgencia, Hoja de Estancia de Paciente</t>
  </si>
  <si>
    <t>Nº de Atenciones Médicas en Urgencia</t>
  </si>
  <si>
    <t>Rendimiento de Sala de Operaciones</t>
  </si>
  <si>
    <t>Sala de Anestesiología,/ Reporte de Sala, / Reporte de Anestesiología;  Hoja de Programación para acto operatorio</t>
  </si>
  <si>
    <t>Nº Intervenciones Quirúrgicas Ejecutadas</t>
  </si>
  <si>
    <t>Reporte de Sala,  Cuadernos de Registro de Programaciones</t>
  </si>
  <si>
    <t>Nº de Salas de Operaciones Utilizados</t>
  </si>
  <si>
    <t>Rendimiento de Sala de Operaciones (para Cirugías de Emergencia)</t>
  </si>
  <si>
    <t>Reporte de Anestesiología, Cuaderno de Registro de Intervenciones Quirúrgicas</t>
  </si>
  <si>
    <t>Nº Intervenciones Quirúrgicas de Emergencia</t>
  </si>
  <si>
    <t>Reporte de Anestesiología, Cuaderno de Registro de Suspensiones de Actos Qurúrgicos</t>
  </si>
  <si>
    <t>Rendimiento de Sala de Operaciones (para Cirugías Electivas)</t>
  </si>
  <si>
    <t>Reporte de Anestesiología</t>
  </si>
  <si>
    <t>Nº Intervenciones Quirúrgicas Programadas Ejecutadas (Cirugías Electivas)</t>
  </si>
  <si>
    <t>Grado de Resolutividad del Establecimiento de Salud (Factor: 100)</t>
  </si>
  <si>
    <t>Formatos de Referencia y Contrareferencias</t>
  </si>
  <si>
    <t>N° de solicitudes de Referencias enviadas para atención médica en consulta externa</t>
  </si>
  <si>
    <t>HOJA HIS (Sistema de Consulta Externa)</t>
  </si>
  <si>
    <t>Nº Total de Consultas Médicas</t>
  </si>
  <si>
    <t>C. INDICADORES DE CALIDAD</t>
  </si>
  <si>
    <t>Porcentaje de Infecciones Intrahospitalarias (Factor: 100)</t>
  </si>
  <si>
    <t>Epidemiologia, Formatos de Registros de Infecciones Intrahospitalarias</t>
  </si>
  <si>
    <t>Total de pacientes con infecciones intrahospitalarias</t>
  </si>
  <si>
    <t>EPICRISIS/Hoja de Egresos</t>
  </si>
  <si>
    <t>Tasa Neta de Mortalidad (Factor: 100)</t>
  </si>
  <si>
    <t>Modulo de Mortalidad Hospitalaria, Registro de Patología, Historia Clínica, Certificados de Defunción</t>
  </si>
  <si>
    <r>
      <rPr>
        <b/>
        <sz val="9"/>
        <color theme="1"/>
        <rFont val="Arial"/>
        <family val="2"/>
      </rPr>
      <t>N°</t>
    </r>
    <r>
      <rPr>
        <sz val="9"/>
        <color theme="1"/>
        <rFont val="Arial"/>
        <family val="2"/>
      </rPr>
      <t xml:space="preserve"> egresos por defunción hospitalaria (fallecidos después de 48 horas de admisión al hospital, servicio o especialidad)</t>
    </r>
  </si>
  <si>
    <t>EPICRISIS/Hoja de Egresos, Cuaderno de Registro de Ingresos y Egresos de Pacientes</t>
  </si>
  <si>
    <t>Tasa de Cesárea (Factor: 100)</t>
  </si>
  <si>
    <t>Sistema Informático Perinatal (Programa Salud Sexual y Reproductiva), Registro de Intervenciones Quirúrgicas de Cesáreas</t>
  </si>
  <si>
    <t>Nº Total de Cesáreas realizadas</t>
  </si>
  <si>
    <t>Sistema Informático Perinatal (Programa Salud Sexual y Reproductiva), Registro de Partos Eutócicos o Normales, Historia Clínica</t>
  </si>
  <si>
    <t>Nº Total de Partos atendidos</t>
  </si>
  <si>
    <t>Tasa de Mortalidad Perinatal (Factor: 1000)</t>
  </si>
  <si>
    <t>Sistema Informático Perinatal (Programa Salud Sexual y Reproductiva), Certificados de Defunción,  Registro de Patología, Historia Clínica</t>
  </si>
  <si>
    <t>Nº de egresos por muerte fetal (22 semanas) + Nº de egresos por muerte neonatal precoz  ocurrida en hospital</t>
  </si>
  <si>
    <t>Sistema Informático Perinatal (Programa Salud Sexual y Reproductiva), Hojas de Notificación Obstétrica, Registro de patología, Historia Clínica</t>
  </si>
  <si>
    <t>Nº Recién nacidos en la institución + Nº muertes fetales en la institución</t>
  </si>
  <si>
    <t>Mortalidad Neonatal Precoz (Factor: 1000)</t>
  </si>
  <si>
    <t>Sistema Informático Perinatal (Programa Salud Sexual y Reproductiva), Datos de Historia Clínica, Registro de patología, Historia Clínica</t>
  </si>
  <si>
    <t>N° Recién nacidos fallecidos en los primeros 7 días</t>
  </si>
  <si>
    <t xml:space="preserve">Sistema Informático Perinatal (Programa Salud Sexual y Reproductiva),   Registro de patología, Historia Clínica, Registro de nacido vivo (RENIEC)  </t>
  </si>
  <si>
    <t>N° Recién nacidos vivos en la Institución</t>
  </si>
  <si>
    <t>Mortalidad Neonatal Tardía (Factor: 1000)</t>
  </si>
  <si>
    <t>Sistema Informático Perinatal (Programa Salud Sexual y Reproductiva), Registro de patología, Historia Clínica</t>
  </si>
  <si>
    <t>N° Recién nacidos fallecidos entre los 08 a 28 días</t>
  </si>
  <si>
    <t>Sistema Informático Perinatal (Programa Salud Sexual y Reproductiva),   Registro de patología, Historia Clínica</t>
  </si>
  <si>
    <t>Porcentaje de Cirugías suspendidas (factor: 100)</t>
  </si>
  <si>
    <t>N° Intervenciones Quirúrgicas suspendidas</t>
  </si>
  <si>
    <t>N° Intervenciones Quirúrgicas programadas</t>
  </si>
  <si>
    <t>INDICADORES PARA EL MONITOREO DEL DESEMPEÑO HOSPITALARIO</t>
  </si>
  <si>
    <t>PERIODO : ENERO - DICIEMBRE 2023</t>
  </si>
  <si>
    <t>Gráfico N°01 - Concentración de Consultas</t>
  </si>
  <si>
    <t>1.- CONCENTRACIÓN DE CONSULTAS</t>
  </si>
  <si>
    <t>N° ATENCIONES MÉDICAS</t>
  </si>
  <si>
    <t>N° DE ATENDIDOS</t>
  </si>
  <si>
    <t>CONCENTRACIÓN DE CONSULTAS</t>
  </si>
  <si>
    <t>AÑO/MES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</si>
  <si>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</si>
  <si>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</si>
  <si>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</si>
  <si>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</si>
  <si>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</si>
  <si>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</si>
  <si>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</si>
  <si>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</si>
  <si>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</si>
  <si>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</si>
  <si>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</si>
  <si>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</si>
  <si>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ANUAL</t>
  </si>
  <si>
    <t>PROM.</t>
  </si>
  <si>
    <t>FUENTE: HIS MINSA / ROL MENSUAL DE MÉDICOS</t>
  </si>
  <si>
    <t>CONSOLIDADO</t>
  </si>
  <si>
    <t>ESTÁNDAR: 4</t>
  </si>
  <si>
    <t>Gráfico N°02 - Tasa de Mortalidad Neonatal</t>
  </si>
  <si>
    <t>2.- TASA DE MORTALIDAD NEONATAL 2023</t>
  </si>
  <si>
    <t>N° NEONATOS FALLECIDOS</t>
  </si>
  <si>
    <t>N° DE NACIDOS VIVOS</t>
  </si>
  <si>
    <t>TASA DE MORTALIDAD NEONATAL</t>
  </si>
  <si>
    <t>FUENTE: FORMATO 239 TARJETAS DE HOSPITALIZACIÓN</t>
  </si>
  <si>
    <t>Sin estándar</t>
  </si>
  <si>
    <t>Gráfico N°03 - Tasa de Mortalidad Infantil</t>
  </si>
  <si>
    <t>3.- TASA DE MORTALIDAD INFANTIL</t>
  </si>
  <si>
    <t>N° DE DEFUNCIONES DE &lt; 1 AÑO</t>
  </si>
  <si>
    <t>TASA DE MORTALIDAD INFANTIL</t>
  </si>
  <si>
    <t>Gráfico N°04 - Razón de Mortalidad Materna</t>
  </si>
  <si>
    <t xml:space="preserve">4.- RAZÓN DE MORTALIDAD MATERNA </t>
  </si>
  <si>
    <t>N° DE DEFUNC. COMPLIC. EMB. PARTO Y PUERPERIO</t>
  </si>
  <si>
    <t>RAZÓN DE MORTALIDAD MATERNA</t>
  </si>
  <si>
    <t>Muertes maternas indirectas</t>
  </si>
  <si>
    <t>Gráfico N°05 - Tasa de Cesáreas</t>
  </si>
  <si>
    <t xml:space="preserve">5.- TASA DE CESÁREAS </t>
  </si>
  <si>
    <t>N° DE CESÁREAS REALIZADAS</t>
  </si>
  <si>
    <t>N° DE PARTOS ATENDIDOS</t>
  </si>
  <si>
    <t>TASA DE CESÁREAS</t>
  </si>
  <si>
    <t>FUENTE: LIBRO DE REGISTRO DE CENTRO QUIRURGICO</t>
  </si>
  <si>
    <t>Estándar: 20 - 25%</t>
  </si>
  <si>
    <t xml:space="preserve">INDICADORES PARA EL MONITOREO DEL DESEMPEÑO HOSPITALARIO </t>
  </si>
  <si>
    <t>PERIODO : ENERO  - DICIEMBRE-2023</t>
  </si>
  <si>
    <t>1.- RENDIMIENTO HORA MEDICO *</t>
  </si>
  <si>
    <t xml:space="preserve">MES </t>
  </si>
  <si>
    <t>N°DE ATENCIONES MÉDICAS</t>
  </si>
  <si>
    <t>N° DE HORAS MÉDICO EFECTIVAS</t>
  </si>
  <si>
    <t>RENDIMIENTO HORA MEDICO</t>
  </si>
  <si>
    <t>JULIO</t>
  </si>
  <si>
    <t>AGOSTO</t>
  </si>
  <si>
    <t>SETIEMBRE</t>
  </si>
  <si>
    <t>OCTUBRE</t>
  </si>
  <si>
    <t>NOVIEMBRE</t>
  </si>
  <si>
    <t>DICIEMBRE</t>
  </si>
  <si>
    <t>Fuente: HIS MINSA</t>
  </si>
  <si>
    <t>Estándar: 4.0</t>
  </si>
  <si>
    <t>2.- PROMEDIO DE PERMANENCIA O ESTADIA (NO UCI)</t>
  </si>
  <si>
    <t>TOTAL DIAS ESTANCIA DE EGRESOS</t>
  </si>
  <si>
    <t xml:space="preserve">N° DE EGRESOS </t>
  </si>
  <si>
    <t>PROMEDIO DE PERMANENCIA</t>
  </si>
  <si>
    <t>Fuente: Formato 239 Tarjetas de Hospitalización</t>
  </si>
  <si>
    <t>Estándar: 6</t>
  </si>
  <si>
    <t>CONSOLIDADO HOSP. + UCI ADULTOS + UCI NEO</t>
  </si>
  <si>
    <t>2.1 .- PROMEDIO DE PERMANENCIA O ESTADIA EN UCI ADULTOS</t>
  </si>
  <si>
    <t>2.3 .- PROMEDIO DE PERMANENCIA O ESTADÍA</t>
  </si>
  <si>
    <t>Estándar: 10 - 15 Días</t>
  </si>
  <si>
    <t>2.2 .- PROMEDIO DE PERMANENCIA EN UCI NEONATOLOGÍA</t>
  </si>
  <si>
    <t xml:space="preserve"> v</t>
  </si>
  <si>
    <t>3.- INTERVALO DE SUSTITUCIÓN DE CAMA</t>
  </si>
  <si>
    <t>DÍAS CAMA DISPONIBLES - PACIENTE DÍA</t>
  </si>
  <si>
    <t>N°DE EGRESOS</t>
  </si>
  <si>
    <t>INTERVALO DE SUSTITUCIÓN DE CAMA</t>
  </si>
  <si>
    <t>Estándar: 1.0</t>
  </si>
  <si>
    <t xml:space="preserve">4.- PORCENTAJE DE OCUPACIÓN DE CAMAS </t>
  </si>
  <si>
    <t>TOTAL PACIENTES DÍA</t>
  </si>
  <si>
    <t>TOTAL DÍAS CAMA DISPONIBLES</t>
  </si>
  <si>
    <t>PORCENTAJE DE OCUPACIÓN DE CAMAS</t>
  </si>
  <si>
    <t>Estándar: 90%</t>
  </si>
  <si>
    <t xml:space="preserve">5.- PORCENTAJE INFECCIONES INTRAHOSPITALARIAS </t>
  </si>
  <si>
    <t>TOTAL DE PACIENTES CON IIH</t>
  </si>
  <si>
    <t>TASA DE IIH x 100</t>
  </si>
  <si>
    <t>Fuente: Tarjetas de Hospitalización</t>
  </si>
  <si>
    <t>Estándar: 7%</t>
  </si>
  <si>
    <t xml:space="preserve">6.- TASA DE MORTALIDAD BRUTA </t>
  </si>
  <si>
    <t>TOTAL DE FALLECIDOS</t>
  </si>
  <si>
    <t>N° DE EGRESOS</t>
  </si>
  <si>
    <t>TASA DE MORTALIDAD BRUTA x100</t>
  </si>
  <si>
    <t>Estándar: 4</t>
  </si>
  <si>
    <t xml:space="preserve">7.- PROMEDIO DE EXÁMEN DE LABORATORIO POR ATENCIÓN  </t>
  </si>
  <si>
    <t>N° EXAMEN LABORATORIO</t>
  </si>
  <si>
    <t>N°DE CONSULTAS EXTERNAS</t>
  </si>
  <si>
    <t>EXAMEN DE LAB. x CONSULTA</t>
  </si>
  <si>
    <t>Estándar: 0.7</t>
  </si>
  <si>
    <t xml:space="preserve">8.- PORCENTAJE DE CIRUGÍAS PROGRAMADAS SUSPENDIDAS  </t>
  </si>
  <si>
    <t>N° OPERACIONES QX. SUSPENDIDAS</t>
  </si>
  <si>
    <t>N° DE OPERACIONES QX. PROGRAMADAS</t>
  </si>
  <si>
    <t>% INTERVENCIONES QX. SUSPENDIDAS</t>
  </si>
  <si>
    <t>Fuente: Registro de Centro Quirúrgico</t>
  </si>
  <si>
    <t>Estándar: 5</t>
  </si>
  <si>
    <t xml:space="preserve">9.- RENDIMIENTO CAMA  </t>
  </si>
  <si>
    <t>N° DE CAMAS DISPONIBLES</t>
  </si>
  <si>
    <t>RENDIMIENTO CAMA</t>
  </si>
  <si>
    <t>PERIODO : ENERO - DICIEMBRE 2018 - 2023</t>
  </si>
  <si>
    <t>Gráfico N°01 - Rendimiento Hora Médico</t>
  </si>
  <si>
    <r>
      <t xml:space="preserve">1.- RENDIMIENTO HORA MÉDICO </t>
    </r>
    <r>
      <rPr>
        <b/>
        <sz val="10"/>
        <color rgb="FF0000FF"/>
        <rFont val="Arial"/>
        <family val="2"/>
      </rPr>
      <t>(EFECTIVO)</t>
    </r>
  </si>
  <si>
    <t>Cuadro N°01 - Rendimiento Hora Médico</t>
  </si>
  <si>
    <t>Gráfico N°02 - Promedio de Exámenes de Laboratorio por Atención</t>
  </si>
  <si>
    <t>2.- PROMEDIO DE EXÁMENES DE LABORATORIO POR ATENCIÓN</t>
  </si>
  <si>
    <t>Cuadro N°02 - Promedio de Exámenes de Laboratorio por Atención</t>
  </si>
  <si>
    <t>Gráfico N°03 - Promedio de Permanecia o Estadía</t>
  </si>
  <si>
    <t>3.- PROMEDIO DE PERMANENCIA O ESTADIA</t>
  </si>
  <si>
    <t>Cuadro N°03 - Promedio de Permanencia o Estadía</t>
  </si>
  <si>
    <t>Gráfico N°04 - Intervalo Sustitución de Cama</t>
  </si>
  <si>
    <t>4.- INTERVALO SUSTITUCIÓN DE CAMAS</t>
  </si>
  <si>
    <t>Cuadro N°04 - Intervalo de Sustitución de Camas</t>
  </si>
  <si>
    <t>Gráfico N°05 - Porcentaje de Ocupación de Camas</t>
  </si>
  <si>
    <t xml:space="preserve">5.- PORCENTAJE DE OCUPACIÓN DE CAMAS  </t>
  </si>
  <si>
    <t>Cuadro N°05 - Porcentaje de Ocupación de Camas</t>
  </si>
  <si>
    <t>Gráfico N°06 - Porcentaje de Infecciones Intrahospitalarias</t>
  </si>
  <si>
    <t xml:space="preserve">6.- PORCENTAJE DE INFECCIONES INTRAHOSPITALARIAS  </t>
  </si>
  <si>
    <t>Cuadro N°06 - Porcentaje de Infecciones Intrahospitalarias</t>
  </si>
  <si>
    <t>Gráfico N°07 - Tasa Bruta de Mortalidad Hospitalaria</t>
  </si>
  <si>
    <t xml:space="preserve">7.- TASA BRUTA DE MORTALIDAD HOSPITALARIA </t>
  </si>
  <si>
    <t>Cuadro N°07 - Tasa Bruta de Mortalidad Hospitalaria</t>
  </si>
  <si>
    <t>Gráfico N°08 - Porcentaje de Intervenciones Quirurgicas Suspendidas</t>
  </si>
  <si>
    <t>8.- PORCENTAJE DE INTERVENCIONES QUIRURGICAS SUSPENDIDAS</t>
  </si>
  <si>
    <t>Cuadro N°08 - Porcentaje de Intervenciones Quirurgicas Suspendidas</t>
  </si>
  <si>
    <t>Gráfico N°09 - Rendimiento Cama</t>
  </si>
  <si>
    <t>9.- RENDIMIENTO CAMA</t>
  </si>
  <si>
    <t>Cuadro N°09 - Rendimiento Cama</t>
  </si>
  <si>
    <t>INTERVENCIONES QUIRURGICAS</t>
  </si>
  <si>
    <t>1.- INTERVENCIONES QUIRURGICAS EN EMERGENCIA</t>
  </si>
  <si>
    <t>N° TOTAL DE INTERVENCIONES QUIRURGICAS</t>
  </si>
  <si>
    <t>N° TOTAL DE INTERVENCIONES QUIRURGICAS POR EMERGENCIA</t>
  </si>
  <si>
    <t>VALOR 2018 %</t>
  </si>
  <si>
    <t>VALOR 2019 %</t>
  </si>
  <si>
    <t>VALOR 2020 %</t>
  </si>
  <si>
    <t>VALOR 2021 %</t>
  </si>
  <si>
    <t>VALOR 2022 %</t>
  </si>
  <si>
    <t>VALOR 2023 %</t>
  </si>
  <si>
    <t>VALOR 2018%</t>
  </si>
  <si>
    <t>VALOR 2019%</t>
  </si>
  <si>
    <t>VALOR 2020%</t>
  </si>
  <si>
    <t>VALOR 2021%</t>
  </si>
  <si>
    <t>VALOR 2022%</t>
  </si>
  <si>
    <t>VALOR 2023%</t>
  </si>
  <si>
    <t>Cuadro N°01 - Resumen Intervenciones Quirurgicas</t>
  </si>
  <si>
    <t>Gráfico N°01 - Resumen Intervenciones Quirurgicas</t>
  </si>
  <si>
    <t>2.- PRODUCCIÓN MENSUAL DE SALA DE OPERACIONES</t>
  </si>
  <si>
    <t>SALA DE OPERACIONES</t>
  </si>
  <si>
    <t>N° TOTAL DE INTERVENCIONES QUIRURGICAS 2018</t>
  </si>
  <si>
    <t>VALOR 2018</t>
  </si>
  <si>
    <t>N° TOTAL DE INTERVENCIONES QUIRURGICAS 2019</t>
  </si>
  <si>
    <t>VALOR 2019</t>
  </si>
  <si>
    <t>N° TOTAL DE INTERVENCIONES QUIRURGICAS 2020</t>
  </si>
  <si>
    <t>VALOR 2020</t>
  </si>
  <si>
    <t>N° TOTAL DE INTERVENCIONES QUIRURGICAS 2021</t>
  </si>
  <si>
    <t>VALOR 2021</t>
  </si>
  <si>
    <t>N° TOTAL DE INTERVENCIONES QUIRURGICAS 2022</t>
  </si>
  <si>
    <t>VALOR 2022</t>
  </si>
  <si>
    <t>N° TOTAL DE INTERVENCIONES QUIRURGICAS 2023</t>
  </si>
  <si>
    <t>VALOR 2023</t>
  </si>
  <si>
    <t>*A partir del año 2018 solo estan disponibles 2 salas de operaciones.</t>
  </si>
  <si>
    <t>Cuadro N°02 - Resumen de Producción Mensual de Sala de Operaciones</t>
  </si>
  <si>
    <t>Gráfico N° 02 - Resumen de Producción Mensual de Sala de Operaciones</t>
  </si>
  <si>
    <t>RESUMEN DE PARTOS EUTOCICOS</t>
  </si>
  <si>
    <t xml:space="preserve">HOSPITAL REZOLA CAÑETE </t>
  </si>
  <si>
    <t>PERIODO ENERO - DICIEMBRE 2018 - 2023</t>
  </si>
  <si>
    <t>Cuadro N°01 - Resumen Anual de Partos Eutocicos</t>
  </si>
  <si>
    <t>Gráfico N°01 - Resumen de Partos Eutocicos Total Mensual</t>
  </si>
  <si>
    <t>Grafico N°02 - Resumen de Partos Eutocicos 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</si>
</sst>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"/>
    <numFmt numFmtId="165" formatCode="0.0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 Narrow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b/>
      <sz val="12"/>
      <name val="Arial"/>
      <family val="2"/>
    </font>
    <font>
      <b/>
      <sz val="7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sz val="6"/>
      <name val="Arial"/>
      <family val="2"/>
    </font>
    <font>
      <sz val="9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sz val="9"/>
      <name val="Calibri Light"/>
      <family val="2"/>
    </font>
    <font>
      <b/>
      <sz val="9"/>
      <name val="Calibri Light"/>
      <family val="2"/>
    </font>
    <font>
      <sz val="9"/>
      <color rgb="FF0000FF"/>
      <name val="Calibri Light"/>
      <family val="2"/>
    </font>
    <font>
      <b/>
      <sz val="9"/>
      <color rgb="FF0000FF"/>
      <name val="Calibri Light"/>
      <family val="2"/>
    </font>
    <font>
      <b/>
      <sz val="9"/>
      <color theme="8" tint="-0.249977111117893"/>
      <name val="Calibri Light"/>
      <family val="2"/>
    </font>
    <font>
      <b/>
      <sz val="9"/>
      <color theme="8" tint="-0.249977111117893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BF4B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8F6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5B36"/>
        <bgColor indexed="64"/>
      </patternFill>
    </fill>
    <fill>
      <patternFill patternType="solid">
        <fgColor rgb="FF9FEC14"/>
        <bgColor indexed="64"/>
      </patternFill>
    </fill>
    <fill>
      <patternFill patternType="solid">
        <fgColor rgb="FFF1FCB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4BB9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slantDashDot">
        <color rgb="FF72AF2F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slantDashDot">
        <color rgb="FF72AF2F"/>
      </bottom>
      <diagonal/>
    </border>
    <border>
      <left/>
      <right style="slantDashDot">
        <color rgb="FF72AF2F"/>
      </right>
      <top/>
      <bottom style="slantDashDot">
        <color rgb="FF72AF2F"/>
      </bottom>
      <diagonal/>
    </border>
    <border>
      <left/>
      <right style="slantDashDot">
        <color rgb="FF72AF2F"/>
      </right>
      <top style="slantDashDot">
        <color rgb="FF72AF2F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0" borderId="0"/>
  </cellStyleXfs>
  <cellXfs count="485">
    <xf numFmtId="0" fontId="0" fillId="0" borderId="0" xfId="0"/>
    <xf numFmtId="0" fontId="1" fillId="0" borderId="0" xfId="2"/>
    <xf numFmtId="0" fontId="3" fillId="0" borderId="0" xfId="2" applyFont="1"/>
    <xf numFmtId="0" fontId="4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0" fontId="5" fillId="0" borderId="0" xfId="2" applyFont="1"/>
    <xf numFmtId="0" fontId="2" fillId="0" borderId="0" xfId="2" applyFont="1" applyAlignment="1">
      <alignment horizontal="right" vertical="center"/>
    </xf>
    <xf numFmtId="0" fontId="2" fillId="0" borderId="0" xfId="2" applyFont="1"/>
    <xf numFmtId="0" fontId="5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3" fillId="0" borderId="2" xfId="2" applyFont="1" applyBorder="1"/>
    <xf numFmtId="0" fontId="3" fillId="0" borderId="2" xfId="2" applyFont="1" applyBorder="1" applyAlignment="1">
      <alignment horizontal="center"/>
    </xf>
    <xf numFmtId="0" fontId="1" fillId="4" borderId="0" xfId="2" applyFill="1"/>
    <xf numFmtId="0" fontId="2" fillId="4" borderId="0" xfId="2" applyFont="1" applyFill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8" fillId="2" borderId="3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1" fontId="3" fillId="0" borderId="2" xfId="2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1" fontId="3" fillId="0" borderId="1" xfId="2" applyNumberFormat="1" applyFont="1" applyBorder="1" applyAlignment="1">
      <alignment horizontal="center"/>
    </xf>
    <xf numFmtId="0" fontId="3" fillId="0" borderId="1" xfId="2" applyFont="1" applyBorder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0" fillId="0" borderId="2" xfId="0" applyBorder="1"/>
    <xf numFmtId="0" fontId="12" fillId="0" borderId="2" xfId="0" applyFont="1" applyBorder="1"/>
    <xf numFmtId="0" fontId="12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0" borderId="2" xfId="0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7" fillId="0" borderId="3" xfId="2" applyFont="1" applyBorder="1" applyAlignment="1">
      <alignment horizontal="center" vertical="center"/>
    </xf>
    <xf numFmtId="0" fontId="12" fillId="0" borderId="1" xfId="0" applyFont="1" applyBorder="1"/>
    <xf numFmtId="14" fontId="9" fillId="0" borderId="2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5" borderId="2" xfId="2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4" fillId="0" borderId="0" xfId="2" applyFont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7" fillId="5" borderId="4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7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7" fillId="3" borderId="9" xfId="2" applyFont="1" applyFill="1" applyBorder="1" applyAlignment="1">
      <alignment horizontal="center" vertical="center" wrapText="1"/>
    </xf>
    <xf numFmtId="0" fontId="7" fillId="3" borderId="10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0" fontId="15" fillId="6" borderId="11" xfId="2" applyFont="1" applyFill="1" applyBorder="1" applyAlignment="1">
      <alignment horizontal="center" vertical="center"/>
    </xf>
    <xf numFmtId="0" fontId="15" fillId="6" borderId="12" xfId="2" applyFont="1" applyFill="1" applyBorder="1" applyAlignment="1">
      <alignment horizontal="center" vertical="center"/>
    </xf>
    <xf numFmtId="0" fontId="15" fillId="6" borderId="13" xfId="2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11" xfId="2" applyFont="1" applyFill="1" applyBorder="1" applyAlignment="1">
      <alignment horizontal="center" vertical="center"/>
    </xf>
    <xf numFmtId="0" fontId="6" fillId="6" borderId="12" xfId="2" applyFont="1" applyFill="1" applyBorder="1" applyAlignment="1">
      <alignment horizontal="center" vertical="center"/>
    </xf>
    <xf numFmtId="0" fontId="6" fillId="6" borderId="13" xfId="2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vertical="center"/>
    </xf>
    <xf numFmtId="0" fontId="6" fillId="6" borderId="11" xfId="2" applyFont="1" applyFill="1" applyBorder="1" applyAlignment="1">
      <alignment horizontal="center" vertical="center" wrapText="1"/>
    </xf>
    <xf numFmtId="0" fontId="6" fillId="6" borderId="12" xfId="2" applyFont="1" applyFill="1" applyBorder="1" applyAlignment="1">
      <alignment horizontal="center" vertical="center" wrapText="1"/>
    </xf>
    <xf numFmtId="0" fontId="6" fillId="6" borderId="13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 wrapText="1"/>
    </xf>
    <xf numFmtId="0" fontId="6" fillId="6" borderId="2" xfId="2" applyFont="1" applyFill="1" applyBorder="1" applyAlignment="1">
      <alignment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7" fillId="6" borderId="4" xfId="2" applyFont="1" applyFill="1" applyBorder="1" applyAlignment="1">
      <alignment horizontal="center" vertical="center" wrapText="1"/>
    </xf>
    <xf numFmtId="0" fontId="6" fillId="6" borderId="2" xfId="2" applyFont="1" applyFill="1" applyBorder="1" applyAlignment="1">
      <alignment vertical="center"/>
    </xf>
    <xf numFmtId="0" fontId="16" fillId="7" borderId="2" xfId="2" applyFont="1" applyFill="1" applyBorder="1" applyAlignment="1">
      <alignment vertical="center"/>
    </xf>
    <xf numFmtId="0" fontId="7" fillId="6" borderId="11" xfId="2" applyFont="1" applyFill="1" applyBorder="1" applyAlignment="1">
      <alignment vertical="center"/>
    </xf>
    <xf numFmtId="0" fontId="16" fillId="0" borderId="2" xfId="2" applyFont="1" applyBorder="1" applyAlignment="1">
      <alignment vertical="center"/>
    </xf>
    <xf numFmtId="0" fontId="17" fillId="0" borderId="2" xfId="2" applyFont="1" applyBorder="1" applyAlignment="1">
      <alignment vertical="center"/>
    </xf>
    <xf numFmtId="0" fontId="17" fillId="0" borderId="11" xfId="2" applyFont="1" applyBorder="1" applyAlignment="1">
      <alignment vertical="center"/>
    </xf>
    <xf numFmtId="0" fontId="15" fillId="6" borderId="2" xfId="2" applyFont="1" applyFill="1" applyBorder="1" applyAlignment="1">
      <alignment horizontal="center" vertical="center"/>
    </xf>
    <xf numFmtId="0" fontId="15" fillId="6" borderId="11" xfId="2" applyFont="1" applyFill="1" applyBorder="1" applyAlignment="1">
      <alignment horizontal="center" vertical="center"/>
    </xf>
    <xf numFmtId="0" fontId="15" fillId="0" borderId="14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4" fillId="7" borderId="2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8" borderId="2" xfId="2" applyFont="1" applyFill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indent="1"/>
    </xf>
    <xf numFmtId="0" fontId="20" fillId="4" borderId="15" xfId="0" applyFont="1" applyFill="1" applyBorder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1" fillId="4" borderId="2" xfId="0" applyFont="1" applyFill="1" applyBorder="1" applyAlignment="1">
      <alignment horizontal="center" vertical="center"/>
    </xf>
    <xf numFmtId="0" fontId="20" fillId="9" borderId="16" xfId="0" applyFont="1" applyFill="1" applyBorder="1" applyAlignment="1">
      <alignment horizontal="left" vertical="center" indent="2"/>
    </xf>
    <xf numFmtId="0" fontId="20" fillId="9" borderId="17" xfId="0" applyFont="1" applyFill="1" applyBorder="1" applyAlignment="1">
      <alignment horizontal="left" vertical="center" indent="2"/>
    </xf>
    <xf numFmtId="0" fontId="20" fillId="9" borderId="17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left" vertical="center" indent="2"/>
    </xf>
    <xf numFmtId="0" fontId="20" fillId="9" borderId="18" xfId="0" applyFont="1" applyFill="1" applyBorder="1" applyAlignment="1">
      <alignment horizontal="left" vertical="center" indent="2"/>
    </xf>
    <xf numFmtId="0" fontId="22" fillId="9" borderId="19" xfId="0" applyFont="1" applyFill="1" applyBorder="1" applyAlignment="1">
      <alignment horizontal="center" vertical="center"/>
    </xf>
    <xf numFmtId="0" fontId="22" fillId="9" borderId="20" xfId="0" applyFont="1" applyFill="1" applyBorder="1" applyAlignment="1">
      <alignment horizontal="center" vertical="center"/>
    </xf>
    <xf numFmtId="0" fontId="22" fillId="9" borderId="21" xfId="0" applyFont="1" applyFill="1" applyBorder="1" applyAlignment="1">
      <alignment horizontal="center" vertical="center"/>
    </xf>
    <xf numFmtId="0" fontId="22" fillId="9" borderId="22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11" borderId="19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10" borderId="24" xfId="0" applyFont="1" applyFill="1" applyBorder="1" applyAlignment="1">
      <alignment horizontal="center" vertical="center"/>
    </xf>
    <xf numFmtId="0" fontId="22" fillId="12" borderId="20" xfId="0" applyFont="1" applyFill="1" applyBorder="1" applyAlignment="1">
      <alignment horizontal="center" vertical="center" wrapText="1"/>
    </xf>
    <xf numFmtId="0" fontId="22" fillId="12" borderId="19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2" fontId="18" fillId="0" borderId="29" xfId="0" applyNumberFormat="1" applyFont="1" applyBorder="1" applyAlignment="1">
      <alignment horizontal="center" vertical="center"/>
    </xf>
    <xf numFmtId="0" fontId="18" fillId="13" borderId="30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2" fontId="18" fillId="0" borderId="31" xfId="0" applyNumberFormat="1" applyFont="1" applyBorder="1" applyAlignment="1">
      <alignment horizontal="center" vertical="center"/>
    </xf>
    <xf numFmtId="2" fontId="18" fillId="13" borderId="25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3" xfId="0" applyFont="1" applyBorder="1"/>
    <xf numFmtId="2" fontId="18" fillId="13" borderId="29" xfId="0" applyNumberFormat="1" applyFont="1" applyFill="1" applyBorder="1" applyAlignment="1">
      <alignment horizontal="center" vertical="center"/>
    </xf>
    <xf numFmtId="0" fontId="18" fillId="13" borderId="34" xfId="0" applyFont="1" applyFill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2" fontId="18" fillId="0" borderId="22" xfId="0" applyNumberFormat="1" applyFont="1" applyBorder="1" applyAlignment="1">
      <alignment horizontal="center" vertical="center"/>
    </xf>
    <xf numFmtId="0" fontId="18" fillId="13" borderId="19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2" fontId="18" fillId="0" borderId="36" xfId="0" applyNumberFormat="1" applyFont="1" applyBorder="1" applyAlignment="1">
      <alignment horizontal="center" vertical="center"/>
    </xf>
    <xf numFmtId="2" fontId="18" fillId="13" borderId="19" xfId="0" applyNumberFormat="1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2" xfId="0" applyFont="1" applyBorder="1"/>
    <xf numFmtId="2" fontId="18" fillId="13" borderId="22" xfId="0" applyNumberFormat="1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 wrapText="1"/>
    </xf>
    <xf numFmtId="0" fontId="18" fillId="13" borderId="39" xfId="0" applyFont="1" applyFill="1" applyBorder="1" applyAlignment="1">
      <alignment horizontal="center" vertical="center"/>
    </xf>
    <xf numFmtId="0" fontId="18" fillId="13" borderId="27" xfId="0" applyFont="1" applyFill="1" applyBorder="1" applyAlignment="1">
      <alignment horizontal="center" vertical="center"/>
    </xf>
    <xf numFmtId="0" fontId="24" fillId="0" borderId="26" xfId="0" applyFont="1" applyBorder="1" applyAlignment="1">
      <alignment horizontal="center" vertical="top" wrapText="1"/>
    </xf>
    <xf numFmtId="0" fontId="18" fillId="0" borderId="33" xfId="0" applyFont="1" applyBorder="1" applyAlignment="1">
      <alignment vertical="center"/>
    </xf>
    <xf numFmtId="0" fontId="24" fillId="0" borderId="35" xfId="0" applyFont="1" applyBorder="1" applyAlignment="1">
      <alignment horizontal="center" vertical="top" wrapText="1"/>
    </xf>
    <xf numFmtId="0" fontId="18" fillId="13" borderId="40" xfId="0" applyFont="1" applyFill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/>
    </xf>
    <xf numFmtId="0" fontId="22" fillId="0" borderId="20" xfId="0" applyFont="1" applyBorder="1" applyAlignment="1">
      <alignment horizontal="center" vertical="center"/>
    </xf>
    <xf numFmtId="0" fontId="22" fillId="14" borderId="22" xfId="0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18" fillId="13" borderId="25" xfId="0" applyFont="1" applyFill="1" applyBorder="1" applyAlignment="1">
      <alignment horizontal="center" vertical="center"/>
    </xf>
    <xf numFmtId="0" fontId="18" fillId="4" borderId="33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4" borderId="41" xfId="0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wrapText="1"/>
    </xf>
    <xf numFmtId="0" fontId="24" fillId="0" borderId="35" xfId="0" applyFont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2" fontId="18" fillId="13" borderId="19" xfId="0" applyNumberFormat="1" applyFont="1" applyFill="1" applyBorder="1" applyAlignment="1">
      <alignment horizontal="center" vertical="center"/>
    </xf>
    <xf numFmtId="0" fontId="18" fillId="13" borderId="43" xfId="0" applyFont="1" applyFill="1" applyBorder="1" applyAlignment="1">
      <alignment horizontal="center" vertical="center"/>
    </xf>
    <xf numFmtId="0" fontId="18" fillId="13" borderId="44" xfId="0" applyFont="1" applyFill="1" applyBorder="1" applyAlignment="1">
      <alignment horizontal="center" vertical="center"/>
    </xf>
    <xf numFmtId="1" fontId="18" fillId="13" borderId="25" xfId="0" applyNumberFormat="1" applyFont="1" applyFill="1" applyBorder="1" applyAlignment="1">
      <alignment horizontal="center" vertical="center"/>
    </xf>
    <xf numFmtId="1" fontId="18" fillId="0" borderId="29" xfId="0" applyNumberFormat="1" applyFont="1" applyBorder="1" applyAlignment="1">
      <alignment horizontal="center" vertical="center"/>
    </xf>
    <xf numFmtId="1" fontId="18" fillId="0" borderId="31" xfId="0" applyNumberFormat="1" applyFont="1" applyBorder="1" applyAlignment="1">
      <alignment horizontal="center" vertical="center"/>
    </xf>
    <xf numFmtId="1" fontId="18" fillId="13" borderId="29" xfId="0" applyNumberFormat="1" applyFont="1" applyFill="1" applyBorder="1" applyAlignment="1">
      <alignment horizontal="center" vertical="center"/>
    </xf>
    <xf numFmtId="0" fontId="18" fillId="13" borderId="45" xfId="0" applyFont="1" applyFill="1" applyBorder="1" applyAlignment="1">
      <alignment horizontal="center" vertical="center"/>
    </xf>
    <xf numFmtId="1" fontId="18" fillId="13" borderId="19" xfId="0" applyNumberFormat="1" applyFont="1" applyFill="1" applyBorder="1" applyAlignment="1">
      <alignment horizontal="center" vertical="center"/>
    </xf>
    <xf numFmtId="1" fontId="18" fillId="0" borderId="22" xfId="0" applyNumberFormat="1" applyFont="1" applyBorder="1" applyAlignment="1">
      <alignment horizontal="center" vertical="center"/>
    </xf>
    <xf numFmtId="1" fontId="18" fillId="0" borderId="36" xfId="0" applyNumberFormat="1" applyFont="1" applyBorder="1" applyAlignment="1">
      <alignment horizontal="center" vertical="center"/>
    </xf>
    <xf numFmtId="1" fontId="18" fillId="13" borderId="22" xfId="0" applyNumberFormat="1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18" fillId="13" borderId="47" xfId="0" applyFont="1" applyFill="1" applyBorder="1" applyAlignment="1">
      <alignment horizontal="center" vertical="center"/>
    </xf>
    <xf numFmtId="0" fontId="0" fillId="4" borderId="0" xfId="0" applyFill="1"/>
    <xf numFmtId="0" fontId="15" fillId="0" borderId="0" xfId="5" applyFont="1"/>
    <xf numFmtId="0" fontId="28" fillId="0" borderId="0" xfId="5" applyFont="1"/>
    <xf numFmtId="0" fontId="27" fillId="0" borderId="0" xfId="5"/>
    <xf numFmtId="0" fontId="27" fillId="0" borderId="48" xfId="5" applyBorder="1"/>
    <xf numFmtId="0" fontId="15" fillId="4" borderId="0" xfId="5" applyFont="1" applyFill="1"/>
    <xf numFmtId="0" fontId="27" fillId="4" borderId="0" xfId="5" applyFill="1"/>
    <xf numFmtId="0" fontId="7" fillId="0" borderId="0" xfId="5" applyFont="1"/>
    <xf numFmtId="0" fontId="27" fillId="0" borderId="49" xfId="5" applyBorder="1"/>
    <xf numFmtId="0" fontId="27" fillId="0" borderId="50" xfId="5" applyBorder="1"/>
    <xf numFmtId="0" fontId="7" fillId="15" borderId="10" xfId="5" applyFont="1" applyFill="1" applyBorder="1" applyAlignment="1">
      <alignment horizontal="center" vertical="center"/>
    </xf>
    <xf numFmtId="0" fontId="29" fillId="15" borderId="4" xfId="5" applyFont="1" applyFill="1" applyBorder="1" applyAlignment="1">
      <alignment horizontal="center" vertical="center" wrapText="1"/>
    </xf>
    <xf numFmtId="0" fontId="29" fillId="15" borderId="51" xfId="5" applyFont="1" applyFill="1" applyBorder="1" applyAlignment="1">
      <alignment horizontal="center" vertical="center" wrapText="1"/>
    </xf>
    <xf numFmtId="0" fontId="3" fillId="0" borderId="52" xfId="5" applyFont="1" applyBorder="1" applyAlignment="1">
      <alignment horizontal="center" vertical="center"/>
    </xf>
    <xf numFmtId="0" fontId="29" fillId="15" borderId="10" xfId="5" applyFont="1" applyFill="1" applyBorder="1" applyAlignment="1">
      <alignment horizontal="center" vertical="center"/>
    </xf>
    <xf numFmtId="0" fontId="15" fillId="15" borderId="4" xfId="5" applyFont="1" applyFill="1" applyBorder="1" applyAlignment="1">
      <alignment horizontal="center" vertical="center"/>
    </xf>
    <xf numFmtId="0" fontId="15" fillId="15" borderId="53" xfId="5" applyFont="1" applyFill="1" applyBorder="1" applyAlignment="1">
      <alignment horizontal="center" vertical="center"/>
    </xf>
    <xf numFmtId="0" fontId="15" fillId="15" borderId="0" xfId="5" applyFont="1" applyFill="1" applyAlignment="1">
      <alignment horizontal="center" vertical="center"/>
    </xf>
    <xf numFmtId="0" fontId="7" fillId="15" borderId="13" xfId="5" applyFont="1" applyFill="1" applyBorder="1"/>
    <xf numFmtId="0" fontId="5" fillId="0" borderId="2" xfId="5" applyFont="1" applyBorder="1" applyAlignment="1">
      <alignment horizontal="center" vertical="center"/>
    </xf>
    <xf numFmtId="2" fontId="6" fillId="0" borderId="54" xfId="5" applyNumberFormat="1" applyFont="1" applyBorder="1" applyAlignment="1">
      <alignment horizontal="center" vertical="center"/>
    </xf>
    <xf numFmtId="0" fontId="27" fillId="0" borderId="52" xfId="5" applyBorder="1"/>
    <xf numFmtId="2" fontId="5" fillId="0" borderId="2" xfId="5" applyNumberFormat="1" applyFont="1" applyBorder="1" applyAlignment="1">
      <alignment horizontal="center" vertical="center"/>
    </xf>
    <xf numFmtId="2" fontId="5" fillId="0" borderId="55" xfId="5" applyNumberFormat="1" applyFont="1" applyBorder="1" applyAlignment="1">
      <alignment horizontal="center" vertical="center"/>
    </xf>
    <xf numFmtId="2" fontId="5" fillId="0" borderId="0" xfId="5" applyNumberFormat="1" applyFont="1" applyAlignment="1">
      <alignment horizontal="center" vertical="center"/>
    </xf>
    <xf numFmtId="2" fontId="6" fillId="0" borderId="55" xfId="5" applyNumberFormat="1" applyFont="1" applyBorder="1" applyAlignment="1">
      <alignment horizontal="center" vertical="center"/>
    </xf>
    <xf numFmtId="0" fontId="30" fillId="0" borderId="2" xfId="5" applyFont="1" applyBorder="1" applyAlignment="1">
      <alignment horizontal="center" vertical="center"/>
    </xf>
    <xf numFmtId="2" fontId="31" fillId="0" borderId="54" xfId="5" applyNumberFormat="1" applyFont="1" applyBorder="1" applyAlignment="1">
      <alignment horizontal="center" vertical="center"/>
    </xf>
    <xf numFmtId="2" fontId="30" fillId="0" borderId="55" xfId="5" applyNumberFormat="1" applyFont="1" applyBorder="1" applyAlignment="1">
      <alignment horizontal="center" vertical="center"/>
    </xf>
    <xf numFmtId="2" fontId="30" fillId="0" borderId="0" xfId="5" applyNumberFormat="1" applyFont="1" applyAlignment="1">
      <alignment horizontal="center" vertical="center"/>
    </xf>
    <xf numFmtId="0" fontId="7" fillId="15" borderId="56" xfId="5" applyFont="1" applyFill="1" applyBorder="1"/>
    <xf numFmtId="0" fontId="15" fillId="15" borderId="57" xfId="5" applyFont="1" applyFill="1" applyBorder="1" applyAlignment="1">
      <alignment horizontal="center" vertical="center"/>
    </xf>
    <xf numFmtId="2" fontId="15" fillId="15" borderId="58" xfId="5" applyNumberFormat="1" applyFont="1" applyFill="1" applyBorder="1" applyAlignment="1">
      <alignment horizontal="center" vertical="center"/>
    </xf>
    <xf numFmtId="2" fontId="15" fillId="15" borderId="57" xfId="5" applyNumberFormat="1" applyFont="1" applyFill="1" applyBorder="1" applyAlignment="1">
      <alignment horizontal="center" vertical="center"/>
    </xf>
    <xf numFmtId="2" fontId="15" fillId="15" borderId="0" xfId="5" applyNumberFormat="1" applyFont="1" applyFill="1" applyAlignment="1">
      <alignment horizontal="center" vertical="center"/>
    </xf>
    <xf numFmtId="0" fontId="32" fillId="0" borderId="0" xfId="5" applyFont="1"/>
    <xf numFmtId="0" fontId="27" fillId="0" borderId="59" xfId="5" applyBorder="1"/>
    <xf numFmtId="0" fontId="27" fillId="0" borderId="60" xfId="5" applyBorder="1"/>
    <xf numFmtId="0" fontId="27" fillId="0" borderId="61" xfId="5" applyBorder="1"/>
    <xf numFmtId="0" fontId="7" fillId="16" borderId="10" xfId="5" applyFont="1" applyFill="1" applyBorder="1" applyAlignment="1">
      <alignment horizontal="center" vertical="center"/>
    </xf>
    <xf numFmtId="0" fontId="29" fillId="16" borderId="4" xfId="5" applyFont="1" applyFill="1" applyBorder="1" applyAlignment="1">
      <alignment horizontal="center" vertical="center" wrapText="1"/>
    </xf>
    <xf numFmtId="0" fontId="29" fillId="16" borderId="51" xfId="5" applyFont="1" applyFill="1" applyBorder="1" applyAlignment="1">
      <alignment horizontal="center" vertical="center" wrapText="1"/>
    </xf>
    <xf numFmtId="0" fontId="29" fillId="16" borderId="10" xfId="5" applyFont="1" applyFill="1" applyBorder="1" applyAlignment="1">
      <alignment horizontal="center" vertical="center"/>
    </xf>
    <xf numFmtId="0" fontId="15" fillId="16" borderId="4" xfId="5" applyFont="1" applyFill="1" applyBorder="1" applyAlignment="1">
      <alignment horizontal="center" vertical="center"/>
    </xf>
    <xf numFmtId="0" fontId="15" fillId="16" borderId="53" xfId="5" applyFont="1" applyFill="1" applyBorder="1" applyAlignment="1">
      <alignment horizontal="center" vertical="center"/>
    </xf>
    <xf numFmtId="0" fontId="7" fillId="16" borderId="13" xfId="5" applyFont="1" applyFill="1" applyBorder="1"/>
    <xf numFmtId="165" fontId="5" fillId="0" borderId="2" xfId="5" applyNumberFormat="1" applyFont="1" applyBorder="1" applyAlignment="1">
      <alignment horizontal="center" vertical="center"/>
    </xf>
    <xf numFmtId="2" fontId="5" fillId="0" borderId="11" xfId="5" applyNumberFormat="1" applyFont="1" applyBorder="1" applyAlignment="1">
      <alignment horizontal="center" vertical="center"/>
    </xf>
    <xf numFmtId="2" fontId="30" fillId="0" borderId="11" xfId="5" applyNumberFormat="1" applyFont="1" applyBorder="1" applyAlignment="1">
      <alignment horizontal="center" vertical="center"/>
    </xf>
    <xf numFmtId="165" fontId="30" fillId="0" borderId="11" xfId="5" applyNumberFormat="1" applyFont="1" applyBorder="1" applyAlignment="1">
      <alignment horizontal="center" vertical="center"/>
    </xf>
    <xf numFmtId="0" fontId="7" fillId="16" borderId="56" xfId="5" applyFont="1" applyFill="1" applyBorder="1"/>
    <xf numFmtId="0" fontId="15" fillId="16" borderId="57" xfId="5" applyFont="1" applyFill="1" applyBorder="1" applyAlignment="1">
      <alignment horizontal="center" vertical="center"/>
    </xf>
    <xf numFmtId="2" fontId="15" fillId="16" borderId="58" xfId="5" applyNumberFormat="1" applyFont="1" applyFill="1" applyBorder="1" applyAlignment="1">
      <alignment horizontal="center" vertical="center"/>
    </xf>
    <xf numFmtId="2" fontId="15" fillId="16" borderId="57" xfId="5" applyNumberFormat="1" applyFont="1" applyFill="1" applyBorder="1" applyAlignment="1">
      <alignment horizontal="center" vertical="center"/>
    </xf>
    <xf numFmtId="2" fontId="6" fillId="16" borderId="55" xfId="5" applyNumberFormat="1" applyFont="1" applyFill="1" applyBorder="1" applyAlignment="1">
      <alignment horizontal="center" vertical="center"/>
    </xf>
    <xf numFmtId="0" fontId="7" fillId="13" borderId="10" xfId="5" applyFont="1" applyFill="1" applyBorder="1" applyAlignment="1">
      <alignment horizontal="center" vertical="center"/>
    </xf>
    <xf numFmtId="0" fontId="29" fillId="13" borderId="4" xfId="5" applyFont="1" applyFill="1" applyBorder="1" applyAlignment="1">
      <alignment horizontal="center" vertical="center" wrapText="1"/>
    </xf>
    <xf numFmtId="0" fontId="29" fillId="13" borderId="51" xfId="5" applyFont="1" applyFill="1" applyBorder="1" applyAlignment="1">
      <alignment horizontal="center" vertical="center" wrapText="1"/>
    </xf>
    <xf numFmtId="0" fontId="29" fillId="13" borderId="10" xfId="5" applyFont="1" applyFill="1" applyBorder="1" applyAlignment="1">
      <alignment horizontal="center" vertical="center"/>
    </xf>
    <xf numFmtId="0" fontId="15" fillId="13" borderId="4" xfId="5" applyFont="1" applyFill="1" applyBorder="1" applyAlignment="1">
      <alignment horizontal="center" vertical="center"/>
    </xf>
    <xf numFmtId="0" fontId="15" fillId="13" borderId="53" xfId="5" applyFont="1" applyFill="1" applyBorder="1" applyAlignment="1">
      <alignment horizontal="center" vertical="center"/>
    </xf>
    <xf numFmtId="0" fontId="7" fillId="13" borderId="13" xfId="5" applyFont="1" applyFill="1" applyBorder="1"/>
    <xf numFmtId="0" fontId="7" fillId="13" borderId="56" xfId="5" applyFont="1" applyFill="1" applyBorder="1"/>
    <xf numFmtId="0" fontId="15" fillId="13" borderId="57" xfId="5" applyFont="1" applyFill="1" applyBorder="1" applyAlignment="1">
      <alignment horizontal="center" vertical="center"/>
    </xf>
    <xf numFmtId="2" fontId="15" fillId="13" borderId="58" xfId="5" applyNumberFormat="1" applyFont="1" applyFill="1" applyBorder="1" applyAlignment="1">
      <alignment horizontal="center" vertical="center"/>
    </xf>
    <xf numFmtId="2" fontId="15" fillId="13" borderId="57" xfId="5" applyNumberFormat="1" applyFont="1" applyFill="1" applyBorder="1" applyAlignment="1">
      <alignment horizontal="center" vertical="center"/>
    </xf>
    <xf numFmtId="2" fontId="15" fillId="13" borderId="62" xfId="5" applyNumberFormat="1" applyFont="1" applyFill="1" applyBorder="1" applyAlignment="1">
      <alignment horizontal="center" vertical="center"/>
    </xf>
    <xf numFmtId="2" fontId="6" fillId="13" borderId="55" xfId="5" applyNumberFormat="1" applyFont="1" applyFill="1" applyBorder="1" applyAlignment="1">
      <alignment horizontal="center" vertical="center"/>
    </xf>
    <xf numFmtId="0" fontId="7" fillId="17" borderId="10" xfId="5" applyFont="1" applyFill="1" applyBorder="1" applyAlignment="1">
      <alignment horizontal="center" vertical="center"/>
    </xf>
    <xf numFmtId="0" fontId="29" fillId="17" borderId="4" xfId="5" applyFont="1" applyFill="1" applyBorder="1" applyAlignment="1">
      <alignment horizontal="center" vertical="center" wrapText="1"/>
    </xf>
    <xf numFmtId="0" fontId="29" fillId="17" borderId="51" xfId="5" applyFont="1" applyFill="1" applyBorder="1" applyAlignment="1">
      <alignment horizontal="center" vertical="center" wrapText="1"/>
    </xf>
    <xf numFmtId="0" fontId="29" fillId="17" borderId="10" xfId="5" applyFont="1" applyFill="1" applyBorder="1" applyAlignment="1">
      <alignment horizontal="center" vertical="center"/>
    </xf>
    <xf numFmtId="0" fontId="15" fillId="17" borderId="4" xfId="5" applyFont="1" applyFill="1" applyBorder="1" applyAlignment="1">
      <alignment horizontal="center" vertical="center"/>
    </xf>
    <xf numFmtId="0" fontId="15" fillId="17" borderId="53" xfId="5" applyFont="1" applyFill="1" applyBorder="1" applyAlignment="1">
      <alignment horizontal="center" vertical="center"/>
    </xf>
    <xf numFmtId="0" fontId="7" fillId="17" borderId="13" xfId="5" applyFont="1" applyFill="1" applyBorder="1"/>
    <xf numFmtId="2" fontId="5" fillId="0" borderId="54" xfId="5" applyNumberFormat="1" applyFont="1" applyBorder="1" applyAlignment="1">
      <alignment horizontal="center" vertical="center"/>
    </xf>
    <xf numFmtId="2" fontId="5" fillId="18" borderId="2" xfId="5" applyNumberFormat="1" applyFont="1" applyFill="1" applyBorder="1" applyAlignment="1">
      <alignment horizontal="center" vertical="center"/>
    </xf>
    <xf numFmtId="0" fontId="7" fillId="17" borderId="56" xfId="5" applyFont="1" applyFill="1" applyBorder="1"/>
    <xf numFmtId="0" fontId="15" fillId="17" borderId="57" xfId="5" applyFont="1" applyFill="1" applyBorder="1" applyAlignment="1">
      <alignment horizontal="center" vertical="center"/>
    </xf>
    <xf numFmtId="2" fontId="15" fillId="17" borderId="58" xfId="5" applyNumberFormat="1" applyFont="1" applyFill="1" applyBorder="1" applyAlignment="1">
      <alignment horizontal="center" vertical="center"/>
    </xf>
    <xf numFmtId="2" fontId="15" fillId="17" borderId="57" xfId="5" applyNumberFormat="1" applyFont="1" applyFill="1" applyBorder="1" applyAlignment="1">
      <alignment horizontal="center" vertical="center"/>
    </xf>
    <xf numFmtId="2" fontId="15" fillId="17" borderId="62" xfId="5" applyNumberFormat="1" applyFont="1" applyFill="1" applyBorder="1" applyAlignment="1">
      <alignment horizontal="center" vertical="center"/>
    </xf>
    <xf numFmtId="0" fontId="7" fillId="10" borderId="10" xfId="5" applyFont="1" applyFill="1" applyBorder="1" applyAlignment="1">
      <alignment horizontal="center" vertical="center"/>
    </xf>
    <xf numFmtId="0" fontId="29" fillId="10" borderId="4" xfId="5" applyFont="1" applyFill="1" applyBorder="1" applyAlignment="1">
      <alignment horizontal="center" vertical="center" wrapText="1"/>
    </xf>
    <xf numFmtId="0" fontId="29" fillId="10" borderId="51" xfId="5" applyFont="1" applyFill="1" applyBorder="1" applyAlignment="1">
      <alignment horizontal="center" vertical="center" wrapText="1"/>
    </xf>
    <xf numFmtId="0" fontId="29" fillId="10" borderId="10" xfId="5" applyFont="1" applyFill="1" applyBorder="1" applyAlignment="1">
      <alignment horizontal="center" vertical="center"/>
    </xf>
    <xf numFmtId="0" fontId="15" fillId="10" borderId="4" xfId="5" applyFont="1" applyFill="1" applyBorder="1" applyAlignment="1">
      <alignment horizontal="center" vertical="center"/>
    </xf>
    <xf numFmtId="0" fontId="15" fillId="10" borderId="53" xfId="5" applyFont="1" applyFill="1" applyBorder="1" applyAlignment="1">
      <alignment horizontal="center" vertical="center"/>
    </xf>
    <xf numFmtId="0" fontId="7" fillId="10" borderId="13" xfId="5" applyFont="1" applyFill="1" applyBorder="1"/>
    <xf numFmtId="165" fontId="31" fillId="0" borderId="54" xfId="5" applyNumberFormat="1" applyFont="1" applyBorder="1" applyAlignment="1">
      <alignment horizontal="center" vertical="center"/>
    </xf>
    <xf numFmtId="0" fontId="7" fillId="10" borderId="56" xfId="5" applyFont="1" applyFill="1" applyBorder="1"/>
    <xf numFmtId="0" fontId="15" fillId="10" borderId="57" xfId="5" applyFont="1" applyFill="1" applyBorder="1" applyAlignment="1">
      <alignment horizontal="center" vertical="center"/>
    </xf>
    <xf numFmtId="2" fontId="15" fillId="10" borderId="58" xfId="5" applyNumberFormat="1" applyFont="1" applyFill="1" applyBorder="1" applyAlignment="1">
      <alignment horizontal="center" vertical="center"/>
    </xf>
    <xf numFmtId="2" fontId="15" fillId="10" borderId="57" xfId="5" applyNumberFormat="1" applyFont="1" applyFill="1" applyBorder="1" applyAlignment="1">
      <alignment horizontal="center" vertical="center"/>
    </xf>
    <xf numFmtId="2" fontId="15" fillId="10" borderId="62" xfId="5" applyNumberFormat="1" applyFont="1" applyFill="1" applyBorder="1" applyAlignment="1">
      <alignment horizontal="center" vertical="center"/>
    </xf>
    <xf numFmtId="0" fontId="7" fillId="19" borderId="10" xfId="5" applyFont="1" applyFill="1" applyBorder="1" applyAlignment="1">
      <alignment horizontal="center" vertical="center"/>
    </xf>
    <xf numFmtId="0" fontId="7" fillId="19" borderId="4" xfId="5" applyFont="1" applyFill="1" applyBorder="1" applyAlignment="1">
      <alignment horizontal="center" vertical="center" wrapText="1"/>
    </xf>
    <xf numFmtId="0" fontId="7" fillId="19" borderId="51" xfId="5" applyFont="1" applyFill="1" applyBorder="1" applyAlignment="1">
      <alignment horizontal="center" vertical="center" wrapText="1"/>
    </xf>
    <xf numFmtId="0" fontId="3" fillId="0" borderId="0" xfId="5" applyFont="1"/>
    <xf numFmtId="0" fontId="7" fillId="0" borderId="13" xfId="5" applyFont="1" applyBorder="1"/>
    <xf numFmtId="2" fontId="15" fillId="0" borderId="54" xfId="5" applyNumberFormat="1" applyFont="1" applyBorder="1" applyAlignment="1">
      <alignment horizontal="center" vertical="center"/>
    </xf>
    <xf numFmtId="0" fontId="33" fillId="0" borderId="2" xfId="5" applyFont="1" applyBorder="1" applyAlignment="1">
      <alignment horizontal="center" vertical="center"/>
    </xf>
    <xf numFmtId="0" fontId="7" fillId="19" borderId="56" xfId="5" applyFont="1" applyFill="1" applyBorder="1"/>
    <xf numFmtId="0" fontId="15" fillId="19" borderId="57" xfId="5" applyFont="1" applyFill="1" applyBorder="1" applyAlignment="1">
      <alignment horizontal="center" vertical="center"/>
    </xf>
    <xf numFmtId="2" fontId="15" fillId="19" borderId="58" xfId="5" applyNumberFormat="1" applyFont="1" applyFill="1" applyBorder="1" applyAlignment="1">
      <alignment horizontal="center" vertical="center"/>
    </xf>
    <xf numFmtId="0" fontId="32" fillId="0" borderId="63" xfId="5" applyFont="1" applyBorder="1"/>
    <xf numFmtId="2" fontId="34" fillId="0" borderId="54" xfId="5" applyNumberFormat="1" applyFont="1" applyBorder="1" applyAlignment="1">
      <alignment horizontal="center" vertical="center"/>
    </xf>
    <xf numFmtId="2" fontId="34" fillId="19" borderId="58" xfId="5" applyNumberFormat="1" applyFont="1" applyFill="1" applyBorder="1" applyAlignment="1">
      <alignment horizontal="center" vertical="center"/>
    </xf>
    <xf numFmtId="2" fontId="15" fillId="0" borderId="64" xfId="5" applyNumberFormat="1" applyFont="1" applyBorder="1" applyAlignment="1">
      <alignment horizontal="center" vertical="center"/>
    </xf>
    <xf numFmtId="0" fontId="29" fillId="19" borderId="4" xfId="5" applyFont="1" applyFill="1" applyBorder="1" applyAlignment="1">
      <alignment horizontal="center" vertical="center" wrapText="1"/>
    </xf>
    <xf numFmtId="0" fontId="29" fillId="19" borderId="51" xfId="5" applyFont="1" applyFill="1" applyBorder="1" applyAlignment="1">
      <alignment horizontal="center" vertical="center" wrapText="1"/>
    </xf>
    <xf numFmtId="0" fontId="29" fillId="4" borderId="10" xfId="5" applyFont="1" applyFill="1" applyBorder="1" applyAlignment="1">
      <alignment horizontal="center" vertical="center"/>
    </xf>
    <xf numFmtId="0" fontId="15" fillId="4" borderId="4" xfId="5" applyFont="1" applyFill="1" applyBorder="1" applyAlignment="1">
      <alignment horizontal="center" vertical="center"/>
    </xf>
    <xf numFmtId="0" fontId="15" fillId="4" borderId="53" xfId="5" applyFont="1" applyFill="1" applyBorder="1" applyAlignment="1">
      <alignment horizontal="center" vertical="center"/>
    </xf>
    <xf numFmtId="0" fontId="7" fillId="4" borderId="13" xfId="5" applyFont="1" applyFill="1" applyBorder="1"/>
    <xf numFmtId="2" fontId="27" fillId="0" borderId="2" xfId="5" applyNumberFormat="1" applyBorder="1" applyAlignment="1">
      <alignment horizontal="center" vertical="center"/>
    </xf>
    <xf numFmtId="2" fontId="27" fillId="0" borderId="2" xfId="5" applyNumberFormat="1" applyBorder="1" applyAlignment="1">
      <alignment horizontal="center"/>
    </xf>
    <xf numFmtId="2" fontId="27" fillId="0" borderId="55" xfId="5" applyNumberFormat="1" applyBorder="1" applyAlignment="1">
      <alignment horizontal="center"/>
    </xf>
    <xf numFmtId="2" fontId="27" fillId="0" borderId="54" xfId="5" applyNumberFormat="1" applyBorder="1" applyAlignment="1">
      <alignment horizontal="center"/>
    </xf>
    <xf numFmtId="2" fontId="35" fillId="0" borderId="55" xfId="5" applyNumberFormat="1" applyFont="1" applyBorder="1" applyAlignment="1">
      <alignment horizontal="center"/>
    </xf>
    <xf numFmtId="0" fontId="7" fillId="4" borderId="56" xfId="5" applyFont="1" applyFill="1" applyBorder="1"/>
    <xf numFmtId="2" fontId="15" fillId="4" borderId="57" xfId="5" applyNumberFormat="1" applyFont="1" applyFill="1" applyBorder="1" applyAlignment="1">
      <alignment horizontal="center" vertical="center"/>
    </xf>
    <xf numFmtId="2" fontId="15" fillId="4" borderId="58" xfId="5" applyNumberFormat="1" applyFont="1" applyFill="1" applyBorder="1" applyAlignment="1">
      <alignment horizontal="center" vertical="center"/>
    </xf>
    <xf numFmtId="0" fontId="29" fillId="12" borderId="10" xfId="5" applyFont="1" applyFill="1" applyBorder="1" applyAlignment="1">
      <alignment horizontal="center" vertical="center"/>
    </xf>
    <xf numFmtId="0" fontId="15" fillId="12" borderId="4" xfId="5" applyFont="1" applyFill="1" applyBorder="1" applyAlignment="1">
      <alignment horizontal="center" vertical="center"/>
    </xf>
    <xf numFmtId="0" fontId="15" fillId="12" borderId="53" xfId="5" applyFont="1" applyFill="1" applyBorder="1" applyAlignment="1">
      <alignment horizontal="center" vertical="center"/>
    </xf>
    <xf numFmtId="0" fontId="7" fillId="12" borderId="13" xfId="5" applyFont="1" applyFill="1" applyBorder="1"/>
    <xf numFmtId="0" fontId="27" fillId="0" borderId="2" xfId="5" applyBorder="1" applyAlignment="1">
      <alignment horizontal="center"/>
    </xf>
    <xf numFmtId="0" fontId="27" fillId="0" borderId="2" xfId="5" applyBorder="1" applyAlignment="1">
      <alignment horizontal="center" vertical="center"/>
    </xf>
    <xf numFmtId="2" fontId="27" fillId="0" borderId="55" xfId="5" applyNumberFormat="1" applyBorder="1" applyAlignment="1">
      <alignment horizontal="center" vertical="center"/>
    </xf>
    <xf numFmtId="2" fontId="35" fillId="0" borderId="55" xfId="5" applyNumberFormat="1" applyFont="1" applyBorder="1" applyAlignment="1">
      <alignment horizontal="center" vertical="center"/>
    </xf>
    <xf numFmtId="0" fontId="7" fillId="12" borderId="56" xfId="5" applyFont="1" applyFill="1" applyBorder="1"/>
    <xf numFmtId="2" fontId="15" fillId="12" borderId="57" xfId="5" applyNumberFormat="1" applyFont="1" applyFill="1" applyBorder="1" applyAlignment="1">
      <alignment horizontal="center" vertical="center"/>
    </xf>
    <xf numFmtId="2" fontId="15" fillId="12" borderId="58" xfId="5" applyNumberFormat="1" applyFont="1" applyFill="1" applyBorder="1" applyAlignment="1">
      <alignment horizontal="center" vertical="center"/>
    </xf>
    <xf numFmtId="0" fontId="27" fillId="0" borderId="55" xfId="5" applyBorder="1" applyAlignment="1">
      <alignment horizontal="center" vertical="center"/>
    </xf>
    <xf numFmtId="0" fontId="27" fillId="0" borderId="54" xfId="5" applyBorder="1" applyAlignment="1">
      <alignment horizontal="center" vertical="center"/>
    </xf>
    <xf numFmtId="0" fontId="29" fillId="20" borderId="10" xfId="5" applyFont="1" applyFill="1" applyBorder="1" applyAlignment="1">
      <alignment horizontal="center" vertical="center"/>
    </xf>
    <xf numFmtId="0" fontId="15" fillId="20" borderId="4" xfId="5" applyFont="1" applyFill="1" applyBorder="1" applyAlignment="1">
      <alignment horizontal="center" vertical="center"/>
    </xf>
    <xf numFmtId="0" fontId="15" fillId="20" borderId="53" xfId="5" applyFont="1" applyFill="1" applyBorder="1" applyAlignment="1">
      <alignment horizontal="center" vertical="center"/>
    </xf>
    <xf numFmtId="0" fontId="7" fillId="20" borderId="13" xfId="5" applyFont="1" applyFill="1" applyBorder="1"/>
    <xf numFmtId="2" fontId="27" fillId="0" borderId="54" xfId="5" applyNumberFormat="1" applyBorder="1" applyAlignment="1">
      <alignment horizontal="center" vertical="center"/>
    </xf>
    <xf numFmtId="2" fontId="15" fillId="0" borderId="55" xfId="5" applyNumberFormat="1" applyFont="1" applyBorder="1" applyAlignment="1">
      <alignment horizontal="center" vertical="center"/>
    </xf>
    <xf numFmtId="2" fontId="1" fillId="0" borderId="2" xfId="5" applyNumberFormat="1" applyFont="1" applyBorder="1" applyAlignment="1">
      <alignment horizontal="center" vertical="center"/>
    </xf>
    <xf numFmtId="0" fontId="7" fillId="20" borderId="56" xfId="5" applyFont="1" applyFill="1" applyBorder="1"/>
    <xf numFmtId="2" fontId="15" fillId="20" borderId="57" xfId="5" applyNumberFormat="1" applyFont="1" applyFill="1" applyBorder="1" applyAlignment="1">
      <alignment horizontal="center" vertical="center"/>
    </xf>
    <xf numFmtId="2" fontId="15" fillId="20" borderId="58" xfId="5" applyNumberFormat="1" applyFont="1" applyFill="1" applyBorder="1" applyAlignment="1">
      <alignment horizontal="center" vertical="center"/>
    </xf>
    <xf numFmtId="0" fontId="29" fillId="21" borderId="10" xfId="5" applyFont="1" applyFill="1" applyBorder="1" applyAlignment="1">
      <alignment horizontal="center" vertical="center"/>
    </xf>
    <xf numFmtId="0" fontId="15" fillId="21" borderId="4" xfId="5" applyFont="1" applyFill="1" applyBorder="1" applyAlignment="1">
      <alignment horizontal="center" vertical="center"/>
    </xf>
    <xf numFmtId="0" fontId="15" fillId="21" borderId="53" xfId="5" applyFont="1" applyFill="1" applyBorder="1" applyAlignment="1">
      <alignment horizontal="center" vertical="center"/>
    </xf>
    <xf numFmtId="0" fontId="7" fillId="21" borderId="13" xfId="5" applyFont="1" applyFill="1" applyBorder="1"/>
    <xf numFmtId="0" fontId="35" fillId="0" borderId="55" xfId="5" applyFont="1" applyBorder="1" applyAlignment="1">
      <alignment horizontal="center" vertical="center"/>
    </xf>
    <xf numFmtId="0" fontId="7" fillId="21" borderId="56" xfId="5" applyFont="1" applyFill="1" applyBorder="1"/>
    <xf numFmtId="2" fontId="15" fillId="21" borderId="57" xfId="5" applyNumberFormat="1" applyFont="1" applyFill="1" applyBorder="1" applyAlignment="1">
      <alignment horizontal="center" vertical="center"/>
    </xf>
    <xf numFmtId="2" fontId="15" fillId="21" borderId="58" xfId="5" applyNumberFormat="1" applyFont="1" applyFill="1" applyBorder="1" applyAlignment="1">
      <alignment horizontal="center" vertical="center"/>
    </xf>
    <xf numFmtId="0" fontId="29" fillId="22" borderId="10" xfId="5" applyFont="1" applyFill="1" applyBorder="1" applyAlignment="1">
      <alignment horizontal="center" vertical="center"/>
    </xf>
    <xf numFmtId="0" fontId="15" fillId="22" borderId="4" xfId="5" applyFont="1" applyFill="1" applyBorder="1" applyAlignment="1">
      <alignment horizontal="center" vertical="center"/>
    </xf>
    <xf numFmtId="0" fontId="15" fillId="22" borderId="53" xfId="5" applyFont="1" applyFill="1" applyBorder="1" applyAlignment="1">
      <alignment horizontal="center" vertical="center"/>
    </xf>
    <xf numFmtId="0" fontId="7" fillId="22" borderId="13" xfId="5" applyFont="1" applyFill="1" applyBorder="1"/>
    <xf numFmtId="0" fontId="7" fillId="22" borderId="56" xfId="5" applyFont="1" applyFill="1" applyBorder="1"/>
    <xf numFmtId="2" fontId="15" fillId="22" borderId="57" xfId="5" applyNumberFormat="1" applyFont="1" applyFill="1" applyBorder="1" applyAlignment="1">
      <alignment horizontal="center" vertical="center"/>
    </xf>
    <xf numFmtId="2" fontId="15" fillId="22" borderId="58" xfId="5" applyNumberFormat="1" applyFont="1" applyFill="1" applyBorder="1" applyAlignment="1">
      <alignment horizontal="center" vertical="center"/>
    </xf>
    <xf numFmtId="0" fontId="29" fillId="23" borderId="10" xfId="5" applyFont="1" applyFill="1" applyBorder="1" applyAlignment="1">
      <alignment horizontal="center" vertical="center"/>
    </xf>
    <xf numFmtId="0" fontId="15" fillId="23" borderId="4" xfId="5" applyFont="1" applyFill="1" applyBorder="1" applyAlignment="1">
      <alignment horizontal="center" vertical="center"/>
    </xf>
    <xf numFmtId="0" fontId="15" fillId="23" borderId="53" xfId="5" applyFont="1" applyFill="1" applyBorder="1" applyAlignment="1">
      <alignment horizontal="center" vertical="center"/>
    </xf>
    <xf numFmtId="0" fontId="7" fillId="23" borderId="13" xfId="5" applyFont="1" applyFill="1" applyBorder="1"/>
    <xf numFmtId="0" fontId="7" fillId="23" borderId="56" xfId="5" applyFont="1" applyFill="1" applyBorder="1"/>
    <xf numFmtId="2" fontId="15" fillId="23" borderId="57" xfId="5" applyNumberFormat="1" applyFont="1" applyFill="1" applyBorder="1" applyAlignment="1">
      <alignment horizontal="center" vertical="center"/>
    </xf>
    <xf numFmtId="2" fontId="15" fillId="23" borderId="58" xfId="5" applyNumberFormat="1" applyFont="1" applyFill="1" applyBorder="1" applyAlignment="1">
      <alignment horizontal="center" vertical="center"/>
    </xf>
    <xf numFmtId="0" fontId="15" fillId="24" borderId="10" xfId="5" applyFont="1" applyFill="1" applyBorder="1" applyAlignment="1">
      <alignment horizontal="center" vertical="center"/>
    </xf>
    <xf numFmtId="0" fontId="29" fillId="24" borderId="4" xfId="5" applyFont="1" applyFill="1" applyBorder="1" applyAlignment="1">
      <alignment horizontal="center" vertical="center" wrapText="1"/>
    </xf>
    <xf numFmtId="0" fontId="29" fillId="24" borderId="53" xfId="5" applyFont="1" applyFill="1" applyBorder="1" applyAlignment="1">
      <alignment horizontal="center" vertical="center" wrapText="1"/>
    </xf>
    <xf numFmtId="0" fontId="29" fillId="18" borderId="10" xfId="5" applyFont="1" applyFill="1" applyBorder="1" applyAlignment="1">
      <alignment horizontal="center" vertical="center" wrapText="1"/>
    </xf>
    <xf numFmtId="0" fontId="29" fillId="18" borderId="4" xfId="5" applyFont="1" applyFill="1" applyBorder="1" applyAlignment="1">
      <alignment horizontal="center" vertical="center" wrapText="1"/>
    </xf>
    <xf numFmtId="0" fontId="29" fillId="18" borderId="51" xfId="5" applyFont="1" applyFill="1" applyBorder="1" applyAlignment="1">
      <alignment horizontal="center" vertical="center" wrapText="1"/>
    </xf>
    <xf numFmtId="0" fontId="29" fillId="25" borderId="10" xfId="5" applyFont="1" applyFill="1" applyBorder="1" applyAlignment="1">
      <alignment horizontal="center" vertical="center" wrapText="1"/>
    </xf>
    <xf numFmtId="0" fontId="29" fillId="25" borderId="4" xfId="5" applyFont="1" applyFill="1" applyBorder="1" applyAlignment="1">
      <alignment horizontal="center" vertical="center" wrapText="1"/>
    </xf>
    <xf numFmtId="0" fontId="29" fillId="25" borderId="53" xfId="5" applyFont="1" applyFill="1" applyBorder="1" applyAlignment="1">
      <alignment horizontal="center" vertical="center" wrapText="1"/>
    </xf>
    <xf numFmtId="0" fontId="29" fillId="14" borderId="10" xfId="5" applyFont="1" applyFill="1" applyBorder="1" applyAlignment="1">
      <alignment horizontal="center" vertical="center" wrapText="1"/>
    </xf>
    <xf numFmtId="0" fontId="29" fillId="14" borderId="4" xfId="5" applyFont="1" applyFill="1" applyBorder="1" applyAlignment="1">
      <alignment horizontal="center" vertical="center" wrapText="1"/>
    </xf>
    <xf numFmtId="0" fontId="29" fillId="14" borderId="53" xfId="5" applyFont="1" applyFill="1" applyBorder="1" applyAlignment="1">
      <alignment horizontal="center" vertical="center" wrapText="1"/>
    </xf>
    <xf numFmtId="0" fontId="29" fillId="11" borderId="10" xfId="5" applyFont="1" applyFill="1" applyBorder="1" applyAlignment="1">
      <alignment horizontal="center" vertical="center" wrapText="1"/>
    </xf>
    <xf numFmtId="0" fontId="29" fillId="11" borderId="4" xfId="5" applyFont="1" applyFill="1" applyBorder="1" applyAlignment="1">
      <alignment horizontal="center" vertical="center" wrapText="1"/>
    </xf>
    <xf numFmtId="0" fontId="29" fillId="11" borderId="8" xfId="5" applyFont="1" applyFill="1" applyBorder="1" applyAlignment="1">
      <alignment horizontal="center" vertical="center" wrapText="1"/>
    </xf>
    <xf numFmtId="0" fontId="29" fillId="4" borderId="2" xfId="5" applyFont="1" applyFill="1" applyBorder="1" applyAlignment="1">
      <alignment horizontal="center" vertical="center" wrapText="1"/>
    </xf>
    <xf numFmtId="0" fontId="6" fillId="0" borderId="13" xfId="5" applyFont="1" applyBorder="1"/>
    <xf numFmtId="0" fontId="36" fillId="26" borderId="13" xfId="5" applyFont="1" applyFill="1" applyBorder="1" applyAlignment="1">
      <alignment horizontal="center" vertical="center" wrapText="1"/>
    </xf>
    <xf numFmtId="0" fontId="36" fillId="26" borderId="2" xfId="5" applyFont="1" applyFill="1" applyBorder="1" applyAlignment="1">
      <alignment horizontal="center" vertical="center" wrapText="1"/>
    </xf>
    <xf numFmtId="2" fontId="37" fillId="24" borderId="54" xfId="5" applyNumberFormat="1" applyFont="1" applyFill="1" applyBorder="1" applyAlignment="1">
      <alignment horizontal="center" vertical="center" wrapText="1"/>
    </xf>
    <xf numFmtId="2" fontId="37" fillId="18" borderId="54" xfId="5" applyNumberFormat="1" applyFont="1" applyFill="1" applyBorder="1" applyAlignment="1">
      <alignment horizontal="center" vertical="center" wrapText="1"/>
    </xf>
    <xf numFmtId="2" fontId="37" fillId="25" borderId="54" xfId="5" applyNumberFormat="1" applyFont="1" applyFill="1" applyBorder="1" applyAlignment="1">
      <alignment horizontal="center" vertical="center" wrapText="1"/>
    </xf>
    <xf numFmtId="2" fontId="37" fillId="14" borderId="54" xfId="5" applyNumberFormat="1" applyFont="1" applyFill="1" applyBorder="1" applyAlignment="1">
      <alignment horizontal="center" vertical="center" wrapText="1"/>
    </xf>
    <xf numFmtId="2" fontId="37" fillId="11" borderId="54" xfId="5" applyNumberFormat="1" applyFont="1" applyFill="1" applyBorder="1" applyAlignment="1">
      <alignment horizontal="center" vertical="center" wrapText="1"/>
    </xf>
    <xf numFmtId="2" fontId="37" fillId="4" borderId="54" xfId="5" applyNumberFormat="1" applyFont="1" applyFill="1" applyBorder="1" applyAlignment="1">
      <alignment horizontal="center" vertical="center" wrapText="1"/>
    </xf>
    <xf numFmtId="0" fontId="38" fillId="26" borderId="13" xfId="5" applyFont="1" applyFill="1" applyBorder="1" applyAlignment="1">
      <alignment horizontal="center" vertical="center" wrapText="1"/>
    </xf>
    <xf numFmtId="0" fontId="38" fillId="26" borderId="2" xfId="5" applyFont="1" applyFill="1" applyBorder="1" applyAlignment="1">
      <alignment horizontal="center" vertical="center" wrapText="1"/>
    </xf>
    <xf numFmtId="2" fontId="39" fillId="11" borderId="54" xfId="5" applyNumberFormat="1" applyFont="1" applyFill="1" applyBorder="1" applyAlignment="1">
      <alignment horizontal="center" vertical="center" wrapText="1"/>
    </xf>
    <xf numFmtId="2" fontId="39" fillId="4" borderId="54" xfId="5" applyNumberFormat="1" applyFont="1" applyFill="1" applyBorder="1" applyAlignment="1">
      <alignment horizontal="center" vertical="center" wrapText="1"/>
    </xf>
    <xf numFmtId="0" fontId="7" fillId="24" borderId="65" xfId="5" applyFont="1" applyFill="1" applyBorder="1"/>
    <xf numFmtId="0" fontId="7" fillId="24" borderId="57" xfId="5" applyFont="1" applyFill="1" applyBorder="1" applyAlignment="1">
      <alignment horizontal="center" vertical="center"/>
    </xf>
    <xf numFmtId="2" fontId="40" fillId="24" borderId="58" xfId="5" applyNumberFormat="1" applyFont="1" applyFill="1" applyBorder="1" applyAlignment="1">
      <alignment horizontal="center" vertical="center" wrapText="1"/>
    </xf>
    <xf numFmtId="0" fontId="7" fillId="18" borderId="56" xfId="5" applyFont="1" applyFill="1" applyBorder="1" applyAlignment="1">
      <alignment horizontal="center" vertical="center"/>
    </xf>
    <xf numFmtId="0" fontId="7" fillId="18" borderId="57" xfId="5" applyFont="1" applyFill="1" applyBorder="1" applyAlignment="1">
      <alignment horizontal="center" vertical="center"/>
    </xf>
    <xf numFmtId="2" fontId="40" fillId="18" borderId="58" xfId="5" applyNumberFormat="1" applyFont="1" applyFill="1" applyBorder="1" applyAlignment="1">
      <alignment horizontal="center" vertical="center" wrapText="1"/>
    </xf>
    <xf numFmtId="0" fontId="7" fillId="25" borderId="56" xfId="5" applyFont="1" applyFill="1" applyBorder="1" applyAlignment="1">
      <alignment horizontal="center" vertical="center"/>
    </xf>
    <xf numFmtId="0" fontId="7" fillId="25" borderId="57" xfId="5" applyFont="1" applyFill="1" applyBorder="1" applyAlignment="1">
      <alignment horizontal="center" vertical="center"/>
    </xf>
    <xf numFmtId="2" fontId="40" fillId="25" borderId="58" xfId="5" applyNumberFormat="1" applyFont="1" applyFill="1" applyBorder="1" applyAlignment="1">
      <alignment horizontal="center" vertical="center" wrapText="1"/>
    </xf>
    <xf numFmtId="0" fontId="7" fillId="14" borderId="56" xfId="5" applyFont="1" applyFill="1" applyBorder="1" applyAlignment="1">
      <alignment horizontal="center" vertical="center"/>
    </xf>
    <xf numFmtId="0" fontId="7" fillId="14" borderId="57" xfId="5" applyFont="1" applyFill="1" applyBorder="1" applyAlignment="1">
      <alignment horizontal="center" vertical="center"/>
    </xf>
    <xf numFmtId="2" fontId="40" fillId="14" borderId="58" xfId="5" applyNumberFormat="1" applyFont="1" applyFill="1" applyBorder="1" applyAlignment="1">
      <alignment horizontal="center" vertical="center" wrapText="1"/>
    </xf>
    <xf numFmtId="0" fontId="7" fillId="11" borderId="56" xfId="5" applyFont="1" applyFill="1" applyBorder="1" applyAlignment="1">
      <alignment horizontal="center" vertical="center"/>
    </xf>
    <xf numFmtId="0" fontId="7" fillId="11" borderId="57" xfId="5" applyFont="1" applyFill="1" applyBorder="1" applyAlignment="1">
      <alignment horizontal="center" vertical="center"/>
    </xf>
    <xf numFmtId="2" fontId="40" fillId="11" borderId="58" xfId="5" applyNumberFormat="1" applyFont="1" applyFill="1" applyBorder="1" applyAlignment="1">
      <alignment horizontal="center" vertical="center" wrapText="1"/>
    </xf>
    <xf numFmtId="2" fontId="40" fillId="4" borderId="58" xfId="5" applyNumberFormat="1" applyFont="1" applyFill="1" applyBorder="1" applyAlignment="1">
      <alignment horizontal="center" vertical="center" wrapText="1"/>
    </xf>
    <xf numFmtId="0" fontId="6" fillId="0" borderId="0" xfId="5" applyFont="1"/>
    <xf numFmtId="0" fontId="15" fillId="27" borderId="10" xfId="5" applyFont="1" applyFill="1" applyBorder="1" applyAlignment="1">
      <alignment horizontal="center" vertical="center" wrapText="1"/>
    </xf>
    <xf numFmtId="0" fontId="15" fillId="15" borderId="4" xfId="5" applyFont="1" applyFill="1" applyBorder="1" applyAlignment="1">
      <alignment horizontal="center" vertical="center" wrapText="1"/>
    </xf>
    <xf numFmtId="0" fontId="15" fillId="18" borderId="4" xfId="5" applyFont="1" applyFill="1" applyBorder="1" applyAlignment="1">
      <alignment horizontal="center" vertical="center" wrapText="1"/>
    </xf>
    <xf numFmtId="0" fontId="15" fillId="25" borderId="4" xfId="5" applyFont="1" applyFill="1" applyBorder="1" applyAlignment="1">
      <alignment horizontal="center" vertical="center" wrapText="1"/>
    </xf>
    <xf numFmtId="0" fontId="15" fillId="14" borderId="4" xfId="5" applyFont="1" applyFill="1" applyBorder="1" applyAlignment="1">
      <alignment horizontal="center" vertical="center" wrapText="1"/>
    </xf>
    <xf numFmtId="0" fontId="15" fillId="28" borderId="51" xfId="5" applyFont="1" applyFill="1" applyBorder="1" applyAlignment="1">
      <alignment horizontal="center" vertical="center" wrapText="1"/>
    </xf>
    <xf numFmtId="0" fontId="6" fillId="27" borderId="13" xfId="5" applyFont="1" applyFill="1" applyBorder="1"/>
    <xf numFmtId="2" fontId="30" fillId="0" borderId="54" xfId="5" applyNumberFormat="1" applyFont="1" applyBorder="1" applyAlignment="1">
      <alignment horizontal="center" vertical="center"/>
    </xf>
    <xf numFmtId="0" fontId="6" fillId="27" borderId="56" xfId="5" applyFont="1" applyFill="1" applyBorder="1"/>
    <xf numFmtId="2" fontId="6" fillId="15" borderId="57" xfId="5" applyNumberFormat="1" applyFont="1" applyFill="1" applyBorder="1" applyAlignment="1">
      <alignment horizontal="center" vertical="center"/>
    </xf>
    <xf numFmtId="2" fontId="6" fillId="18" borderId="57" xfId="5" applyNumberFormat="1" applyFont="1" applyFill="1" applyBorder="1" applyAlignment="1">
      <alignment horizontal="center" vertical="center"/>
    </xf>
    <xf numFmtId="2" fontId="6" fillId="25" borderId="57" xfId="5" applyNumberFormat="1" applyFont="1" applyFill="1" applyBorder="1" applyAlignment="1">
      <alignment horizontal="center" vertical="center"/>
    </xf>
    <xf numFmtId="2" fontId="6" fillId="14" borderId="57" xfId="5" applyNumberFormat="1" applyFont="1" applyFill="1" applyBorder="1" applyAlignment="1">
      <alignment horizontal="center" vertical="center"/>
    </xf>
    <xf numFmtId="2" fontId="6" fillId="28" borderId="58" xfId="5" applyNumberFormat="1" applyFont="1" applyFill="1" applyBorder="1" applyAlignment="1">
      <alignment horizontal="center" vertical="center"/>
    </xf>
    <xf numFmtId="0" fontId="6" fillId="5" borderId="10" xfId="5" applyFont="1" applyFill="1" applyBorder="1" applyAlignment="1">
      <alignment horizontal="center" vertical="center"/>
    </xf>
    <xf numFmtId="0" fontId="29" fillId="5" borderId="53" xfId="5" applyFont="1" applyFill="1" applyBorder="1" applyAlignment="1">
      <alignment horizontal="center" vertical="center" wrapText="1"/>
    </xf>
    <xf numFmtId="0" fontId="29" fillId="18" borderId="53" xfId="5" applyFont="1" applyFill="1" applyBorder="1" applyAlignment="1">
      <alignment horizontal="center" vertical="center" wrapText="1"/>
    </xf>
    <xf numFmtId="0" fontId="29" fillId="29" borderId="10" xfId="5" applyFont="1" applyFill="1" applyBorder="1" applyAlignment="1">
      <alignment horizontal="center" vertical="center" wrapText="1"/>
    </xf>
    <xf numFmtId="0" fontId="29" fillId="29" borderId="51" xfId="5" applyFont="1" applyFill="1" applyBorder="1" applyAlignment="1">
      <alignment horizontal="center" vertical="center" wrapText="1"/>
    </xf>
    <xf numFmtId="0" fontId="29" fillId="21" borderId="10" xfId="5" applyFont="1" applyFill="1" applyBorder="1" applyAlignment="1">
      <alignment horizontal="center" vertical="center" wrapText="1"/>
    </xf>
    <xf numFmtId="0" fontId="29" fillId="21" borderId="53" xfId="5" applyFont="1" applyFill="1" applyBorder="1" applyAlignment="1">
      <alignment horizontal="center" vertical="center" wrapText="1"/>
    </xf>
    <xf numFmtId="0" fontId="29" fillId="7" borderId="10" xfId="5" applyFont="1" applyFill="1" applyBorder="1" applyAlignment="1">
      <alignment horizontal="center" vertical="center" wrapText="1"/>
    </xf>
    <xf numFmtId="0" fontId="29" fillId="7" borderId="53" xfId="5" applyFont="1" applyFill="1" applyBorder="1" applyAlignment="1">
      <alignment horizontal="center" vertical="center" wrapText="1"/>
    </xf>
    <xf numFmtId="0" fontId="29" fillId="13" borderId="10" xfId="5" applyFont="1" applyFill="1" applyBorder="1" applyAlignment="1">
      <alignment horizontal="center" vertical="center" wrapText="1"/>
    </xf>
    <xf numFmtId="0" fontId="29" fillId="4" borderId="10" xfId="5" applyFont="1" applyFill="1" applyBorder="1" applyAlignment="1">
      <alignment horizontal="center" vertical="center" wrapText="1"/>
    </xf>
    <xf numFmtId="0" fontId="29" fillId="4" borderId="51" xfId="5" applyFont="1" applyFill="1" applyBorder="1" applyAlignment="1">
      <alignment horizontal="center" vertical="center" wrapText="1"/>
    </xf>
    <xf numFmtId="0" fontId="6" fillId="5" borderId="13" xfId="5" applyFont="1" applyFill="1" applyBorder="1"/>
    <xf numFmtId="0" fontId="36" fillId="26" borderId="54" xfId="5" applyFont="1" applyFill="1" applyBorder="1" applyAlignment="1">
      <alignment horizontal="center" vertical="center" wrapText="1"/>
    </xf>
    <xf numFmtId="2" fontId="37" fillId="29" borderId="54" xfId="5" applyNumberFormat="1" applyFont="1" applyFill="1" applyBorder="1" applyAlignment="1">
      <alignment horizontal="center" vertical="center" wrapText="1"/>
    </xf>
    <xf numFmtId="2" fontId="37" fillId="21" borderId="54" xfId="5" applyNumberFormat="1" applyFont="1" applyFill="1" applyBorder="1" applyAlignment="1">
      <alignment horizontal="center" vertical="center" wrapText="1"/>
    </xf>
    <xf numFmtId="2" fontId="37" fillId="7" borderId="54" xfId="5" applyNumberFormat="1" applyFont="1" applyFill="1" applyBorder="1" applyAlignment="1">
      <alignment horizontal="center" vertical="center" wrapText="1"/>
    </xf>
    <xf numFmtId="2" fontId="37" fillId="13" borderId="54" xfId="5" applyNumberFormat="1" applyFont="1" applyFill="1" applyBorder="1" applyAlignment="1">
      <alignment horizontal="center" vertical="center" wrapText="1"/>
    </xf>
    <xf numFmtId="0" fontId="6" fillId="5" borderId="56" xfId="5" applyFont="1" applyFill="1" applyBorder="1"/>
    <xf numFmtId="0" fontId="6" fillId="5" borderId="58" xfId="5" applyFont="1" applyFill="1" applyBorder="1" applyAlignment="1">
      <alignment horizontal="center" vertical="center"/>
    </xf>
    <xf numFmtId="0" fontId="6" fillId="18" borderId="56" xfId="5" applyFont="1" applyFill="1" applyBorder="1" applyAlignment="1">
      <alignment horizontal="center" vertical="center"/>
    </xf>
    <xf numFmtId="2" fontId="41" fillId="18" borderId="58" xfId="5" applyNumberFormat="1" applyFont="1" applyFill="1" applyBorder="1" applyAlignment="1">
      <alignment horizontal="center" vertical="center"/>
    </xf>
    <xf numFmtId="0" fontId="6" fillId="29" borderId="65" xfId="5" applyFont="1" applyFill="1" applyBorder="1" applyAlignment="1">
      <alignment horizontal="center" vertical="center"/>
    </xf>
    <xf numFmtId="2" fontId="41" fillId="29" borderId="58" xfId="5" applyNumberFormat="1" applyFont="1" applyFill="1" applyBorder="1" applyAlignment="1">
      <alignment horizontal="center" vertical="center"/>
    </xf>
    <xf numFmtId="0" fontId="6" fillId="21" borderId="56" xfId="5" applyFont="1" applyFill="1" applyBorder="1" applyAlignment="1">
      <alignment horizontal="center" vertical="center"/>
    </xf>
    <xf numFmtId="2" fontId="41" fillId="21" borderId="58" xfId="5" applyNumberFormat="1" applyFont="1" applyFill="1" applyBorder="1" applyAlignment="1">
      <alignment horizontal="center" vertical="center"/>
    </xf>
    <xf numFmtId="0" fontId="6" fillId="7" borderId="56" xfId="5" applyFont="1" applyFill="1" applyBorder="1" applyAlignment="1">
      <alignment horizontal="center" vertical="center"/>
    </xf>
    <xf numFmtId="2" fontId="41" fillId="7" borderId="58" xfId="5" applyNumberFormat="1" applyFont="1" applyFill="1" applyBorder="1" applyAlignment="1">
      <alignment horizontal="center" vertical="center"/>
    </xf>
    <xf numFmtId="0" fontId="6" fillId="13" borderId="56" xfId="5" applyFont="1" applyFill="1" applyBorder="1" applyAlignment="1">
      <alignment horizontal="center" vertical="center"/>
    </xf>
    <xf numFmtId="2" fontId="41" fillId="13" borderId="58" xfId="5" applyNumberFormat="1" applyFont="1" applyFill="1" applyBorder="1" applyAlignment="1">
      <alignment horizontal="center" vertical="center"/>
    </xf>
    <xf numFmtId="2" fontId="41" fillId="4" borderId="58" xfId="5" applyNumberFormat="1" applyFont="1" applyFill="1" applyBorder="1" applyAlignment="1">
      <alignment horizontal="center" vertical="center"/>
    </xf>
    <xf numFmtId="0" fontId="15" fillId="5" borderId="10" xfId="5" applyFont="1" applyFill="1" applyBorder="1" applyAlignment="1">
      <alignment horizontal="center" vertical="center" wrapText="1"/>
    </xf>
    <xf numFmtId="0" fontId="7" fillId="18" borderId="4" xfId="5" applyFont="1" applyFill="1" applyBorder="1" applyAlignment="1">
      <alignment horizontal="center" vertical="center" wrapText="1"/>
    </xf>
    <xf numFmtId="0" fontId="7" fillId="29" borderId="4" xfId="5" applyFont="1" applyFill="1" applyBorder="1" applyAlignment="1">
      <alignment horizontal="center" vertical="center" wrapText="1"/>
    </xf>
    <xf numFmtId="0" fontId="7" fillId="21" borderId="4" xfId="5" applyFont="1" applyFill="1" applyBorder="1" applyAlignment="1">
      <alignment horizontal="center" vertical="center" wrapText="1"/>
    </xf>
    <xf numFmtId="0" fontId="7" fillId="7" borderId="4" xfId="5" applyFont="1" applyFill="1" applyBorder="1" applyAlignment="1">
      <alignment horizontal="center" vertical="center" wrapText="1"/>
    </xf>
    <xf numFmtId="0" fontId="7" fillId="13" borderId="8" xfId="5" applyFont="1" applyFill="1" applyBorder="1" applyAlignment="1">
      <alignment horizontal="center" vertical="center" wrapText="1"/>
    </xf>
    <xf numFmtId="0" fontId="7" fillId="13" borderId="2" xfId="5" applyFont="1" applyFill="1" applyBorder="1" applyAlignment="1">
      <alignment horizontal="center" vertical="center" wrapText="1"/>
    </xf>
    <xf numFmtId="2" fontId="6" fillId="29" borderId="57" xfId="5" applyNumberFormat="1" applyFont="1" applyFill="1" applyBorder="1" applyAlignment="1">
      <alignment horizontal="center" vertical="center"/>
    </xf>
    <xf numFmtId="2" fontId="6" fillId="21" borderId="57" xfId="5" applyNumberFormat="1" applyFont="1" applyFill="1" applyBorder="1" applyAlignment="1">
      <alignment horizontal="center" vertical="center"/>
    </xf>
    <xf numFmtId="2" fontId="6" fillId="7" borderId="57" xfId="5" applyNumberFormat="1" applyFont="1" applyFill="1" applyBorder="1" applyAlignment="1">
      <alignment horizontal="center" vertical="center"/>
    </xf>
    <xf numFmtId="2" fontId="6" fillId="13" borderId="58" xfId="5" applyNumberFormat="1" applyFont="1" applyFill="1" applyBorder="1" applyAlignment="1">
      <alignment horizontal="center" vertical="center"/>
    </xf>
    <xf numFmtId="0" fontId="15" fillId="30" borderId="10" xfId="5" applyFont="1" applyFill="1" applyBorder="1"/>
    <xf numFmtId="0" fontId="15" fillId="30" borderId="4" xfId="5" applyFont="1" applyFill="1" applyBorder="1" applyAlignment="1">
      <alignment horizontal="center" vertical="center"/>
    </xf>
    <xf numFmtId="0" fontId="15" fillId="30" borderId="53" xfId="5" applyFont="1" applyFill="1" applyBorder="1" applyAlignment="1">
      <alignment horizontal="center" vertical="center"/>
    </xf>
    <xf numFmtId="0" fontId="15" fillId="30" borderId="13" xfId="5" applyFont="1" applyFill="1" applyBorder="1"/>
    <xf numFmtId="0" fontId="1" fillId="0" borderId="0" xfId="5" applyFont="1"/>
    <xf numFmtId="0" fontId="15" fillId="30" borderId="65" xfId="5" applyFont="1" applyFill="1" applyBorder="1"/>
    <xf numFmtId="0" fontId="15" fillId="30" borderId="57" xfId="5" applyFont="1" applyFill="1" applyBorder="1" applyAlignment="1">
      <alignment horizontal="center" vertical="center"/>
    </xf>
    <xf numFmtId="0" fontId="15" fillId="30" borderId="58" xfId="5" applyFont="1" applyFill="1" applyBorder="1" applyAlignment="1">
      <alignment horizontal="center" vertical="center"/>
    </xf>
  </cellXfs>
  <cellStyles count="6">
    <cellStyle name="Euro" xfId="1" xr:uid="{00000000-0005-0000-0000-000000000000}"/>
    <cellStyle name="Normal" xfId="0" builtinId="0"/>
    <cellStyle name="Normal 2" xfId="2" xr:uid="{00000000-0005-0000-0000-000002000000}"/>
    <cellStyle name="Normal 2 3" xfId="3" xr:uid="{00000000-0005-0000-0000-000003000000}"/>
    <cellStyle name="Normal 3" xfId="4" xr:uid="{00000000-0005-0000-0000-000004000000}"/>
    <cellStyle name="Normal 4" xfId="5" xr:uid="{8A2A6DF1-F890-4F81-9657-31542B1143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'INDICAD. 2023'!$H$8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2023'!$G$9:$G$20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2023'!$H$9:$H$20</c:f>
              <c:numCache>
                <c:formatCode>0.00</c:formatCode>
                <c:ptCount val="12"/>
                <c:pt idx="0">
                  <c:v>1.4</c:v>
                </c:pt>
                <c:pt idx="1">
                  <c:v>1.9</c:v>
                </c:pt>
                <c:pt idx="2">
                  <c:v>2.0499999999999998</c:v>
                </c:pt>
                <c:pt idx="3">
                  <c:v>2.2599999999999998</c:v>
                </c:pt>
                <c:pt idx="4">
                  <c:v>2.42</c:v>
                </c:pt>
                <c:pt idx="5">
                  <c:v>2.5</c:v>
                </c:pt>
                <c:pt idx="6">
                  <c:v>2.63</c:v>
                </c:pt>
                <c:pt idx="7">
                  <c:v>2.54</c:v>
                </c:pt>
                <c:pt idx="8">
                  <c:v>2.4700000000000002</c:v>
                </c:pt>
                <c:pt idx="9">
                  <c:v>2.71</c:v>
                </c:pt>
                <c:pt idx="10">
                  <c:v>2.6</c:v>
                </c:pt>
                <c:pt idx="11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3-47D2-8201-BED78FC1101E}"/>
            </c:ext>
          </c:extLst>
        </c:ser>
        <c:ser>
          <c:idx val="1"/>
          <c:order val="1"/>
          <c:tx>
            <c:strRef>
              <c:f>'INDICAD. 2023'!$I$8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2023'!$G$9:$G$20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2023'!$I$9:$I$20</c:f>
              <c:numCache>
                <c:formatCode>0.00</c:formatCode>
                <c:ptCount val="12"/>
                <c:pt idx="0">
                  <c:v>1.42</c:v>
                </c:pt>
                <c:pt idx="1">
                  <c:v>1.85</c:v>
                </c:pt>
                <c:pt idx="2">
                  <c:v>2.2799999999999998</c:v>
                </c:pt>
                <c:pt idx="3">
                  <c:v>2.31</c:v>
                </c:pt>
                <c:pt idx="4">
                  <c:v>2.1800000000000002</c:v>
                </c:pt>
                <c:pt idx="5">
                  <c:v>2.11</c:v>
                </c:pt>
                <c:pt idx="6">
                  <c:v>2.29</c:v>
                </c:pt>
                <c:pt idx="7">
                  <c:v>2.3199999999999998</c:v>
                </c:pt>
                <c:pt idx="8">
                  <c:v>2.16</c:v>
                </c:pt>
                <c:pt idx="9">
                  <c:v>2.21</c:v>
                </c:pt>
                <c:pt idx="10">
                  <c:v>2.25</c:v>
                </c:pt>
                <c:pt idx="11">
                  <c:v>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3-47D2-8201-BED78FC1101E}"/>
            </c:ext>
          </c:extLst>
        </c:ser>
        <c:ser>
          <c:idx val="2"/>
          <c:order val="2"/>
          <c:tx>
            <c:strRef>
              <c:f>'INDICAD. 2023'!$J$8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2023'!$G$9:$G$20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2023'!$J$9:$J$20</c:f>
              <c:numCache>
                <c:formatCode>0.00</c:formatCode>
                <c:ptCount val="12"/>
                <c:pt idx="0">
                  <c:v>2</c:v>
                </c:pt>
                <c:pt idx="1">
                  <c:v>2.25</c:v>
                </c:pt>
                <c:pt idx="2">
                  <c:v>2.31</c:v>
                </c:pt>
                <c:pt idx="3">
                  <c:v>7.17</c:v>
                </c:pt>
                <c:pt idx="4">
                  <c:v>5.07</c:v>
                </c:pt>
                <c:pt idx="5">
                  <c:v>2.4300000000000002</c:v>
                </c:pt>
                <c:pt idx="6">
                  <c:v>3.2</c:v>
                </c:pt>
                <c:pt idx="7">
                  <c:v>4.26</c:v>
                </c:pt>
                <c:pt idx="8">
                  <c:v>2.4500000000000002</c:v>
                </c:pt>
                <c:pt idx="9">
                  <c:v>2.42</c:v>
                </c:pt>
                <c:pt idx="10">
                  <c:v>2.92</c:v>
                </c:pt>
                <c:pt idx="11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3-47D2-8201-BED78FC1101E}"/>
            </c:ext>
          </c:extLst>
        </c:ser>
        <c:ser>
          <c:idx val="3"/>
          <c:order val="3"/>
          <c:tx>
            <c:strRef>
              <c:f>'INDICAD. 2023'!$K$8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2023'!$G$9:$G$20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2023'!$K$9:$K$20</c:f>
              <c:numCache>
                <c:formatCode>0.00</c:formatCode>
                <c:ptCount val="12"/>
                <c:pt idx="0">
                  <c:v>1.04</c:v>
                </c:pt>
                <c:pt idx="1">
                  <c:v>2.31</c:v>
                </c:pt>
                <c:pt idx="2">
                  <c:v>2.91</c:v>
                </c:pt>
                <c:pt idx="3">
                  <c:v>2.2400000000000002</c:v>
                </c:pt>
                <c:pt idx="4">
                  <c:v>2.7</c:v>
                </c:pt>
                <c:pt idx="5">
                  <c:v>2.37</c:v>
                </c:pt>
                <c:pt idx="6">
                  <c:v>2.89</c:v>
                </c:pt>
                <c:pt idx="7">
                  <c:v>2.25</c:v>
                </c:pt>
                <c:pt idx="8">
                  <c:v>2.25</c:v>
                </c:pt>
                <c:pt idx="9">
                  <c:v>2.27</c:v>
                </c:pt>
                <c:pt idx="10">
                  <c:v>2.16</c:v>
                </c:pt>
                <c:pt idx="11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13-47D2-8201-BED78FC1101E}"/>
            </c:ext>
          </c:extLst>
        </c:ser>
        <c:ser>
          <c:idx val="4"/>
          <c:order val="4"/>
          <c:tx>
            <c:strRef>
              <c:f>'INDICAD. 2023'!$L$8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2023'!$G$9:$G$20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2023'!$L$9:$L$20</c:f>
              <c:numCache>
                <c:formatCode>0.00</c:formatCode>
                <c:ptCount val="12"/>
                <c:pt idx="0">
                  <c:v>1.3810126582278481</c:v>
                </c:pt>
                <c:pt idx="1">
                  <c:v>2.25</c:v>
                </c:pt>
                <c:pt idx="2">
                  <c:v>2.2799999999999998</c:v>
                </c:pt>
                <c:pt idx="3">
                  <c:v>2.2799999999999998</c:v>
                </c:pt>
                <c:pt idx="4">
                  <c:v>2.15</c:v>
                </c:pt>
                <c:pt idx="5">
                  <c:v>2.2200000000000002</c:v>
                </c:pt>
                <c:pt idx="6">
                  <c:v>2.2400000000000002</c:v>
                </c:pt>
                <c:pt idx="7">
                  <c:v>2.37</c:v>
                </c:pt>
                <c:pt idx="8">
                  <c:v>2.23</c:v>
                </c:pt>
                <c:pt idx="9">
                  <c:v>0</c:v>
                </c:pt>
                <c:pt idx="10">
                  <c:v>2.27</c:v>
                </c:pt>
                <c:pt idx="11">
                  <c:v>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13-47D2-8201-BED78FC1101E}"/>
            </c:ext>
          </c:extLst>
        </c:ser>
        <c:ser>
          <c:idx val="5"/>
          <c:order val="5"/>
          <c:tx>
            <c:strRef>
              <c:f>'INDICAD. 2023'!$M$8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'INDICAD. 2023'!$G$9:$G$20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2023'!$M$9:$M$20</c:f>
              <c:numCache>
                <c:formatCode>0.00</c:formatCode>
                <c:ptCount val="12"/>
                <c:pt idx="0">
                  <c:v>1.3810126582278481</c:v>
                </c:pt>
                <c:pt idx="1">
                  <c:v>2.1202723146747351</c:v>
                </c:pt>
                <c:pt idx="2">
                  <c:v>2.2260385999345762</c:v>
                </c:pt>
                <c:pt idx="3">
                  <c:v>2.1194029850746268</c:v>
                </c:pt>
                <c:pt idx="4">
                  <c:v>2.3833067517278042</c:v>
                </c:pt>
                <c:pt idx="5">
                  <c:v>2.0971153846153845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13-47D2-8201-BED78FC11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56105296"/>
        <c:axId val="856108248"/>
      </c:barChart>
      <c:catAx>
        <c:axId val="8561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108248"/>
        <c:crosses val="autoZero"/>
        <c:auto val="1"/>
        <c:lblAlgn val="ctr"/>
        <c:lblOffset val="100"/>
        <c:noMultiLvlLbl val="0"/>
      </c:catAx>
      <c:valAx>
        <c:axId val="8561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10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'DESEMPEÑO HOSP 2023.'!$C$96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2023.'!$B$97:$B$108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2023.'!$C$97:$C$108</c:f>
              <c:numCache>
                <c:formatCode>General</c:formatCode>
                <c:ptCount val="12"/>
                <c:pt idx="0">
                  <c:v>63.24</c:v>
                </c:pt>
                <c:pt idx="1">
                  <c:v>61.66</c:v>
                </c:pt>
                <c:pt idx="2" formatCode="0.00">
                  <c:v>58.24</c:v>
                </c:pt>
                <c:pt idx="3">
                  <c:v>65.02</c:v>
                </c:pt>
                <c:pt idx="4">
                  <c:v>62.71</c:v>
                </c:pt>
                <c:pt idx="5" formatCode="0.00">
                  <c:v>63.7</c:v>
                </c:pt>
                <c:pt idx="6">
                  <c:v>55.44</c:v>
                </c:pt>
                <c:pt idx="7">
                  <c:v>58.77</c:v>
                </c:pt>
                <c:pt idx="8">
                  <c:v>50.44</c:v>
                </c:pt>
                <c:pt idx="9">
                  <c:v>54.27</c:v>
                </c:pt>
                <c:pt idx="10">
                  <c:v>64.14</c:v>
                </c:pt>
                <c:pt idx="11">
                  <c:v>55.41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A-49C1-BD45-B4F8A08A029B}"/>
            </c:ext>
          </c:extLst>
        </c:ser>
        <c:ser>
          <c:idx val="1"/>
          <c:order val="1"/>
          <c:tx>
            <c:strRef>
              <c:f>'DESEMPEÑO HOSP 2023.'!$D$96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2023.'!$B$97:$B$108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2023.'!$D$97:$D$108</c:f>
              <c:numCache>
                <c:formatCode>General</c:formatCode>
                <c:ptCount val="12"/>
                <c:pt idx="0">
                  <c:v>59.34</c:v>
                </c:pt>
                <c:pt idx="1">
                  <c:v>62.05</c:v>
                </c:pt>
                <c:pt idx="2" formatCode="0.00">
                  <c:v>54.2</c:v>
                </c:pt>
                <c:pt idx="3">
                  <c:v>62.49</c:v>
                </c:pt>
                <c:pt idx="4">
                  <c:v>67.489999999999995</c:v>
                </c:pt>
                <c:pt idx="5" formatCode="0.00">
                  <c:v>61.21</c:v>
                </c:pt>
                <c:pt idx="6" formatCode="0.00">
                  <c:v>62.5</c:v>
                </c:pt>
                <c:pt idx="7">
                  <c:v>59.98</c:v>
                </c:pt>
                <c:pt idx="8">
                  <c:v>55.57</c:v>
                </c:pt>
                <c:pt idx="9" formatCode="0.00">
                  <c:v>55.3</c:v>
                </c:pt>
                <c:pt idx="10">
                  <c:v>53.85</c:v>
                </c:pt>
                <c:pt idx="11">
                  <c:v>55.62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A-49C1-BD45-B4F8A08A029B}"/>
            </c:ext>
          </c:extLst>
        </c:ser>
        <c:ser>
          <c:idx val="2"/>
          <c:order val="2"/>
          <c:tx>
            <c:strRef>
              <c:f>'DESEMPEÑO HOSP 2023.'!$E$96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2023.'!$B$97:$B$108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2023.'!$E$97:$E$108</c:f>
              <c:numCache>
                <c:formatCode>General</c:formatCode>
                <c:ptCount val="12"/>
                <c:pt idx="0">
                  <c:v>60.44</c:v>
                </c:pt>
                <c:pt idx="1">
                  <c:v>69.42</c:v>
                </c:pt>
                <c:pt idx="2">
                  <c:v>49.54</c:v>
                </c:pt>
                <c:pt idx="3">
                  <c:v>23.64</c:v>
                </c:pt>
                <c:pt idx="4">
                  <c:v>37.590000000000003</c:v>
                </c:pt>
                <c:pt idx="5" formatCode="0.00">
                  <c:v>40.700000000000003</c:v>
                </c:pt>
                <c:pt idx="6">
                  <c:v>29.11</c:v>
                </c:pt>
                <c:pt idx="7">
                  <c:v>27.73</c:v>
                </c:pt>
                <c:pt idx="8">
                  <c:v>26.11</c:v>
                </c:pt>
                <c:pt idx="9">
                  <c:v>21.07</c:v>
                </c:pt>
                <c:pt idx="10">
                  <c:v>20.05</c:v>
                </c:pt>
                <c:pt idx="11">
                  <c:v>22.14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A-49C1-BD45-B4F8A08A029B}"/>
            </c:ext>
          </c:extLst>
        </c:ser>
        <c:ser>
          <c:idx val="3"/>
          <c:order val="3"/>
          <c:tx>
            <c:strRef>
              <c:f>'DESEMPEÑO HOSP 2023.'!$F$96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2023.'!$B$97:$B$108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2023.'!$F$97:$F$108</c:f>
              <c:numCache>
                <c:formatCode>General</c:formatCode>
                <c:ptCount val="12"/>
                <c:pt idx="0">
                  <c:v>27.32</c:v>
                </c:pt>
                <c:pt idx="1">
                  <c:v>47.04</c:v>
                </c:pt>
                <c:pt idx="2">
                  <c:v>42.25</c:v>
                </c:pt>
                <c:pt idx="3" formatCode="0.00">
                  <c:v>44.76</c:v>
                </c:pt>
                <c:pt idx="4" formatCode="0.00">
                  <c:v>37.32</c:v>
                </c:pt>
                <c:pt idx="5" formatCode="0.00">
                  <c:v>24.9</c:v>
                </c:pt>
                <c:pt idx="6" formatCode="0.00">
                  <c:v>20</c:v>
                </c:pt>
                <c:pt idx="7" formatCode="0.00">
                  <c:v>20.25</c:v>
                </c:pt>
                <c:pt idx="8" formatCode="0.00">
                  <c:v>19.16</c:v>
                </c:pt>
                <c:pt idx="9" formatCode="0.00">
                  <c:v>20.97</c:v>
                </c:pt>
                <c:pt idx="10" formatCode="0.00">
                  <c:v>18.920000000000002</c:v>
                </c:pt>
                <c:pt idx="11" formatCode="0.00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A-49C1-BD45-B4F8A08A029B}"/>
            </c:ext>
          </c:extLst>
        </c:ser>
        <c:ser>
          <c:idx val="4"/>
          <c:order val="4"/>
          <c:tx>
            <c:strRef>
              <c:f>'DESEMPEÑO HOSP 2023.'!$G$96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'DESEMPEÑO HOSP 2023.'!$B$97:$B$108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2023.'!$G$97:$G$108</c:f>
              <c:numCache>
                <c:formatCode>General</c:formatCode>
                <c:ptCount val="12"/>
                <c:pt idx="0">
                  <c:v>19.88</c:v>
                </c:pt>
                <c:pt idx="1">
                  <c:v>24.57</c:v>
                </c:pt>
                <c:pt idx="2">
                  <c:v>24.44</c:v>
                </c:pt>
                <c:pt idx="3" formatCode="0.00">
                  <c:v>24.83</c:v>
                </c:pt>
                <c:pt idx="4" formatCode="0.00">
                  <c:v>58.13</c:v>
                </c:pt>
                <c:pt idx="5" formatCode="0.00">
                  <c:v>56.46</c:v>
                </c:pt>
                <c:pt idx="6" formatCode="0.00">
                  <c:v>56.98</c:v>
                </c:pt>
                <c:pt idx="7" formatCode="0.00">
                  <c:v>53.52</c:v>
                </c:pt>
                <c:pt idx="8" formatCode="0.00">
                  <c:v>55.51</c:v>
                </c:pt>
                <c:pt idx="9" formatCode="0.00">
                  <c:v>60.66</c:v>
                </c:pt>
                <c:pt idx="10" formatCode="0.00">
                  <c:v>51.97</c:v>
                </c:pt>
                <c:pt idx="11" formatCode="0.00">
                  <c:v>52.14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A-49C1-BD45-B4F8A08A029B}"/>
            </c:ext>
          </c:extLst>
        </c:ser>
        <c:ser>
          <c:idx val="5"/>
          <c:order val="5"/>
          <c:tx>
            <c:strRef>
              <c:f>'DESEMPEÑO HOSP 2023.'!$H$96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'DESEMPEÑO HOSP 2023.'!$B$97:$B$108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2023.'!$H$97:$H$108</c:f>
              <c:numCache>
                <c:formatCode>General</c:formatCode>
                <c:ptCount val="12"/>
                <c:pt idx="0">
                  <c:v>53.79</c:v>
                </c:pt>
                <c:pt idx="1">
                  <c:v>57.4</c:v>
                </c:pt>
                <c:pt idx="2">
                  <c:v>63.62</c:v>
                </c:pt>
                <c:pt idx="3" formatCode="0.00">
                  <c:v>54.9</c:v>
                </c:pt>
                <c:pt idx="4" formatCode="0.00">
                  <c:v>56.7</c:v>
                </c:pt>
                <c:pt idx="5" formatCode="0.00">
                  <c:v>61.47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6A-49C1-BD45-B4F8A08A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14767616"/>
        <c:axId val="714765976"/>
      </c:barChart>
      <c:catAx>
        <c:axId val="7147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4765976"/>
        <c:crosses val="autoZero"/>
        <c:auto val="1"/>
        <c:lblAlgn val="ctr"/>
        <c:lblOffset val="100"/>
        <c:noMultiLvlLbl val="0"/>
      </c:catAx>
      <c:valAx>
        <c:axId val="7147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solidFill>
            <a:schemeClr val="bg1"/>
          </a:solidFill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dir="18900000" algn="b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4767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'DESEMPEÑO HOSP 2023.'!$C$118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2023.'!$B$119:$B$130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2023.'!$C$119:$C$130</c:f>
              <c:numCache>
                <c:formatCode>0.00</c:formatCode>
                <c:ptCount val="12"/>
                <c:pt idx="0">
                  <c:v>0.49</c:v>
                </c:pt>
                <c:pt idx="1">
                  <c:v>0</c:v>
                </c:pt>
                <c:pt idx="2">
                  <c:v>0.4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D-456C-AFD4-F87959CD7806}"/>
            </c:ext>
          </c:extLst>
        </c:ser>
        <c:ser>
          <c:idx val="1"/>
          <c:order val="1"/>
          <c:tx>
            <c:strRef>
              <c:f>'DESEMPEÑO HOSP 2023.'!$D$118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2023.'!$B$119:$B$130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2023.'!$D$119:$D$130</c:f>
              <c:numCache>
                <c:formatCode>0.00</c:formatCode>
                <c:ptCount val="12"/>
                <c:pt idx="0">
                  <c:v>0</c:v>
                </c:pt>
                <c:pt idx="1">
                  <c:v>0.56000000000000005</c:v>
                </c:pt>
                <c:pt idx="2">
                  <c:v>0</c:v>
                </c:pt>
                <c:pt idx="3">
                  <c:v>0.3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D-456C-AFD4-F87959CD7806}"/>
            </c:ext>
          </c:extLst>
        </c:ser>
        <c:ser>
          <c:idx val="2"/>
          <c:order val="2"/>
          <c:tx>
            <c:strRef>
              <c:f>'DESEMPEÑO HOSP 2023.'!$E$118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2023.'!$B$119:$B$130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2023.'!$E$119:$E$130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D-456C-AFD4-F87959CD7806}"/>
            </c:ext>
          </c:extLst>
        </c:ser>
        <c:ser>
          <c:idx val="3"/>
          <c:order val="3"/>
          <c:tx>
            <c:strRef>
              <c:f>'DESEMPEÑO HOSP 2023.'!$F$118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'DESEMPEÑO HOSP 2023.'!$B$119:$B$130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2023.'!$F$119:$F$130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D-456C-AFD4-F87959CD7806}"/>
            </c:ext>
          </c:extLst>
        </c:ser>
        <c:ser>
          <c:idx val="4"/>
          <c:order val="4"/>
          <c:tx>
            <c:strRef>
              <c:f>'DESEMPEÑO HOSP 2023.'!$G$118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'DESEMPEÑO HOSP 2023.'!$B$119:$B$130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2023.'!$G$119:$G$130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D-456C-AFD4-F87959CD7806}"/>
            </c:ext>
          </c:extLst>
        </c:ser>
        <c:ser>
          <c:idx val="5"/>
          <c:order val="5"/>
          <c:tx>
            <c:strRef>
              <c:f>'DESEMPEÑO HOSP 2023.'!$H$118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'DESEMPEÑO HOSP 2023.'!$B$119:$B$130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2023.'!$H$119:$H$130</c:f>
              <c:numCache>
                <c:formatCode>0.00</c:formatCode>
                <c:ptCount val="12"/>
                <c:pt idx="0">
                  <c:v>0</c:v>
                </c:pt>
                <c:pt idx="1">
                  <c:v>0.19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D-456C-AFD4-F87959CD7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37497368"/>
        <c:axId val="837500976"/>
      </c:barChart>
      <c:catAx>
        <c:axId val="83749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7500976"/>
        <c:crosses val="autoZero"/>
        <c:auto val="1"/>
        <c:lblAlgn val="ctr"/>
        <c:lblOffset val="100"/>
        <c:noMultiLvlLbl val="0"/>
      </c:catAx>
      <c:valAx>
        <c:axId val="837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in"/>
        <c:tickLblPos val="nextTo"/>
        <c:spPr>
          <a:noFill/>
          <a:ln>
            <a:solidFill>
              <a:schemeClr val="accent6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dir="10800000" algn="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7497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'DESEMPEÑO HOSP 2023.'!$C$140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2023.'!$B$141:$B$152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2023.'!$C$141:$C$152</c:f>
              <c:numCache>
                <c:formatCode>General</c:formatCode>
                <c:ptCount val="12"/>
                <c:pt idx="0" formatCode="0.00">
                  <c:v>2.2999999999999998</c:v>
                </c:pt>
                <c:pt idx="1">
                  <c:v>1.77</c:v>
                </c:pt>
                <c:pt idx="2">
                  <c:v>3.05</c:v>
                </c:pt>
                <c:pt idx="3" formatCode="0.00">
                  <c:v>3.4</c:v>
                </c:pt>
                <c:pt idx="4" formatCode="0.00">
                  <c:v>1.77</c:v>
                </c:pt>
                <c:pt idx="5">
                  <c:v>1.97</c:v>
                </c:pt>
                <c:pt idx="6">
                  <c:v>2.4300000000000002</c:v>
                </c:pt>
                <c:pt idx="7">
                  <c:v>2.14</c:v>
                </c:pt>
                <c:pt idx="8" formatCode="0.00">
                  <c:v>3.1</c:v>
                </c:pt>
                <c:pt idx="9">
                  <c:v>1.45</c:v>
                </c:pt>
                <c:pt idx="10" formatCode="0.00">
                  <c:v>2.7</c:v>
                </c:pt>
                <c:pt idx="11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F-460A-955E-D37039E60E66}"/>
            </c:ext>
          </c:extLst>
        </c:ser>
        <c:ser>
          <c:idx val="1"/>
          <c:order val="1"/>
          <c:tx>
            <c:strRef>
              <c:f>'DESEMPEÑO HOSP 2023.'!$D$140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2023.'!$B$141:$B$152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2023.'!$D$141:$D$152</c:f>
              <c:numCache>
                <c:formatCode>General</c:formatCode>
                <c:ptCount val="12"/>
                <c:pt idx="0">
                  <c:v>3.23</c:v>
                </c:pt>
                <c:pt idx="1">
                  <c:v>2.4500000000000002</c:v>
                </c:pt>
                <c:pt idx="2">
                  <c:v>2.46</c:v>
                </c:pt>
                <c:pt idx="3" formatCode="0.00">
                  <c:v>2.2000000000000002</c:v>
                </c:pt>
                <c:pt idx="4" formatCode="0.00">
                  <c:v>1.57</c:v>
                </c:pt>
                <c:pt idx="5">
                  <c:v>1.86</c:v>
                </c:pt>
                <c:pt idx="6" formatCode="0.00">
                  <c:v>1.4</c:v>
                </c:pt>
                <c:pt idx="7">
                  <c:v>1.77</c:v>
                </c:pt>
                <c:pt idx="8" formatCode="0.00">
                  <c:v>0.93</c:v>
                </c:pt>
                <c:pt idx="9">
                  <c:v>1.54</c:v>
                </c:pt>
                <c:pt idx="10" formatCode="0.00">
                  <c:v>1.97</c:v>
                </c:pt>
                <c:pt idx="11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F-460A-955E-D37039E60E66}"/>
            </c:ext>
          </c:extLst>
        </c:ser>
        <c:ser>
          <c:idx val="2"/>
          <c:order val="2"/>
          <c:tx>
            <c:strRef>
              <c:f>'DESEMPEÑO HOSP 2023.'!$E$140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2023.'!$B$141:$B$152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2023.'!$E$141:$E$152</c:f>
              <c:numCache>
                <c:formatCode>General</c:formatCode>
                <c:ptCount val="12"/>
                <c:pt idx="0">
                  <c:v>1.69</c:v>
                </c:pt>
                <c:pt idx="1">
                  <c:v>2.21</c:v>
                </c:pt>
                <c:pt idx="2">
                  <c:v>1.36</c:v>
                </c:pt>
                <c:pt idx="3">
                  <c:v>4.6100000000000003</c:v>
                </c:pt>
                <c:pt idx="4">
                  <c:v>16.47</c:v>
                </c:pt>
                <c:pt idx="5">
                  <c:v>20.49</c:v>
                </c:pt>
                <c:pt idx="6">
                  <c:v>18.059999999999999</c:v>
                </c:pt>
                <c:pt idx="7">
                  <c:v>18.8</c:v>
                </c:pt>
                <c:pt idx="8">
                  <c:v>9.48</c:v>
                </c:pt>
                <c:pt idx="9">
                  <c:v>5.91</c:v>
                </c:pt>
                <c:pt idx="10">
                  <c:v>4.6500000000000004</c:v>
                </c:pt>
                <c:pt idx="11">
                  <c:v>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1F-460A-955E-D37039E60E66}"/>
            </c:ext>
          </c:extLst>
        </c:ser>
        <c:ser>
          <c:idx val="3"/>
          <c:order val="3"/>
          <c:tx>
            <c:strRef>
              <c:f>'DESEMPEÑO HOSP 2023.'!$F$140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2023.'!$B$141:$B$152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2023.'!$F$141:$F$152</c:f>
              <c:numCache>
                <c:formatCode>General</c:formatCode>
                <c:ptCount val="12"/>
                <c:pt idx="0">
                  <c:v>13.91</c:v>
                </c:pt>
                <c:pt idx="1">
                  <c:v>26.92</c:v>
                </c:pt>
                <c:pt idx="2">
                  <c:v>18.309999999999999</c:v>
                </c:pt>
                <c:pt idx="3">
                  <c:v>18.52</c:v>
                </c:pt>
                <c:pt idx="4">
                  <c:v>17.98</c:v>
                </c:pt>
                <c:pt idx="5">
                  <c:v>7.87</c:v>
                </c:pt>
                <c:pt idx="6">
                  <c:v>6.82</c:v>
                </c:pt>
                <c:pt idx="7">
                  <c:v>3.61</c:v>
                </c:pt>
                <c:pt idx="8">
                  <c:v>2.99</c:v>
                </c:pt>
                <c:pt idx="9">
                  <c:v>3.95</c:v>
                </c:pt>
                <c:pt idx="10">
                  <c:v>3.74</c:v>
                </c:pt>
                <c:pt idx="11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1F-460A-955E-D37039E60E66}"/>
            </c:ext>
          </c:extLst>
        </c:ser>
        <c:ser>
          <c:idx val="4"/>
          <c:order val="4"/>
          <c:tx>
            <c:strRef>
              <c:f>'DESEMPEÑO HOSP 2023.'!$G$140</c:f>
              <c:strCache>
                <c:ptCount val="1"/>
                <c:pt idx="0">
                  <c:v>2022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 w="9525" cap="flat" cmpd="sng" algn="ctr">
              <a:solidFill>
                <a:schemeClr val="tx1"/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'DESEMPEÑO HOSP 2023.'!$B$141:$B$152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2023.'!$G$141:$G$152</c:f>
              <c:numCache>
                <c:formatCode>General</c:formatCode>
                <c:ptCount val="12"/>
                <c:pt idx="0" formatCode="0.00">
                  <c:v>5.4</c:v>
                </c:pt>
                <c:pt idx="1">
                  <c:v>2.52</c:v>
                </c:pt>
                <c:pt idx="2" formatCode="0.00">
                  <c:v>4</c:v>
                </c:pt>
                <c:pt idx="3">
                  <c:v>3.51</c:v>
                </c:pt>
                <c:pt idx="4" formatCode="0.00">
                  <c:v>2.6</c:v>
                </c:pt>
                <c:pt idx="5">
                  <c:v>3.09</c:v>
                </c:pt>
                <c:pt idx="6">
                  <c:v>2.21</c:v>
                </c:pt>
                <c:pt idx="7">
                  <c:v>3.81</c:v>
                </c:pt>
                <c:pt idx="8">
                  <c:v>3.26</c:v>
                </c:pt>
                <c:pt idx="9">
                  <c:v>2.4500000000000002</c:v>
                </c:pt>
                <c:pt idx="10">
                  <c:v>2.29</c:v>
                </c:pt>
                <c:pt idx="11">
                  <c:v>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1F-460A-955E-D37039E60E66}"/>
            </c:ext>
          </c:extLst>
        </c:ser>
        <c:ser>
          <c:idx val="5"/>
          <c:order val="5"/>
          <c:tx>
            <c:strRef>
              <c:f>'DESEMPEÑO HOSP 2023.'!$H$140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'DESEMPEÑO HOSP 2023.'!$B$141:$B$152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2023.'!$H$141:$H$152</c:f>
              <c:numCache>
                <c:formatCode>General</c:formatCode>
                <c:ptCount val="12"/>
                <c:pt idx="0" formatCode="0.00">
                  <c:v>3.76</c:v>
                </c:pt>
                <c:pt idx="1">
                  <c:v>1.36</c:v>
                </c:pt>
                <c:pt idx="2" formatCode="0.00">
                  <c:v>4.6900000000000004</c:v>
                </c:pt>
                <c:pt idx="3">
                  <c:v>2.95</c:v>
                </c:pt>
                <c:pt idx="4" formatCode="0.00">
                  <c:v>4.04</c:v>
                </c:pt>
                <c:pt idx="5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1F-460A-955E-D37039E6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33912808"/>
        <c:axId val="833914120"/>
      </c:barChart>
      <c:catAx>
        <c:axId val="83391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3914120"/>
        <c:crosses val="autoZero"/>
        <c:auto val="1"/>
        <c:lblAlgn val="ctr"/>
        <c:lblOffset val="100"/>
        <c:noMultiLvlLbl val="0"/>
      </c:catAx>
      <c:valAx>
        <c:axId val="8339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in"/>
        <c:tickLblPos val="nextTo"/>
        <c:spPr>
          <a:noFill/>
          <a:ln>
            <a:solidFill>
              <a:schemeClr val="accent4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3912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'DESEMPEÑO HOSP 2023.'!$C$162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2023.'!$B$163:$B$174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2023.'!$C$163:$C$174</c:f>
              <c:numCache>
                <c:formatCode>0.00</c:formatCode>
                <c:ptCount val="12"/>
                <c:pt idx="0">
                  <c:v>11.9</c:v>
                </c:pt>
                <c:pt idx="1">
                  <c:v>9.8000000000000007</c:v>
                </c:pt>
                <c:pt idx="2" formatCode="General">
                  <c:v>3.74</c:v>
                </c:pt>
                <c:pt idx="3" formatCode="General">
                  <c:v>5.69</c:v>
                </c:pt>
                <c:pt idx="4" formatCode="General">
                  <c:v>9.92</c:v>
                </c:pt>
                <c:pt idx="5" formatCode="General">
                  <c:v>3.96</c:v>
                </c:pt>
                <c:pt idx="6">
                  <c:v>23.4</c:v>
                </c:pt>
                <c:pt idx="7">
                  <c:v>15.2</c:v>
                </c:pt>
                <c:pt idx="8">
                  <c:v>6</c:v>
                </c:pt>
                <c:pt idx="9">
                  <c:v>10.6</c:v>
                </c:pt>
                <c:pt idx="10">
                  <c:v>8.5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4-4C9D-AF0D-757EFF7BA6D9}"/>
            </c:ext>
          </c:extLst>
        </c:ser>
        <c:ser>
          <c:idx val="1"/>
          <c:order val="1"/>
          <c:tx>
            <c:strRef>
              <c:f>'DESEMPEÑO HOSP 2023.'!$D$162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2023.'!$B$163:$B$174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2023.'!$D$163:$D$174</c:f>
              <c:numCache>
                <c:formatCode>General</c:formatCode>
                <c:ptCount val="12"/>
                <c:pt idx="0">
                  <c:v>10.42</c:v>
                </c:pt>
                <c:pt idx="1">
                  <c:v>7.61</c:v>
                </c:pt>
                <c:pt idx="2">
                  <c:v>5.62</c:v>
                </c:pt>
                <c:pt idx="3">
                  <c:v>11.57</c:v>
                </c:pt>
                <c:pt idx="4" formatCode="0.00">
                  <c:v>10</c:v>
                </c:pt>
                <c:pt idx="5" formatCode="0.00">
                  <c:v>7.2</c:v>
                </c:pt>
                <c:pt idx="6">
                  <c:v>9.57</c:v>
                </c:pt>
                <c:pt idx="7">
                  <c:v>2.13</c:v>
                </c:pt>
                <c:pt idx="8" formatCode="0.00">
                  <c:v>1</c:v>
                </c:pt>
                <c:pt idx="9" formatCode="0.00">
                  <c:v>0</c:v>
                </c:pt>
                <c:pt idx="10">
                  <c:v>1.08</c:v>
                </c:pt>
                <c:pt idx="11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4-4C9D-AF0D-757EFF7BA6D9}"/>
            </c:ext>
          </c:extLst>
        </c:ser>
        <c:ser>
          <c:idx val="2"/>
          <c:order val="2"/>
          <c:tx>
            <c:strRef>
              <c:f>'DESEMPEÑO HOSP 2023.'!$E$162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2023.'!$B$163:$B$174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2023.'!$E$163:$E$174</c:f>
              <c:numCache>
                <c:formatCode>0.00</c:formatCode>
                <c:ptCount val="12"/>
                <c:pt idx="0" formatCode="General">
                  <c:v>2.2200000000000002</c:v>
                </c:pt>
                <c:pt idx="1">
                  <c:v>0</c:v>
                </c:pt>
                <c:pt idx="2" formatCode="General">
                  <c:v>8.33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4-4C9D-AF0D-757EFF7BA6D9}"/>
            </c:ext>
          </c:extLst>
        </c:ser>
        <c:ser>
          <c:idx val="3"/>
          <c:order val="3"/>
          <c:tx>
            <c:strRef>
              <c:f>'DESEMPEÑO HOSP 2023.'!$F$162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98F6D9"/>
            </a:solidFill>
            <a:ln>
              <a:solidFill>
                <a:sysClr val="windowText" lastClr="000000"/>
              </a:solidFill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'DESEMPEÑO HOSP 2023.'!$B$163:$B$174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2023.'!$F$163:$F$174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4-4C9D-AF0D-757EFF7BA6D9}"/>
            </c:ext>
          </c:extLst>
        </c:ser>
        <c:ser>
          <c:idx val="4"/>
          <c:order val="4"/>
          <c:tx>
            <c:strRef>
              <c:f>'DESEMPEÑO HOSP 2023.'!$G$162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'DESEMPEÑO HOSP 2023.'!$B$163:$B$174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2023.'!$G$163:$G$174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17.68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4-4C9D-AF0D-757EFF7BA6D9}"/>
            </c:ext>
          </c:extLst>
        </c:ser>
        <c:ser>
          <c:idx val="5"/>
          <c:order val="5"/>
          <c:tx>
            <c:strRef>
              <c:f>'DESEMPEÑO HOSP 2023.'!$H$162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'DESEMPEÑO HOSP 2023.'!$B$163:$B$174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2023.'!$H$163:$H$174</c:f>
              <c:numCache>
                <c:formatCode>0.00</c:formatCode>
                <c:ptCount val="12"/>
                <c:pt idx="0">
                  <c:v>0</c:v>
                </c:pt>
                <c:pt idx="1">
                  <c:v>2.65</c:v>
                </c:pt>
                <c:pt idx="2">
                  <c:v>1.97</c:v>
                </c:pt>
                <c:pt idx="3">
                  <c:v>11.64</c:v>
                </c:pt>
                <c:pt idx="4">
                  <c:v>1.97</c:v>
                </c:pt>
                <c:pt idx="5">
                  <c:v>11.64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44-4C9D-AF0D-757EFF7B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36896448"/>
        <c:axId val="636895792"/>
      </c:barChart>
      <c:catAx>
        <c:axId val="6368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6895792"/>
        <c:crosses val="autoZero"/>
        <c:auto val="1"/>
        <c:lblAlgn val="ctr"/>
        <c:lblOffset val="100"/>
        <c:noMultiLvlLbl val="0"/>
      </c:catAx>
      <c:valAx>
        <c:axId val="6368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in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6896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'DESEMPEÑO HOSP 2023.'!$C$184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2023.'!$B$185:$B$196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2023.'!$C$185:$C$196</c:f>
              <c:numCache>
                <c:formatCode>General</c:formatCode>
                <c:ptCount val="12"/>
                <c:pt idx="0">
                  <c:v>6.69</c:v>
                </c:pt>
                <c:pt idx="1">
                  <c:v>5.58</c:v>
                </c:pt>
                <c:pt idx="2">
                  <c:v>6.13</c:v>
                </c:pt>
                <c:pt idx="3">
                  <c:v>6.47</c:v>
                </c:pt>
                <c:pt idx="4" formatCode="0.00">
                  <c:v>6.2</c:v>
                </c:pt>
                <c:pt idx="5">
                  <c:v>6.13</c:v>
                </c:pt>
                <c:pt idx="6">
                  <c:v>5.87</c:v>
                </c:pt>
                <c:pt idx="7">
                  <c:v>6.16</c:v>
                </c:pt>
                <c:pt idx="8">
                  <c:v>5.32</c:v>
                </c:pt>
                <c:pt idx="9">
                  <c:v>6.04</c:v>
                </c:pt>
                <c:pt idx="10">
                  <c:v>6.51</c:v>
                </c:pt>
                <c:pt idx="11">
                  <c:v>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1-40D1-9183-635499F3A70C}"/>
            </c:ext>
          </c:extLst>
        </c:ser>
        <c:ser>
          <c:idx val="1"/>
          <c:order val="1"/>
          <c:tx>
            <c:strRef>
              <c:f>'DESEMPEÑO HOSP 2023.'!$D$184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2023.'!$B$185:$B$196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2023.'!$D$185:$D$196</c:f>
              <c:numCache>
                <c:formatCode>General</c:formatCode>
                <c:ptCount val="12"/>
                <c:pt idx="0">
                  <c:v>6.46</c:v>
                </c:pt>
                <c:pt idx="1">
                  <c:v>5.84</c:v>
                </c:pt>
                <c:pt idx="2" formatCode="0.00">
                  <c:v>5.8</c:v>
                </c:pt>
                <c:pt idx="3">
                  <c:v>6.48</c:v>
                </c:pt>
                <c:pt idx="4" formatCode="0.00">
                  <c:v>6.29</c:v>
                </c:pt>
                <c:pt idx="5">
                  <c:v>5.92</c:v>
                </c:pt>
                <c:pt idx="6">
                  <c:v>6.27</c:v>
                </c:pt>
                <c:pt idx="7">
                  <c:v>6.21</c:v>
                </c:pt>
                <c:pt idx="8">
                  <c:v>5.91</c:v>
                </c:pt>
                <c:pt idx="9" formatCode="0.00">
                  <c:v>5.7</c:v>
                </c:pt>
                <c:pt idx="10">
                  <c:v>5.57</c:v>
                </c:pt>
                <c:pt idx="11">
                  <c:v>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1-40D1-9183-635499F3A70C}"/>
            </c:ext>
          </c:extLst>
        </c:ser>
        <c:ser>
          <c:idx val="2"/>
          <c:order val="2"/>
          <c:tx>
            <c:strRef>
              <c:f>'DESEMPEÑO HOSP 2023.'!$E$184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2023.'!$B$185:$B$196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2023.'!$E$185:$E$196</c:f>
              <c:numCache>
                <c:formatCode>General</c:formatCode>
                <c:ptCount val="12"/>
                <c:pt idx="0">
                  <c:v>6.51</c:v>
                </c:pt>
                <c:pt idx="1">
                  <c:v>6.46</c:v>
                </c:pt>
                <c:pt idx="2">
                  <c:v>5.26</c:v>
                </c:pt>
                <c:pt idx="3">
                  <c:v>2.88</c:v>
                </c:pt>
                <c:pt idx="4">
                  <c:v>3.53</c:v>
                </c:pt>
                <c:pt idx="5">
                  <c:v>3.36</c:v>
                </c:pt>
                <c:pt idx="6">
                  <c:v>2.33</c:v>
                </c:pt>
                <c:pt idx="7">
                  <c:v>2.41</c:v>
                </c:pt>
                <c:pt idx="8">
                  <c:v>2.2400000000000002</c:v>
                </c:pt>
                <c:pt idx="9">
                  <c:v>1.96</c:v>
                </c:pt>
                <c:pt idx="10">
                  <c:v>2.0699999999999998</c:v>
                </c:pt>
                <c:pt idx="11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1-40D1-9183-635499F3A70C}"/>
            </c:ext>
          </c:extLst>
        </c:ser>
        <c:ser>
          <c:idx val="3"/>
          <c:order val="3"/>
          <c:tx>
            <c:strRef>
              <c:f>'DESEMPEÑO HOSP 2023.'!$F$184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2023.'!$B$185:$B$196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2023.'!$F$185:$F$196</c:f>
              <c:numCache>
                <c:formatCode>0.00</c:formatCode>
                <c:ptCount val="12"/>
                <c:pt idx="0">
                  <c:v>2.29</c:v>
                </c:pt>
                <c:pt idx="1">
                  <c:v>2.76</c:v>
                </c:pt>
                <c:pt idx="2">
                  <c:v>2.87</c:v>
                </c:pt>
                <c:pt idx="3">
                  <c:v>3</c:v>
                </c:pt>
                <c:pt idx="4">
                  <c:v>2.7</c:v>
                </c:pt>
                <c:pt idx="5">
                  <c:v>1.99</c:v>
                </c:pt>
                <c:pt idx="6" formatCode="General">
                  <c:v>1.91</c:v>
                </c:pt>
                <c:pt idx="7">
                  <c:v>2.1</c:v>
                </c:pt>
                <c:pt idx="8" formatCode="General">
                  <c:v>1.86</c:v>
                </c:pt>
                <c:pt idx="9" formatCode="General">
                  <c:v>2.0499999999999998</c:v>
                </c:pt>
                <c:pt idx="10" formatCode="General">
                  <c:v>2.0299999999999998</c:v>
                </c:pt>
                <c:pt idx="11" formatCode="General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1-40D1-9183-635499F3A70C}"/>
            </c:ext>
          </c:extLst>
        </c:ser>
        <c:ser>
          <c:idx val="4"/>
          <c:order val="4"/>
          <c:tx>
            <c:strRef>
              <c:f>'DESEMPEÑO HOSP 2023.'!$G$184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98F6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'DESEMPEÑO HOSP 2023.'!$B$185:$B$196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2023.'!$G$185:$G$196</c:f>
              <c:numCache>
                <c:formatCode>0.00</c:formatCode>
                <c:ptCount val="12"/>
                <c:pt idx="0">
                  <c:v>2.15</c:v>
                </c:pt>
                <c:pt idx="1">
                  <c:v>2.2000000000000002</c:v>
                </c:pt>
                <c:pt idx="2">
                  <c:v>2.5299999999999998</c:v>
                </c:pt>
                <c:pt idx="3">
                  <c:v>2.59</c:v>
                </c:pt>
                <c:pt idx="4">
                  <c:v>5.5</c:v>
                </c:pt>
                <c:pt idx="5">
                  <c:v>5.62</c:v>
                </c:pt>
                <c:pt idx="6" formatCode="General">
                  <c:v>5.54</c:v>
                </c:pt>
                <c:pt idx="7">
                  <c:v>5.09</c:v>
                </c:pt>
                <c:pt idx="8" formatCode="General">
                  <c:v>5.32</c:v>
                </c:pt>
                <c:pt idx="9" formatCode="General">
                  <c:v>5.41</c:v>
                </c:pt>
                <c:pt idx="10" formatCode="General">
                  <c:v>5.36</c:v>
                </c:pt>
                <c:pt idx="11" formatCode="General">
                  <c:v>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1-40D1-9183-635499F3A70C}"/>
            </c:ext>
          </c:extLst>
        </c:ser>
        <c:ser>
          <c:idx val="5"/>
          <c:order val="5"/>
          <c:tx>
            <c:strRef>
              <c:f>'DESEMPEÑO HOSP 2023.'!$H$184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'DESEMPEÑO HOSP 2023.'!$B$185:$B$196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2023.'!$H$185:$H$196</c:f>
              <c:numCache>
                <c:formatCode>0.00</c:formatCode>
                <c:ptCount val="12"/>
                <c:pt idx="0">
                  <c:v>5.69</c:v>
                </c:pt>
                <c:pt idx="1">
                  <c:v>5.23</c:v>
                </c:pt>
                <c:pt idx="2">
                  <c:v>6.33</c:v>
                </c:pt>
                <c:pt idx="3">
                  <c:v>5.55</c:v>
                </c:pt>
                <c:pt idx="4">
                  <c:v>5.47</c:v>
                </c:pt>
                <c:pt idx="5">
                  <c:v>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A1-40D1-9183-635499F3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36896776"/>
        <c:axId val="636889232"/>
      </c:barChart>
      <c:catAx>
        <c:axId val="63689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6889232"/>
        <c:crosses val="autoZero"/>
        <c:auto val="1"/>
        <c:lblAlgn val="ctr"/>
        <c:lblOffset val="100"/>
        <c:noMultiLvlLbl val="0"/>
      </c:catAx>
      <c:valAx>
        <c:axId val="6368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6896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'INTERV. QX.2023'!$C$24</c:f>
              <c:strCache>
                <c:ptCount val="1"/>
                <c:pt idx="0">
                  <c:v>VALOR 2018%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'INTERV. QX.2023'!$B$25:$B$36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QX.2023'!$C$25:$C$36</c:f>
              <c:numCache>
                <c:formatCode>0.00</c:formatCode>
                <c:ptCount val="12"/>
                <c:pt idx="0">
                  <c:v>66.030534351145036</c:v>
                </c:pt>
                <c:pt idx="1">
                  <c:v>60.655737704918032</c:v>
                </c:pt>
                <c:pt idx="2">
                  <c:v>61.157024793388423</c:v>
                </c:pt>
                <c:pt idx="3">
                  <c:v>62.745098039215684</c:v>
                </c:pt>
                <c:pt idx="4">
                  <c:v>62.698412698412696</c:v>
                </c:pt>
                <c:pt idx="5">
                  <c:v>65.822784810126578</c:v>
                </c:pt>
                <c:pt idx="6">
                  <c:v>76.056338028169009</c:v>
                </c:pt>
                <c:pt idx="7">
                  <c:v>79.148936170212764</c:v>
                </c:pt>
                <c:pt idx="8">
                  <c:v>80.281690140845072</c:v>
                </c:pt>
                <c:pt idx="9">
                  <c:v>66.265060240963862</c:v>
                </c:pt>
                <c:pt idx="10">
                  <c:v>63.74045801526718</c:v>
                </c:pt>
                <c:pt idx="11">
                  <c:v>72.764227642276424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7-450C-9C62-F0A635510981}"/>
            </c:ext>
          </c:extLst>
        </c:ser>
        <c:ser>
          <c:idx val="1"/>
          <c:order val="1"/>
          <c:tx>
            <c:strRef>
              <c:f>'INTERV. QX.2023'!$D$24</c:f>
              <c:strCache>
                <c:ptCount val="1"/>
                <c:pt idx="0">
                  <c:v>VALOR 2019%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'INTERV. QX.2023'!$B$25:$B$36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QX.2023'!$D$25:$D$36</c:f>
              <c:numCache>
                <c:formatCode>0.00</c:formatCode>
                <c:ptCount val="12"/>
                <c:pt idx="0">
                  <c:v>69.166666666666671</c:v>
                </c:pt>
                <c:pt idx="1">
                  <c:v>62.926829268292686</c:v>
                </c:pt>
                <c:pt idx="2">
                  <c:v>65.560165975103729</c:v>
                </c:pt>
                <c:pt idx="3">
                  <c:v>60.4</c:v>
                </c:pt>
                <c:pt idx="4">
                  <c:v>65.12455516014235</c:v>
                </c:pt>
                <c:pt idx="5">
                  <c:v>60.728744939271252</c:v>
                </c:pt>
                <c:pt idx="6">
                  <c:v>62.540716612377842</c:v>
                </c:pt>
                <c:pt idx="7">
                  <c:v>51.171875</c:v>
                </c:pt>
                <c:pt idx="8">
                  <c:v>43.902439024390247</c:v>
                </c:pt>
                <c:pt idx="9">
                  <c:v>60</c:v>
                </c:pt>
                <c:pt idx="10">
                  <c:v>64.503816793893137</c:v>
                </c:pt>
                <c:pt idx="11">
                  <c:v>70.232558139534888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7-450C-9C62-F0A635510981}"/>
            </c:ext>
          </c:extLst>
        </c:ser>
        <c:ser>
          <c:idx val="2"/>
          <c:order val="2"/>
          <c:tx>
            <c:strRef>
              <c:f>'INTERV. QX.2023'!$E$24</c:f>
              <c:strCache>
                <c:ptCount val="1"/>
                <c:pt idx="0">
                  <c:v>VALOR 2020%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'INTERV. QX.2023'!$B$25:$B$36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QX.2023'!$E$25:$E$36</c:f>
              <c:numCache>
                <c:formatCode>0.00</c:formatCode>
                <c:ptCount val="12"/>
                <c:pt idx="0">
                  <c:v>70.491803278688522</c:v>
                </c:pt>
                <c:pt idx="1">
                  <c:v>69.285714285714278</c:v>
                </c:pt>
                <c:pt idx="2">
                  <c:v>79.452054794520549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91.329479768786129</c:v>
                </c:pt>
                <c:pt idx="11">
                  <c:v>88.172043010752688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7-450C-9C62-F0A635510981}"/>
            </c:ext>
          </c:extLst>
        </c:ser>
        <c:ser>
          <c:idx val="3"/>
          <c:order val="3"/>
          <c:tx>
            <c:strRef>
              <c:f>'INTERV. QX.2023'!$F$24</c:f>
              <c:strCache>
                <c:ptCount val="1"/>
                <c:pt idx="0">
                  <c:v>VALOR 2021%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'INTERV. QX.2023'!$B$25:$B$36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QX.2023'!$F$25:$F$36</c:f>
              <c:numCache>
                <c:formatCode>0.00</c:formatCode>
                <c:ptCount val="12"/>
                <c:pt idx="0">
                  <c:v>93.793103448275858</c:v>
                </c:pt>
                <c:pt idx="1">
                  <c:v>100</c:v>
                </c:pt>
                <c:pt idx="2">
                  <c:v>95.977011494252878</c:v>
                </c:pt>
                <c:pt idx="3">
                  <c:v>96.598639455782305</c:v>
                </c:pt>
                <c:pt idx="4">
                  <c:v>100</c:v>
                </c:pt>
                <c:pt idx="5">
                  <c:v>98.639455782312922</c:v>
                </c:pt>
                <c:pt idx="6">
                  <c:v>100</c:v>
                </c:pt>
                <c:pt idx="7">
                  <c:v>100</c:v>
                </c:pt>
                <c:pt idx="8">
                  <c:v>99.386503067484668</c:v>
                </c:pt>
                <c:pt idx="9">
                  <c:v>99.470899470899468</c:v>
                </c:pt>
                <c:pt idx="10">
                  <c:v>100</c:v>
                </c:pt>
                <c:pt idx="11">
                  <c:v>96.319018404907979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7-450C-9C62-F0A635510981}"/>
            </c:ext>
          </c:extLst>
        </c:ser>
        <c:ser>
          <c:idx val="4"/>
          <c:order val="4"/>
          <c:tx>
            <c:strRef>
              <c:f>'INTERV. QX.2023'!$G$24</c:f>
              <c:strCache>
                <c:ptCount val="1"/>
                <c:pt idx="0">
                  <c:v>VALOR 2022%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'INTERV. QX.2023'!$B$25:$B$36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QX.2023'!$G$25:$G$36</c:f>
              <c:numCache>
                <c:formatCode>0.00</c:formatCode>
                <c:ptCount val="12"/>
                <c:pt idx="0">
                  <c:v>46</c:v>
                </c:pt>
                <c:pt idx="1">
                  <c:v>48.618784530386741</c:v>
                </c:pt>
                <c:pt idx="2">
                  <c:v>80.930232558139537</c:v>
                </c:pt>
                <c:pt idx="3">
                  <c:v>65.865384615384613</c:v>
                </c:pt>
                <c:pt idx="4">
                  <c:v>53.738317757009348</c:v>
                </c:pt>
                <c:pt idx="5">
                  <c:v>36.462093862815884</c:v>
                </c:pt>
                <c:pt idx="6">
                  <c:v>42.962962962962962</c:v>
                </c:pt>
                <c:pt idx="7">
                  <c:v>64.960629921259837</c:v>
                </c:pt>
                <c:pt idx="8">
                  <c:v>61.885245901639344</c:v>
                </c:pt>
                <c:pt idx="9">
                  <c:v>37.603305785123972</c:v>
                </c:pt>
                <c:pt idx="10">
                  <c:v>37.142857142857146</c:v>
                </c:pt>
                <c:pt idx="11">
                  <c:v>42.412451361867703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7-450C-9C62-F0A635510981}"/>
            </c:ext>
          </c:extLst>
        </c:ser>
        <c:ser>
          <c:idx val="5"/>
          <c:order val="5"/>
          <c:tx>
            <c:strRef>
              <c:f>'INTERV. QX.2023'!$H$24</c:f>
              <c:strCache>
                <c:ptCount val="1"/>
                <c:pt idx="0">
                  <c:v>VALOR 2023%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'INTERV. QX.2023'!$B$25:$B$36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QX.2023'!$H$25:$H$36</c:f>
              <c:numCache>
                <c:formatCode>0.00</c:formatCode>
                <c:ptCount val="12"/>
                <c:pt idx="0">
                  <c:v>62.3</c:v>
                </c:pt>
                <c:pt idx="1">
                  <c:v>37.6</c:v>
                </c:pt>
                <c:pt idx="2">
                  <c:v>42.42</c:v>
                </c:pt>
                <c:pt idx="3">
                  <c:v>41.13</c:v>
                </c:pt>
                <c:pt idx="4">
                  <c:v>42.424242424242422</c:v>
                </c:pt>
                <c:pt idx="5">
                  <c:v>41.12903225806452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C7-450C-9C62-F0A635510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37455712"/>
        <c:axId val="837451448"/>
      </c:barChart>
      <c:catAx>
        <c:axId val="8374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7451448"/>
        <c:crosses val="autoZero"/>
        <c:auto val="1"/>
        <c:lblAlgn val="ctr"/>
        <c:lblOffset val="100"/>
        <c:noMultiLvlLbl val="0"/>
      </c:catAx>
      <c:valAx>
        <c:axId val="8374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effectLst>
                  <a:glow rad="63500">
                    <a:schemeClr val="accent3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745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'INTERV. QX.2023'!$C$60</c:f>
              <c:strCache>
                <c:ptCount val="1"/>
                <c:pt idx="0">
                  <c:v>VALOR 2018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'INTERV. QX.2023'!$B$61:$B$72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QX.2023'!$C$61:$C$72</c:f>
              <c:numCache>
                <c:formatCode>0.00</c:formatCode>
                <c:ptCount val="12"/>
                <c:pt idx="0">
                  <c:v>131</c:v>
                </c:pt>
                <c:pt idx="1">
                  <c:v>122</c:v>
                </c:pt>
                <c:pt idx="2">
                  <c:v>121</c:v>
                </c:pt>
                <c:pt idx="3">
                  <c:v>127.5</c:v>
                </c:pt>
                <c:pt idx="4">
                  <c:v>126</c:v>
                </c:pt>
                <c:pt idx="5">
                  <c:v>118.5</c:v>
                </c:pt>
                <c:pt idx="6">
                  <c:v>106.5</c:v>
                </c:pt>
                <c:pt idx="7">
                  <c:v>117.5</c:v>
                </c:pt>
                <c:pt idx="8">
                  <c:v>106.5</c:v>
                </c:pt>
                <c:pt idx="9">
                  <c:v>124.5</c:v>
                </c:pt>
                <c:pt idx="10">
                  <c:v>131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D-4FA3-9F00-1825C7CDD084}"/>
            </c:ext>
          </c:extLst>
        </c:ser>
        <c:ser>
          <c:idx val="1"/>
          <c:order val="1"/>
          <c:tx>
            <c:strRef>
              <c:f>'INTERV. QX.2023'!$D$60</c:f>
              <c:strCache>
                <c:ptCount val="1"/>
                <c:pt idx="0">
                  <c:v>VALOR 2019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'INTERV. QX.2023'!$B$61:$B$72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QX.2023'!$D$61:$D$72</c:f>
              <c:numCache>
                <c:formatCode>0.00</c:formatCode>
                <c:ptCount val="12"/>
                <c:pt idx="0">
                  <c:v>120</c:v>
                </c:pt>
                <c:pt idx="1">
                  <c:v>102.5</c:v>
                </c:pt>
                <c:pt idx="2">
                  <c:v>120.5</c:v>
                </c:pt>
                <c:pt idx="3">
                  <c:v>125</c:v>
                </c:pt>
                <c:pt idx="4">
                  <c:v>140.5</c:v>
                </c:pt>
                <c:pt idx="5">
                  <c:v>123.5</c:v>
                </c:pt>
                <c:pt idx="6">
                  <c:v>153.5</c:v>
                </c:pt>
                <c:pt idx="7">
                  <c:v>128</c:v>
                </c:pt>
                <c:pt idx="8">
                  <c:v>123</c:v>
                </c:pt>
                <c:pt idx="9">
                  <c:v>127.5</c:v>
                </c:pt>
                <c:pt idx="10">
                  <c:v>131</c:v>
                </c:pt>
                <c:pt idx="11">
                  <c:v>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D-4FA3-9F00-1825C7CDD084}"/>
            </c:ext>
          </c:extLst>
        </c:ser>
        <c:ser>
          <c:idx val="2"/>
          <c:order val="2"/>
          <c:tx>
            <c:strRef>
              <c:f>'INTERV. QX.2023'!$E$60</c:f>
              <c:strCache>
                <c:ptCount val="1"/>
                <c:pt idx="0">
                  <c:v>VALOR 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'INTERV. QX.2023'!$B$61:$B$72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QX.2023'!$E$61:$E$72</c:f>
              <c:numCache>
                <c:formatCode>0.00</c:formatCode>
                <c:ptCount val="12"/>
                <c:pt idx="0">
                  <c:v>152.5</c:v>
                </c:pt>
                <c:pt idx="1">
                  <c:v>140</c:v>
                </c:pt>
                <c:pt idx="2">
                  <c:v>109.5</c:v>
                </c:pt>
                <c:pt idx="3">
                  <c:v>55</c:v>
                </c:pt>
                <c:pt idx="4">
                  <c:v>58</c:v>
                </c:pt>
                <c:pt idx="5">
                  <c:v>45.5</c:v>
                </c:pt>
                <c:pt idx="6">
                  <c:v>46.5</c:v>
                </c:pt>
                <c:pt idx="7">
                  <c:v>61</c:v>
                </c:pt>
                <c:pt idx="8">
                  <c:v>67</c:v>
                </c:pt>
                <c:pt idx="9">
                  <c:v>72.5</c:v>
                </c:pt>
                <c:pt idx="10">
                  <c:v>86.5</c:v>
                </c:pt>
                <c:pt idx="1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D-4FA3-9F00-1825C7CDD084}"/>
            </c:ext>
          </c:extLst>
        </c:ser>
        <c:ser>
          <c:idx val="3"/>
          <c:order val="3"/>
          <c:tx>
            <c:strRef>
              <c:f>'INTERV. QX.2023'!$F$60</c:f>
              <c:strCache>
                <c:ptCount val="1"/>
                <c:pt idx="0">
                  <c:v>VALOR 2021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'INTERV. QX.2023'!$B$61:$B$72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QX.2023'!$F$61:$F$72</c:f>
              <c:numCache>
                <c:formatCode>0.00</c:formatCode>
                <c:ptCount val="12"/>
                <c:pt idx="0">
                  <c:v>72.5</c:v>
                </c:pt>
                <c:pt idx="1">
                  <c:v>62</c:v>
                </c:pt>
                <c:pt idx="2">
                  <c:v>87</c:v>
                </c:pt>
                <c:pt idx="3">
                  <c:v>73.5</c:v>
                </c:pt>
                <c:pt idx="4">
                  <c:v>74</c:v>
                </c:pt>
                <c:pt idx="5">
                  <c:v>73.5</c:v>
                </c:pt>
                <c:pt idx="6">
                  <c:v>76.5</c:v>
                </c:pt>
                <c:pt idx="7">
                  <c:v>78.5</c:v>
                </c:pt>
                <c:pt idx="8">
                  <c:v>81.5</c:v>
                </c:pt>
                <c:pt idx="9">
                  <c:v>94.5</c:v>
                </c:pt>
                <c:pt idx="10">
                  <c:v>88.5</c:v>
                </c:pt>
                <c:pt idx="11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D-4FA3-9F00-1825C7CDD084}"/>
            </c:ext>
          </c:extLst>
        </c:ser>
        <c:ser>
          <c:idx val="4"/>
          <c:order val="4"/>
          <c:tx>
            <c:strRef>
              <c:f>'INTERV. QX.2023'!$G$60</c:f>
              <c:strCache>
                <c:ptCount val="1"/>
                <c:pt idx="0">
                  <c:v>VALOR 2022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'INTERV. QX.2023'!$B$61:$B$72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QX.2023'!$G$61:$G$72</c:f>
              <c:numCache>
                <c:formatCode>0.00</c:formatCode>
                <c:ptCount val="12"/>
                <c:pt idx="0">
                  <c:v>75</c:v>
                </c:pt>
                <c:pt idx="1">
                  <c:v>90.5</c:v>
                </c:pt>
                <c:pt idx="2">
                  <c:v>107.5</c:v>
                </c:pt>
                <c:pt idx="3">
                  <c:v>104</c:v>
                </c:pt>
                <c:pt idx="4">
                  <c:v>107</c:v>
                </c:pt>
                <c:pt idx="5">
                  <c:v>138.5</c:v>
                </c:pt>
                <c:pt idx="6">
                  <c:v>135</c:v>
                </c:pt>
                <c:pt idx="7">
                  <c:v>127</c:v>
                </c:pt>
                <c:pt idx="8">
                  <c:v>122</c:v>
                </c:pt>
                <c:pt idx="9">
                  <c:v>121</c:v>
                </c:pt>
                <c:pt idx="10">
                  <c:v>122.5</c:v>
                </c:pt>
                <c:pt idx="11">
                  <c:v>128.5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1D-4FA3-9F00-1825C7CDD084}"/>
            </c:ext>
          </c:extLst>
        </c:ser>
        <c:ser>
          <c:idx val="5"/>
          <c:order val="5"/>
          <c:tx>
            <c:strRef>
              <c:f>'INTERV. QX.2023'!$H$60</c:f>
              <c:strCache>
                <c:ptCount val="1"/>
                <c:pt idx="0">
                  <c:v>VALOR 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'INTERV. QX.2023'!$B$61:$B$72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'INTERV. QX.2023'!$H$61:$H$72</c:f>
              <c:numCache>
                <c:formatCode>0.00</c:formatCode>
                <c:ptCount val="12"/>
                <c:pt idx="0">
                  <c:v>122</c:v>
                </c:pt>
                <c:pt idx="1">
                  <c:v>121</c:v>
                </c:pt>
                <c:pt idx="2">
                  <c:v>132</c:v>
                </c:pt>
                <c:pt idx="3">
                  <c:v>124</c:v>
                </c:pt>
                <c:pt idx="4">
                  <c:v>132</c:v>
                </c:pt>
                <c:pt idx="5">
                  <c:v>124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1D-4FA3-9F00-1825C7CD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76454040"/>
        <c:axId val="676453384"/>
      </c:barChart>
      <c:catAx>
        <c:axId val="67645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6453384"/>
        <c:crosses val="autoZero"/>
        <c:auto val="1"/>
        <c:lblAlgn val="ctr"/>
        <c:lblOffset val="100"/>
        <c:noMultiLvlLbl val="0"/>
      </c:catAx>
      <c:valAx>
        <c:axId val="676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6454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'PARTOS 2023'!$C$5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'PARTOS 2023'!$B$6:$B$17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'PARTOS 2023'!$C$6:$C$17</c:f>
              <c:numCache>
                <c:formatCode>General</c:formatCode>
                <c:ptCount val="12"/>
                <c:pt idx="0">
                  <c:v>121</c:v>
                </c:pt>
                <c:pt idx="1">
                  <c:v>115</c:v>
                </c:pt>
                <c:pt idx="2">
                  <c:v>124</c:v>
                </c:pt>
                <c:pt idx="3">
                  <c:v>114</c:v>
                </c:pt>
                <c:pt idx="4">
                  <c:v>112</c:v>
                </c:pt>
                <c:pt idx="5">
                  <c:v>108</c:v>
                </c:pt>
                <c:pt idx="6">
                  <c:v>103</c:v>
                </c:pt>
                <c:pt idx="7">
                  <c:v>121</c:v>
                </c:pt>
                <c:pt idx="8">
                  <c:v>86</c:v>
                </c:pt>
                <c:pt idx="9">
                  <c:v>122</c:v>
                </c:pt>
                <c:pt idx="10">
                  <c:v>114</c:v>
                </c:pt>
                <c:pt idx="1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3-4899-8613-0CD0DA07CBCC}"/>
            </c:ext>
          </c:extLst>
        </c:ser>
        <c:ser>
          <c:idx val="1"/>
          <c:order val="1"/>
          <c:tx>
            <c:strRef>
              <c:f>'PARTOS 2023'!$D$5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'PARTOS 2023'!$B$6:$B$17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'PARTOS 2023'!$D$6:$D$17</c:f>
              <c:numCache>
                <c:formatCode>General</c:formatCode>
                <c:ptCount val="12"/>
                <c:pt idx="0">
                  <c:v>133</c:v>
                </c:pt>
                <c:pt idx="1">
                  <c:v>127</c:v>
                </c:pt>
                <c:pt idx="2">
                  <c:v>124</c:v>
                </c:pt>
                <c:pt idx="3">
                  <c:v>120</c:v>
                </c:pt>
                <c:pt idx="4">
                  <c:v>115</c:v>
                </c:pt>
                <c:pt idx="5">
                  <c:v>102</c:v>
                </c:pt>
                <c:pt idx="6">
                  <c:v>98</c:v>
                </c:pt>
                <c:pt idx="7">
                  <c:v>105</c:v>
                </c:pt>
                <c:pt idx="8">
                  <c:v>99</c:v>
                </c:pt>
                <c:pt idx="9">
                  <c:v>89</c:v>
                </c:pt>
                <c:pt idx="10">
                  <c:v>78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3-4899-8613-0CD0DA07CBCC}"/>
            </c:ext>
          </c:extLst>
        </c:ser>
        <c:ser>
          <c:idx val="2"/>
          <c:order val="2"/>
          <c:tx>
            <c:strRef>
              <c:f>'PARTOS 2023'!$E$5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'PARTOS 2023'!$B$6:$B$17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'PARTOS 2023'!$E$6:$E$17</c:f>
              <c:numCache>
                <c:formatCode>General</c:formatCode>
                <c:ptCount val="12"/>
                <c:pt idx="0">
                  <c:v>105</c:v>
                </c:pt>
                <c:pt idx="1">
                  <c:v>113</c:v>
                </c:pt>
                <c:pt idx="2">
                  <c:v>95</c:v>
                </c:pt>
                <c:pt idx="3">
                  <c:v>79</c:v>
                </c:pt>
                <c:pt idx="4">
                  <c:v>89</c:v>
                </c:pt>
                <c:pt idx="5">
                  <c:v>94</c:v>
                </c:pt>
                <c:pt idx="6">
                  <c:v>79</c:v>
                </c:pt>
                <c:pt idx="7">
                  <c:v>94</c:v>
                </c:pt>
                <c:pt idx="8">
                  <c:v>107</c:v>
                </c:pt>
                <c:pt idx="9">
                  <c:v>84</c:v>
                </c:pt>
                <c:pt idx="10">
                  <c:v>96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3-4899-8613-0CD0DA07CBCC}"/>
            </c:ext>
          </c:extLst>
        </c:ser>
        <c:ser>
          <c:idx val="3"/>
          <c:order val="3"/>
          <c:tx>
            <c:strRef>
              <c:f>'PARTOS 2023'!$F$5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'PARTOS 2023'!$B$6:$B$17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'PARTOS 2023'!$F$6:$F$17</c:f>
              <c:numCache>
                <c:formatCode>General</c:formatCode>
                <c:ptCount val="12"/>
                <c:pt idx="0">
                  <c:v>79</c:v>
                </c:pt>
                <c:pt idx="1">
                  <c:v>85</c:v>
                </c:pt>
                <c:pt idx="2">
                  <c:v>98</c:v>
                </c:pt>
                <c:pt idx="3">
                  <c:v>93</c:v>
                </c:pt>
                <c:pt idx="4">
                  <c:v>98</c:v>
                </c:pt>
                <c:pt idx="5">
                  <c:v>85</c:v>
                </c:pt>
                <c:pt idx="6">
                  <c:v>79</c:v>
                </c:pt>
                <c:pt idx="7">
                  <c:v>82</c:v>
                </c:pt>
                <c:pt idx="8">
                  <c:v>85</c:v>
                </c:pt>
                <c:pt idx="9">
                  <c:v>74</c:v>
                </c:pt>
                <c:pt idx="10">
                  <c:v>88</c:v>
                </c:pt>
                <c:pt idx="1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3-4899-8613-0CD0DA07CBCC}"/>
            </c:ext>
          </c:extLst>
        </c:ser>
        <c:ser>
          <c:idx val="4"/>
          <c:order val="4"/>
          <c:tx>
            <c:strRef>
              <c:f>'PARTOS 2023'!$G$5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'PARTOS 2023'!$B$6:$B$17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'PARTOS 2023'!$G$6:$G$17</c:f>
              <c:numCache>
                <c:formatCode>General</c:formatCode>
                <c:ptCount val="12"/>
                <c:pt idx="0">
                  <c:v>89</c:v>
                </c:pt>
                <c:pt idx="1">
                  <c:v>90</c:v>
                </c:pt>
                <c:pt idx="2">
                  <c:v>109</c:v>
                </c:pt>
                <c:pt idx="3">
                  <c:v>108</c:v>
                </c:pt>
                <c:pt idx="4">
                  <c:v>89</c:v>
                </c:pt>
                <c:pt idx="5">
                  <c:v>75</c:v>
                </c:pt>
                <c:pt idx="6">
                  <c:v>93</c:v>
                </c:pt>
                <c:pt idx="7">
                  <c:v>89</c:v>
                </c:pt>
                <c:pt idx="8">
                  <c:v>86</c:v>
                </c:pt>
                <c:pt idx="9">
                  <c:v>74</c:v>
                </c:pt>
                <c:pt idx="10">
                  <c:v>83</c:v>
                </c:pt>
                <c:pt idx="1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C3-4899-8613-0CD0DA07CBCC}"/>
            </c:ext>
          </c:extLst>
        </c:ser>
        <c:ser>
          <c:idx val="5"/>
          <c:order val="5"/>
          <c:tx>
            <c:strRef>
              <c:f>'PARTOS 2023'!$H$5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'PARTOS 2023'!$H$6:$H$17</c:f>
              <c:numCache>
                <c:formatCode>General</c:formatCode>
                <c:ptCount val="12"/>
                <c:pt idx="0">
                  <c:v>109</c:v>
                </c:pt>
                <c:pt idx="1">
                  <c:v>85</c:v>
                </c:pt>
                <c:pt idx="2">
                  <c:v>104</c:v>
                </c:pt>
                <c:pt idx="3">
                  <c:v>88</c:v>
                </c:pt>
                <c:pt idx="4">
                  <c:v>93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3-4899-8613-0CD0DA07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47776776"/>
        <c:axId val="647770216"/>
      </c:barChart>
      <c:catAx>
        <c:axId val="64777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7770216"/>
        <c:crosses val="autoZero"/>
        <c:auto val="1"/>
        <c:lblAlgn val="ctr"/>
        <c:lblOffset val="100"/>
        <c:noMultiLvlLbl val="0"/>
      </c:catAx>
      <c:valAx>
        <c:axId val="64777021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effectLst>
                  <a:glow rad="63500">
                    <a:schemeClr val="accent3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7776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glow rad="63500">
                    <a:schemeClr val="accent2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aseline="0">
                <a:effectLst>
                  <a:glow rad="63500">
                    <a:schemeClr val="accent2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RESUMEN 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'PARTOS 2023'!$B$18</c:f>
              <c:strCache>
                <c:ptCount val="1"/>
                <c:pt idx="0">
                  <c:v>ANUAL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solidFill>
                <a:sysClr val="windowText" lastClr="000000"/>
              </a:solidFill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  <a:contourClr>
                <a:sysClr val="windowText" lastClr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BE-42B3-ABA3-4261E4A1E5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E-42B3-ABA3-4261E4A1E5AA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E-42B3-ABA3-4261E4A1E5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BE-42B3-ABA3-4261E4A1E5AA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solidFill>
                  <a:sysClr val="windowText" lastClr="000000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BE-42B3-ABA3-4261E4A1E5AA}"/>
              </c:ext>
            </c:extLst>
          </c:dPt>
          <c:cat>
            <c:numRef>
              <c:f>'PARTOS 2023'!$C$5:$H$5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'PARTOS 2023'!$C$18:$H$18</c:f>
              <c:numCache>
                <c:formatCode>General</c:formatCode>
                <c:ptCount val="6"/>
                <c:pt idx="0">
                  <c:v>1351</c:v>
                </c:pt>
                <c:pt idx="1">
                  <c:v>1297</c:v>
                </c:pt>
                <c:pt idx="2">
                  <c:v>1109</c:v>
                </c:pt>
                <c:pt idx="3">
                  <c:v>1030</c:v>
                </c:pt>
                <c:pt idx="4">
                  <c:v>1067</c:v>
                </c:pt>
                <c:pt idx="5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BE-42B3-ABA3-4261E4A1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723288"/>
        <c:axId val="670718368"/>
        <c:axId val="0"/>
      </c:bar3DChart>
      <c:catAx>
        <c:axId val="67072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0718368"/>
        <c:crosses val="autoZero"/>
        <c:auto val="1"/>
        <c:lblAlgn val="ctr"/>
        <c:lblOffset val="100"/>
        <c:noMultiLvlLbl val="0"/>
      </c:catAx>
      <c:valAx>
        <c:axId val="6707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glow rad="63500">
                    <a:schemeClr val="accent4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072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'INDICAD. 2023'!$H$30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2023'!$G$31:$G$42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2023'!$H$31:$H$42</c:f>
              <c:numCache>
                <c:formatCode>0.0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9.8000000000000007</c:v>
                </c:pt>
                <c:pt idx="3">
                  <c:v>9.4</c:v>
                </c:pt>
                <c:pt idx="4">
                  <c:v>0</c:v>
                </c:pt>
                <c:pt idx="5">
                  <c:v>4.5</c:v>
                </c:pt>
                <c:pt idx="6">
                  <c:v>10.5</c:v>
                </c:pt>
                <c:pt idx="7">
                  <c:v>9.1</c:v>
                </c:pt>
                <c:pt idx="8">
                  <c:v>11.7</c:v>
                </c:pt>
                <c:pt idx="9">
                  <c:v>10</c:v>
                </c:pt>
                <c:pt idx="10">
                  <c:v>4.9000000000000004</c:v>
                </c:pt>
                <c:pt idx="1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4-4ECB-9FC8-0BC32DDE48A3}"/>
            </c:ext>
          </c:extLst>
        </c:ser>
        <c:ser>
          <c:idx val="1"/>
          <c:order val="1"/>
          <c:tx>
            <c:strRef>
              <c:f>'INDICAD. 2023'!$I$30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2023'!$G$31:$G$42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2023'!$I$31:$I$42</c:f>
              <c:numCache>
                <c:formatCode>0.0</c:formatCode>
                <c:ptCount val="12"/>
                <c:pt idx="0">
                  <c:v>17.899999999999999</c:v>
                </c:pt>
                <c:pt idx="1">
                  <c:v>0</c:v>
                </c:pt>
                <c:pt idx="2">
                  <c:v>14.4</c:v>
                </c:pt>
                <c:pt idx="3">
                  <c:v>14.7</c:v>
                </c:pt>
                <c:pt idx="4">
                  <c:v>0</c:v>
                </c:pt>
                <c:pt idx="5">
                  <c:v>0</c:v>
                </c:pt>
                <c:pt idx="6">
                  <c:v>5.0999999999999996</c:v>
                </c:pt>
                <c:pt idx="7">
                  <c:v>0</c:v>
                </c:pt>
                <c:pt idx="8">
                  <c:v>5.6</c:v>
                </c:pt>
                <c:pt idx="9">
                  <c:v>6.4</c:v>
                </c:pt>
                <c:pt idx="10">
                  <c:v>6.5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4-4ECB-9FC8-0BC32DDE48A3}"/>
            </c:ext>
          </c:extLst>
        </c:ser>
        <c:ser>
          <c:idx val="2"/>
          <c:order val="2"/>
          <c:tx>
            <c:strRef>
              <c:f>'INDICAD. 2023'!$J$30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2023'!$G$31:$G$42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2023'!$J$31:$J$42</c:f>
              <c:numCache>
                <c:formatCode>0.0</c:formatCode>
                <c:ptCount val="12"/>
                <c:pt idx="0">
                  <c:v>10.1</c:v>
                </c:pt>
                <c:pt idx="1">
                  <c:v>5</c:v>
                </c:pt>
                <c:pt idx="2">
                  <c:v>0</c:v>
                </c:pt>
                <c:pt idx="3">
                  <c:v>13.6</c:v>
                </c:pt>
                <c:pt idx="4">
                  <c:v>0</c:v>
                </c:pt>
                <c:pt idx="5">
                  <c:v>34</c:v>
                </c:pt>
                <c:pt idx="6">
                  <c:v>23.8</c:v>
                </c:pt>
                <c:pt idx="7">
                  <c:v>0</c:v>
                </c:pt>
                <c:pt idx="8">
                  <c:v>0</c:v>
                </c:pt>
                <c:pt idx="9">
                  <c:v>6.4</c:v>
                </c:pt>
                <c:pt idx="10">
                  <c:v>5.8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4-4ECB-9FC8-0BC32DDE48A3}"/>
            </c:ext>
          </c:extLst>
        </c:ser>
        <c:ser>
          <c:idx val="3"/>
          <c:order val="3"/>
          <c:tx>
            <c:strRef>
              <c:f>'INDICAD. 2023'!$K$30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2023'!$G$31:$G$42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2023'!$K$31:$K$42</c:f>
              <c:numCache>
                <c:formatCode>0.00</c:formatCode>
                <c:ptCount val="12"/>
                <c:pt idx="0">
                  <c:v>13.99</c:v>
                </c:pt>
                <c:pt idx="1">
                  <c:v>13.89</c:v>
                </c:pt>
                <c:pt idx="2">
                  <c:v>5.03</c:v>
                </c:pt>
                <c:pt idx="3">
                  <c:v>6.29</c:v>
                </c:pt>
                <c:pt idx="4">
                  <c:v>12.05</c:v>
                </c:pt>
                <c:pt idx="5">
                  <c:v>6.02</c:v>
                </c:pt>
                <c:pt idx="6">
                  <c:v>17.05</c:v>
                </c:pt>
                <c:pt idx="7">
                  <c:v>0</c:v>
                </c:pt>
                <c:pt idx="8">
                  <c:v>5.81</c:v>
                </c:pt>
                <c:pt idx="9">
                  <c:v>16.13</c:v>
                </c:pt>
                <c:pt idx="10">
                  <c:v>24.54</c:v>
                </c:pt>
                <c:pt idx="11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4-4ECB-9FC8-0BC32DDE48A3}"/>
            </c:ext>
          </c:extLst>
        </c:ser>
        <c:ser>
          <c:idx val="4"/>
          <c:order val="4"/>
          <c:tx>
            <c:strRef>
              <c:f>'INDICAD. 2023'!$L$30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'INDICAD. 2023'!$G$31:$G$42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2023'!$L$31:$L$42</c:f>
              <c:numCache>
                <c:formatCode>0.00</c:formatCode>
                <c:ptCount val="12"/>
                <c:pt idx="0">
                  <c:v>18.633540372670808</c:v>
                </c:pt>
                <c:pt idx="1">
                  <c:v>5.6497175141242941</c:v>
                </c:pt>
                <c:pt idx="2">
                  <c:v>10.416666666666666</c:v>
                </c:pt>
                <c:pt idx="3">
                  <c:v>15.789473684210527</c:v>
                </c:pt>
                <c:pt idx="4">
                  <c:v>11.235955056179774</c:v>
                </c:pt>
                <c:pt idx="5">
                  <c:v>5.8823529411764701</c:v>
                </c:pt>
                <c:pt idx="6">
                  <c:v>0</c:v>
                </c:pt>
                <c:pt idx="7">
                  <c:v>15.789473684210527</c:v>
                </c:pt>
                <c:pt idx="8">
                  <c:v>17.142857142857142</c:v>
                </c:pt>
                <c:pt idx="9">
                  <c:v>11.904761904761903</c:v>
                </c:pt>
                <c:pt idx="10">
                  <c:v>6.1349693251533743</c:v>
                </c:pt>
                <c:pt idx="11" formatCode="0.0">
                  <c:v>18.292682926829269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4-4ECB-9FC8-0BC32DDE48A3}"/>
            </c:ext>
          </c:extLst>
        </c:ser>
        <c:ser>
          <c:idx val="5"/>
          <c:order val="5"/>
          <c:tx>
            <c:strRef>
              <c:f>'INDICAD. 2023'!$M$30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'INDICAD. 2023'!$G$31:$G$42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2023'!$M$31:$M$42</c:f>
              <c:numCache>
                <c:formatCode>0.00</c:formatCode>
                <c:ptCount val="12"/>
                <c:pt idx="0">
                  <c:v>0</c:v>
                </c:pt>
                <c:pt idx="1">
                  <c:v>6.8493150684931505</c:v>
                </c:pt>
                <c:pt idx="2">
                  <c:v>5.5248618784530388</c:v>
                </c:pt>
                <c:pt idx="3">
                  <c:v>0</c:v>
                </c:pt>
                <c:pt idx="4">
                  <c:v>11.560693641618496</c:v>
                </c:pt>
                <c:pt idx="5">
                  <c:v>12.269938650306749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C4-4ECB-9FC8-0BC32DDE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56071512"/>
        <c:axId val="856075448"/>
      </c:barChart>
      <c:catAx>
        <c:axId val="85607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075448"/>
        <c:crosses val="autoZero"/>
        <c:auto val="1"/>
        <c:lblAlgn val="ctr"/>
        <c:lblOffset val="100"/>
        <c:noMultiLvlLbl val="0"/>
      </c:catAx>
      <c:valAx>
        <c:axId val="8560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071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'INDICAD. 2023'!$H$52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2023'!$G$53:$G$64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2023'!$H$53:$H$64</c:f>
              <c:numCache>
                <c:formatCode>0.00</c:formatCode>
                <c:ptCount val="12"/>
                <c:pt idx="0">
                  <c:v>0</c:v>
                </c:pt>
                <c:pt idx="1">
                  <c:v>4.95</c:v>
                </c:pt>
                <c:pt idx="2">
                  <c:v>9.76</c:v>
                </c:pt>
                <c:pt idx="3">
                  <c:v>9.43</c:v>
                </c:pt>
                <c:pt idx="4">
                  <c:v>0</c:v>
                </c:pt>
                <c:pt idx="5">
                  <c:v>4.5</c:v>
                </c:pt>
                <c:pt idx="6">
                  <c:v>10.5</c:v>
                </c:pt>
                <c:pt idx="7">
                  <c:v>9.1</c:v>
                </c:pt>
                <c:pt idx="8">
                  <c:v>11.7</c:v>
                </c:pt>
                <c:pt idx="9">
                  <c:v>10</c:v>
                </c:pt>
                <c:pt idx="10">
                  <c:v>4.9000000000000004</c:v>
                </c:pt>
                <c:pt idx="1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B-4A1C-85E9-225A915C44E0}"/>
            </c:ext>
          </c:extLst>
        </c:ser>
        <c:ser>
          <c:idx val="1"/>
          <c:order val="1"/>
          <c:tx>
            <c:strRef>
              <c:f>'INDICAD. 2023'!$I$52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2023'!$G$53:$G$64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2023'!$I$53:$I$64</c:f>
              <c:numCache>
                <c:formatCode>0.00</c:formatCode>
                <c:ptCount val="12"/>
                <c:pt idx="0">
                  <c:v>17.86</c:v>
                </c:pt>
                <c:pt idx="1">
                  <c:v>0</c:v>
                </c:pt>
                <c:pt idx="2">
                  <c:v>14.42</c:v>
                </c:pt>
                <c:pt idx="3">
                  <c:v>14.71</c:v>
                </c:pt>
                <c:pt idx="4">
                  <c:v>0</c:v>
                </c:pt>
                <c:pt idx="5">
                  <c:v>0</c:v>
                </c:pt>
                <c:pt idx="6">
                  <c:v>5.0999999999999996</c:v>
                </c:pt>
                <c:pt idx="7">
                  <c:v>0</c:v>
                </c:pt>
                <c:pt idx="8">
                  <c:v>5.6</c:v>
                </c:pt>
                <c:pt idx="9">
                  <c:v>6.4</c:v>
                </c:pt>
                <c:pt idx="10">
                  <c:v>6.5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B-4A1C-85E9-225A915C44E0}"/>
            </c:ext>
          </c:extLst>
        </c:ser>
        <c:ser>
          <c:idx val="2"/>
          <c:order val="2"/>
          <c:tx>
            <c:strRef>
              <c:f>'INDICAD. 2023'!$J$52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2023'!$G$53:$G$64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2023'!$J$53:$J$64</c:f>
              <c:numCache>
                <c:formatCode>0.00</c:formatCode>
                <c:ptCount val="12"/>
                <c:pt idx="0">
                  <c:v>10.1</c:v>
                </c:pt>
                <c:pt idx="1">
                  <c:v>4.95</c:v>
                </c:pt>
                <c:pt idx="2">
                  <c:v>0</c:v>
                </c:pt>
                <c:pt idx="3">
                  <c:v>13.61</c:v>
                </c:pt>
                <c:pt idx="4">
                  <c:v>0</c:v>
                </c:pt>
                <c:pt idx="5">
                  <c:v>34</c:v>
                </c:pt>
                <c:pt idx="6">
                  <c:v>23.8</c:v>
                </c:pt>
                <c:pt idx="7">
                  <c:v>0</c:v>
                </c:pt>
                <c:pt idx="8">
                  <c:v>0</c:v>
                </c:pt>
                <c:pt idx="9">
                  <c:v>19.2</c:v>
                </c:pt>
                <c:pt idx="10">
                  <c:v>5.8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B-4A1C-85E9-225A915C44E0}"/>
            </c:ext>
          </c:extLst>
        </c:ser>
        <c:ser>
          <c:idx val="3"/>
          <c:order val="3"/>
          <c:tx>
            <c:strRef>
              <c:f>'INDICAD. 2023'!$K$52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98F6D9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2023'!$G$53:$G$64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2023'!$K$53:$K$64</c:f>
              <c:numCache>
                <c:formatCode>0.00</c:formatCode>
                <c:ptCount val="12"/>
                <c:pt idx="0">
                  <c:v>13.99</c:v>
                </c:pt>
                <c:pt idx="1">
                  <c:v>13.89</c:v>
                </c:pt>
                <c:pt idx="2">
                  <c:v>15.08</c:v>
                </c:pt>
                <c:pt idx="3">
                  <c:v>18.87</c:v>
                </c:pt>
                <c:pt idx="4">
                  <c:v>18.07</c:v>
                </c:pt>
                <c:pt idx="5">
                  <c:v>6.02</c:v>
                </c:pt>
                <c:pt idx="6">
                  <c:v>5.68</c:v>
                </c:pt>
                <c:pt idx="7">
                  <c:v>0</c:v>
                </c:pt>
                <c:pt idx="8">
                  <c:v>5.81</c:v>
                </c:pt>
                <c:pt idx="9">
                  <c:v>16.13</c:v>
                </c:pt>
                <c:pt idx="10">
                  <c:v>24.54</c:v>
                </c:pt>
                <c:pt idx="11">
                  <c:v>39.47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B-4A1C-85E9-225A915C44E0}"/>
            </c:ext>
          </c:extLst>
        </c:ser>
        <c:ser>
          <c:idx val="4"/>
          <c:order val="4"/>
          <c:tx>
            <c:strRef>
              <c:f>'INDICAD. 2023'!$L$52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'INDICAD. 2023'!$G$53:$G$64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2023'!$L$53:$L$64</c:f>
              <c:numCache>
                <c:formatCode>0.00</c:formatCode>
                <c:ptCount val="12"/>
                <c:pt idx="0">
                  <c:v>49.689440993788814</c:v>
                </c:pt>
                <c:pt idx="1">
                  <c:v>5.6497175141242941</c:v>
                </c:pt>
                <c:pt idx="2">
                  <c:v>36.458333333333336</c:v>
                </c:pt>
                <c:pt idx="3">
                  <c:v>15.789473684210527</c:v>
                </c:pt>
                <c:pt idx="4">
                  <c:v>22.471910112359549</c:v>
                </c:pt>
                <c:pt idx="5">
                  <c:v>17.647058823529413</c:v>
                </c:pt>
                <c:pt idx="6">
                  <c:v>5.7803468208092479</c:v>
                </c:pt>
                <c:pt idx="7">
                  <c:v>15.789473684210527</c:v>
                </c:pt>
                <c:pt idx="8">
                  <c:v>17.142857142857142</c:v>
                </c:pt>
                <c:pt idx="9">
                  <c:v>17.857142857142858</c:v>
                </c:pt>
                <c:pt idx="10">
                  <c:v>6.1349693251533743</c:v>
                </c:pt>
                <c:pt idx="11">
                  <c:v>18.292682926829269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B-4A1C-85E9-225A915C44E0}"/>
            </c:ext>
          </c:extLst>
        </c:ser>
        <c:ser>
          <c:idx val="5"/>
          <c:order val="5"/>
          <c:tx>
            <c:strRef>
              <c:f>'INDICAD. 2023'!$M$52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'INDICAD. 2023'!$G$53:$G$64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2023'!$M$53:$M$64</c:f>
              <c:numCache>
                <c:formatCode>0.00</c:formatCode>
                <c:ptCount val="12"/>
                <c:pt idx="0">
                  <c:v>0</c:v>
                </c:pt>
                <c:pt idx="1">
                  <c:v>6.8493150684931505</c:v>
                </c:pt>
                <c:pt idx="2">
                  <c:v>5.5248618784530388</c:v>
                </c:pt>
                <c:pt idx="3">
                  <c:v>0</c:v>
                </c:pt>
                <c:pt idx="4">
                  <c:v>11.560693641618496</c:v>
                </c:pt>
                <c:pt idx="5">
                  <c:v>12.269938650306749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B-4A1C-85E9-225A915C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56104968"/>
        <c:axId val="856109232"/>
      </c:barChart>
      <c:catAx>
        <c:axId val="85610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109232"/>
        <c:crosses val="autoZero"/>
        <c:auto val="1"/>
        <c:lblAlgn val="ctr"/>
        <c:lblOffset val="100"/>
        <c:noMultiLvlLbl val="0"/>
      </c:catAx>
      <c:valAx>
        <c:axId val="8561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in"/>
        <c:tickLblPos val="nextTo"/>
        <c:spPr>
          <a:noFill/>
          <a:ln cap="flat"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104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'INDICAD. 2023'!$H$74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'INDICAD. 2023'!$G$75:$G$86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2023'!$H$75:$H$86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C-47EC-97A7-829276901A9A}"/>
            </c:ext>
          </c:extLst>
        </c:ser>
        <c:ser>
          <c:idx val="1"/>
          <c:order val="1"/>
          <c:tx>
            <c:strRef>
              <c:f>'INDICAD. 2023'!$I$74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2023'!$G$75:$G$86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2023'!$I$75:$I$86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C-47EC-97A7-829276901A9A}"/>
            </c:ext>
          </c:extLst>
        </c:ser>
        <c:ser>
          <c:idx val="2"/>
          <c:order val="2"/>
          <c:tx>
            <c:strRef>
              <c:f>'INDICAD. 2023'!$J$74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'INDICAD. 2023'!$G$75:$G$86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2023'!$J$75:$J$86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649.4</c:v>
                </c:pt>
                <c:pt idx="8">
                  <c:v>531.9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C-47EC-97A7-829276901A9A}"/>
            </c:ext>
          </c:extLst>
        </c:ser>
        <c:ser>
          <c:idx val="3"/>
          <c:order val="3"/>
          <c:tx>
            <c:strRef>
              <c:f>'INDICAD. 2023'!$K$74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2023'!$G$75:$G$86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2023'!$K$75:$K$86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602.41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C-47EC-97A7-829276901A9A}"/>
            </c:ext>
          </c:extLst>
        </c:ser>
        <c:ser>
          <c:idx val="4"/>
          <c:order val="4"/>
          <c:tx>
            <c:strRef>
              <c:f>'INDICAD. 2023'!$L$74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'INDICAD. 2023'!$G$75:$G$86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2023'!$L$75:$L$86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C-47EC-97A7-829276901A9A}"/>
            </c:ext>
          </c:extLst>
        </c:ser>
        <c:ser>
          <c:idx val="5"/>
          <c:order val="5"/>
          <c:tx>
            <c:strRef>
              <c:f>'INDICAD. 2023'!$M$74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'INDICAD. 2023'!$G$75:$G$86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2023'!$M$75:$M$86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C-47EC-97A7-82927690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73969544"/>
        <c:axId val="673960688"/>
      </c:barChart>
      <c:catAx>
        <c:axId val="67396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solidFill>
            <a:srgbClr val="FFC000"/>
          </a:solidFill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3960688"/>
        <c:crosses val="autoZero"/>
        <c:auto val="1"/>
        <c:lblAlgn val="ctr"/>
        <c:lblOffset val="100"/>
        <c:noMultiLvlLbl val="0"/>
      </c:catAx>
      <c:valAx>
        <c:axId val="6739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3969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'INDICAD. 2023'!$H$96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'INDICAD. 2023'!$G$97:$G$108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2023'!$H$97:$H$108</c:f>
              <c:numCache>
                <c:formatCode>0.0</c:formatCode>
                <c:ptCount val="12"/>
                <c:pt idx="0">
                  <c:v>48.9</c:v>
                </c:pt>
                <c:pt idx="1">
                  <c:v>42</c:v>
                </c:pt>
                <c:pt idx="2">
                  <c:v>41.5</c:v>
                </c:pt>
                <c:pt idx="3">
                  <c:v>45.5</c:v>
                </c:pt>
                <c:pt idx="4">
                  <c:v>45.9</c:v>
                </c:pt>
                <c:pt idx="5">
                  <c:v>50.9</c:v>
                </c:pt>
                <c:pt idx="6">
                  <c:v>46.1</c:v>
                </c:pt>
                <c:pt idx="7">
                  <c:v>45</c:v>
                </c:pt>
                <c:pt idx="8">
                  <c:v>49.7</c:v>
                </c:pt>
                <c:pt idx="9">
                  <c:v>39</c:v>
                </c:pt>
                <c:pt idx="10">
                  <c:v>43.8</c:v>
                </c:pt>
                <c:pt idx="11">
                  <c:v>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6-4927-8CC8-36A7BFEDB06B}"/>
            </c:ext>
          </c:extLst>
        </c:ser>
        <c:ser>
          <c:idx val="1"/>
          <c:order val="1"/>
          <c:tx>
            <c:strRef>
              <c:f>'INDICAD. 2023'!$I$96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'INDICAD. 2023'!$G$97:$G$108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2023'!$I$97:$I$108</c:f>
              <c:numCache>
                <c:formatCode>0.0</c:formatCode>
                <c:ptCount val="12"/>
                <c:pt idx="0">
                  <c:v>41.4</c:v>
                </c:pt>
                <c:pt idx="1">
                  <c:v>33.5</c:v>
                </c:pt>
                <c:pt idx="2">
                  <c:v>39.5</c:v>
                </c:pt>
                <c:pt idx="3">
                  <c:v>40.9</c:v>
                </c:pt>
                <c:pt idx="4">
                  <c:v>39.5</c:v>
                </c:pt>
                <c:pt idx="5">
                  <c:v>42.7</c:v>
                </c:pt>
                <c:pt idx="6">
                  <c:v>50.7</c:v>
                </c:pt>
                <c:pt idx="7">
                  <c:v>45.3</c:v>
                </c:pt>
                <c:pt idx="8">
                  <c:v>44.4</c:v>
                </c:pt>
                <c:pt idx="9">
                  <c:v>43.7</c:v>
                </c:pt>
                <c:pt idx="10">
                  <c:v>49.7</c:v>
                </c:pt>
                <c:pt idx="11">
                  <c:v>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6-4927-8CC8-36A7BFEDB06B}"/>
            </c:ext>
          </c:extLst>
        </c:ser>
        <c:ser>
          <c:idx val="2"/>
          <c:order val="2"/>
          <c:tx>
            <c:strRef>
              <c:f>'INDICAD. 2023'!$J$96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'INDICAD. 2023'!$G$97:$G$108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2023'!$J$97:$J$108</c:f>
              <c:numCache>
                <c:formatCode>0.0</c:formatCode>
                <c:ptCount val="12"/>
                <c:pt idx="0">
                  <c:v>47.5</c:v>
                </c:pt>
                <c:pt idx="1">
                  <c:v>42.3</c:v>
                </c:pt>
                <c:pt idx="2">
                  <c:v>44.8</c:v>
                </c:pt>
                <c:pt idx="3">
                  <c:v>46.6</c:v>
                </c:pt>
                <c:pt idx="4">
                  <c:v>43.3</c:v>
                </c:pt>
                <c:pt idx="5">
                  <c:v>36.1</c:v>
                </c:pt>
                <c:pt idx="6">
                  <c:v>37.299999999999997</c:v>
                </c:pt>
                <c:pt idx="7">
                  <c:v>39</c:v>
                </c:pt>
                <c:pt idx="8">
                  <c:v>43.1</c:v>
                </c:pt>
                <c:pt idx="9">
                  <c:v>45.8</c:v>
                </c:pt>
                <c:pt idx="10">
                  <c:v>44.2</c:v>
                </c:pt>
                <c:pt idx="11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6-4927-8CC8-36A7BFEDB06B}"/>
            </c:ext>
          </c:extLst>
        </c:ser>
        <c:ser>
          <c:idx val="3"/>
          <c:order val="3"/>
          <c:tx>
            <c:strRef>
              <c:f>'INDICAD. 2023'!$K$96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'INDICAD. 2023'!$G$97:$G$108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2023'!$K$97:$K$108</c:f>
              <c:numCache>
                <c:formatCode>0.00</c:formatCode>
                <c:ptCount val="12"/>
                <c:pt idx="0">
                  <c:v>46.26</c:v>
                </c:pt>
                <c:pt idx="1">
                  <c:v>41.78</c:v>
                </c:pt>
                <c:pt idx="2">
                  <c:v>50.51</c:v>
                </c:pt>
                <c:pt idx="3">
                  <c:v>42.59</c:v>
                </c:pt>
                <c:pt idx="4">
                  <c:v>40.96</c:v>
                </c:pt>
                <c:pt idx="5">
                  <c:v>49.7</c:v>
                </c:pt>
                <c:pt idx="6">
                  <c:v>54.86</c:v>
                </c:pt>
                <c:pt idx="7">
                  <c:v>50.3</c:v>
                </c:pt>
                <c:pt idx="8">
                  <c:v>50.87</c:v>
                </c:pt>
                <c:pt idx="9">
                  <c:v>60</c:v>
                </c:pt>
                <c:pt idx="10">
                  <c:v>45.68</c:v>
                </c:pt>
                <c:pt idx="11">
                  <c:v>45.45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6-4927-8CC8-36A7BFEDB06B}"/>
            </c:ext>
          </c:extLst>
        </c:ser>
        <c:ser>
          <c:idx val="4"/>
          <c:order val="4"/>
          <c:tx>
            <c:strRef>
              <c:f>'INDICAD. 2023'!$L$96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'INDICAD. 2023'!$G$97:$G$108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2023'!$L$97:$L$108</c:f>
              <c:numCache>
                <c:formatCode>0.00</c:formatCode>
                <c:ptCount val="12"/>
                <c:pt idx="0">
                  <c:v>45.731707317073173</c:v>
                </c:pt>
                <c:pt idx="1">
                  <c:v>48.571428571428569</c:v>
                </c:pt>
                <c:pt idx="2">
                  <c:v>44.102564102564102</c:v>
                </c:pt>
                <c:pt idx="3">
                  <c:v>42.553191489361701</c:v>
                </c:pt>
                <c:pt idx="4">
                  <c:v>50</c:v>
                </c:pt>
                <c:pt idx="5">
                  <c:v>56.140350877192979</c:v>
                </c:pt>
                <c:pt idx="6">
                  <c:v>46.24277456647399</c:v>
                </c:pt>
                <c:pt idx="7">
                  <c:v>50.526315789473685</c:v>
                </c:pt>
                <c:pt idx="8">
                  <c:v>43.016759776536311</c:v>
                </c:pt>
                <c:pt idx="9" formatCode="0.0">
                  <c:v>55.421686746987952</c:v>
                </c:pt>
                <c:pt idx="10" formatCode="0.0">
                  <c:v>49.390243902439025</c:v>
                </c:pt>
                <c:pt idx="11" formatCode="0.0">
                  <c:v>49.068322981366457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6-4927-8CC8-36A7BFEDB06B}"/>
            </c:ext>
          </c:extLst>
        </c:ser>
        <c:ser>
          <c:idx val="5"/>
          <c:order val="5"/>
          <c:tx>
            <c:strRef>
              <c:f>'INDICAD. 2023'!$M$96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'INDICAD. 2023'!$G$97:$G$108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'INDICAD. 2023'!$M$97:$M$108</c:f>
              <c:numCache>
                <c:formatCode>0.00</c:formatCode>
                <c:ptCount val="12"/>
                <c:pt idx="0">
                  <c:v>42.631578947368418</c:v>
                </c:pt>
                <c:pt idx="1">
                  <c:v>42.567567567567565</c:v>
                </c:pt>
                <c:pt idx="2">
                  <c:v>42.541436464088399</c:v>
                </c:pt>
                <c:pt idx="3">
                  <c:v>47.619047619047613</c:v>
                </c:pt>
                <c:pt idx="4">
                  <c:v>45.294117647058826</c:v>
                </c:pt>
                <c:pt idx="5">
                  <c:v>49.693251533742334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6-4927-8CC8-36A7BFED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14767616"/>
        <c:axId val="714765976"/>
      </c:barChart>
      <c:catAx>
        <c:axId val="7147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4765976"/>
        <c:crosses val="autoZero"/>
        <c:auto val="1"/>
        <c:lblAlgn val="ctr"/>
        <c:lblOffset val="100"/>
        <c:noMultiLvlLbl val="0"/>
      </c:catAx>
      <c:valAx>
        <c:axId val="7147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solidFill>
            <a:schemeClr val="bg1"/>
          </a:solidFill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dir="18900000" algn="b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4767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'DESEMPEÑO HOSP 2023.'!$C$8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2023.'!$B$9:$B$20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2023.'!$C$9:$C$20</c:f>
              <c:numCache>
                <c:formatCode>0.00</c:formatCode>
                <c:ptCount val="12"/>
                <c:pt idx="0">
                  <c:v>3.37</c:v>
                </c:pt>
                <c:pt idx="1">
                  <c:v>3.47</c:v>
                </c:pt>
                <c:pt idx="2">
                  <c:v>3.28</c:v>
                </c:pt>
                <c:pt idx="3">
                  <c:v>3.28</c:v>
                </c:pt>
                <c:pt idx="4">
                  <c:v>3.21</c:v>
                </c:pt>
                <c:pt idx="5">
                  <c:v>3.17</c:v>
                </c:pt>
                <c:pt idx="6">
                  <c:v>3.41</c:v>
                </c:pt>
                <c:pt idx="7">
                  <c:v>3.38</c:v>
                </c:pt>
                <c:pt idx="8">
                  <c:v>3.28</c:v>
                </c:pt>
                <c:pt idx="9">
                  <c:v>3.11</c:v>
                </c:pt>
                <c:pt idx="10">
                  <c:v>2.6</c:v>
                </c:pt>
                <c:pt idx="11">
                  <c:v>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4-4A63-9DC3-C69C9588B251}"/>
            </c:ext>
          </c:extLst>
        </c:ser>
        <c:ser>
          <c:idx val="1"/>
          <c:order val="1"/>
          <c:tx>
            <c:strRef>
              <c:f>'DESEMPEÑO HOSP 2023.'!$D$8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2023.'!$B$9:$B$20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2023.'!$D$9:$D$20</c:f>
              <c:numCache>
                <c:formatCode>0.00</c:formatCode>
                <c:ptCount val="12"/>
                <c:pt idx="0">
                  <c:v>2.85</c:v>
                </c:pt>
                <c:pt idx="1">
                  <c:v>2.81</c:v>
                </c:pt>
                <c:pt idx="2">
                  <c:v>2.6</c:v>
                </c:pt>
                <c:pt idx="3">
                  <c:v>2.75</c:v>
                </c:pt>
                <c:pt idx="4">
                  <c:v>2.75</c:v>
                </c:pt>
                <c:pt idx="5">
                  <c:v>2.8</c:v>
                </c:pt>
                <c:pt idx="6">
                  <c:v>2.84</c:v>
                </c:pt>
                <c:pt idx="7">
                  <c:v>2.7</c:v>
                </c:pt>
                <c:pt idx="8">
                  <c:v>2.89</c:v>
                </c:pt>
                <c:pt idx="9">
                  <c:v>2.76</c:v>
                </c:pt>
                <c:pt idx="10">
                  <c:v>2.82</c:v>
                </c:pt>
                <c:pt idx="11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4-4A63-9DC3-C69C9588B251}"/>
            </c:ext>
          </c:extLst>
        </c:ser>
        <c:ser>
          <c:idx val="2"/>
          <c:order val="2"/>
          <c:tx>
            <c:strRef>
              <c:f>'DESEMPEÑO HOSP 2023.'!$E$8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2023.'!$B$9:$B$20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2023.'!$E$9:$E$20</c:f>
              <c:numCache>
                <c:formatCode>0.00</c:formatCode>
                <c:ptCount val="12"/>
                <c:pt idx="0">
                  <c:v>2.83</c:v>
                </c:pt>
                <c:pt idx="1">
                  <c:v>2.93</c:v>
                </c:pt>
                <c:pt idx="2">
                  <c:v>2.78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4-4A63-9DC3-C69C9588B251}"/>
            </c:ext>
          </c:extLst>
        </c:ser>
        <c:ser>
          <c:idx val="3"/>
          <c:order val="3"/>
          <c:tx>
            <c:strRef>
              <c:f>'DESEMPEÑO HOSP 2023.'!$F$8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rgbClr val="002060"/>
              </a:solidFill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'DESEMPEÑO HOSP 2023.'!$B$9:$B$20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2023.'!$F$9:$F$20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4-4A63-9DC3-C69C9588B251}"/>
            </c:ext>
          </c:extLst>
        </c:ser>
        <c:ser>
          <c:idx val="4"/>
          <c:order val="4"/>
          <c:tx>
            <c:strRef>
              <c:f>'DESEMPEÑO HOSP 2023.'!$G$8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002060"/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'DESEMPEÑO HOSP 2023.'!$B$9:$B$20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2023.'!$G$9:$G$20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1.32</c:v>
                </c:pt>
                <c:pt idx="4">
                  <c:v>1.27</c:v>
                </c:pt>
                <c:pt idx="5">
                  <c:v>1.46</c:v>
                </c:pt>
                <c:pt idx="6">
                  <c:v>1.4</c:v>
                </c:pt>
                <c:pt idx="7">
                  <c:v>1.48</c:v>
                </c:pt>
                <c:pt idx="8">
                  <c:v>1.53</c:v>
                </c:pt>
                <c:pt idx="9">
                  <c:v>2.92</c:v>
                </c:pt>
                <c:pt idx="10">
                  <c:v>1.67</c:v>
                </c:pt>
                <c:pt idx="11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4-4A63-9DC3-C69C9588B251}"/>
            </c:ext>
          </c:extLst>
        </c:ser>
        <c:ser>
          <c:idx val="5"/>
          <c:order val="5"/>
          <c:tx>
            <c:strRef>
              <c:f>'DESEMPEÑO HOSP 2023.'!$H$8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'DESEMPEÑO HOSP 2023.'!$B$9:$B$20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2023.'!$H$9:$H$20</c:f>
              <c:numCache>
                <c:formatCode>0.00</c:formatCode>
                <c:ptCount val="12"/>
                <c:pt idx="0">
                  <c:v>1.6</c:v>
                </c:pt>
                <c:pt idx="1">
                  <c:v>1.77</c:v>
                </c:pt>
                <c:pt idx="2">
                  <c:v>1.7</c:v>
                </c:pt>
                <c:pt idx="3">
                  <c:v>1.74</c:v>
                </c:pt>
                <c:pt idx="4">
                  <c:v>1.84</c:v>
                </c:pt>
                <c:pt idx="5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B4-4A63-9DC3-C69C9588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56105296"/>
        <c:axId val="856108248"/>
      </c:barChart>
      <c:catAx>
        <c:axId val="8561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108248"/>
        <c:crosses val="autoZero"/>
        <c:auto val="1"/>
        <c:lblAlgn val="ctr"/>
        <c:lblOffset val="100"/>
        <c:noMultiLvlLbl val="0"/>
      </c:catAx>
      <c:valAx>
        <c:axId val="8561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10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'DESEMPEÑO HOSP 2023.'!$C$30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2023.'!$B$31:$B$42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2023.'!$C$31:$C$42</c:f>
              <c:numCache>
                <c:formatCode>0.00</c:formatCode>
                <c:ptCount val="12"/>
                <c:pt idx="0" formatCode="General">
                  <c:v>1.47</c:v>
                </c:pt>
                <c:pt idx="1">
                  <c:v>1.35</c:v>
                </c:pt>
                <c:pt idx="2" formatCode="General">
                  <c:v>1.1200000000000001</c:v>
                </c:pt>
                <c:pt idx="3" formatCode="General">
                  <c:v>1.02</c:v>
                </c:pt>
                <c:pt idx="4" formatCode="General">
                  <c:v>1.06</c:v>
                </c:pt>
                <c:pt idx="5" formatCode="General">
                  <c:v>1.29</c:v>
                </c:pt>
                <c:pt idx="6" formatCode="General">
                  <c:v>1.26</c:v>
                </c:pt>
                <c:pt idx="7">
                  <c:v>1.3</c:v>
                </c:pt>
                <c:pt idx="8" formatCode="General">
                  <c:v>1.26</c:v>
                </c:pt>
                <c:pt idx="9" formatCode="General">
                  <c:v>1.34</c:v>
                </c:pt>
                <c:pt idx="10" formatCode="General">
                  <c:v>1.25</c:v>
                </c:pt>
                <c:pt idx="11" formatCode="General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D-42C7-AEE0-1E9201008C0D}"/>
            </c:ext>
          </c:extLst>
        </c:ser>
        <c:ser>
          <c:idx val="1"/>
          <c:order val="1"/>
          <c:tx>
            <c:strRef>
              <c:f>'DESEMPEÑO HOSP 2023.'!$D$30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2023.'!$B$31:$B$42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2023.'!$D$31:$D$42</c:f>
              <c:numCache>
                <c:formatCode>0.00</c:formatCode>
                <c:ptCount val="12"/>
                <c:pt idx="0">
                  <c:v>1.4</c:v>
                </c:pt>
                <c:pt idx="1">
                  <c:v>1.53</c:v>
                </c:pt>
                <c:pt idx="2" formatCode="General">
                  <c:v>1.53</c:v>
                </c:pt>
                <c:pt idx="3" formatCode="General">
                  <c:v>1.32</c:v>
                </c:pt>
                <c:pt idx="4">
                  <c:v>1.2</c:v>
                </c:pt>
                <c:pt idx="5">
                  <c:v>1.1299999999999999</c:v>
                </c:pt>
                <c:pt idx="6" formatCode="General">
                  <c:v>1.1200000000000001</c:v>
                </c:pt>
                <c:pt idx="7">
                  <c:v>1.1100000000000001</c:v>
                </c:pt>
                <c:pt idx="8" formatCode="General">
                  <c:v>1.01</c:v>
                </c:pt>
                <c:pt idx="9" formatCode="General">
                  <c:v>0.97</c:v>
                </c:pt>
                <c:pt idx="10">
                  <c:v>1.3</c:v>
                </c:pt>
                <c:pt idx="11" formatCode="General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D-42C7-AEE0-1E9201008C0D}"/>
            </c:ext>
          </c:extLst>
        </c:ser>
        <c:ser>
          <c:idx val="2"/>
          <c:order val="2"/>
          <c:tx>
            <c:strRef>
              <c:f>'DESEMPEÑO HOSP 2023.'!$E$30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2023.'!$B$31:$B$42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2023.'!$E$31:$E$42</c:f>
              <c:numCache>
                <c:formatCode>0.00</c:formatCode>
                <c:ptCount val="12"/>
                <c:pt idx="0" formatCode="General">
                  <c:v>1.37</c:v>
                </c:pt>
                <c:pt idx="1">
                  <c:v>1.4</c:v>
                </c:pt>
                <c:pt idx="2" formatCode="General">
                  <c:v>1.19</c:v>
                </c:pt>
                <c:pt idx="3" formatCode="General">
                  <c:v>1.44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D-42C7-AEE0-1E9201008C0D}"/>
            </c:ext>
          </c:extLst>
        </c:ser>
        <c:ser>
          <c:idx val="3"/>
          <c:order val="3"/>
          <c:tx>
            <c:strRef>
              <c:f>'DESEMPEÑO HOSP 2023.'!$F$30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rgbClr val="002060"/>
              </a:solidFill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'DESEMPEÑO HOSP 2023.'!$B$31:$B$42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2023.'!$F$31:$F$42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D-42C7-AEE0-1E9201008C0D}"/>
            </c:ext>
          </c:extLst>
        </c:ser>
        <c:ser>
          <c:idx val="4"/>
          <c:order val="4"/>
          <c:tx>
            <c:strRef>
              <c:f>'DESEMPEÑO HOSP 2023.'!$G$30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2023.'!$B$31:$B$42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2023.'!$G$31:$G$42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4.5199999999999996</c:v>
                </c:pt>
                <c:pt idx="4">
                  <c:v>3.64</c:v>
                </c:pt>
                <c:pt idx="5">
                  <c:v>3.25</c:v>
                </c:pt>
                <c:pt idx="6">
                  <c:v>3.08</c:v>
                </c:pt>
                <c:pt idx="7">
                  <c:v>3.07</c:v>
                </c:pt>
                <c:pt idx="8">
                  <c:v>2.78</c:v>
                </c:pt>
                <c:pt idx="9">
                  <c:v>2.4900000000000002</c:v>
                </c:pt>
                <c:pt idx="10">
                  <c:v>2.6</c:v>
                </c:pt>
                <c:pt idx="11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D-42C7-AEE0-1E9201008C0D}"/>
            </c:ext>
          </c:extLst>
        </c:ser>
        <c:ser>
          <c:idx val="5"/>
          <c:order val="5"/>
          <c:tx>
            <c:strRef>
              <c:f>'DESEMPEÑO HOSP 2023.'!$H$30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'DESEMPEÑO HOSP 2023.'!$B$31:$B$42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2023.'!$H$31:$H$42</c:f>
              <c:numCache>
                <c:formatCode>0.00</c:formatCode>
                <c:ptCount val="12"/>
                <c:pt idx="0">
                  <c:v>1.28</c:v>
                </c:pt>
                <c:pt idx="1">
                  <c:v>1.23</c:v>
                </c:pt>
                <c:pt idx="2">
                  <c:v>1.21</c:v>
                </c:pt>
                <c:pt idx="3">
                  <c:v>1.2</c:v>
                </c:pt>
                <c:pt idx="4">
                  <c:v>1.33</c:v>
                </c:pt>
                <c:pt idx="5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BD-42C7-AEE0-1E920100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56071512"/>
        <c:axId val="856075448"/>
      </c:barChart>
      <c:catAx>
        <c:axId val="85607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075448"/>
        <c:crosses val="autoZero"/>
        <c:auto val="1"/>
        <c:lblAlgn val="ctr"/>
        <c:lblOffset val="100"/>
        <c:noMultiLvlLbl val="0"/>
      </c:catAx>
      <c:valAx>
        <c:axId val="8560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071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'DESEMPEÑO HOSP 2023.'!$C$52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2023.'!$B$53:$B$64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2023.'!$C$53:$C$64</c:f>
              <c:numCache>
                <c:formatCode>General</c:formatCode>
                <c:ptCount val="12"/>
                <c:pt idx="0">
                  <c:v>3.15</c:v>
                </c:pt>
                <c:pt idx="1">
                  <c:v>3.58</c:v>
                </c:pt>
                <c:pt idx="2" formatCode="0.00">
                  <c:v>3.5</c:v>
                </c:pt>
                <c:pt idx="3">
                  <c:v>3.35</c:v>
                </c:pt>
                <c:pt idx="4">
                  <c:v>3.47</c:v>
                </c:pt>
                <c:pt idx="5">
                  <c:v>3.46</c:v>
                </c:pt>
                <c:pt idx="6">
                  <c:v>3.26</c:v>
                </c:pt>
                <c:pt idx="7">
                  <c:v>3.31</c:v>
                </c:pt>
                <c:pt idx="8" formatCode="0.00">
                  <c:v>3.2</c:v>
                </c:pt>
                <c:pt idx="9" formatCode="0.00">
                  <c:v>3</c:v>
                </c:pt>
                <c:pt idx="10">
                  <c:v>3.52</c:v>
                </c:pt>
                <c:pt idx="11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433E-BA36-05F0DBC52AC3}"/>
            </c:ext>
          </c:extLst>
        </c:ser>
        <c:ser>
          <c:idx val="1"/>
          <c:order val="1"/>
          <c:tx>
            <c:strRef>
              <c:f>'DESEMPEÑO HOSP 2023.'!$D$52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2023.'!$B$53:$B$64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2023.'!$D$53:$D$64</c:f>
              <c:numCache>
                <c:formatCode>General</c:formatCode>
                <c:ptCount val="12"/>
                <c:pt idx="0">
                  <c:v>3.06</c:v>
                </c:pt>
                <c:pt idx="1">
                  <c:v>3.38</c:v>
                </c:pt>
                <c:pt idx="2" formatCode="0.00">
                  <c:v>3.2</c:v>
                </c:pt>
                <c:pt idx="3">
                  <c:v>3.23</c:v>
                </c:pt>
                <c:pt idx="4">
                  <c:v>3.66</c:v>
                </c:pt>
                <c:pt idx="5">
                  <c:v>3.48</c:v>
                </c:pt>
                <c:pt idx="6">
                  <c:v>3.71</c:v>
                </c:pt>
                <c:pt idx="7">
                  <c:v>3.41</c:v>
                </c:pt>
                <c:pt idx="8" formatCode="0.00">
                  <c:v>3.14</c:v>
                </c:pt>
                <c:pt idx="9" formatCode="0.00">
                  <c:v>3.31</c:v>
                </c:pt>
                <c:pt idx="10">
                  <c:v>3.27</c:v>
                </c:pt>
                <c:pt idx="11">
                  <c:v>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433E-BA36-05F0DBC52AC3}"/>
            </c:ext>
          </c:extLst>
        </c:ser>
        <c:ser>
          <c:idx val="2"/>
          <c:order val="2"/>
          <c:tx>
            <c:strRef>
              <c:f>'DESEMPEÑO HOSP 2023.'!$E$52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2023.'!$B$53:$B$64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2023.'!$E$53:$E$64</c:f>
              <c:numCache>
                <c:formatCode>General</c:formatCode>
                <c:ptCount val="12"/>
                <c:pt idx="0">
                  <c:v>3.29</c:v>
                </c:pt>
                <c:pt idx="1">
                  <c:v>3.54</c:v>
                </c:pt>
                <c:pt idx="2">
                  <c:v>3.24</c:v>
                </c:pt>
                <c:pt idx="3">
                  <c:v>3.01</c:v>
                </c:pt>
                <c:pt idx="4" formatCode="0.00">
                  <c:v>3.5</c:v>
                </c:pt>
                <c:pt idx="5">
                  <c:v>4.22</c:v>
                </c:pt>
                <c:pt idx="6">
                  <c:v>4.59</c:v>
                </c:pt>
                <c:pt idx="7">
                  <c:v>4.7300000000000004</c:v>
                </c:pt>
                <c:pt idx="8">
                  <c:v>4.29</c:v>
                </c:pt>
                <c:pt idx="9">
                  <c:v>4.59</c:v>
                </c:pt>
                <c:pt idx="10">
                  <c:v>3.63</c:v>
                </c:pt>
                <c:pt idx="11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1-433E-BA36-05F0DBC52AC3}"/>
            </c:ext>
          </c:extLst>
        </c:ser>
        <c:ser>
          <c:idx val="3"/>
          <c:order val="3"/>
          <c:tx>
            <c:strRef>
              <c:f>'DESEMPEÑO HOSP 2023.'!$F$52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98F6D9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2023.'!$B$53:$B$64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2023.'!$F$53:$F$64</c:f>
              <c:numCache>
                <c:formatCode>General</c:formatCode>
                <c:ptCount val="12"/>
                <c:pt idx="0">
                  <c:v>4.13</c:v>
                </c:pt>
                <c:pt idx="1">
                  <c:v>5.75</c:v>
                </c:pt>
                <c:pt idx="2">
                  <c:v>5.95</c:v>
                </c:pt>
                <c:pt idx="3">
                  <c:v>6.07</c:v>
                </c:pt>
                <c:pt idx="4">
                  <c:v>6.55</c:v>
                </c:pt>
                <c:pt idx="5">
                  <c:v>5.62</c:v>
                </c:pt>
                <c:pt idx="6" formatCode="0.00">
                  <c:v>4.3</c:v>
                </c:pt>
                <c:pt idx="7" formatCode="0.00">
                  <c:v>3.67</c:v>
                </c:pt>
                <c:pt idx="8" formatCode="0.00">
                  <c:v>3.72</c:v>
                </c:pt>
                <c:pt idx="9" formatCode="0.00">
                  <c:v>3.73</c:v>
                </c:pt>
                <c:pt idx="10" formatCode="0.00">
                  <c:v>3.47</c:v>
                </c:pt>
                <c:pt idx="11" formatCode="0.00">
                  <c:v>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1-433E-BA36-05F0DBC52AC3}"/>
            </c:ext>
          </c:extLst>
        </c:ser>
        <c:ser>
          <c:idx val="4"/>
          <c:order val="4"/>
          <c:tx>
            <c:strRef>
              <c:f>'DESEMPEÑO HOSP 2023.'!$G$52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'DESEMPEÑO HOSP 2023.'!$B$53:$B$64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2023.'!$G$53:$G$64</c:f>
              <c:numCache>
                <c:formatCode>General</c:formatCode>
                <c:ptCount val="12"/>
                <c:pt idx="0">
                  <c:v>3.25</c:v>
                </c:pt>
                <c:pt idx="1">
                  <c:v>4.05</c:v>
                </c:pt>
                <c:pt idx="2">
                  <c:v>3.58</c:v>
                </c:pt>
                <c:pt idx="3">
                  <c:v>3.33</c:v>
                </c:pt>
                <c:pt idx="4" formatCode="0.00">
                  <c:v>3.8</c:v>
                </c:pt>
                <c:pt idx="5">
                  <c:v>3.32</c:v>
                </c:pt>
                <c:pt idx="6" formatCode="0.00">
                  <c:v>3.48</c:v>
                </c:pt>
                <c:pt idx="7" formatCode="0.00">
                  <c:v>3.58</c:v>
                </c:pt>
                <c:pt idx="8" formatCode="0.00">
                  <c:v>3.44</c:v>
                </c:pt>
                <c:pt idx="9" formatCode="0.00">
                  <c:v>3.53</c:v>
                </c:pt>
                <c:pt idx="10" formatCode="0.00">
                  <c:v>3.24</c:v>
                </c:pt>
                <c:pt idx="11" formatCode="0.00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81-433E-BA36-05F0DBC52AC3}"/>
            </c:ext>
          </c:extLst>
        </c:ser>
        <c:ser>
          <c:idx val="5"/>
          <c:order val="5"/>
          <c:tx>
            <c:strRef>
              <c:f>'DESEMPEÑO HOSP 2023.'!$H$52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'DESEMPEÑO HOSP 2023.'!$B$53:$B$64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2023.'!$H$53:$H$64</c:f>
              <c:numCache>
                <c:formatCode>General</c:formatCode>
                <c:ptCount val="12"/>
                <c:pt idx="0">
                  <c:v>3.43</c:v>
                </c:pt>
                <c:pt idx="1">
                  <c:v>3.55</c:v>
                </c:pt>
                <c:pt idx="2">
                  <c:v>3.74</c:v>
                </c:pt>
                <c:pt idx="3">
                  <c:v>3.44</c:v>
                </c:pt>
                <c:pt idx="4" formatCode="0.00">
                  <c:v>3.62</c:v>
                </c:pt>
                <c:pt idx="5">
                  <c:v>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81-433E-BA36-05F0DBC52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56104968"/>
        <c:axId val="856109232"/>
      </c:barChart>
      <c:catAx>
        <c:axId val="85610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109232"/>
        <c:crosses val="autoZero"/>
        <c:auto val="1"/>
        <c:lblAlgn val="ctr"/>
        <c:lblOffset val="100"/>
        <c:noMultiLvlLbl val="0"/>
      </c:catAx>
      <c:valAx>
        <c:axId val="8561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cap="flat"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104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'DESEMPEÑO HOSP 2023.'!$C$74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2023.'!$B$75:$B$86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2023.'!$C$75:$C$86</c:f>
              <c:numCache>
                <c:formatCode>General</c:formatCode>
                <c:ptCount val="12"/>
                <c:pt idx="0" formatCode="0.00">
                  <c:v>1.7</c:v>
                </c:pt>
                <c:pt idx="1">
                  <c:v>1.92</c:v>
                </c:pt>
                <c:pt idx="2">
                  <c:v>2.11</c:v>
                </c:pt>
                <c:pt idx="3">
                  <c:v>1.62</c:v>
                </c:pt>
                <c:pt idx="4">
                  <c:v>1.87</c:v>
                </c:pt>
                <c:pt idx="5">
                  <c:v>1.78</c:v>
                </c:pt>
                <c:pt idx="6">
                  <c:v>2.35</c:v>
                </c:pt>
                <c:pt idx="7">
                  <c:v>2.0699999999999998</c:v>
                </c:pt>
                <c:pt idx="8" formatCode="0.00">
                  <c:v>2.8</c:v>
                </c:pt>
                <c:pt idx="9">
                  <c:v>2.35</c:v>
                </c:pt>
                <c:pt idx="10">
                  <c:v>1.65</c:v>
                </c:pt>
                <c:pt idx="11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214-A727-B461743A4B3F}"/>
            </c:ext>
          </c:extLst>
        </c:ser>
        <c:ser>
          <c:idx val="1"/>
          <c:order val="1"/>
          <c:tx>
            <c:strRef>
              <c:f>'DESEMPEÑO HOSP 2023.'!$D$74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2023.'!$B$75:$B$86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2023.'!$D$75:$D$86</c:f>
              <c:numCache>
                <c:formatCode>General</c:formatCode>
                <c:ptCount val="12"/>
                <c:pt idx="0" formatCode="0.00">
                  <c:v>1.95</c:v>
                </c:pt>
                <c:pt idx="1">
                  <c:v>1.82</c:v>
                </c:pt>
                <c:pt idx="2">
                  <c:v>2.4500000000000002</c:v>
                </c:pt>
                <c:pt idx="3">
                  <c:v>1.74</c:v>
                </c:pt>
                <c:pt idx="4" formatCode="0.00">
                  <c:v>1.6</c:v>
                </c:pt>
                <c:pt idx="5">
                  <c:v>1.96</c:v>
                </c:pt>
                <c:pt idx="6">
                  <c:v>1.85</c:v>
                </c:pt>
                <c:pt idx="7" formatCode="0.00">
                  <c:v>2</c:v>
                </c:pt>
                <c:pt idx="8" formatCode="0.00">
                  <c:v>2.25</c:v>
                </c:pt>
                <c:pt idx="9">
                  <c:v>2.4300000000000002</c:v>
                </c:pt>
                <c:pt idx="10">
                  <c:v>2.4900000000000002</c:v>
                </c:pt>
                <c:pt idx="11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214-A727-B461743A4B3F}"/>
            </c:ext>
          </c:extLst>
        </c:ser>
        <c:ser>
          <c:idx val="2"/>
          <c:order val="2"/>
          <c:tx>
            <c:strRef>
              <c:f>'DESEMPEÑO HOSP 2023.'!$E$74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'DESEMPEÑO HOSP 2023.'!$B$75:$B$86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2023.'!$E$75:$E$86</c:f>
              <c:numCache>
                <c:formatCode>General</c:formatCode>
                <c:ptCount val="12"/>
                <c:pt idx="0">
                  <c:v>1.89</c:v>
                </c:pt>
                <c:pt idx="1">
                  <c:v>1.37</c:v>
                </c:pt>
                <c:pt idx="2">
                  <c:v>2.98</c:v>
                </c:pt>
                <c:pt idx="3">
                  <c:v>7.96</c:v>
                </c:pt>
                <c:pt idx="4">
                  <c:v>5.48</c:v>
                </c:pt>
                <c:pt idx="5" formatCode="0.00">
                  <c:v>5.3</c:v>
                </c:pt>
                <c:pt idx="6">
                  <c:v>9.42</c:v>
                </c:pt>
                <c:pt idx="7" formatCode="0.00">
                  <c:v>9.3000000000000007</c:v>
                </c:pt>
                <c:pt idx="8" formatCode="0.00">
                  <c:v>9.9</c:v>
                </c:pt>
                <c:pt idx="9">
                  <c:v>12.46</c:v>
                </c:pt>
                <c:pt idx="10">
                  <c:v>11.61</c:v>
                </c:pt>
                <c:pt idx="11">
                  <c:v>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C-4214-A727-B461743A4B3F}"/>
            </c:ext>
          </c:extLst>
        </c:ser>
        <c:ser>
          <c:idx val="3"/>
          <c:order val="3"/>
          <c:tx>
            <c:strRef>
              <c:f>'DESEMPEÑO HOSP 2023.'!$F$74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'DESEMPEÑO HOSP 2023.'!$B$75:$B$86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2023.'!$F$75:$F$86</c:f>
              <c:numCache>
                <c:formatCode>General</c:formatCode>
                <c:ptCount val="12"/>
                <c:pt idx="0" formatCode="0.00">
                  <c:v>9.85</c:v>
                </c:pt>
                <c:pt idx="1">
                  <c:v>5.38</c:v>
                </c:pt>
                <c:pt idx="2" formatCode="0.00">
                  <c:v>6.24</c:v>
                </c:pt>
                <c:pt idx="3" formatCode="0.00">
                  <c:v>5.52</c:v>
                </c:pt>
                <c:pt idx="4" formatCode="0.00">
                  <c:v>7.2</c:v>
                </c:pt>
                <c:pt idx="5" formatCode="0.00">
                  <c:v>11.32</c:v>
                </c:pt>
                <c:pt idx="6" formatCode="0.00">
                  <c:v>12.95</c:v>
                </c:pt>
                <c:pt idx="7" formatCode="0.00">
                  <c:v>11.77</c:v>
                </c:pt>
                <c:pt idx="8" formatCode="0.00">
                  <c:v>13.05</c:v>
                </c:pt>
                <c:pt idx="9" formatCode="0.00">
                  <c:v>11.98</c:v>
                </c:pt>
                <c:pt idx="10" formatCode="0.00">
                  <c:v>12.01</c:v>
                </c:pt>
                <c:pt idx="11" formatCode="0.00">
                  <c:v>11.53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C-4214-A727-B461743A4B3F}"/>
            </c:ext>
          </c:extLst>
        </c:ser>
        <c:ser>
          <c:idx val="4"/>
          <c:order val="4"/>
          <c:tx>
            <c:strRef>
              <c:f>'DESEMPEÑO HOSP 2023.'!$G$74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'DESEMPEÑO HOSP 2023.'!$B$75:$B$86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2023.'!$G$75:$G$86</c:f>
              <c:numCache>
                <c:formatCode>General</c:formatCode>
                <c:ptCount val="12"/>
                <c:pt idx="0" formatCode="0.00">
                  <c:v>11.54</c:v>
                </c:pt>
                <c:pt idx="1">
                  <c:v>9.59</c:v>
                </c:pt>
                <c:pt idx="2" formatCode="0.00">
                  <c:v>9.2799999999999994</c:v>
                </c:pt>
                <c:pt idx="3" formatCode="0.00">
                  <c:v>8.6999999999999993</c:v>
                </c:pt>
                <c:pt idx="4" formatCode="0.00">
                  <c:v>2.36</c:v>
                </c:pt>
                <c:pt idx="5" formatCode="0.00">
                  <c:v>2.3199999999999998</c:v>
                </c:pt>
                <c:pt idx="6" formatCode="0.00">
                  <c:v>2.41</c:v>
                </c:pt>
                <c:pt idx="7" formatCode="0.00">
                  <c:v>2.83</c:v>
                </c:pt>
                <c:pt idx="8" formatCode="0.00">
                  <c:v>2.5099999999999998</c:v>
                </c:pt>
                <c:pt idx="9" formatCode="0.00">
                  <c:v>2.83</c:v>
                </c:pt>
                <c:pt idx="10" formatCode="0.00">
                  <c:v>2.69</c:v>
                </c:pt>
                <c:pt idx="11" formatCode="0.00">
                  <c:v>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C-4214-A727-B461743A4B3F}"/>
            </c:ext>
          </c:extLst>
        </c:ser>
        <c:ser>
          <c:idx val="5"/>
          <c:order val="5"/>
          <c:tx>
            <c:strRef>
              <c:f>'DESEMPEÑO HOSP 2023.'!$H$74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'DESEMPEÑO HOSP 2023.'!$B$75:$B$86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'DESEMPEÑO HOSP 2023.'!$H$75:$H$86</c:f>
              <c:numCache>
                <c:formatCode>General</c:formatCode>
                <c:ptCount val="12"/>
                <c:pt idx="0" formatCode="0.00">
                  <c:v>2.52</c:v>
                </c:pt>
                <c:pt idx="1">
                  <c:v>2.2799999999999998</c:v>
                </c:pt>
                <c:pt idx="2" formatCode="0.00">
                  <c:v>1.78</c:v>
                </c:pt>
                <c:pt idx="3" formatCode="0.00">
                  <c:v>2.44</c:v>
                </c:pt>
                <c:pt idx="4" formatCode="0.00">
                  <c:v>2.4500000000000002</c:v>
                </c:pt>
                <c:pt idx="5" formatCode="0.00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1C-4214-A727-B461743A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73969544"/>
        <c:axId val="673960688"/>
      </c:barChart>
      <c:catAx>
        <c:axId val="67396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solidFill>
            <a:srgbClr val="FFC000"/>
          </a:solidFill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3960688"/>
        <c:crosses val="autoZero"/>
        <c:auto val="1"/>
        <c:lblAlgn val="ctr"/>
        <c:lblOffset val="100"/>
        <c:noMultiLvlLbl val="0"/>
      </c:catAx>
      <c:valAx>
        <c:axId val="6739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3969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5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image" Target="../media/image5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38100</xdr:rowOff>
    </xdr:from>
    <xdr:to>
      <xdr:col>4</xdr:col>
      <xdr:colOff>552450</xdr:colOff>
      <xdr:row>4</xdr:row>
      <xdr:rowOff>133350</xdr:rowOff>
    </xdr:to>
    <xdr:pic>
      <xdr:nvPicPr>
        <xdr:cNvPr id="2" name="Picture 1" descr="Logo2008">
          <a:extLst>
            <a:ext uri="{FF2B5EF4-FFF2-40B4-BE49-F238E27FC236}">
              <a16:creationId xmlns:a16="http://schemas.microsoft.com/office/drawing/2014/main" id="{4A15D07C-2BBF-45EB-8B19-77A25507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1080" y="38100"/>
          <a:ext cx="1855470" cy="8724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213733</xdr:colOff>
      <xdr:row>2</xdr:row>
      <xdr:rowOff>102220</xdr:rowOff>
    </xdr:from>
    <xdr:to>
      <xdr:col>18</xdr:col>
      <xdr:colOff>529591</xdr:colOff>
      <xdr:row>6</xdr:row>
      <xdr:rowOff>162808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E70107-81DE-43E9-9598-58A1C67484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5" t="12574" r="10926" b="11242"/>
        <a:stretch/>
      </xdr:blipFill>
      <xdr:spPr>
        <a:xfrm>
          <a:off x="10834108" y="483220"/>
          <a:ext cx="944508" cy="1136913"/>
        </a:xfrm>
        <a:prstGeom prst="rect">
          <a:avLst/>
        </a:prstGeom>
      </xdr:spPr>
    </xdr:pic>
    <xdr:clientData/>
  </xdr:twoCellAnchor>
  <xdr:twoCellAnchor editAs="oneCell">
    <xdr:from>
      <xdr:col>0</xdr:col>
      <xdr:colOff>557562</xdr:colOff>
      <xdr:row>2</xdr:row>
      <xdr:rowOff>139390</xdr:rowOff>
    </xdr:from>
    <xdr:to>
      <xdr:col>3</xdr:col>
      <xdr:colOff>417009</xdr:colOff>
      <xdr:row>6</xdr:row>
      <xdr:rowOff>10408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1C1F51-0158-4970-8DF9-DCEBAD58D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12" y="520390"/>
          <a:ext cx="1773972" cy="9473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</xdr:colOff>
      <xdr:row>0</xdr:row>
      <xdr:rowOff>44824</xdr:rowOff>
    </xdr:from>
    <xdr:to>
      <xdr:col>4</xdr:col>
      <xdr:colOff>198917</xdr:colOff>
      <xdr:row>2</xdr:row>
      <xdr:rowOff>20283</xdr:rowOff>
    </xdr:to>
    <xdr:pic>
      <xdr:nvPicPr>
        <xdr:cNvPr id="2" name="1 Imagen" descr="C:\Users\lvalerianoa\Desktop\Logos\logo ogei.png">
          <a:extLst>
            <a:ext uri="{FF2B5EF4-FFF2-40B4-BE49-F238E27FC236}">
              <a16:creationId xmlns:a16="http://schemas.microsoft.com/office/drawing/2014/main" id="{9BBD917C-0157-4300-B622-BCA5605C7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" y="44824"/>
          <a:ext cx="3491206" cy="365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53341</xdr:rowOff>
    </xdr:from>
    <xdr:to>
      <xdr:col>0</xdr:col>
      <xdr:colOff>556260</xdr:colOff>
      <xdr:row>2</xdr:row>
      <xdr:rowOff>131541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27BEB2-3A64-4D08-98E3-91A5A4D23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53341"/>
          <a:ext cx="449580" cy="44015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4</xdr:row>
      <xdr:rowOff>15240</xdr:rowOff>
    </xdr:from>
    <xdr:to>
      <xdr:col>20</xdr:col>
      <xdr:colOff>243840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6369DA-2FDF-4FFC-9952-0E1B8F4BD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27</xdr:row>
      <xdr:rowOff>22860</xdr:rowOff>
    </xdr:from>
    <xdr:to>
      <xdr:col>20</xdr:col>
      <xdr:colOff>259080</xdr:colOff>
      <xdr:row>44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8DB0CF-4A28-452C-9984-6E3627B7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49</xdr:row>
      <xdr:rowOff>30480</xdr:rowOff>
    </xdr:from>
    <xdr:to>
      <xdr:col>20</xdr:col>
      <xdr:colOff>289560</xdr:colOff>
      <xdr:row>65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A19543-4482-4686-A02C-0987F1E65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71</xdr:row>
      <xdr:rowOff>38100</xdr:rowOff>
    </xdr:from>
    <xdr:to>
      <xdr:col>20</xdr:col>
      <xdr:colOff>327660</xdr:colOff>
      <xdr:row>88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3B772B-A1EB-4350-A2F7-30C1500D2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129540</xdr:colOff>
      <xdr:row>88</xdr:row>
      <xdr:rowOff>30480</xdr:rowOff>
    </xdr:from>
    <xdr:to>
      <xdr:col>6</xdr:col>
      <xdr:colOff>335280</xdr:colOff>
      <xdr:row>88</xdr:row>
      <xdr:rowOff>137159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663E938E-A365-472E-934B-51A9FDF4EF4C}"/>
            </a:ext>
          </a:extLst>
        </xdr:cNvPr>
        <xdr:cNvSpPr/>
      </xdr:nvSpPr>
      <xdr:spPr>
        <a:xfrm flipV="1">
          <a:off x="4282440" y="15337155"/>
          <a:ext cx="205740" cy="106679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0</xdr:colOff>
      <xdr:row>93</xdr:row>
      <xdr:rowOff>30480</xdr:rowOff>
    </xdr:from>
    <xdr:to>
      <xdr:col>20</xdr:col>
      <xdr:colOff>304800</xdr:colOff>
      <xdr:row>110</xdr:row>
      <xdr:rowOff>160020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D7301A3-CE97-4270-91F1-A895D7DC6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45720</xdr:rowOff>
    </xdr:from>
    <xdr:to>
      <xdr:col>1</xdr:col>
      <xdr:colOff>84986</xdr:colOff>
      <xdr:row>2</xdr:row>
      <xdr:rowOff>123920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03080-9833-4E60-A37A-DB5877939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5720"/>
          <a:ext cx="450746" cy="440150"/>
        </a:xfrm>
        <a:prstGeom prst="rect">
          <a:avLst/>
        </a:prstGeom>
      </xdr:spPr>
    </xdr:pic>
    <xdr:clientData/>
  </xdr:twoCellAnchor>
  <xdr:twoCellAnchor>
    <xdr:from>
      <xdr:col>5</xdr:col>
      <xdr:colOff>441960</xdr:colOff>
      <xdr:row>49</xdr:row>
      <xdr:rowOff>68580</xdr:rowOff>
    </xdr:from>
    <xdr:to>
      <xdr:col>6</xdr:col>
      <xdr:colOff>381000</xdr:colOff>
      <xdr:row>51</xdr:row>
      <xdr:rowOff>137160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B1D75ED6-BC55-48E1-A7FC-F2B64FAF506C}"/>
            </a:ext>
          </a:extLst>
        </xdr:cNvPr>
        <xdr:cNvSpPr/>
      </xdr:nvSpPr>
      <xdr:spPr>
        <a:xfrm>
          <a:off x="3804285" y="8936355"/>
          <a:ext cx="405765" cy="392430"/>
        </a:xfrm>
        <a:prstGeom prst="rightArrow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411480</xdr:colOff>
      <xdr:row>39</xdr:row>
      <xdr:rowOff>114301</xdr:rowOff>
    </xdr:from>
    <xdr:to>
      <xdr:col>6</xdr:col>
      <xdr:colOff>350520</xdr:colOff>
      <xdr:row>42</xdr:row>
      <xdr:rowOff>7621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A6053D78-15DD-492F-BB6C-5B043158BAD1}"/>
            </a:ext>
          </a:extLst>
        </xdr:cNvPr>
        <xdr:cNvSpPr/>
      </xdr:nvSpPr>
      <xdr:spPr>
        <a:xfrm rot="1915867">
          <a:off x="3773805" y="7067551"/>
          <a:ext cx="405765" cy="388620"/>
        </a:xfrm>
        <a:prstGeom prst="rightArrow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441649</xdr:colOff>
      <xdr:row>60</xdr:row>
      <xdr:rowOff>58939</xdr:rowOff>
    </xdr:from>
    <xdr:to>
      <xdr:col>6</xdr:col>
      <xdr:colOff>380689</xdr:colOff>
      <xdr:row>62</xdr:row>
      <xdr:rowOff>131096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058DA624-620C-4185-BED5-BC17951CFE18}"/>
            </a:ext>
          </a:extLst>
        </xdr:cNvPr>
        <xdr:cNvSpPr/>
      </xdr:nvSpPr>
      <xdr:spPr>
        <a:xfrm rot="19642871">
          <a:off x="3803974" y="10726939"/>
          <a:ext cx="405765" cy="396007"/>
        </a:xfrm>
        <a:prstGeom prst="rightArrow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53341</xdr:rowOff>
    </xdr:from>
    <xdr:to>
      <xdr:col>1</xdr:col>
      <xdr:colOff>108585</xdr:colOff>
      <xdr:row>2</xdr:row>
      <xdr:rowOff>131541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A9FF2B-2B92-47D3-9176-0D9C312DF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53341"/>
          <a:ext cx="449580" cy="44015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</xdr:row>
      <xdr:rowOff>22860</xdr:rowOff>
    </xdr:from>
    <xdr:to>
      <xdr:col>15</xdr:col>
      <xdr:colOff>243840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7BCCB1-6BFD-4D44-BF65-25F883DB9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27</xdr:row>
      <xdr:rowOff>22860</xdr:rowOff>
    </xdr:from>
    <xdr:to>
      <xdr:col>15</xdr:col>
      <xdr:colOff>259080</xdr:colOff>
      <xdr:row>44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CF959F-274A-4E08-878B-0B0D1F17B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49</xdr:row>
      <xdr:rowOff>30480</xdr:rowOff>
    </xdr:from>
    <xdr:to>
      <xdr:col>15</xdr:col>
      <xdr:colOff>289560</xdr:colOff>
      <xdr:row>65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A519AC-8BE3-43CE-B389-CD0A164C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71</xdr:row>
      <xdr:rowOff>38100</xdr:rowOff>
    </xdr:from>
    <xdr:to>
      <xdr:col>15</xdr:col>
      <xdr:colOff>327660</xdr:colOff>
      <xdr:row>88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F79713-934F-453E-A00B-CF384CF31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30480</xdr:rowOff>
    </xdr:from>
    <xdr:to>
      <xdr:col>15</xdr:col>
      <xdr:colOff>304800</xdr:colOff>
      <xdr:row>110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A6A681-9C0E-493D-BADF-E6F81694A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7620</xdr:colOff>
      <xdr:row>115</xdr:row>
      <xdr:rowOff>30480</xdr:rowOff>
    </xdr:from>
    <xdr:to>
      <xdr:col>15</xdr:col>
      <xdr:colOff>342900</xdr:colOff>
      <xdr:row>133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51F39B-A292-44AF-AF0C-6BAB2A257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136</xdr:row>
      <xdr:rowOff>163830</xdr:rowOff>
    </xdr:from>
    <xdr:to>
      <xdr:col>15</xdr:col>
      <xdr:colOff>342900</xdr:colOff>
      <xdr:row>154</xdr:row>
      <xdr:rowOff>160020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06C0471-C1DF-49C2-B5A1-92D985347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495300</xdr:colOff>
      <xdr:row>158</xdr:row>
      <xdr:rowOff>163830</xdr:rowOff>
    </xdr:from>
    <xdr:to>
      <xdr:col>15</xdr:col>
      <xdr:colOff>403860</xdr:colOff>
      <xdr:row>176</xdr:row>
      <xdr:rowOff>160020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6A7692-9986-4BC6-BEA6-D4B6E5FB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7620</xdr:colOff>
      <xdr:row>181</xdr:row>
      <xdr:rowOff>11430</xdr:rowOff>
    </xdr:from>
    <xdr:to>
      <xdr:col>15</xdr:col>
      <xdr:colOff>457200</xdr:colOff>
      <xdr:row>199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A14689E-C591-40FB-8F51-347246845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45720</xdr:rowOff>
    </xdr:from>
    <xdr:to>
      <xdr:col>1</xdr:col>
      <xdr:colOff>74295</xdr:colOff>
      <xdr:row>2</xdr:row>
      <xdr:rowOff>123920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75CEB5-A92F-4400-9DED-C62E0340D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5720"/>
          <a:ext cx="449580" cy="440150"/>
        </a:xfrm>
        <a:prstGeom prst="rect">
          <a:avLst/>
        </a:prstGeom>
      </xdr:spPr>
    </xdr:pic>
    <xdr:clientData/>
  </xdr:twoCellAnchor>
  <xdr:twoCellAnchor>
    <xdr:from>
      <xdr:col>7</xdr:col>
      <xdr:colOff>708660</xdr:colOff>
      <xdr:row>21</xdr:row>
      <xdr:rowOff>121920</xdr:rowOff>
    </xdr:from>
    <xdr:to>
      <xdr:col>14</xdr:col>
      <xdr:colOff>15240</xdr:colOff>
      <xdr:row>37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042FB8-B794-4A0C-9F69-20E77D753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57</xdr:row>
      <xdr:rowOff>160020</xdr:rowOff>
    </xdr:from>
    <xdr:to>
      <xdr:col>13</xdr:col>
      <xdr:colOff>434340</xdr:colOff>
      <xdr:row>73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CE2681-E11B-4354-B37C-9C6E3FA02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0</xdr:col>
      <xdr:colOff>495300</xdr:colOff>
      <xdr:row>2</xdr:row>
      <xdr:rowOff>116300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B05628-F94A-44AD-A9F9-8D07448CC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38100"/>
          <a:ext cx="449580" cy="440150"/>
        </a:xfrm>
        <a:prstGeom prst="rect">
          <a:avLst/>
        </a:prstGeom>
      </xdr:spPr>
    </xdr:pic>
    <xdr:clientData/>
  </xdr:twoCellAnchor>
  <xdr:twoCellAnchor>
    <xdr:from>
      <xdr:col>9</xdr:col>
      <xdr:colOff>15240</xdr:colOff>
      <xdr:row>2</xdr:row>
      <xdr:rowOff>160020</xdr:rowOff>
    </xdr:from>
    <xdr:to>
      <xdr:col>14</xdr:col>
      <xdr:colOff>784860</xdr:colOff>
      <xdr:row>18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E08468-57F4-4209-B848-02EE56DA7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3810</xdr:rowOff>
    </xdr:from>
    <xdr:to>
      <xdr:col>9</xdr:col>
      <xdr:colOff>15240</xdr:colOff>
      <xdr:row>36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C60FD6-91FB-4027-89B5-AF2888C47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MPUTO2\Downloads\INDICADORES\JUNIO\4.-%20INDICADORES%20Y%20GRAFICOS%202023%20(VU).xlsx" TargetMode="External"/><Relationship Id="rId1" Type="http://schemas.openxmlformats.org/officeDocument/2006/relationships/externalLinkPath" Target="4.-%20INDICADORES%20Y%20GRAFICOS%202023%20(VU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D. 2023"/>
      <sheetName val="ANUAL 2023"/>
      <sheetName val="DESEMPEÑO HOSP 2023."/>
      <sheetName val="INTERV. QX.2023"/>
      <sheetName val="PARTOS 2023"/>
      <sheetName val="Hoja4"/>
      <sheetName val="Hoja9"/>
    </sheetNames>
    <sheetDataSet>
      <sheetData sheetId="0">
        <row r="8">
          <cell r="H8">
            <v>2018</v>
          </cell>
          <cell r="I8">
            <v>2019</v>
          </cell>
          <cell r="J8">
            <v>2020</v>
          </cell>
          <cell r="K8">
            <v>2021</v>
          </cell>
          <cell r="L8">
            <v>2022</v>
          </cell>
          <cell r="M8">
            <v>2023</v>
          </cell>
        </row>
        <row r="9">
          <cell r="G9" t="str">
            <v>ENE.</v>
          </cell>
          <cell r="H9">
            <v>1.4</v>
          </cell>
          <cell r="I9">
            <v>1.42</v>
          </cell>
          <cell r="J9">
            <v>2</v>
          </cell>
          <cell r="K9">
            <v>1.04</v>
          </cell>
          <cell r="L9">
            <v>1.3810126582278481</v>
          </cell>
          <cell r="M9">
            <v>1.3810126582278481</v>
          </cell>
        </row>
        <row r="10">
          <cell r="G10" t="str">
            <v>FEB.</v>
          </cell>
          <cell r="H10">
            <v>1.9</v>
          </cell>
          <cell r="I10">
            <v>1.85</v>
          </cell>
          <cell r="J10">
            <v>2.25</v>
          </cell>
          <cell r="K10">
            <v>2.31</v>
          </cell>
          <cell r="L10">
            <v>2.25</v>
          </cell>
          <cell r="M10">
            <v>2.1202723146747351</v>
          </cell>
        </row>
        <row r="11">
          <cell r="G11" t="str">
            <v>MAR.</v>
          </cell>
          <cell r="H11">
            <v>2.0499999999999998</v>
          </cell>
          <cell r="I11">
            <v>2.2799999999999998</v>
          </cell>
          <cell r="J11">
            <v>2.31</v>
          </cell>
          <cell r="K11">
            <v>2.91</v>
          </cell>
          <cell r="L11">
            <v>2.2799999999999998</v>
          </cell>
          <cell r="M11">
            <v>2.2260385999345762</v>
          </cell>
        </row>
        <row r="12">
          <cell r="G12" t="str">
            <v>ABR.</v>
          </cell>
          <cell r="H12">
            <v>2.2599999999999998</v>
          </cell>
          <cell r="I12">
            <v>2.31</v>
          </cell>
          <cell r="J12">
            <v>7.17</v>
          </cell>
          <cell r="K12">
            <v>2.2400000000000002</v>
          </cell>
          <cell r="L12">
            <v>2.2799999999999998</v>
          </cell>
          <cell r="M12">
            <v>2.1194029850746268</v>
          </cell>
        </row>
        <row r="13">
          <cell r="G13" t="str">
            <v>MAY.</v>
          </cell>
          <cell r="H13">
            <v>2.42</v>
          </cell>
          <cell r="I13">
            <v>2.1800000000000002</v>
          </cell>
          <cell r="J13">
            <v>5.07</v>
          </cell>
          <cell r="K13">
            <v>2.7</v>
          </cell>
          <cell r="L13">
            <v>2.15</v>
          </cell>
          <cell r="M13">
            <v>2.3833067517278042</v>
          </cell>
        </row>
        <row r="14">
          <cell r="G14" t="str">
            <v>JUN.</v>
          </cell>
          <cell r="H14">
            <v>2.5</v>
          </cell>
          <cell r="I14">
            <v>2.11</v>
          </cell>
          <cell r="J14">
            <v>2.4300000000000002</v>
          </cell>
          <cell r="K14">
            <v>2.37</v>
          </cell>
          <cell r="L14">
            <v>2.2200000000000002</v>
          </cell>
          <cell r="M14">
            <v>2.0971153846153845</v>
          </cell>
        </row>
        <row r="15">
          <cell r="G15" t="str">
            <v>JUL.</v>
          </cell>
          <cell r="H15">
            <v>2.63</v>
          </cell>
          <cell r="I15">
            <v>2.29</v>
          </cell>
          <cell r="J15">
            <v>3.2</v>
          </cell>
          <cell r="K15">
            <v>2.89</v>
          </cell>
          <cell r="L15">
            <v>2.2400000000000002</v>
          </cell>
          <cell r="M15">
            <v>0</v>
          </cell>
        </row>
        <row r="16">
          <cell r="G16" t="str">
            <v>AGO.</v>
          </cell>
          <cell r="H16">
            <v>2.54</v>
          </cell>
          <cell r="I16">
            <v>2.3199999999999998</v>
          </cell>
          <cell r="J16">
            <v>4.26</v>
          </cell>
          <cell r="K16">
            <v>2.25</v>
          </cell>
          <cell r="L16">
            <v>2.37</v>
          </cell>
          <cell r="M16">
            <v>0</v>
          </cell>
        </row>
        <row r="17">
          <cell r="G17" t="str">
            <v>SEP.</v>
          </cell>
          <cell r="H17">
            <v>2.4700000000000002</v>
          </cell>
          <cell r="I17">
            <v>2.16</v>
          </cell>
          <cell r="J17">
            <v>2.4500000000000002</v>
          </cell>
          <cell r="K17">
            <v>2.25</v>
          </cell>
          <cell r="L17">
            <v>2.23</v>
          </cell>
          <cell r="M17">
            <v>0</v>
          </cell>
        </row>
        <row r="18">
          <cell r="G18" t="str">
            <v>OCT.</v>
          </cell>
          <cell r="H18">
            <v>2.71</v>
          </cell>
          <cell r="I18">
            <v>2.21</v>
          </cell>
          <cell r="J18">
            <v>2.42</v>
          </cell>
          <cell r="K18">
            <v>2.27</v>
          </cell>
          <cell r="L18">
            <v>0</v>
          </cell>
          <cell r="M18">
            <v>0</v>
          </cell>
        </row>
        <row r="19">
          <cell r="G19" t="str">
            <v>NOV.</v>
          </cell>
          <cell r="H19">
            <v>2.6</v>
          </cell>
          <cell r="I19">
            <v>2.25</v>
          </cell>
          <cell r="J19">
            <v>2.92</v>
          </cell>
          <cell r="K19">
            <v>2.16</v>
          </cell>
          <cell r="L19">
            <v>2.27</v>
          </cell>
          <cell r="M19">
            <v>0</v>
          </cell>
        </row>
        <row r="20">
          <cell r="G20" t="str">
            <v>DIC.</v>
          </cell>
          <cell r="H20">
            <v>2.88</v>
          </cell>
          <cell r="I20">
            <v>2.29</v>
          </cell>
          <cell r="J20">
            <v>2.2200000000000002</v>
          </cell>
          <cell r="K20">
            <v>2.35</v>
          </cell>
          <cell r="L20">
            <v>2.42</v>
          </cell>
          <cell r="M20">
            <v>0</v>
          </cell>
        </row>
        <row r="30">
          <cell r="H30">
            <v>2018</v>
          </cell>
          <cell r="I30">
            <v>2019</v>
          </cell>
          <cell r="J30">
            <v>2020</v>
          </cell>
          <cell r="K30">
            <v>2021</v>
          </cell>
          <cell r="L30">
            <v>2022</v>
          </cell>
          <cell r="M30">
            <v>2023</v>
          </cell>
        </row>
        <row r="31">
          <cell r="G31" t="str">
            <v>ENE.</v>
          </cell>
          <cell r="H31">
            <v>0</v>
          </cell>
          <cell r="I31">
            <v>17.899999999999999</v>
          </cell>
          <cell r="J31">
            <v>10.1</v>
          </cell>
          <cell r="K31">
            <v>13.99</v>
          </cell>
          <cell r="L31">
            <v>18.633540372670808</v>
          </cell>
          <cell r="M31">
            <v>0</v>
          </cell>
        </row>
        <row r="32">
          <cell r="G32" t="str">
            <v>FEB.</v>
          </cell>
          <cell r="H32">
            <v>5</v>
          </cell>
          <cell r="I32">
            <v>0</v>
          </cell>
          <cell r="J32">
            <v>5</v>
          </cell>
          <cell r="K32">
            <v>13.89</v>
          </cell>
          <cell r="L32">
            <v>5.6497175141242941</v>
          </cell>
          <cell r="M32">
            <v>6.8493150684931505</v>
          </cell>
        </row>
        <row r="33">
          <cell r="G33" t="str">
            <v>MAR.</v>
          </cell>
          <cell r="H33">
            <v>9.8000000000000007</v>
          </cell>
          <cell r="I33">
            <v>14.4</v>
          </cell>
          <cell r="J33">
            <v>0</v>
          </cell>
          <cell r="K33">
            <v>5.03</v>
          </cell>
          <cell r="L33">
            <v>10.416666666666666</v>
          </cell>
          <cell r="M33">
            <v>5.5248618784530388</v>
          </cell>
        </row>
        <row r="34">
          <cell r="G34" t="str">
            <v>ABR.</v>
          </cell>
          <cell r="H34">
            <v>9.4</v>
          </cell>
          <cell r="I34">
            <v>14.7</v>
          </cell>
          <cell r="J34">
            <v>13.6</v>
          </cell>
          <cell r="K34">
            <v>6.29</v>
          </cell>
          <cell r="L34">
            <v>15.789473684210527</v>
          </cell>
          <cell r="M34">
            <v>0</v>
          </cell>
        </row>
        <row r="35">
          <cell r="G35" t="str">
            <v>MAY.</v>
          </cell>
          <cell r="H35">
            <v>0</v>
          </cell>
          <cell r="I35">
            <v>0</v>
          </cell>
          <cell r="J35">
            <v>0</v>
          </cell>
          <cell r="K35">
            <v>12.05</v>
          </cell>
          <cell r="L35">
            <v>11.235955056179774</v>
          </cell>
          <cell r="M35">
            <v>11.560693641618496</v>
          </cell>
        </row>
        <row r="36">
          <cell r="G36" t="str">
            <v>JUN.</v>
          </cell>
          <cell r="H36">
            <v>4.5</v>
          </cell>
          <cell r="I36">
            <v>0</v>
          </cell>
          <cell r="J36">
            <v>34</v>
          </cell>
          <cell r="K36">
            <v>6.02</v>
          </cell>
          <cell r="L36">
            <v>5.8823529411764701</v>
          </cell>
          <cell r="M36">
            <v>12.269938650306749</v>
          </cell>
        </row>
        <row r="37">
          <cell r="G37" t="str">
            <v>JUL.</v>
          </cell>
          <cell r="H37">
            <v>10.5</v>
          </cell>
          <cell r="I37">
            <v>5.0999999999999996</v>
          </cell>
          <cell r="J37">
            <v>23.8</v>
          </cell>
          <cell r="K37">
            <v>17.05</v>
          </cell>
          <cell r="L37">
            <v>0</v>
          </cell>
          <cell r="M37" t="e">
            <v>#DIV/0!</v>
          </cell>
        </row>
        <row r="38">
          <cell r="G38" t="str">
            <v>AGO.</v>
          </cell>
          <cell r="H38">
            <v>9.1</v>
          </cell>
          <cell r="I38">
            <v>0</v>
          </cell>
          <cell r="J38">
            <v>0</v>
          </cell>
          <cell r="K38">
            <v>0</v>
          </cell>
          <cell r="L38">
            <v>15.789473684210527</v>
          </cell>
          <cell r="M38" t="e">
            <v>#DIV/0!</v>
          </cell>
        </row>
        <row r="39">
          <cell r="G39" t="str">
            <v>SEP.</v>
          </cell>
          <cell r="H39">
            <v>11.7</v>
          </cell>
          <cell r="I39">
            <v>5.6</v>
          </cell>
          <cell r="J39">
            <v>0</v>
          </cell>
          <cell r="K39">
            <v>5.81</v>
          </cell>
          <cell r="L39">
            <v>17.142857142857142</v>
          </cell>
          <cell r="M39" t="e">
            <v>#DIV/0!</v>
          </cell>
        </row>
        <row r="40">
          <cell r="G40" t="str">
            <v>OCT.</v>
          </cell>
          <cell r="H40">
            <v>10</v>
          </cell>
          <cell r="I40">
            <v>6.4</v>
          </cell>
          <cell r="J40">
            <v>6.4</v>
          </cell>
          <cell r="K40">
            <v>16.13</v>
          </cell>
          <cell r="L40">
            <v>11.904761904761903</v>
          </cell>
          <cell r="M40" t="e">
            <v>#DIV/0!</v>
          </cell>
        </row>
        <row r="41">
          <cell r="G41" t="str">
            <v>NOV.</v>
          </cell>
          <cell r="H41">
            <v>4.9000000000000004</v>
          </cell>
          <cell r="I41">
            <v>6.5</v>
          </cell>
          <cell r="J41">
            <v>5.8</v>
          </cell>
          <cell r="K41">
            <v>24.54</v>
          </cell>
          <cell r="L41">
            <v>6.1349693251533743</v>
          </cell>
          <cell r="M41" t="e">
            <v>#DIV/0!</v>
          </cell>
        </row>
        <row r="42">
          <cell r="G42" t="str">
            <v>DIC.</v>
          </cell>
          <cell r="H42">
            <v>6.5</v>
          </cell>
          <cell r="I42">
            <v>0</v>
          </cell>
          <cell r="J42">
            <v>0</v>
          </cell>
          <cell r="K42">
            <v>19.7</v>
          </cell>
          <cell r="L42">
            <v>18.292682926829269</v>
          </cell>
          <cell r="M42" t="e">
            <v>#DIV/0!</v>
          </cell>
        </row>
        <row r="52">
          <cell r="H52">
            <v>2018</v>
          </cell>
          <cell r="I52">
            <v>2019</v>
          </cell>
          <cell r="J52">
            <v>2020</v>
          </cell>
          <cell r="K52">
            <v>2021</v>
          </cell>
          <cell r="L52">
            <v>2022</v>
          </cell>
          <cell r="M52">
            <v>2023</v>
          </cell>
        </row>
        <row r="53">
          <cell r="G53" t="str">
            <v>ENE.</v>
          </cell>
          <cell r="H53">
            <v>0</v>
          </cell>
          <cell r="I53">
            <v>17.86</v>
          </cell>
          <cell r="J53">
            <v>10.1</v>
          </cell>
          <cell r="K53">
            <v>13.99</v>
          </cell>
          <cell r="L53">
            <v>49.689440993788814</v>
          </cell>
          <cell r="M53">
            <v>0</v>
          </cell>
        </row>
        <row r="54">
          <cell r="G54" t="str">
            <v>FEB.</v>
          </cell>
          <cell r="H54">
            <v>4.95</v>
          </cell>
          <cell r="I54">
            <v>0</v>
          </cell>
          <cell r="J54">
            <v>4.95</v>
          </cell>
          <cell r="K54">
            <v>13.89</v>
          </cell>
          <cell r="L54">
            <v>5.6497175141242941</v>
          </cell>
          <cell r="M54">
            <v>6.8493150684931505</v>
          </cell>
        </row>
        <row r="55">
          <cell r="G55" t="str">
            <v>MAR.</v>
          </cell>
          <cell r="H55">
            <v>9.76</v>
          </cell>
          <cell r="I55">
            <v>14.42</v>
          </cell>
          <cell r="J55">
            <v>0</v>
          </cell>
          <cell r="K55">
            <v>15.08</v>
          </cell>
          <cell r="L55">
            <v>36.458333333333336</v>
          </cell>
          <cell r="M55">
            <v>5.5248618784530388</v>
          </cell>
        </row>
        <row r="56">
          <cell r="G56" t="str">
            <v>ABR.</v>
          </cell>
          <cell r="H56">
            <v>9.43</v>
          </cell>
          <cell r="I56">
            <v>14.71</v>
          </cell>
          <cell r="J56">
            <v>13.61</v>
          </cell>
          <cell r="K56">
            <v>18.87</v>
          </cell>
          <cell r="L56">
            <v>15.789473684210527</v>
          </cell>
          <cell r="M56">
            <v>0</v>
          </cell>
        </row>
        <row r="57">
          <cell r="G57" t="str">
            <v>MAY.</v>
          </cell>
          <cell r="H57">
            <v>0</v>
          </cell>
          <cell r="I57">
            <v>0</v>
          </cell>
          <cell r="J57">
            <v>0</v>
          </cell>
          <cell r="K57">
            <v>18.07</v>
          </cell>
          <cell r="L57">
            <v>22.471910112359549</v>
          </cell>
          <cell r="M57">
            <v>11.560693641618496</v>
          </cell>
        </row>
        <row r="58">
          <cell r="G58" t="str">
            <v>JUN.</v>
          </cell>
          <cell r="H58">
            <v>4.5</v>
          </cell>
          <cell r="I58">
            <v>0</v>
          </cell>
          <cell r="J58">
            <v>34</v>
          </cell>
          <cell r="K58">
            <v>6.02</v>
          </cell>
          <cell r="L58">
            <v>17.647058823529413</v>
          </cell>
          <cell r="M58">
            <v>12.269938650306749</v>
          </cell>
        </row>
        <row r="59">
          <cell r="G59" t="str">
            <v>JUL.</v>
          </cell>
          <cell r="H59">
            <v>10.5</v>
          </cell>
          <cell r="I59">
            <v>5.0999999999999996</v>
          </cell>
          <cell r="J59">
            <v>23.8</v>
          </cell>
          <cell r="K59">
            <v>5.68</v>
          </cell>
          <cell r="L59">
            <v>5.7803468208092479</v>
          </cell>
          <cell r="M59">
            <v>0</v>
          </cell>
        </row>
        <row r="60">
          <cell r="G60" t="str">
            <v>AGO.</v>
          </cell>
          <cell r="H60">
            <v>9.1</v>
          </cell>
          <cell r="I60">
            <v>0</v>
          </cell>
          <cell r="J60">
            <v>0</v>
          </cell>
          <cell r="K60">
            <v>0</v>
          </cell>
          <cell r="L60">
            <v>15.789473684210527</v>
          </cell>
          <cell r="M60">
            <v>0</v>
          </cell>
        </row>
        <row r="61">
          <cell r="G61" t="str">
            <v>SEP.</v>
          </cell>
          <cell r="H61">
            <v>11.7</v>
          </cell>
          <cell r="I61">
            <v>5.6</v>
          </cell>
          <cell r="J61">
            <v>0</v>
          </cell>
          <cell r="K61">
            <v>5.81</v>
          </cell>
          <cell r="L61">
            <v>17.142857142857142</v>
          </cell>
          <cell r="M61">
            <v>0</v>
          </cell>
        </row>
        <row r="62">
          <cell r="G62" t="str">
            <v>OCT.</v>
          </cell>
          <cell r="H62">
            <v>10</v>
          </cell>
          <cell r="I62">
            <v>6.4</v>
          </cell>
          <cell r="J62">
            <v>19.2</v>
          </cell>
          <cell r="K62">
            <v>16.13</v>
          </cell>
          <cell r="L62">
            <v>17.857142857142858</v>
          </cell>
          <cell r="M62">
            <v>0</v>
          </cell>
        </row>
        <row r="63">
          <cell r="G63" t="str">
            <v>NOV.</v>
          </cell>
          <cell r="H63">
            <v>4.9000000000000004</v>
          </cell>
          <cell r="I63">
            <v>6.5</v>
          </cell>
          <cell r="J63">
            <v>5.8</v>
          </cell>
          <cell r="K63">
            <v>24.54</v>
          </cell>
          <cell r="L63">
            <v>6.1349693251533743</v>
          </cell>
          <cell r="M63">
            <v>0</v>
          </cell>
        </row>
        <row r="64">
          <cell r="G64" t="str">
            <v>DIC.</v>
          </cell>
          <cell r="H64">
            <v>6.5</v>
          </cell>
          <cell r="I64">
            <v>0</v>
          </cell>
          <cell r="J64">
            <v>0</v>
          </cell>
          <cell r="K64">
            <v>39.47</v>
          </cell>
          <cell r="L64">
            <v>18.292682926829269</v>
          </cell>
          <cell r="M64">
            <v>0</v>
          </cell>
        </row>
        <row r="74">
          <cell r="H74">
            <v>2018</v>
          </cell>
          <cell r="I74">
            <v>2019</v>
          </cell>
          <cell r="J74">
            <v>2020</v>
          </cell>
          <cell r="K74">
            <v>2021</v>
          </cell>
          <cell r="L74">
            <v>2022</v>
          </cell>
          <cell r="M74">
            <v>2023</v>
          </cell>
        </row>
        <row r="75">
          <cell r="G75" t="str">
            <v>ENE.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G76" t="str">
            <v>FEB.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G77" t="str">
            <v>MAR.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G78" t="str">
            <v>ABR.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G79" t="str">
            <v>MAY.</v>
          </cell>
          <cell r="H79">
            <v>478.5</v>
          </cell>
          <cell r="I79">
            <v>0</v>
          </cell>
          <cell r="J79">
            <v>0</v>
          </cell>
          <cell r="K79">
            <v>602.41</v>
          </cell>
          <cell r="L79">
            <v>0</v>
          </cell>
          <cell r="M79">
            <v>0</v>
          </cell>
        </row>
        <row r="80">
          <cell r="G80" t="str">
            <v>JUN.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G81" t="str">
            <v>JUL.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G82" t="str">
            <v>AGO.</v>
          </cell>
          <cell r="H82">
            <v>0</v>
          </cell>
          <cell r="I82">
            <v>0</v>
          </cell>
          <cell r="J82">
            <v>649.4</v>
          </cell>
          <cell r="K82">
            <v>0</v>
          </cell>
          <cell r="L82">
            <v>0</v>
          </cell>
          <cell r="M82">
            <v>0</v>
          </cell>
        </row>
        <row r="83">
          <cell r="G83" t="str">
            <v>SEP.</v>
          </cell>
          <cell r="H83">
            <v>0</v>
          </cell>
          <cell r="I83">
            <v>0</v>
          </cell>
          <cell r="J83">
            <v>531.9</v>
          </cell>
          <cell r="K83">
            <v>0</v>
          </cell>
          <cell r="L83">
            <v>0</v>
          </cell>
          <cell r="M83">
            <v>0</v>
          </cell>
        </row>
        <row r="84">
          <cell r="G84" t="str">
            <v>OCT.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G85" t="str">
            <v>NOV.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G86" t="str">
            <v>DIC.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96">
          <cell r="H96">
            <v>2018</v>
          </cell>
          <cell r="I96">
            <v>2019</v>
          </cell>
          <cell r="J96">
            <v>2020</v>
          </cell>
          <cell r="K96">
            <v>2021</v>
          </cell>
          <cell r="L96">
            <v>2022</v>
          </cell>
          <cell r="M96">
            <v>2023</v>
          </cell>
        </row>
        <row r="97">
          <cell r="G97" t="str">
            <v>ENE.</v>
          </cell>
          <cell r="H97">
            <v>48.9</v>
          </cell>
          <cell r="I97">
            <v>41.4</v>
          </cell>
          <cell r="J97">
            <v>47.5</v>
          </cell>
          <cell r="K97">
            <v>46.26</v>
          </cell>
          <cell r="L97">
            <v>45.731707317073173</v>
          </cell>
          <cell r="M97">
            <v>42.631578947368418</v>
          </cell>
        </row>
        <row r="98">
          <cell r="G98" t="str">
            <v>FEB.</v>
          </cell>
          <cell r="H98">
            <v>42</v>
          </cell>
          <cell r="I98">
            <v>33.5</v>
          </cell>
          <cell r="J98">
            <v>42.3</v>
          </cell>
          <cell r="K98">
            <v>41.78</v>
          </cell>
          <cell r="L98">
            <v>48.571428571428569</v>
          </cell>
          <cell r="M98">
            <v>42.567567567567565</v>
          </cell>
        </row>
        <row r="99">
          <cell r="G99" t="str">
            <v>MAR.</v>
          </cell>
          <cell r="H99">
            <v>41.5</v>
          </cell>
          <cell r="I99">
            <v>39.5</v>
          </cell>
          <cell r="J99">
            <v>44.8</v>
          </cell>
          <cell r="K99">
            <v>50.51</v>
          </cell>
          <cell r="L99">
            <v>44.102564102564102</v>
          </cell>
          <cell r="M99">
            <v>42.541436464088399</v>
          </cell>
        </row>
        <row r="100">
          <cell r="G100" t="str">
            <v>ABR.</v>
          </cell>
          <cell r="H100">
            <v>45.5</v>
          </cell>
          <cell r="I100">
            <v>40.9</v>
          </cell>
          <cell r="J100">
            <v>46.6</v>
          </cell>
          <cell r="K100">
            <v>42.59</v>
          </cell>
          <cell r="L100">
            <v>42.553191489361701</v>
          </cell>
          <cell r="M100">
            <v>47.619047619047613</v>
          </cell>
        </row>
        <row r="101">
          <cell r="G101" t="str">
            <v>MAY.</v>
          </cell>
          <cell r="H101">
            <v>45.9</v>
          </cell>
          <cell r="I101">
            <v>39.5</v>
          </cell>
          <cell r="J101">
            <v>43.3</v>
          </cell>
          <cell r="K101">
            <v>40.96</v>
          </cell>
          <cell r="L101">
            <v>50</v>
          </cell>
          <cell r="M101">
            <v>45.294117647058826</v>
          </cell>
        </row>
        <row r="102">
          <cell r="G102" t="str">
            <v>JUN.</v>
          </cell>
          <cell r="H102">
            <v>50.9</v>
          </cell>
          <cell r="I102">
            <v>42.7</v>
          </cell>
          <cell r="J102">
            <v>36.1</v>
          </cell>
          <cell r="K102">
            <v>49.7</v>
          </cell>
          <cell r="L102">
            <v>56.140350877192979</v>
          </cell>
          <cell r="M102">
            <v>49.693251533742334</v>
          </cell>
        </row>
        <row r="103">
          <cell r="G103" t="str">
            <v>JUL.</v>
          </cell>
          <cell r="H103">
            <v>46.1</v>
          </cell>
          <cell r="I103">
            <v>50.7</v>
          </cell>
          <cell r="J103">
            <v>37.299999999999997</v>
          </cell>
          <cell r="K103">
            <v>54.86</v>
          </cell>
          <cell r="L103">
            <v>46.24277456647399</v>
          </cell>
          <cell r="M103">
            <v>0</v>
          </cell>
        </row>
        <row r="104">
          <cell r="G104" t="str">
            <v>AGO.</v>
          </cell>
          <cell r="H104">
            <v>45</v>
          </cell>
          <cell r="I104">
            <v>45.3</v>
          </cell>
          <cell r="J104">
            <v>39</v>
          </cell>
          <cell r="K104">
            <v>50.3</v>
          </cell>
          <cell r="L104">
            <v>50.526315789473685</v>
          </cell>
          <cell r="M104">
            <v>0</v>
          </cell>
        </row>
        <row r="105">
          <cell r="G105" t="str">
            <v>SEP.</v>
          </cell>
          <cell r="H105">
            <v>49.7</v>
          </cell>
          <cell r="I105">
            <v>44.4</v>
          </cell>
          <cell r="J105">
            <v>43.1</v>
          </cell>
          <cell r="K105">
            <v>50.87</v>
          </cell>
          <cell r="L105">
            <v>43.016759776536311</v>
          </cell>
          <cell r="M105">
            <v>0</v>
          </cell>
        </row>
        <row r="106">
          <cell r="G106" t="str">
            <v>OCT.</v>
          </cell>
          <cell r="H106">
            <v>39</v>
          </cell>
          <cell r="I106">
            <v>43.7</v>
          </cell>
          <cell r="J106">
            <v>45.8</v>
          </cell>
          <cell r="K106">
            <v>60</v>
          </cell>
          <cell r="L106">
            <v>55.421686746987952</v>
          </cell>
          <cell r="M106">
            <v>0</v>
          </cell>
        </row>
        <row r="107">
          <cell r="G107" t="str">
            <v>NOV.</v>
          </cell>
          <cell r="H107">
            <v>43.8</v>
          </cell>
          <cell r="I107">
            <v>49.7</v>
          </cell>
          <cell r="J107">
            <v>44.2</v>
          </cell>
          <cell r="K107">
            <v>45.68</v>
          </cell>
          <cell r="L107">
            <v>49.390243902439025</v>
          </cell>
          <cell r="M107">
            <v>0</v>
          </cell>
        </row>
        <row r="108">
          <cell r="G108" t="str">
            <v>DIC.</v>
          </cell>
          <cell r="H108">
            <v>45.1</v>
          </cell>
          <cell r="I108">
            <v>43.4</v>
          </cell>
          <cell r="J108">
            <v>53.2</v>
          </cell>
          <cell r="K108">
            <v>45.45</v>
          </cell>
          <cell r="L108">
            <v>49.068322981366457</v>
          </cell>
          <cell r="M108">
            <v>0</v>
          </cell>
        </row>
      </sheetData>
      <sheetData sheetId="1"/>
      <sheetData sheetId="2">
        <row r="8">
          <cell r="C8">
            <v>2018</v>
          </cell>
          <cell r="D8">
            <v>2019</v>
          </cell>
          <cell r="E8">
            <v>2020</v>
          </cell>
          <cell r="F8">
            <v>2021</v>
          </cell>
          <cell r="G8">
            <v>2022</v>
          </cell>
          <cell r="H8">
            <v>2023</v>
          </cell>
        </row>
        <row r="9">
          <cell r="B9" t="str">
            <v>ENE.</v>
          </cell>
          <cell r="C9">
            <v>3.37</v>
          </cell>
          <cell r="D9">
            <v>2.85</v>
          </cell>
          <cell r="E9">
            <v>2.83</v>
          </cell>
          <cell r="F9">
            <v>0</v>
          </cell>
          <cell r="G9">
            <v>0</v>
          </cell>
          <cell r="H9">
            <v>1.6</v>
          </cell>
        </row>
        <row r="10">
          <cell r="B10" t="str">
            <v>FEB.</v>
          </cell>
          <cell r="C10">
            <v>3.47</v>
          </cell>
          <cell r="D10">
            <v>2.81</v>
          </cell>
          <cell r="E10">
            <v>2.93</v>
          </cell>
          <cell r="F10">
            <v>0</v>
          </cell>
          <cell r="G10">
            <v>0</v>
          </cell>
          <cell r="H10">
            <v>1.77</v>
          </cell>
        </row>
        <row r="11">
          <cell r="B11" t="str">
            <v>MAR.</v>
          </cell>
          <cell r="C11">
            <v>3.28</v>
          </cell>
          <cell r="D11">
            <v>2.6</v>
          </cell>
          <cell r="E11">
            <v>2.78</v>
          </cell>
          <cell r="F11">
            <v>0</v>
          </cell>
          <cell r="G11">
            <v>0</v>
          </cell>
          <cell r="H11">
            <v>1.7</v>
          </cell>
        </row>
        <row r="12">
          <cell r="B12" t="str">
            <v>ABR.</v>
          </cell>
          <cell r="C12">
            <v>3.28</v>
          </cell>
          <cell r="D12">
            <v>2.75</v>
          </cell>
          <cell r="E12">
            <v>0</v>
          </cell>
          <cell r="F12">
            <v>0</v>
          </cell>
          <cell r="G12">
            <v>1.32</v>
          </cell>
          <cell r="H12">
            <v>1.74</v>
          </cell>
        </row>
        <row r="13">
          <cell r="B13" t="str">
            <v>MAY.</v>
          </cell>
          <cell r="C13">
            <v>3.21</v>
          </cell>
          <cell r="D13">
            <v>2.75</v>
          </cell>
          <cell r="E13">
            <v>0</v>
          </cell>
          <cell r="F13">
            <v>0</v>
          </cell>
          <cell r="G13">
            <v>1.27</v>
          </cell>
          <cell r="H13">
            <v>1.84</v>
          </cell>
        </row>
        <row r="14">
          <cell r="B14" t="str">
            <v>JUN.</v>
          </cell>
          <cell r="C14">
            <v>3.17</v>
          </cell>
          <cell r="D14">
            <v>2.8</v>
          </cell>
          <cell r="E14">
            <v>0</v>
          </cell>
          <cell r="F14">
            <v>0</v>
          </cell>
          <cell r="G14">
            <v>1.46</v>
          </cell>
          <cell r="H14">
            <v>1.85</v>
          </cell>
        </row>
        <row r="15">
          <cell r="B15" t="str">
            <v>JUL.</v>
          </cell>
          <cell r="C15">
            <v>3.41</v>
          </cell>
          <cell r="D15">
            <v>2.84</v>
          </cell>
          <cell r="E15">
            <v>0</v>
          </cell>
          <cell r="F15">
            <v>0</v>
          </cell>
          <cell r="G15">
            <v>1.4</v>
          </cell>
        </row>
        <row r="16">
          <cell r="B16" t="str">
            <v>AGO.</v>
          </cell>
          <cell r="C16">
            <v>3.38</v>
          </cell>
          <cell r="D16">
            <v>2.7</v>
          </cell>
          <cell r="E16">
            <v>0</v>
          </cell>
          <cell r="F16">
            <v>0</v>
          </cell>
          <cell r="G16">
            <v>1.48</v>
          </cell>
        </row>
        <row r="17">
          <cell r="B17" t="str">
            <v>SEP.</v>
          </cell>
          <cell r="C17">
            <v>3.28</v>
          </cell>
          <cell r="D17">
            <v>2.89</v>
          </cell>
          <cell r="E17">
            <v>0</v>
          </cell>
          <cell r="F17">
            <v>0</v>
          </cell>
          <cell r="G17">
            <v>1.53</v>
          </cell>
        </row>
        <row r="18">
          <cell r="B18" t="str">
            <v>OCT.</v>
          </cell>
          <cell r="C18">
            <v>3.11</v>
          </cell>
          <cell r="D18">
            <v>2.76</v>
          </cell>
          <cell r="E18">
            <v>0</v>
          </cell>
          <cell r="F18">
            <v>0</v>
          </cell>
          <cell r="G18">
            <v>2.92</v>
          </cell>
        </row>
        <row r="19">
          <cell r="B19" t="str">
            <v>NOV.</v>
          </cell>
          <cell r="C19">
            <v>2.6</v>
          </cell>
          <cell r="D19">
            <v>2.82</v>
          </cell>
          <cell r="E19">
            <v>0</v>
          </cell>
          <cell r="F19">
            <v>0</v>
          </cell>
          <cell r="G19">
            <v>1.67</v>
          </cell>
        </row>
        <row r="20">
          <cell r="B20" t="str">
            <v>DIC.</v>
          </cell>
          <cell r="C20">
            <v>2.96</v>
          </cell>
          <cell r="D20">
            <v>2.46</v>
          </cell>
          <cell r="E20">
            <v>0</v>
          </cell>
          <cell r="F20">
            <v>0</v>
          </cell>
          <cell r="G20">
            <v>1.41</v>
          </cell>
        </row>
        <row r="30">
          <cell r="C30">
            <v>2018</v>
          </cell>
          <cell r="D30">
            <v>2019</v>
          </cell>
          <cell r="E30">
            <v>2020</v>
          </cell>
          <cell r="F30">
            <v>2021</v>
          </cell>
          <cell r="G30">
            <v>2022</v>
          </cell>
          <cell r="H30">
            <v>2023</v>
          </cell>
        </row>
        <row r="31">
          <cell r="B31" t="str">
            <v>ENE.</v>
          </cell>
          <cell r="C31">
            <v>1.47</v>
          </cell>
          <cell r="D31">
            <v>1.4</v>
          </cell>
          <cell r="E31">
            <v>1.37</v>
          </cell>
          <cell r="F31">
            <v>0</v>
          </cell>
          <cell r="G31">
            <v>0</v>
          </cell>
          <cell r="H31">
            <v>1.28</v>
          </cell>
        </row>
        <row r="32">
          <cell r="B32" t="str">
            <v>FEB.</v>
          </cell>
          <cell r="C32">
            <v>1.35</v>
          </cell>
          <cell r="D32">
            <v>1.53</v>
          </cell>
          <cell r="E32">
            <v>1.4</v>
          </cell>
          <cell r="F32">
            <v>0</v>
          </cell>
          <cell r="G32">
            <v>0</v>
          </cell>
          <cell r="H32">
            <v>1.23</v>
          </cell>
        </row>
        <row r="33">
          <cell r="B33" t="str">
            <v>MAR.</v>
          </cell>
          <cell r="C33">
            <v>1.1200000000000001</v>
          </cell>
          <cell r="D33">
            <v>1.53</v>
          </cell>
          <cell r="E33">
            <v>1.19</v>
          </cell>
          <cell r="F33">
            <v>0</v>
          </cell>
          <cell r="G33">
            <v>0</v>
          </cell>
          <cell r="H33">
            <v>1.21</v>
          </cell>
        </row>
        <row r="34">
          <cell r="B34" t="str">
            <v>ABR.</v>
          </cell>
          <cell r="C34">
            <v>1.02</v>
          </cell>
          <cell r="D34">
            <v>1.32</v>
          </cell>
          <cell r="E34">
            <v>1.44</v>
          </cell>
          <cell r="F34">
            <v>0</v>
          </cell>
          <cell r="G34">
            <v>4.5199999999999996</v>
          </cell>
          <cell r="H34">
            <v>1.2</v>
          </cell>
        </row>
        <row r="35">
          <cell r="B35" t="str">
            <v>MAY.</v>
          </cell>
          <cell r="C35">
            <v>1.06</v>
          </cell>
          <cell r="D35">
            <v>1.2</v>
          </cell>
          <cell r="E35">
            <v>0</v>
          </cell>
          <cell r="F35">
            <v>0</v>
          </cell>
          <cell r="G35">
            <v>3.64</v>
          </cell>
          <cell r="H35">
            <v>1.33</v>
          </cell>
        </row>
        <row r="36">
          <cell r="B36" t="str">
            <v>JUN.</v>
          </cell>
          <cell r="C36">
            <v>1.29</v>
          </cell>
          <cell r="D36">
            <v>1.1299999999999999</v>
          </cell>
          <cell r="E36">
            <v>0</v>
          </cell>
          <cell r="F36">
            <v>0</v>
          </cell>
          <cell r="G36">
            <v>3.25</v>
          </cell>
          <cell r="H36">
            <v>1.58</v>
          </cell>
        </row>
        <row r="37">
          <cell r="B37" t="str">
            <v>JUL.</v>
          </cell>
          <cell r="C37">
            <v>1.26</v>
          </cell>
          <cell r="D37">
            <v>1.1200000000000001</v>
          </cell>
          <cell r="E37">
            <v>0</v>
          </cell>
          <cell r="F37">
            <v>0</v>
          </cell>
          <cell r="G37">
            <v>3.08</v>
          </cell>
        </row>
        <row r="38">
          <cell r="B38" t="str">
            <v>AGO.</v>
          </cell>
          <cell r="C38">
            <v>1.3</v>
          </cell>
          <cell r="D38">
            <v>1.1100000000000001</v>
          </cell>
          <cell r="E38">
            <v>0</v>
          </cell>
          <cell r="F38">
            <v>0</v>
          </cell>
          <cell r="G38">
            <v>3.07</v>
          </cell>
        </row>
        <row r="39">
          <cell r="B39" t="str">
            <v>SEP.</v>
          </cell>
          <cell r="C39">
            <v>1.26</v>
          </cell>
          <cell r="D39">
            <v>1.01</v>
          </cell>
          <cell r="E39">
            <v>0</v>
          </cell>
          <cell r="F39">
            <v>0</v>
          </cell>
          <cell r="G39">
            <v>2.78</v>
          </cell>
        </row>
        <row r="40">
          <cell r="B40" t="str">
            <v>OCT.</v>
          </cell>
          <cell r="C40">
            <v>1.34</v>
          </cell>
          <cell r="D40">
            <v>0.97</v>
          </cell>
          <cell r="E40">
            <v>0</v>
          </cell>
          <cell r="F40">
            <v>0</v>
          </cell>
          <cell r="G40">
            <v>2.4900000000000002</v>
          </cell>
        </row>
        <row r="41">
          <cell r="B41" t="str">
            <v>NOV.</v>
          </cell>
          <cell r="C41">
            <v>1.25</v>
          </cell>
          <cell r="D41">
            <v>1.3</v>
          </cell>
          <cell r="E41">
            <v>0</v>
          </cell>
          <cell r="F41">
            <v>0</v>
          </cell>
          <cell r="G41">
            <v>2.6</v>
          </cell>
        </row>
        <row r="42">
          <cell r="B42" t="str">
            <v>DIC.</v>
          </cell>
          <cell r="C42">
            <v>1.51</v>
          </cell>
          <cell r="D42">
            <v>1.38</v>
          </cell>
          <cell r="E42">
            <v>0</v>
          </cell>
          <cell r="F42">
            <v>0</v>
          </cell>
          <cell r="G42">
            <v>2.79</v>
          </cell>
        </row>
        <row r="52">
          <cell r="C52">
            <v>2018</v>
          </cell>
          <cell r="D52">
            <v>2019</v>
          </cell>
          <cell r="E52">
            <v>2020</v>
          </cell>
          <cell r="F52">
            <v>2021</v>
          </cell>
          <cell r="G52">
            <v>2022</v>
          </cell>
          <cell r="H52">
            <v>2023</v>
          </cell>
        </row>
        <row r="53">
          <cell r="B53" t="str">
            <v>ENE.</v>
          </cell>
          <cell r="C53">
            <v>3.15</v>
          </cell>
          <cell r="D53">
            <v>3.06</v>
          </cell>
          <cell r="E53">
            <v>3.29</v>
          </cell>
          <cell r="F53">
            <v>4.13</v>
          </cell>
          <cell r="G53">
            <v>3.25</v>
          </cell>
          <cell r="H53">
            <v>3.43</v>
          </cell>
        </row>
        <row r="54">
          <cell r="B54" t="str">
            <v>FEB.</v>
          </cell>
          <cell r="C54">
            <v>3.58</v>
          </cell>
          <cell r="D54">
            <v>3.38</v>
          </cell>
          <cell r="E54">
            <v>3.54</v>
          </cell>
          <cell r="F54">
            <v>5.75</v>
          </cell>
          <cell r="G54">
            <v>4.05</v>
          </cell>
          <cell r="H54">
            <v>3.55</v>
          </cell>
        </row>
        <row r="55">
          <cell r="B55" t="str">
            <v>MAR.</v>
          </cell>
          <cell r="C55">
            <v>3.5</v>
          </cell>
          <cell r="D55">
            <v>3.2</v>
          </cell>
          <cell r="E55">
            <v>3.24</v>
          </cell>
          <cell r="F55">
            <v>5.95</v>
          </cell>
          <cell r="G55">
            <v>3.58</v>
          </cell>
          <cell r="H55">
            <v>3.74</v>
          </cell>
        </row>
        <row r="56">
          <cell r="B56" t="str">
            <v>ABR.</v>
          </cell>
          <cell r="C56">
            <v>3.35</v>
          </cell>
          <cell r="D56">
            <v>3.23</v>
          </cell>
          <cell r="E56">
            <v>3.01</v>
          </cell>
          <cell r="F56">
            <v>6.07</v>
          </cell>
          <cell r="G56">
            <v>3.33</v>
          </cell>
          <cell r="H56">
            <v>3.44</v>
          </cell>
        </row>
        <row r="57">
          <cell r="B57" t="str">
            <v>MAY.</v>
          </cell>
          <cell r="C57">
            <v>3.47</v>
          </cell>
          <cell r="D57">
            <v>3.66</v>
          </cell>
          <cell r="E57">
            <v>3.5</v>
          </cell>
          <cell r="F57">
            <v>6.55</v>
          </cell>
          <cell r="G57">
            <v>3.8</v>
          </cell>
          <cell r="H57">
            <v>3.62</v>
          </cell>
        </row>
        <row r="58">
          <cell r="B58" t="str">
            <v>JUN.</v>
          </cell>
          <cell r="C58">
            <v>3.46</v>
          </cell>
          <cell r="D58">
            <v>3.48</v>
          </cell>
          <cell r="E58">
            <v>4.22</v>
          </cell>
          <cell r="F58">
            <v>5.62</v>
          </cell>
          <cell r="G58">
            <v>3.32</v>
          </cell>
          <cell r="H58">
            <v>3.86</v>
          </cell>
        </row>
        <row r="59">
          <cell r="B59" t="str">
            <v>JUL.</v>
          </cell>
          <cell r="C59">
            <v>3.26</v>
          </cell>
          <cell r="D59">
            <v>3.71</v>
          </cell>
          <cell r="E59">
            <v>4.59</v>
          </cell>
          <cell r="F59">
            <v>4.3</v>
          </cell>
          <cell r="G59">
            <v>3.48</v>
          </cell>
        </row>
        <row r="60">
          <cell r="B60" t="str">
            <v>AGO.</v>
          </cell>
          <cell r="C60">
            <v>3.31</v>
          </cell>
          <cell r="D60">
            <v>3.41</v>
          </cell>
          <cell r="E60">
            <v>4.7300000000000004</v>
          </cell>
          <cell r="F60">
            <v>3.67</v>
          </cell>
          <cell r="G60">
            <v>3.58</v>
          </cell>
        </row>
        <row r="61">
          <cell r="B61" t="str">
            <v>SEP.</v>
          </cell>
          <cell r="C61">
            <v>3.2</v>
          </cell>
          <cell r="D61">
            <v>3.14</v>
          </cell>
          <cell r="E61">
            <v>4.29</v>
          </cell>
          <cell r="F61">
            <v>3.72</v>
          </cell>
          <cell r="G61">
            <v>3.44</v>
          </cell>
        </row>
        <row r="62">
          <cell r="B62" t="str">
            <v>OCT.</v>
          </cell>
          <cell r="C62">
            <v>3</v>
          </cell>
          <cell r="D62">
            <v>3.31</v>
          </cell>
          <cell r="E62">
            <v>4.59</v>
          </cell>
          <cell r="F62">
            <v>3.73</v>
          </cell>
          <cell r="G62">
            <v>3.53</v>
          </cell>
        </row>
        <row r="63">
          <cell r="B63" t="str">
            <v>NOV.</v>
          </cell>
          <cell r="C63">
            <v>3.52</v>
          </cell>
          <cell r="D63">
            <v>3.27</v>
          </cell>
          <cell r="E63">
            <v>3.63</v>
          </cell>
          <cell r="F63">
            <v>3.47</v>
          </cell>
          <cell r="G63">
            <v>3.24</v>
          </cell>
        </row>
        <row r="64">
          <cell r="B64" t="str">
            <v>DIC.</v>
          </cell>
          <cell r="C64">
            <v>3.22</v>
          </cell>
          <cell r="D64">
            <v>3.34</v>
          </cell>
          <cell r="E64">
            <v>4.08</v>
          </cell>
          <cell r="F64">
            <v>3.51</v>
          </cell>
          <cell r="G64">
            <v>3.62</v>
          </cell>
        </row>
        <row r="74">
          <cell r="C74">
            <v>2018</v>
          </cell>
          <cell r="D74">
            <v>2019</v>
          </cell>
          <cell r="E74">
            <v>2020</v>
          </cell>
          <cell r="F74">
            <v>2021</v>
          </cell>
          <cell r="G74">
            <v>2022</v>
          </cell>
          <cell r="H74">
            <v>2023</v>
          </cell>
        </row>
        <row r="75">
          <cell r="B75" t="str">
            <v>ENE.</v>
          </cell>
          <cell r="C75">
            <v>1.7</v>
          </cell>
          <cell r="D75">
            <v>1.95</v>
          </cell>
          <cell r="E75">
            <v>1.89</v>
          </cell>
          <cell r="F75">
            <v>9.85</v>
          </cell>
          <cell r="G75">
            <v>11.54</v>
          </cell>
          <cell r="H75">
            <v>2.52</v>
          </cell>
        </row>
        <row r="76">
          <cell r="B76" t="str">
            <v>FEB.</v>
          </cell>
          <cell r="C76">
            <v>1.92</v>
          </cell>
          <cell r="D76">
            <v>1.82</v>
          </cell>
          <cell r="E76">
            <v>1.37</v>
          </cell>
          <cell r="F76">
            <v>5.38</v>
          </cell>
          <cell r="G76">
            <v>9.59</v>
          </cell>
          <cell r="H76">
            <v>2.2799999999999998</v>
          </cell>
        </row>
        <row r="77">
          <cell r="B77" t="str">
            <v>MAR.</v>
          </cell>
          <cell r="C77">
            <v>2.11</v>
          </cell>
          <cell r="D77">
            <v>2.4500000000000002</v>
          </cell>
          <cell r="E77">
            <v>2.98</v>
          </cell>
          <cell r="F77">
            <v>6.24</v>
          </cell>
          <cell r="G77">
            <v>9.2799999999999994</v>
          </cell>
          <cell r="H77">
            <v>1.78</v>
          </cell>
        </row>
        <row r="78">
          <cell r="B78" t="str">
            <v>ABR.</v>
          </cell>
          <cell r="C78">
            <v>1.62</v>
          </cell>
          <cell r="D78">
            <v>1.74</v>
          </cell>
          <cell r="E78">
            <v>7.96</v>
          </cell>
          <cell r="F78">
            <v>5.52</v>
          </cell>
          <cell r="G78">
            <v>8.6999999999999993</v>
          </cell>
          <cell r="H78">
            <v>2.44</v>
          </cell>
        </row>
        <row r="79">
          <cell r="B79" t="str">
            <v>MAY.</v>
          </cell>
          <cell r="C79">
            <v>1.87</v>
          </cell>
          <cell r="D79">
            <v>1.6</v>
          </cell>
          <cell r="E79">
            <v>5.48</v>
          </cell>
          <cell r="F79">
            <v>7.2</v>
          </cell>
          <cell r="G79">
            <v>2.36</v>
          </cell>
          <cell r="H79">
            <v>2.4500000000000002</v>
          </cell>
        </row>
        <row r="80">
          <cell r="B80" t="str">
            <v>JUN.</v>
          </cell>
          <cell r="C80">
            <v>1.78</v>
          </cell>
          <cell r="D80">
            <v>1.96</v>
          </cell>
          <cell r="E80">
            <v>5.3</v>
          </cell>
          <cell r="F80">
            <v>11.32</v>
          </cell>
          <cell r="G80">
            <v>2.3199999999999998</v>
          </cell>
          <cell r="H80">
            <v>2.17</v>
          </cell>
        </row>
        <row r="81">
          <cell r="B81" t="str">
            <v>JUL.</v>
          </cell>
          <cell r="C81">
            <v>2.35</v>
          </cell>
          <cell r="D81">
            <v>1.85</v>
          </cell>
          <cell r="E81">
            <v>9.42</v>
          </cell>
          <cell r="F81">
            <v>12.95</v>
          </cell>
          <cell r="G81">
            <v>2.41</v>
          </cell>
        </row>
        <row r="82">
          <cell r="B82" t="str">
            <v>AGO.</v>
          </cell>
          <cell r="C82">
            <v>2.0699999999999998</v>
          </cell>
          <cell r="D82">
            <v>2</v>
          </cell>
          <cell r="E82">
            <v>9.3000000000000007</v>
          </cell>
          <cell r="F82">
            <v>11.77</v>
          </cell>
          <cell r="G82">
            <v>2.83</v>
          </cell>
        </row>
        <row r="83">
          <cell r="B83" t="str">
            <v>SEP.</v>
          </cell>
          <cell r="C83">
            <v>2.8</v>
          </cell>
          <cell r="D83">
            <v>2.25</v>
          </cell>
          <cell r="E83">
            <v>9.9</v>
          </cell>
          <cell r="F83">
            <v>13.05</v>
          </cell>
          <cell r="G83">
            <v>2.5099999999999998</v>
          </cell>
        </row>
        <row r="84">
          <cell r="B84" t="str">
            <v>OCT.</v>
          </cell>
          <cell r="C84">
            <v>2.35</v>
          </cell>
          <cell r="D84">
            <v>2.4300000000000002</v>
          </cell>
          <cell r="E84">
            <v>12.46</v>
          </cell>
          <cell r="F84">
            <v>11.98</v>
          </cell>
          <cell r="G84">
            <v>2.83</v>
          </cell>
        </row>
        <row r="85">
          <cell r="B85" t="str">
            <v>NOV.</v>
          </cell>
          <cell r="C85">
            <v>1.65</v>
          </cell>
          <cell r="D85">
            <v>2.4900000000000002</v>
          </cell>
          <cell r="E85">
            <v>11.61</v>
          </cell>
          <cell r="F85">
            <v>12.01</v>
          </cell>
          <cell r="G85">
            <v>2.69</v>
          </cell>
        </row>
        <row r="86">
          <cell r="B86" t="str">
            <v>DIC.</v>
          </cell>
          <cell r="C86">
            <v>2.37</v>
          </cell>
          <cell r="D86">
            <v>2.4300000000000002</v>
          </cell>
          <cell r="E86">
            <v>11.17</v>
          </cell>
          <cell r="F86">
            <v>11.53</v>
          </cell>
          <cell r="G86">
            <v>2.71</v>
          </cell>
        </row>
        <row r="96">
          <cell r="C96">
            <v>2018</v>
          </cell>
          <cell r="D96">
            <v>2019</v>
          </cell>
          <cell r="E96">
            <v>2020</v>
          </cell>
          <cell r="F96">
            <v>2021</v>
          </cell>
          <cell r="G96">
            <v>2022</v>
          </cell>
          <cell r="H96">
            <v>2023</v>
          </cell>
        </row>
        <row r="97">
          <cell r="B97" t="str">
            <v>ENE.</v>
          </cell>
          <cell r="C97">
            <v>63.24</v>
          </cell>
          <cell r="D97">
            <v>59.34</v>
          </cell>
          <cell r="E97">
            <v>60.44</v>
          </cell>
          <cell r="F97">
            <v>27.32</v>
          </cell>
          <cell r="G97">
            <v>19.88</v>
          </cell>
          <cell r="H97">
            <v>53.79</v>
          </cell>
        </row>
        <row r="98">
          <cell r="B98" t="str">
            <v>FEB.</v>
          </cell>
          <cell r="C98">
            <v>61.66</v>
          </cell>
          <cell r="D98">
            <v>62.05</v>
          </cell>
          <cell r="E98">
            <v>69.42</v>
          </cell>
          <cell r="F98">
            <v>47.04</v>
          </cell>
          <cell r="G98">
            <v>24.57</v>
          </cell>
          <cell r="H98">
            <v>57.4</v>
          </cell>
        </row>
        <row r="99">
          <cell r="B99" t="str">
            <v>MAR.</v>
          </cell>
          <cell r="C99">
            <v>58.24</v>
          </cell>
          <cell r="D99">
            <v>54.2</v>
          </cell>
          <cell r="E99">
            <v>49.54</v>
          </cell>
          <cell r="F99">
            <v>42.25</v>
          </cell>
          <cell r="G99">
            <v>24.44</v>
          </cell>
          <cell r="H99">
            <v>63.62</v>
          </cell>
        </row>
        <row r="100">
          <cell r="B100" t="str">
            <v>ABR.</v>
          </cell>
          <cell r="C100">
            <v>65.02</v>
          </cell>
          <cell r="D100">
            <v>62.49</v>
          </cell>
          <cell r="E100">
            <v>23.64</v>
          </cell>
          <cell r="F100">
            <v>44.76</v>
          </cell>
          <cell r="G100">
            <v>24.83</v>
          </cell>
          <cell r="H100">
            <v>54.9</v>
          </cell>
        </row>
        <row r="101">
          <cell r="B101" t="str">
            <v>MAY.</v>
          </cell>
          <cell r="C101">
            <v>62.71</v>
          </cell>
          <cell r="D101">
            <v>67.489999999999995</v>
          </cell>
          <cell r="E101">
            <v>37.590000000000003</v>
          </cell>
          <cell r="F101">
            <v>37.32</v>
          </cell>
          <cell r="G101">
            <v>58.13</v>
          </cell>
          <cell r="H101">
            <v>56.7</v>
          </cell>
        </row>
        <row r="102">
          <cell r="B102" t="str">
            <v>JUN.</v>
          </cell>
          <cell r="C102">
            <v>63.7</v>
          </cell>
          <cell r="D102">
            <v>61.21</v>
          </cell>
          <cell r="E102">
            <v>40.700000000000003</v>
          </cell>
          <cell r="F102">
            <v>24.9</v>
          </cell>
          <cell r="G102">
            <v>56.46</v>
          </cell>
          <cell r="H102">
            <v>61.47</v>
          </cell>
        </row>
        <row r="103">
          <cell r="B103" t="str">
            <v>JUL.</v>
          </cell>
          <cell r="C103">
            <v>55.44</v>
          </cell>
          <cell r="D103">
            <v>62.5</v>
          </cell>
          <cell r="E103">
            <v>29.11</v>
          </cell>
          <cell r="F103">
            <v>20</v>
          </cell>
          <cell r="G103">
            <v>56.98</v>
          </cell>
        </row>
        <row r="104">
          <cell r="B104" t="str">
            <v>AGO.</v>
          </cell>
          <cell r="C104">
            <v>58.77</v>
          </cell>
          <cell r="D104">
            <v>59.98</v>
          </cell>
          <cell r="E104">
            <v>27.73</v>
          </cell>
          <cell r="F104">
            <v>20.25</v>
          </cell>
          <cell r="G104">
            <v>53.52</v>
          </cell>
        </row>
        <row r="105">
          <cell r="B105" t="str">
            <v>SEP.</v>
          </cell>
          <cell r="C105">
            <v>50.44</v>
          </cell>
          <cell r="D105">
            <v>55.57</v>
          </cell>
          <cell r="E105">
            <v>26.11</v>
          </cell>
          <cell r="F105">
            <v>19.16</v>
          </cell>
          <cell r="G105">
            <v>55.51</v>
          </cell>
        </row>
        <row r="106">
          <cell r="B106" t="str">
            <v>OCT.</v>
          </cell>
          <cell r="C106">
            <v>54.27</v>
          </cell>
          <cell r="D106">
            <v>55.3</v>
          </cell>
          <cell r="E106">
            <v>21.07</v>
          </cell>
          <cell r="F106">
            <v>20.97</v>
          </cell>
          <cell r="G106">
            <v>60.66</v>
          </cell>
        </row>
        <row r="107">
          <cell r="B107" t="str">
            <v>NOV.</v>
          </cell>
          <cell r="C107">
            <v>64.14</v>
          </cell>
          <cell r="D107">
            <v>53.85</v>
          </cell>
          <cell r="E107">
            <v>20.05</v>
          </cell>
          <cell r="F107">
            <v>18.920000000000002</v>
          </cell>
          <cell r="G107">
            <v>51.97</v>
          </cell>
        </row>
        <row r="108">
          <cell r="B108" t="str">
            <v>DIC.</v>
          </cell>
          <cell r="C108">
            <v>55.41</v>
          </cell>
          <cell r="D108">
            <v>55.62</v>
          </cell>
          <cell r="E108">
            <v>22.14</v>
          </cell>
          <cell r="F108">
            <v>20.56</v>
          </cell>
          <cell r="G108">
            <v>52.14</v>
          </cell>
        </row>
        <row r="118">
          <cell r="C118">
            <v>2018</v>
          </cell>
          <cell r="D118">
            <v>2019</v>
          </cell>
          <cell r="E118">
            <v>2020</v>
          </cell>
          <cell r="F118">
            <v>2021</v>
          </cell>
          <cell r="G118">
            <v>2022</v>
          </cell>
          <cell r="H118">
            <v>2023</v>
          </cell>
        </row>
        <row r="119">
          <cell r="B119" t="str">
            <v>ENE.</v>
          </cell>
          <cell r="C119">
            <v>0.49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B120" t="str">
            <v>FEB.</v>
          </cell>
          <cell r="C120">
            <v>0</v>
          </cell>
          <cell r="D120">
            <v>0.56000000000000005</v>
          </cell>
          <cell r="E120">
            <v>0</v>
          </cell>
          <cell r="F120">
            <v>0</v>
          </cell>
          <cell r="G120">
            <v>0</v>
          </cell>
          <cell r="H120">
            <v>0.19</v>
          </cell>
        </row>
        <row r="121">
          <cell r="B121" t="str">
            <v>MAR.</v>
          </cell>
          <cell r="C121">
            <v>0.4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B122" t="str">
            <v>ABR.</v>
          </cell>
          <cell r="C122">
            <v>0.5</v>
          </cell>
          <cell r="D122">
            <v>0.3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B123" t="str">
            <v>MAY.</v>
          </cell>
          <cell r="C123">
            <v>0</v>
          </cell>
          <cell r="D123">
            <v>0</v>
          </cell>
          <cell r="E123">
            <v>0.3</v>
          </cell>
          <cell r="F123">
            <v>0</v>
          </cell>
          <cell r="G123">
            <v>0</v>
          </cell>
          <cell r="H123">
            <v>0</v>
          </cell>
        </row>
        <row r="124">
          <cell r="B124" t="str">
            <v>JUN.</v>
          </cell>
          <cell r="C124">
            <v>0</v>
          </cell>
          <cell r="D124">
            <v>0.2</v>
          </cell>
          <cell r="E124">
            <v>0</v>
          </cell>
          <cell r="F124">
            <v>0</v>
          </cell>
          <cell r="G124">
            <v>0.36</v>
          </cell>
          <cell r="H124">
            <v>0.18</v>
          </cell>
        </row>
        <row r="125">
          <cell r="B125" t="str">
            <v>JUL.</v>
          </cell>
          <cell r="C125">
            <v>0.4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B126" t="str">
            <v>AGO.</v>
          </cell>
          <cell r="C126">
            <v>0.2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B127" t="str">
            <v>SEP.</v>
          </cell>
          <cell r="C127">
            <v>0.2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B128" t="str">
            <v>OCT.</v>
          </cell>
          <cell r="C128">
            <v>0.5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B129" t="str">
            <v>NOV.</v>
          </cell>
          <cell r="C129">
            <v>0.3</v>
          </cell>
          <cell r="D129">
            <v>0.4</v>
          </cell>
          <cell r="E129">
            <v>0</v>
          </cell>
          <cell r="F129">
            <v>0</v>
          </cell>
          <cell r="G129">
            <v>0</v>
          </cell>
        </row>
        <row r="130">
          <cell r="B130" t="str">
            <v>DIC.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40">
          <cell r="C140">
            <v>2018</v>
          </cell>
          <cell r="D140">
            <v>2019</v>
          </cell>
          <cell r="E140">
            <v>2020</v>
          </cell>
          <cell r="F140">
            <v>2021</v>
          </cell>
          <cell r="G140">
            <v>2022</v>
          </cell>
          <cell r="H140">
            <v>2023</v>
          </cell>
        </row>
        <row r="141">
          <cell r="B141" t="str">
            <v>ENE.</v>
          </cell>
          <cell r="C141">
            <v>2.2999999999999998</v>
          </cell>
          <cell r="D141">
            <v>3.23</v>
          </cell>
          <cell r="E141">
            <v>1.69</v>
          </cell>
          <cell r="F141">
            <v>13.91</v>
          </cell>
          <cell r="G141">
            <v>5.4</v>
          </cell>
          <cell r="H141">
            <v>3.76</v>
          </cell>
        </row>
        <row r="142">
          <cell r="B142" t="str">
            <v>FEB.</v>
          </cell>
          <cell r="C142">
            <v>1.77</v>
          </cell>
          <cell r="D142">
            <v>2.4500000000000002</v>
          </cell>
          <cell r="E142">
            <v>2.21</v>
          </cell>
          <cell r="F142">
            <v>26.92</v>
          </cell>
          <cell r="G142">
            <v>2.52</v>
          </cell>
          <cell r="H142">
            <v>1.36</v>
          </cell>
        </row>
        <row r="143">
          <cell r="B143" t="str">
            <v>MAR.</v>
          </cell>
          <cell r="C143">
            <v>3.05</v>
          </cell>
          <cell r="D143">
            <v>2.46</v>
          </cell>
          <cell r="E143">
            <v>1.36</v>
          </cell>
          <cell r="F143">
            <v>18.309999999999999</v>
          </cell>
          <cell r="G143">
            <v>4</v>
          </cell>
          <cell r="H143">
            <v>4.6900000000000004</v>
          </cell>
        </row>
        <row r="144">
          <cell r="B144" t="str">
            <v>ABR.</v>
          </cell>
          <cell r="C144">
            <v>3.4</v>
          </cell>
          <cell r="D144">
            <v>2.2000000000000002</v>
          </cell>
          <cell r="E144">
            <v>4.6100000000000003</v>
          </cell>
          <cell r="F144">
            <v>18.52</v>
          </cell>
          <cell r="G144">
            <v>3.51</v>
          </cell>
          <cell r="H144">
            <v>2.95</v>
          </cell>
        </row>
        <row r="145">
          <cell r="B145" t="str">
            <v>MAY.</v>
          </cell>
          <cell r="C145">
            <v>1.77</v>
          </cell>
          <cell r="D145">
            <v>1.57</v>
          </cell>
          <cell r="E145">
            <v>16.47</v>
          </cell>
          <cell r="F145">
            <v>17.98</v>
          </cell>
          <cell r="G145">
            <v>2.6</v>
          </cell>
          <cell r="H145">
            <v>4.04</v>
          </cell>
        </row>
        <row r="146">
          <cell r="B146" t="str">
            <v>JUN.</v>
          </cell>
          <cell r="C146">
            <v>1.97</v>
          </cell>
          <cell r="D146">
            <v>1.86</v>
          </cell>
          <cell r="E146">
            <v>20.49</v>
          </cell>
          <cell r="F146">
            <v>7.87</v>
          </cell>
          <cell r="G146">
            <v>3.09</v>
          </cell>
          <cell r="H146">
            <v>3.07</v>
          </cell>
        </row>
        <row r="147">
          <cell r="B147" t="str">
            <v>JUL.</v>
          </cell>
          <cell r="C147">
            <v>2.4300000000000002</v>
          </cell>
          <cell r="D147">
            <v>1.4</v>
          </cell>
          <cell r="E147">
            <v>18.059999999999999</v>
          </cell>
          <cell r="F147">
            <v>6.82</v>
          </cell>
          <cell r="G147">
            <v>2.21</v>
          </cell>
        </row>
        <row r="148">
          <cell r="B148" t="str">
            <v>AGO.</v>
          </cell>
          <cell r="C148">
            <v>2.14</v>
          </cell>
          <cell r="D148">
            <v>1.77</v>
          </cell>
          <cell r="E148">
            <v>18.8</v>
          </cell>
          <cell r="F148">
            <v>3.61</v>
          </cell>
          <cell r="G148">
            <v>3.81</v>
          </cell>
        </row>
        <row r="149">
          <cell r="B149" t="str">
            <v>SEP.</v>
          </cell>
          <cell r="C149">
            <v>3.1</v>
          </cell>
          <cell r="D149">
            <v>0.93</v>
          </cell>
          <cell r="E149">
            <v>9.48</v>
          </cell>
          <cell r="F149">
            <v>2.99</v>
          </cell>
          <cell r="G149">
            <v>3.26</v>
          </cell>
        </row>
        <row r="150">
          <cell r="B150" t="str">
            <v>OCT.</v>
          </cell>
          <cell r="C150">
            <v>1.45</v>
          </cell>
          <cell r="D150">
            <v>1.54</v>
          </cell>
          <cell r="E150">
            <v>5.91</v>
          </cell>
          <cell r="F150">
            <v>3.95</v>
          </cell>
          <cell r="G150">
            <v>2.4500000000000002</v>
          </cell>
        </row>
        <row r="151">
          <cell r="B151" t="str">
            <v>NOV.</v>
          </cell>
          <cell r="C151">
            <v>2.7</v>
          </cell>
          <cell r="D151">
            <v>1.97</v>
          </cell>
          <cell r="E151">
            <v>4.6500000000000004</v>
          </cell>
          <cell r="F151">
            <v>3.74</v>
          </cell>
          <cell r="G151">
            <v>2.29</v>
          </cell>
        </row>
        <row r="152">
          <cell r="B152" t="str">
            <v>DIC.</v>
          </cell>
          <cell r="C152">
            <v>1.51</v>
          </cell>
          <cell r="D152">
            <v>2.52</v>
          </cell>
          <cell r="E152">
            <v>5.37</v>
          </cell>
          <cell r="F152">
            <v>3.07</v>
          </cell>
          <cell r="G152">
            <v>2.42</v>
          </cell>
        </row>
        <row r="162">
          <cell r="C162">
            <v>2018</v>
          </cell>
          <cell r="D162">
            <v>2019</v>
          </cell>
          <cell r="E162">
            <v>2020</v>
          </cell>
          <cell r="F162">
            <v>2021</v>
          </cell>
          <cell r="G162">
            <v>2022</v>
          </cell>
          <cell r="H162">
            <v>2023</v>
          </cell>
        </row>
        <row r="163">
          <cell r="B163" t="str">
            <v>ENE.</v>
          </cell>
          <cell r="C163">
            <v>11.9</v>
          </cell>
          <cell r="D163">
            <v>10.42</v>
          </cell>
          <cell r="E163">
            <v>2.2200000000000002</v>
          </cell>
          <cell r="F163">
            <v>0</v>
          </cell>
          <cell r="G163">
            <v>0</v>
          </cell>
          <cell r="H163">
            <v>0</v>
          </cell>
        </row>
        <row r="164">
          <cell r="B164" t="str">
            <v>FEB.</v>
          </cell>
          <cell r="C164">
            <v>9.8000000000000007</v>
          </cell>
          <cell r="D164">
            <v>7.61</v>
          </cell>
          <cell r="E164">
            <v>0</v>
          </cell>
          <cell r="F164">
            <v>0</v>
          </cell>
          <cell r="G164">
            <v>0</v>
          </cell>
          <cell r="H164">
            <v>2.65</v>
          </cell>
        </row>
        <row r="165">
          <cell r="B165" t="str">
            <v>MAR.</v>
          </cell>
          <cell r="C165">
            <v>3.74</v>
          </cell>
          <cell r="D165">
            <v>5.62</v>
          </cell>
          <cell r="E165">
            <v>8.33</v>
          </cell>
          <cell r="F165">
            <v>0</v>
          </cell>
          <cell r="G165">
            <v>0</v>
          </cell>
          <cell r="H165">
            <v>1.97</v>
          </cell>
        </row>
        <row r="166">
          <cell r="B166" t="str">
            <v>ABR.</v>
          </cell>
          <cell r="C166">
            <v>5.69</v>
          </cell>
          <cell r="D166">
            <v>11.57</v>
          </cell>
          <cell r="E166">
            <v>0</v>
          </cell>
          <cell r="F166">
            <v>0</v>
          </cell>
          <cell r="G166">
            <v>0</v>
          </cell>
          <cell r="H166">
            <v>11.64</v>
          </cell>
        </row>
        <row r="167">
          <cell r="B167" t="str">
            <v>MAY.</v>
          </cell>
          <cell r="C167">
            <v>9.92</v>
          </cell>
          <cell r="D167">
            <v>10</v>
          </cell>
          <cell r="E167">
            <v>0</v>
          </cell>
          <cell r="F167">
            <v>0</v>
          </cell>
          <cell r="G167">
            <v>0</v>
          </cell>
          <cell r="H167">
            <v>1.97</v>
          </cell>
        </row>
        <row r="168">
          <cell r="B168" t="str">
            <v>JUN.</v>
          </cell>
          <cell r="C168">
            <v>3.96</v>
          </cell>
          <cell r="D168">
            <v>7.2</v>
          </cell>
          <cell r="E168">
            <v>0</v>
          </cell>
          <cell r="F168">
            <v>0</v>
          </cell>
          <cell r="G168">
            <v>0</v>
          </cell>
          <cell r="H168">
            <v>11.64</v>
          </cell>
        </row>
        <row r="169">
          <cell r="B169" t="str">
            <v>JUL.</v>
          </cell>
          <cell r="C169">
            <v>23.4</v>
          </cell>
          <cell r="D169">
            <v>9.57</v>
          </cell>
          <cell r="E169">
            <v>0</v>
          </cell>
          <cell r="F169">
            <v>0</v>
          </cell>
          <cell r="G169">
            <v>0</v>
          </cell>
        </row>
        <row r="170">
          <cell r="B170" t="str">
            <v>AGO.</v>
          </cell>
          <cell r="C170">
            <v>15.2</v>
          </cell>
          <cell r="D170">
            <v>2.13</v>
          </cell>
          <cell r="E170">
            <v>0</v>
          </cell>
          <cell r="F170">
            <v>0</v>
          </cell>
          <cell r="G170">
            <v>17.68</v>
          </cell>
        </row>
        <row r="171">
          <cell r="B171" t="str">
            <v>SEP.</v>
          </cell>
          <cell r="C171">
            <v>6</v>
          </cell>
          <cell r="D171">
            <v>1</v>
          </cell>
          <cell r="E171">
            <v>0</v>
          </cell>
          <cell r="F171">
            <v>0</v>
          </cell>
          <cell r="G171">
            <v>0</v>
          </cell>
        </row>
        <row r="172">
          <cell r="B172" t="str">
            <v>OCT.</v>
          </cell>
          <cell r="C172">
            <v>10.6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B173" t="str">
            <v>NOV.</v>
          </cell>
          <cell r="C173">
            <v>8.5</v>
          </cell>
          <cell r="D173">
            <v>1.08</v>
          </cell>
          <cell r="E173">
            <v>0</v>
          </cell>
          <cell r="F173">
            <v>0</v>
          </cell>
          <cell r="G173">
            <v>0</v>
          </cell>
        </row>
        <row r="174">
          <cell r="B174" t="str">
            <v>DIC.</v>
          </cell>
          <cell r="C174">
            <v>8.1</v>
          </cell>
          <cell r="D174">
            <v>0</v>
          </cell>
          <cell r="E174">
            <v>4.3</v>
          </cell>
          <cell r="F174">
            <v>0</v>
          </cell>
          <cell r="G174">
            <v>0</v>
          </cell>
        </row>
        <row r="184">
          <cell r="C184">
            <v>2018</v>
          </cell>
          <cell r="D184">
            <v>2019</v>
          </cell>
          <cell r="E184">
            <v>2020</v>
          </cell>
          <cell r="F184">
            <v>2021</v>
          </cell>
          <cell r="G184">
            <v>2022</v>
          </cell>
          <cell r="H184">
            <v>2023</v>
          </cell>
        </row>
        <row r="185">
          <cell r="B185" t="str">
            <v>ENE.</v>
          </cell>
          <cell r="C185">
            <v>6.69</v>
          </cell>
          <cell r="D185">
            <v>6.46</v>
          </cell>
          <cell r="E185">
            <v>6.51</v>
          </cell>
          <cell r="F185">
            <v>2.29</v>
          </cell>
          <cell r="G185">
            <v>2.15</v>
          </cell>
          <cell r="H185">
            <v>5.69</v>
          </cell>
        </row>
        <row r="186">
          <cell r="B186" t="str">
            <v>FEB.</v>
          </cell>
          <cell r="C186">
            <v>5.58</v>
          </cell>
          <cell r="D186">
            <v>5.84</v>
          </cell>
          <cell r="E186">
            <v>6.46</v>
          </cell>
          <cell r="F186">
            <v>2.76</v>
          </cell>
          <cell r="G186">
            <v>2.2000000000000002</v>
          </cell>
          <cell r="H186">
            <v>5.23</v>
          </cell>
        </row>
        <row r="187">
          <cell r="B187" t="str">
            <v>MAR.</v>
          </cell>
          <cell r="C187">
            <v>6.13</v>
          </cell>
          <cell r="D187">
            <v>5.8</v>
          </cell>
          <cell r="E187">
            <v>5.26</v>
          </cell>
          <cell r="F187">
            <v>2.87</v>
          </cell>
          <cell r="G187">
            <v>2.5299999999999998</v>
          </cell>
          <cell r="H187">
            <v>6.33</v>
          </cell>
        </row>
        <row r="188">
          <cell r="B188" t="str">
            <v>ABR.</v>
          </cell>
          <cell r="C188">
            <v>6.47</v>
          </cell>
          <cell r="D188">
            <v>6.48</v>
          </cell>
          <cell r="E188">
            <v>2.88</v>
          </cell>
          <cell r="F188">
            <v>3</v>
          </cell>
          <cell r="G188">
            <v>2.59</v>
          </cell>
          <cell r="H188">
            <v>5.55</v>
          </cell>
        </row>
        <row r="189">
          <cell r="B189" t="str">
            <v>MAY.</v>
          </cell>
          <cell r="C189">
            <v>6.2</v>
          </cell>
          <cell r="D189">
            <v>6.29</v>
          </cell>
          <cell r="E189">
            <v>3.53</v>
          </cell>
          <cell r="F189">
            <v>2.7</v>
          </cell>
          <cell r="G189">
            <v>5.5</v>
          </cell>
          <cell r="H189">
            <v>5.47</v>
          </cell>
        </row>
        <row r="190">
          <cell r="B190" t="str">
            <v>JUN.</v>
          </cell>
          <cell r="C190">
            <v>6.13</v>
          </cell>
          <cell r="D190">
            <v>5.92</v>
          </cell>
          <cell r="E190">
            <v>3.36</v>
          </cell>
          <cell r="F190">
            <v>1.99</v>
          </cell>
          <cell r="G190">
            <v>5.62</v>
          </cell>
          <cell r="H190">
            <v>5.32</v>
          </cell>
        </row>
        <row r="191">
          <cell r="B191" t="str">
            <v>JUL.</v>
          </cell>
          <cell r="C191">
            <v>5.87</v>
          </cell>
          <cell r="D191">
            <v>6.27</v>
          </cell>
          <cell r="E191">
            <v>2.33</v>
          </cell>
          <cell r="F191">
            <v>1.91</v>
          </cell>
          <cell r="G191">
            <v>5.54</v>
          </cell>
        </row>
        <row r="192">
          <cell r="B192" t="str">
            <v>AGO.</v>
          </cell>
          <cell r="C192">
            <v>6.16</v>
          </cell>
          <cell r="D192">
            <v>6.21</v>
          </cell>
          <cell r="E192">
            <v>2.41</v>
          </cell>
          <cell r="F192">
            <v>2.1</v>
          </cell>
          <cell r="G192">
            <v>5.09</v>
          </cell>
        </row>
        <row r="193">
          <cell r="B193" t="str">
            <v>SEP.</v>
          </cell>
          <cell r="C193">
            <v>5.32</v>
          </cell>
          <cell r="D193">
            <v>5.91</v>
          </cell>
          <cell r="E193">
            <v>2.2400000000000002</v>
          </cell>
          <cell r="F193">
            <v>1.86</v>
          </cell>
          <cell r="G193">
            <v>5.32</v>
          </cell>
        </row>
        <row r="194">
          <cell r="B194" t="str">
            <v>OCT.</v>
          </cell>
          <cell r="C194">
            <v>6.04</v>
          </cell>
          <cell r="D194">
            <v>5.7</v>
          </cell>
          <cell r="E194">
            <v>1.96</v>
          </cell>
          <cell r="F194">
            <v>2.0499999999999998</v>
          </cell>
          <cell r="G194">
            <v>5.41</v>
          </cell>
        </row>
        <row r="195">
          <cell r="B195" t="str">
            <v>NOV.</v>
          </cell>
          <cell r="C195">
            <v>6.51</v>
          </cell>
          <cell r="D195">
            <v>5.57</v>
          </cell>
          <cell r="E195">
            <v>2.0699999999999998</v>
          </cell>
          <cell r="F195">
            <v>2.0299999999999998</v>
          </cell>
          <cell r="G195">
            <v>5.36</v>
          </cell>
        </row>
        <row r="196">
          <cell r="B196" t="str">
            <v>DIC.</v>
          </cell>
          <cell r="C196">
            <v>5.84</v>
          </cell>
          <cell r="D196">
            <v>5.67</v>
          </cell>
          <cell r="E196">
            <v>2.16</v>
          </cell>
          <cell r="F196">
            <v>2.14</v>
          </cell>
          <cell r="G196">
            <v>5.48</v>
          </cell>
        </row>
      </sheetData>
      <sheetData sheetId="3">
        <row r="24">
          <cell r="C24" t="str">
            <v>VALOR 2018%</v>
          </cell>
          <cell r="D24" t="str">
            <v>VALOR 2019%</v>
          </cell>
          <cell r="E24" t="str">
            <v>VALOR 2020%</v>
          </cell>
          <cell r="F24" t="str">
            <v>VALOR 2021%</v>
          </cell>
          <cell r="G24" t="str">
            <v>VALOR 2022%</v>
          </cell>
          <cell r="H24" t="str">
            <v>VALOR 2023%</v>
          </cell>
        </row>
        <row r="25">
          <cell r="B25" t="str">
            <v>ENE.</v>
          </cell>
          <cell r="C25">
            <v>66.030534351145036</v>
          </cell>
          <cell r="D25">
            <v>69.166666666666671</v>
          </cell>
          <cell r="E25">
            <v>70.491803278688522</v>
          </cell>
          <cell r="F25">
            <v>93.793103448275858</v>
          </cell>
          <cell r="G25">
            <v>46</v>
          </cell>
          <cell r="H25">
            <v>62.3</v>
          </cell>
        </row>
        <row r="26">
          <cell r="B26" t="str">
            <v>FEB.</v>
          </cell>
          <cell r="C26">
            <v>60.655737704918032</v>
          </cell>
          <cell r="D26">
            <v>62.926829268292686</v>
          </cell>
          <cell r="E26">
            <v>69.285714285714278</v>
          </cell>
          <cell r="F26">
            <v>100</v>
          </cell>
          <cell r="G26">
            <v>48.618784530386741</v>
          </cell>
          <cell r="H26">
            <v>37.6</v>
          </cell>
        </row>
        <row r="27">
          <cell r="B27" t="str">
            <v>MAR.</v>
          </cell>
          <cell r="C27">
            <v>61.157024793388423</v>
          </cell>
          <cell r="D27">
            <v>65.560165975103729</v>
          </cell>
          <cell r="E27">
            <v>79.452054794520549</v>
          </cell>
          <cell r="F27">
            <v>95.977011494252878</v>
          </cell>
          <cell r="G27">
            <v>80.930232558139537</v>
          </cell>
          <cell r="H27">
            <v>42.42</v>
          </cell>
        </row>
        <row r="28">
          <cell r="B28" t="str">
            <v>ABR.</v>
          </cell>
          <cell r="C28">
            <v>62.745098039215684</v>
          </cell>
          <cell r="D28">
            <v>60.4</v>
          </cell>
          <cell r="E28">
            <v>100</v>
          </cell>
          <cell r="F28">
            <v>96.598639455782305</v>
          </cell>
          <cell r="G28">
            <v>65.865384615384613</v>
          </cell>
          <cell r="H28">
            <v>41.13</v>
          </cell>
        </row>
        <row r="29">
          <cell r="B29" t="str">
            <v>MAY.</v>
          </cell>
          <cell r="C29">
            <v>62.698412698412696</v>
          </cell>
          <cell r="D29">
            <v>65.12455516014235</v>
          </cell>
          <cell r="E29">
            <v>100</v>
          </cell>
          <cell r="F29">
            <v>100</v>
          </cell>
          <cell r="G29">
            <v>53.738317757009348</v>
          </cell>
          <cell r="H29">
            <v>42.424242424242422</v>
          </cell>
        </row>
        <row r="30">
          <cell r="B30" t="str">
            <v>JUN.</v>
          </cell>
          <cell r="C30">
            <v>65.822784810126578</v>
          </cell>
          <cell r="D30">
            <v>60.728744939271252</v>
          </cell>
          <cell r="E30">
            <v>100</v>
          </cell>
          <cell r="F30">
            <v>98.639455782312922</v>
          </cell>
          <cell r="G30">
            <v>36.462093862815884</v>
          </cell>
          <cell r="H30">
            <v>41.12903225806452</v>
          </cell>
        </row>
        <row r="31">
          <cell r="B31" t="str">
            <v>JUL.</v>
          </cell>
          <cell r="C31">
            <v>76.056338028169009</v>
          </cell>
          <cell r="D31">
            <v>62.540716612377842</v>
          </cell>
          <cell r="E31">
            <v>100</v>
          </cell>
          <cell r="F31">
            <v>100</v>
          </cell>
          <cell r="G31">
            <v>42.962962962962962</v>
          </cell>
          <cell r="H31" t="e">
            <v>#DIV/0!</v>
          </cell>
        </row>
        <row r="32">
          <cell r="B32" t="str">
            <v>AGO.</v>
          </cell>
          <cell r="C32">
            <v>79.148936170212764</v>
          </cell>
          <cell r="D32">
            <v>51.171875</v>
          </cell>
          <cell r="E32">
            <v>100</v>
          </cell>
          <cell r="F32">
            <v>100</v>
          </cell>
          <cell r="G32">
            <v>64.960629921259837</v>
          </cell>
          <cell r="H32" t="e">
            <v>#DIV/0!</v>
          </cell>
        </row>
        <row r="33">
          <cell r="B33" t="str">
            <v>SEP.</v>
          </cell>
          <cell r="C33">
            <v>80.281690140845072</v>
          </cell>
          <cell r="D33">
            <v>43.902439024390247</v>
          </cell>
          <cell r="E33">
            <v>100</v>
          </cell>
          <cell r="F33">
            <v>99.386503067484668</v>
          </cell>
          <cell r="G33">
            <v>61.885245901639344</v>
          </cell>
          <cell r="H33" t="e">
            <v>#DIV/0!</v>
          </cell>
        </row>
        <row r="34">
          <cell r="B34" t="str">
            <v>OCT.</v>
          </cell>
          <cell r="C34">
            <v>66.265060240963862</v>
          </cell>
          <cell r="D34">
            <v>60</v>
          </cell>
          <cell r="E34">
            <v>100</v>
          </cell>
          <cell r="F34">
            <v>99.470899470899468</v>
          </cell>
          <cell r="G34">
            <v>37.603305785123972</v>
          </cell>
          <cell r="H34" t="e">
            <v>#DIV/0!</v>
          </cell>
        </row>
        <row r="35">
          <cell r="B35" t="str">
            <v>NOV.</v>
          </cell>
          <cell r="C35">
            <v>63.74045801526718</v>
          </cell>
          <cell r="D35">
            <v>64.503816793893137</v>
          </cell>
          <cell r="E35">
            <v>91.329479768786129</v>
          </cell>
          <cell r="F35">
            <v>100</v>
          </cell>
          <cell r="G35">
            <v>37.142857142857146</v>
          </cell>
          <cell r="H35" t="e">
            <v>#DIV/0!</v>
          </cell>
        </row>
        <row r="36">
          <cell r="B36" t="str">
            <v>DIC.</v>
          </cell>
          <cell r="C36">
            <v>72.764227642276424</v>
          </cell>
          <cell r="D36">
            <v>70.232558139534888</v>
          </cell>
          <cell r="E36">
            <v>88.172043010752688</v>
          </cell>
          <cell r="F36">
            <v>96.319018404907979</v>
          </cell>
          <cell r="G36">
            <v>42.412451361867703</v>
          </cell>
          <cell r="H36" t="e">
            <v>#DIV/0!</v>
          </cell>
        </row>
        <row r="60">
          <cell r="C60" t="str">
            <v>VALOR 2018</v>
          </cell>
          <cell r="D60" t="str">
            <v>VALOR 2019</v>
          </cell>
          <cell r="E60" t="str">
            <v>VALOR 2020</v>
          </cell>
          <cell r="F60" t="str">
            <v>VALOR 2021</v>
          </cell>
          <cell r="G60" t="str">
            <v>VALOR 2022</v>
          </cell>
          <cell r="H60" t="str">
            <v>VALOR 2023</v>
          </cell>
        </row>
        <row r="61">
          <cell r="B61" t="str">
            <v>ENE.</v>
          </cell>
          <cell r="C61">
            <v>131</v>
          </cell>
          <cell r="D61">
            <v>120</v>
          </cell>
          <cell r="E61">
            <v>152.5</v>
          </cell>
          <cell r="F61">
            <v>72.5</v>
          </cell>
          <cell r="G61">
            <v>75</v>
          </cell>
          <cell r="H61">
            <v>122</v>
          </cell>
        </row>
        <row r="62">
          <cell r="B62" t="str">
            <v>FEB.</v>
          </cell>
          <cell r="C62">
            <v>122</v>
          </cell>
          <cell r="D62">
            <v>102.5</v>
          </cell>
          <cell r="E62">
            <v>140</v>
          </cell>
          <cell r="F62">
            <v>62</v>
          </cell>
          <cell r="G62">
            <v>90.5</v>
          </cell>
          <cell r="H62">
            <v>121</v>
          </cell>
        </row>
        <row r="63">
          <cell r="B63" t="str">
            <v>MAR.</v>
          </cell>
          <cell r="C63">
            <v>121</v>
          </cell>
          <cell r="D63">
            <v>120.5</v>
          </cell>
          <cell r="E63">
            <v>109.5</v>
          </cell>
          <cell r="F63">
            <v>87</v>
          </cell>
          <cell r="G63">
            <v>107.5</v>
          </cell>
          <cell r="H63">
            <v>132</v>
          </cell>
        </row>
        <row r="64">
          <cell r="B64" t="str">
            <v>ABR.</v>
          </cell>
          <cell r="C64">
            <v>127.5</v>
          </cell>
          <cell r="D64">
            <v>125</v>
          </cell>
          <cell r="E64">
            <v>55</v>
          </cell>
          <cell r="F64">
            <v>73.5</v>
          </cell>
          <cell r="G64">
            <v>104</v>
          </cell>
          <cell r="H64">
            <v>124</v>
          </cell>
        </row>
        <row r="65">
          <cell r="B65" t="str">
            <v>MAY.</v>
          </cell>
          <cell r="C65">
            <v>126</v>
          </cell>
          <cell r="D65">
            <v>140.5</v>
          </cell>
          <cell r="E65">
            <v>58</v>
          </cell>
          <cell r="F65">
            <v>74</v>
          </cell>
          <cell r="G65">
            <v>107</v>
          </cell>
          <cell r="H65">
            <v>132</v>
          </cell>
        </row>
        <row r="66">
          <cell r="B66" t="str">
            <v>JUN.</v>
          </cell>
          <cell r="C66">
            <v>118.5</v>
          </cell>
          <cell r="D66">
            <v>123.5</v>
          </cell>
          <cell r="E66">
            <v>45.5</v>
          </cell>
          <cell r="F66">
            <v>73.5</v>
          </cell>
          <cell r="G66">
            <v>138.5</v>
          </cell>
          <cell r="H66">
            <v>124</v>
          </cell>
        </row>
        <row r="67">
          <cell r="B67" t="str">
            <v>JUL.</v>
          </cell>
          <cell r="C67">
            <v>106.5</v>
          </cell>
          <cell r="D67">
            <v>153.5</v>
          </cell>
          <cell r="E67">
            <v>46.5</v>
          </cell>
          <cell r="F67">
            <v>76.5</v>
          </cell>
          <cell r="G67">
            <v>135</v>
          </cell>
          <cell r="H67">
            <v>0</v>
          </cell>
        </row>
        <row r="68">
          <cell r="B68" t="str">
            <v>AGO.</v>
          </cell>
          <cell r="C68">
            <v>117.5</v>
          </cell>
          <cell r="D68">
            <v>128</v>
          </cell>
          <cell r="E68">
            <v>61</v>
          </cell>
          <cell r="F68">
            <v>78.5</v>
          </cell>
          <cell r="G68">
            <v>127</v>
          </cell>
          <cell r="H68">
            <v>0</v>
          </cell>
        </row>
        <row r="69">
          <cell r="B69" t="str">
            <v>SEP.</v>
          </cell>
          <cell r="C69">
            <v>106.5</v>
          </cell>
          <cell r="D69">
            <v>123</v>
          </cell>
          <cell r="E69">
            <v>67</v>
          </cell>
          <cell r="F69">
            <v>81.5</v>
          </cell>
          <cell r="G69">
            <v>122</v>
          </cell>
          <cell r="H69">
            <v>0</v>
          </cell>
        </row>
        <row r="70">
          <cell r="B70" t="str">
            <v>OCT.</v>
          </cell>
          <cell r="C70">
            <v>124.5</v>
          </cell>
          <cell r="D70">
            <v>127.5</v>
          </cell>
          <cell r="E70">
            <v>72.5</v>
          </cell>
          <cell r="F70">
            <v>94.5</v>
          </cell>
          <cell r="G70">
            <v>121</v>
          </cell>
          <cell r="H70">
            <v>0</v>
          </cell>
        </row>
        <row r="71">
          <cell r="B71" t="str">
            <v>NOV.</v>
          </cell>
          <cell r="C71">
            <v>131</v>
          </cell>
          <cell r="D71">
            <v>131</v>
          </cell>
          <cell r="E71">
            <v>86.5</v>
          </cell>
          <cell r="F71">
            <v>88.5</v>
          </cell>
          <cell r="G71">
            <v>122.5</v>
          </cell>
          <cell r="H71">
            <v>0</v>
          </cell>
        </row>
        <row r="72">
          <cell r="B72" t="str">
            <v>DIC.</v>
          </cell>
          <cell r="C72">
            <v>123</v>
          </cell>
          <cell r="D72">
            <v>107.5</v>
          </cell>
          <cell r="E72">
            <v>93</v>
          </cell>
          <cell r="F72">
            <v>81.5</v>
          </cell>
          <cell r="G72">
            <v>128.5</v>
          </cell>
          <cell r="H72">
            <v>0</v>
          </cell>
        </row>
      </sheetData>
      <sheetData sheetId="4">
        <row r="5">
          <cell r="C5">
            <v>2018</v>
          </cell>
          <cell r="D5">
            <v>2019</v>
          </cell>
          <cell r="E5">
            <v>2020</v>
          </cell>
          <cell r="F5">
            <v>2021</v>
          </cell>
          <cell r="G5">
            <v>2022</v>
          </cell>
          <cell r="H5">
            <v>2023</v>
          </cell>
        </row>
        <row r="6">
          <cell r="B6" t="str">
            <v>ENE.</v>
          </cell>
          <cell r="C6">
            <v>121</v>
          </cell>
          <cell r="D6">
            <v>133</v>
          </cell>
          <cell r="E6">
            <v>105</v>
          </cell>
          <cell r="F6">
            <v>79</v>
          </cell>
          <cell r="G6">
            <v>89</v>
          </cell>
          <cell r="H6">
            <v>109</v>
          </cell>
        </row>
        <row r="7">
          <cell r="B7" t="str">
            <v>FEB.</v>
          </cell>
          <cell r="C7">
            <v>115</v>
          </cell>
          <cell r="D7">
            <v>127</v>
          </cell>
          <cell r="E7">
            <v>113</v>
          </cell>
          <cell r="F7">
            <v>85</v>
          </cell>
          <cell r="G7">
            <v>90</v>
          </cell>
          <cell r="H7">
            <v>85</v>
          </cell>
        </row>
        <row r="8">
          <cell r="B8" t="str">
            <v>MAR.</v>
          </cell>
          <cell r="C8">
            <v>124</v>
          </cell>
          <cell r="D8">
            <v>124</v>
          </cell>
          <cell r="E8">
            <v>95</v>
          </cell>
          <cell r="F8">
            <v>98</v>
          </cell>
          <cell r="G8">
            <v>109</v>
          </cell>
          <cell r="H8">
            <v>104</v>
          </cell>
        </row>
        <row r="9">
          <cell r="B9" t="str">
            <v>ABR.</v>
          </cell>
          <cell r="C9">
            <v>114</v>
          </cell>
          <cell r="D9">
            <v>120</v>
          </cell>
          <cell r="E9">
            <v>79</v>
          </cell>
          <cell r="F9">
            <v>93</v>
          </cell>
          <cell r="G9">
            <v>108</v>
          </cell>
          <cell r="H9">
            <v>88</v>
          </cell>
        </row>
        <row r="10">
          <cell r="B10" t="str">
            <v>MAY.</v>
          </cell>
          <cell r="C10">
            <v>112</v>
          </cell>
          <cell r="D10">
            <v>115</v>
          </cell>
          <cell r="E10">
            <v>89</v>
          </cell>
          <cell r="F10">
            <v>98</v>
          </cell>
          <cell r="G10">
            <v>89</v>
          </cell>
          <cell r="H10">
            <v>93</v>
          </cell>
        </row>
        <row r="11">
          <cell r="B11" t="str">
            <v>JUN.</v>
          </cell>
          <cell r="C11">
            <v>108</v>
          </cell>
          <cell r="D11">
            <v>102</v>
          </cell>
          <cell r="E11">
            <v>94</v>
          </cell>
          <cell r="F11">
            <v>85</v>
          </cell>
          <cell r="G11">
            <v>75</v>
          </cell>
          <cell r="H11">
            <v>82</v>
          </cell>
        </row>
        <row r="12">
          <cell r="B12" t="str">
            <v>JUL.</v>
          </cell>
          <cell r="C12">
            <v>103</v>
          </cell>
          <cell r="D12">
            <v>98</v>
          </cell>
          <cell r="E12">
            <v>79</v>
          </cell>
          <cell r="F12">
            <v>79</v>
          </cell>
          <cell r="G12">
            <v>93</v>
          </cell>
        </row>
        <row r="13">
          <cell r="B13" t="str">
            <v>AGO.</v>
          </cell>
          <cell r="C13">
            <v>121</v>
          </cell>
          <cell r="D13">
            <v>105</v>
          </cell>
          <cell r="E13">
            <v>94</v>
          </cell>
          <cell r="F13">
            <v>82</v>
          </cell>
          <cell r="G13">
            <v>89</v>
          </cell>
        </row>
        <row r="14">
          <cell r="B14" t="str">
            <v>SEP.</v>
          </cell>
          <cell r="C14">
            <v>86</v>
          </cell>
          <cell r="D14">
            <v>99</v>
          </cell>
          <cell r="E14">
            <v>107</v>
          </cell>
          <cell r="F14">
            <v>85</v>
          </cell>
          <cell r="G14">
            <v>86</v>
          </cell>
        </row>
        <row r="15">
          <cell r="B15" t="str">
            <v>OCT.</v>
          </cell>
          <cell r="C15">
            <v>122</v>
          </cell>
          <cell r="D15">
            <v>89</v>
          </cell>
          <cell r="E15">
            <v>84</v>
          </cell>
          <cell r="F15">
            <v>74</v>
          </cell>
          <cell r="G15">
            <v>74</v>
          </cell>
        </row>
        <row r="16">
          <cell r="B16" t="str">
            <v>NOV.</v>
          </cell>
          <cell r="C16">
            <v>114</v>
          </cell>
          <cell r="D16">
            <v>78</v>
          </cell>
          <cell r="E16">
            <v>96</v>
          </cell>
          <cell r="F16">
            <v>88</v>
          </cell>
          <cell r="G16">
            <v>83</v>
          </cell>
        </row>
        <row r="17">
          <cell r="B17" t="str">
            <v>DIC.</v>
          </cell>
          <cell r="C17">
            <v>111</v>
          </cell>
          <cell r="D17">
            <v>107</v>
          </cell>
          <cell r="E17">
            <v>74</v>
          </cell>
          <cell r="F17">
            <v>84</v>
          </cell>
          <cell r="G17">
            <v>82</v>
          </cell>
        </row>
        <row r="18">
          <cell r="B18" t="str">
            <v>ANUAL</v>
          </cell>
          <cell r="C18">
            <v>1351</v>
          </cell>
          <cell r="D18">
            <v>1297</v>
          </cell>
          <cell r="E18">
            <v>1109</v>
          </cell>
          <cell r="F18">
            <v>1030</v>
          </cell>
          <cell r="G18">
            <v>1067</v>
          </cell>
          <cell r="H18">
            <v>561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topLeftCell="A16" zoomScale="94" zoomScaleNormal="94" workbookViewId="0">
      <selection activeCell="A22" sqref="A22"/>
    </sheetView>
  </sheetViews>
  <sheetFormatPr baseColWidth="10" defaultRowHeight="15" x14ac:dyDescent="0.25"/>
  <cols>
    <col min="1" max="1" width="8.42578125" customWidth="1"/>
    <col min="2" max="2" width="9.85546875" customWidth="1"/>
    <col min="4" max="4" width="9.140625" customWidth="1"/>
    <col min="5" max="5" width="28.7109375" customWidth="1"/>
    <col min="6" max="6" width="27.7109375" customWidth="1"/>
    <col min="7" max="7" width="10.140625" customWidth="1"/>
    <col min="8" max="8" width="8.85546875" customWidth="1"/>
    <col min="9" max="9" width="8.7109375" customWidth="1"/>
    <col min="14" max="14" width="8.28515625" customWidth="1"/>
    <col min="15" max="15" width="8.140625" customWidth="1"/>
    <col min="16" max="16" width="5.85546875" customWidth="1"/>
    <col min="17" max="17" width="9.28515625" customWidth="1"/>
    <col min="18" max="18" width="8.7109375" customWidth="1"/>
    <col min="19" max="19" width="7.5703125" customWidth="1"/>
    <col min="20" max="20" width="8.28515625" customWidth="1"/>
    <col min="21" max="21" width="9" customWidth="1"/>
    <col min="22" max="22" width="8.42578125" customWidth="1"/>
    <col min="23" max="23" width="9.28515625" customWidth="1"/>
    <col min="24" max="24" width="8.7109375" customWidth="1"/>
    <col min="25" max="25" width="9.140625" customWidth="1"/>
    <col min="26" max="26" width="8.7109375" customWidth="1"/>
    <col min="27" max="27" width="24.42578125" customWidth="1"/>
    <col min="29" max="29" width="17.42578125" customWidth="1"/>
  </cols>
  <sheetData>
    <row r="1" spans="1:30" ht="18" x14ac:dyDescent="0.25">
      <c r="A1" s="1"/>
      <c r="B1" s="1"/>
      <c r="C1" s="1"/>
      <c r="D1" s="1"/>
      <c r="E1" s="1"/>
      <c r="F1" s="1"/>
      <c r="G1" s="1"/>
      <c r="H1" s="14"/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"/>
      <c r="X1" s="1"/>
      <c r="Y1" s="1"/>
      <c r="Z1" s="1"/>
      <c r="AA1" s="1"/>
      <c r="AB1" s="1"/>
      <c r="AC1" s="1"/>
      <c r="AD1" s="1"/>
    </row>
    <row r="2" spans="1:30" ht="1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3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8" x14ac:dyDescent="0.25">
      <c r="A4" s="2"/>
      <c r="B4" s="2"/>
      <c r="C4" s="2"/>
      <c r="D4" s="2"/>
      <c r="E4" s="2"/>
      <c r="F4" s="2"/>
      <c r="G4" s="2"/>
      <c r="H4" s="2"/>
      <c r="I4" s="5"/>
      <c r="J4" s="2"/>
      <c r="K4" s="2"/>
      <c r="L4" s="6" t="s">
        <v>2</v>
      </c>
      <c r="M4" s="3" t="s">
        <v>41</v>
      </c>
      <c r="N4" s="7"/>
      <c r="O4" s="5"/>
      <c r="P4" s="5"/>
      <c r="Q4" s="5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8" x14ac:dyDescent="0.25">
      <c r="A5" s="2"/>
      <c r="B5" s="2"/>
      <c r="C5" s="2"/>
      <c r="D5" s="2"/>
      <c r="E5" s="2"/>
      <c r="F5" s="2"/>
      <c r="G5" s="2"/>
      <c r="H5" s="2"/>
      <c r="I5" s="5"/>
      <c r="J5" s="2"/>
      <c r="K5" s="2"/>
      <c r="L5" s="6" t="s">
        <v>3</v>
      </c>
      <c r="M5" s="58">
        <v>2023</v>
      </c>
      <c r="N5" s="58"/>
      <c r="O5" s="2"/>
      <c r="P5" s="2"/>
      <c r="Q5" s="2"/>
      <c r="R5" s="8"/>
      <c r="S5" s="9"/>
      <c r="T5" s="8"/>
      <c r="U5" s="9"/>
      <c r="V5" s="2"/>
      <c r="W5" s="2"/>
      <c r="X5" s="10"/>
      <c r="Y5" s="8"/>
      <c r="Z5" s="8"/>
      <c r="AA5" s="11"/>
      <c r="AB5" s="2"/>
      <c r="AC5" s="2"/>
      <c r="AD5" s="2"/>
    </row>
    <row r="6" spans="1:3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57" t="s">
        <v>4</v>
      </c>
      <c r="B7" s="57" t="s">
        <v>5</v>
      </c>
      <c r="C7" s="57" t="s">
        <v>6</v>
      </c>
      <c r="D7" s="66" t="s">
        <v>7</v>
      </c>
      <c r="E7" s="66" t="s">
        <v>8</v>
      </c>
      <c r="F7" s="59" t="s">
        <v>9</v>
      </c>
      <c r="G7" s="57" t="s">
        <v>10</v>
      </c>
      <c r="H7" s="60" t="s">
        <v>11</v>
      </c>
      <c r="I7" s="61"/>
      <c r="J7" s="62"/>
      <c r="K7" s="57" t="s">
        <v>12</v>
      </c>
      <c r="L7" s="57" t="s">
        <v>13</v>
      </c>
      <c r="M7" s="57" t="s">
        <v>14</v>
      </c>
      <c r="N7" s="57"/>
      <c r="O7" s="57"/>
      <c r="P7" s="57"/>
      <c r="Q7" s="57"/>
      <c r="R7" s="57" t="s">
        <v>15</v>
      </c>
      <c r="S7" s="57" t="s">
        <v>16</v>
      </c>
      <c r="T7" s="57"/>
      <c r="U7" s="59" t="s">
        <v>17</v>
      </c>
      <c r="V7" s="59"/>
      <c r="W7" s="59"/>
      <c r="X7" s="59"/>
      <c r="Y7" s="59"/>
      <c r="Z7" s="59"/>
      <c r="AA7" s="59"/>
      <c r="AB7" s="18"/>
      <c r="AC7" s="18"/>
      <c r="AD7" s="2"/>
    </row>
    <row r="8" spans="1:30" x14ac:dyDescent="0.25">
      <c r="A8" s="57"/>
      <c r="B8" s="57"/>
      <c r="C8" s="57"/>
      <c r="D8" s="67"/>
      <c r="E8" s="67"/>
      <c r="F8" s="59"/>
      <c r="G8" s="57"/>
      <c r="H8" s="63"/>
      <c r="I8" s="64"/>
      <c r="J8" s="65"/>
      <c r="K8" s="57"/>
      <c r="L8" s="57"/>
      <c r="M8" s="57"/>
      <c r="N8" s="57"/>
      <c r="O8" s="57"/>
      <c r="P8" s="57"/>
      <c r="Q8" s="57"/>
      <c r="R8" s="57"/>
      <c r="S8" s="57"/>
      <c r="T8" s="57"/>
      <c r="U8" s="57" t="s">
        <v>18</v>
      </c>
      <c r="V8" s="57" t="s">
        <v>19</v>
      </c>
      <c r="W8" s="57" t="s">
        <v>20</v>
      </c>
      <c r="X8" s="57" t="s">
        <v>21</v>
      </c>
      <c r="Y8" s="57" t="s">
        <v>22</v>
      </c>
      <c r="Z8" s="57" t="s">
        <v>23</v>
      </c>
      <c r="AA8" s="57" t="s">
        <v>24</v>
      </c>
      <c r="AB8" s="17" t="s">
        <v>25</v>
      </c>
      <c r="AC8" s="17" t="s">
        <v>25</v>
      </c>
      <c r="AD8" s="2"/>
    </row>
    <row r="9" spans="1:30" x14ac:dyDescent="0.25">
      <c r="A9" s="57"/>
      <c r="B9" s="57"/>
      <c r="C9" s="57"/>
      <c r="D9" s="67"/>
      <c r="E9" s="67"/>
      <c r="F9" s="59"/>
      <c r="G9" s="57"/>
      <c r="H9" s="69" t="s">
        <v>26</v>
      </c>
      <c r="I9" s="69" t="s">
        <v>27</v>
      </c>
      <c r="J9" s="69" t="s">
        <v>28</v>
      </c>
      <c r="K9" s="57"/>
      <c r="L9" s="57"/>
      <c r="M9" s="57" t="s">
        <v>29</v>
      </c>
      <c r="N9" s="57" t="s">
        <v>30</v>
      </c>
      <c r="O9" s="57" t="s">
        <v>31</v>
      </c>
      <c r="P9" s="57" t="s">
        <v>32</v>
      </c>
      <c r="Q9" s="57" t="s">
        <v>33</v>
      </c>
      <c r="R9" s="57"/>
      <c r="S9" s="57" t="s">
        <v>34</v>
      </c>
      <c r="T9" s="57" t="s">
        <v>35</v>
      </c>
      <c r="U9" s="57"/>
      <c r="V9" s="57"/>
      <c r="W9" s="57"/>
      <c r="X9" s="57"/>
      <c r="Y9" s="57"/>
      <c r="Z9" s="57"/>
      <c r="AA9" s="57"/>
      <c r="AB9" s="67" t="s">
        <v>36</v>
      </c>
      <c r="AC9" s="67" t="s">
        <v>37</v>
      </c>
      <c r="AD9" s="2"/>
    </row>
    <row r="10" spans="1:30" x14ac:dyDescent="0.25">
      <c r="A10" s="57"/>
      <c r="B10" s="57"/>
      <c r="C10" s="57"/>
      <c r="D10" s="67"/>
      <c r="E10" s="67"/>
      <c r="F10" s="59"/>
      <c r="G10" s="57"/>
      <c r="H10" s="70"/>
      <c r="I10" s="70"/>
      <c r="J10" s="70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68"/>
      <c r="AC10" s="68"/>
      <c r="AD10" s="2"/>
    </row>
    <row r="11" spans="1:30" ht="22.5" x14ac:dyDescent="0.25">
      <c r="A11" s="13">
        <v>1</v>
      </c>
      <c r="B11" s="54" t="s">
        <v>38</v>
      </c>
      <c r="C11" s="13" t="s">
        <v>39</v>
      </c>
      <c r="D11" s="19">
        <v>5986</v>
      </c>
      <c r="E11" s="12" t="s">
        <v>47</v>
      </c>
      <c r="F11" s="16" t="s">
        <v>48</v>
      </c>
      <c r="G11" s="20">
        <v>48</v>
      </c>
      <c r="H11" s="13"/>
      <c r="I11" s="13"/>
      <c r="J11" s="13"/>
      <c r="K11" s="20">
        <v>5900</v>
      </c>
      <c r="L11" s="21">
        <v>44932</v>
      </c>
      <c r="M11" s="13" t="s">
        <v>42</v>
      </c>
      <c r="N11" s="13"/>
      <c r="O11" s="13"/>
      <c r="P11" s="13"/>
      <c r="Q11" s="13"/>
      <c r="R11" s="13"/>
      <c r="S11" s="13" t="s">
        <v>42</v>
      </c>
      <c r="T11" s="13"/>
      <c r="U11" s="13"/>
      <c r="V11" s="13"/>
      <c r="W11" s="13"/>
      <c r="X11" s="13"/>
      <c r="Y11" s="13"/>
      <c r="Z11" s="13"/>
      <c r="AA11" s="50" t="s">
        <v>46</v>
      </c>
      <c r="AB11" s="22" t="s">
        <v>44</v>
      </c>
      <c r="AC11" s="22" t="s">
        <v>40</v>
      </c>
      <c r="AD11" s="2"/>
    </row>
    <row r="12" spans="1:30" ht="22.5" x14ac:dyDescent="0.25">
      <c r="A12" s="13">
        <v>2</v>
      </c>
      <c r="B12" s="55"/>
      <c r="C12" s="13" t="s">
        <v>39</v>
      </c>
      <c r="D12" s="19">
        <v>5986</v>
      </c>
      <c r="E12" s="12" t="s">
        <v>49</v>
      </c>
      <c r="F12" s="16" t="s">
        <v>50</v>
      </c>
      <c r="G12" s="20">
        <v>38</v>
      </c>
      <c r="H12" s="13"/>
      <c r="I12" s="13"/>
      <c r="J12" s="13"/>
      <c r="K12" s="20">
        <v>2000</v>
      </c>
      <c r="L12" s="21">
        <v>44938</v>
      </c>
      <c r="M12" s="13" t="s">
        <v>42</v>
      </c>
      <c r="N12" s="13"/>
      <c r="O12" s="13"/>
      <c r="P12" s="13"/>
      <c r="Q12" s="13"/>
      <c r="R12" s="13"/>
      <c r="S12" s="13" t="s">
        <v>42</v>
      </c>
      <c r="T12" s="13"/>
      <c r="U12" s="13"/>
      <c r="V12" s="13"/>
      <c r="W12" s="13"/>
      <c r="X12" s="13"/>
      <c r="Y12" s="13"/>
      <c r="Z12" s="13"/>
      <c r="AA12" s="50" t="s">
        <v>46</v>
      </c>
      <c r="AB12" s="22" t="s">
        <v>44</v>
      </c>
      <c r="AC12" s="22" t="s">
        <v>40</v>
      </c>
      <c r="AD12" s="2"/>
    </row>
    <row r="13" spans="1:30" ht="22.5" x14ac:dyDescent="0.25">
      <c r="A13" s="23">
        <v>3</v>
      </c>
      <c r="B13" s="55"/>
      <c r="C13" s="23" t="s">
        <v>39</v>
      </c>
      <c r="D13" s="24">
        <v>5986</v>
      </c>
      <c r="E13" s="25" t="s">
        <v>51</v>
      </c>
      <c r="F13" s="26" t="s">
        <v>52</v>
      </c>
      <c r="G13" s="27">
        <v>35</v>
      </c>
      <c r="H13" s="23"/>
      <c r="I13" s="23"/>
      <c r="J13" s="23"/>
      <c r="K13" s="27">
        <v>2400</v>
      </c>
      <c r="L13" s="28">
        <v>44947</v>
      </c>
      <c r="M13" s="23" t="s">
        <v>42</v>
      </c>
      <c r="N13" s="23"/>
      <c r="O13" s="23"/>
      <c r="P13" s="23"/>
      <c r="Q13" s="23"/>
      <c r="R13" s="23"/>
      <c r="S13" s="23" t="s">
        <v>42</v>
      </c>
      <c r="T13" s="23"/>
      <c r="U13" s="23"/>
      <c r="V13" s="23"/>
      <c r="W13" s="23"/>
      <c r="X13" s="23"/>
      <c r="Y13" s="23"/>
      <c r="Z13" s="23"/>
      <c r="AA13" s="51" t="s">
        <v>45</v>
      </c>
      <c r="AB13" s="29" t="s">
        <v>43</v>
      </c>
      <c r="AC13" s="29" t="s">
        <v>40</v>
      </c>
      <c r="AD13" s="2"/>
    </row>
    <row r="14" spans="1:30" x14ac:dyDescent="0.25">
      <c r="A14" s="30"/>
      <c r="B14" s="35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30" ht="25.9" customHeight="1" x14ac:dyDescent="0.25">
      <c r="A15" s="33">
        <v>1</v>
      </c>
      <c r="B15" s="54" t="s">
        <v>53</v>
      </c>
      <c r="C15" s="34" t="s">
        <v>39</v>
      </c>
      <c r="D15" s="34">
        <v>5986</v>
      </c>
      <c r="E15" s="25" t="s">
        <v>57</v>
      </c>
      <c r="F15" s="31" t="s">
        <v>54</v>
      </c>
      <c r="G15" s="33">
        <v>36</v>
      </c>
      <c r="H15" s="30"/>
      <c r="I15" s="34" t="s">
        <v>42</v>
      </c>
      <c r="J15" s="30"/>
      <c r="K15" s="36">
        <v>3085</v>
      </c>
      <c r="L15" s="44">
        <v>44966</v>
      </c>
      <c r="M15" s="33" t="s">
        <v>42</v>
      </c>
      <c r="N15" s="30"/>
      <c r="O15" s="30"/>
      <c r="P15" s="30"/>
      <c r="Q15" s="30"/>
      <c r="R15" s="33">
        <v>1</v>
      </c>
      <c r="S15" s="30"/>
      <c r="T15" s="30"/>
      <c r="U15" s="30"/>
      <c r="V15" s="30"/>
      <c r="W15" s="30"/>
      <c r="X15" s="30"/>
      <c r="Y15" s="33" t="s">
        <v>42</v>
      </c>
      <c r="Z15" s="30"/>
      <c r="AA15" s="32" t="s">
        <v>55</v>
      </c>
      <c r="AB15" s="31" t="s">
        <v>56</v>
      </c>
      <c r="AC15" s="29" t="s">
        <v>40</v>
      </c>
    </row>
    <row r="16" spans="1:30" x14ac:dyDescent="0.25">
      <c r="A16" s="33">
        <v>2</v>
      </c>
      <c r="B16" s="55"/>
      <c r="C16" s="34" t="s">
        <v>39</v>
      </c>
      <c r="D16" s="34">
        <v>5986</v>
      </c>
      <c r="E16" s="25" t="s">
        <v>58</v>
      </c>
      <c r="F16" s="31" t="s">
        <v>59</v>
      </c>
      <c r="G16" s="33">
        <v>36</v>
      </c>
      <c r="H16" s="30"/>
      <c r="I16" s="30"/>
      <c r="J16" s="30"/>
      <c r="K16" s="36">
        <v>2945</v>
      </c>
      <c r="L16" s="44">
        <v>44977</v>
      </c>
      <c r="M16" s="33" t="s">
        <v>42</v>
      </c>
      <c r="N16" s="30"/>
      <c r="O16" s="30"/>
      <c r="P16" s="30"/>
      <c r="Q16" s="30"/>
      <c r="R16" s="30"/>
      <c r="S16" s="34" t="s">
        <v>42</v>
      </c>
      <c r="T16" s="30"/>
      <c r="U16" s="30"/>
      <c r="V16" s="30"/>
      <c r="W16" s="30"/>
      <c r="X16" s="30"/>
      <c r="Y16" s="30"/>
      <c r="Z16" s="33" t="s">
        <v>42</v>
      </c>
      <c r="AA16" s="31" t="s">
        <v>60</v>
      </c>
      <c r="AB16" s="37" t="s">
        <v>61</v>
      </c>
      <c r="AC16" s="29" t="s">
        <v>40</v>
      </c>
    </row>
    <row r="17" spans="1:29" x14ac:dyDescent="0.25">
      <c r="A17" s="33">
        <v>3</v>
      </c>
      <c r="B17" s="56"/>
      <c r="C17" s="34" t="s">
        <v>39</v>
      </c>
      <c r="D17" s="34">
        <v>5986</v>
      </c>
      <c r="E17" s="25" t="s">
        <v>62</v>
      </c>
      <c r="F17" s="43" t="s">
        <v>63</v>
      </c>
      <c r="G17" s="40">
        <v>38</v>
      </c>
      <c r="H17" s="38"/>
      <c r="I17" s="38"/>
      <c r="J17" s="38"/>
      <c r="K17" s="39">
        <v>3950</v>
      </c>
      <c r="L17" s="45">
        <v>44961</v>
      </c>
      <c r="M17" s="40" t="s">
        <v>42</v>
      </c>
      <c r="N17" s="38"/>
      <c r="O17" s="38"/>
      <c r="P17" s="38"/>
      <c r="Q17" s="38"/>
      <c r="R17" s="38"/>
      <c r="S17" s="48" t="s">
        <v>42</v>
      </c>
      <c r="T17" s="38"/>
      <c r="U17" s="38"/>
      <c r="V17" s="38"/>
      <c r="W17" s="38"/>
      <c r="X17" s="38"/>
      <c r="Y17" s="38"/>
      <c r="Z17" s="40" t="s">
        <v>42</v>
      </c>
      <c r="AA17" s="43" t="s">
        <v>64</v>
      </c>
      <c r="AB17" s="41" t="s">
        <v>65</v>
      </c>
      <c r="AC17" s="29" t="s">
        <v>40</v>
      </c>
    </row>
    <row r="18" spans="1:29" x14ac:dyDescent="0.25">
      <c r="A18" s="33"/>
      <c r="B18" s="42"/>
      <c r="C18" s="34"/>
      <c r="D18" s="34"/>
      <c r="E18" s="25"/>
      <c r="F18" s="38"/>
      <c r="G18" s="40"/>
      <c r="H18" s="38"/>
      <c r="I18" s="38"/>
      <c r="J18" s="38"/>
      <c r="K18" s="39"/>
      <c r="L18" s="45"/>
      <c r="M18" s="40"/>
      <c r="N18" s="38"/>
      <c r="O18" s="38"/>
      <c r="P18" s="38"/>
      <c r="Q18" s="38"/>
      <c r="R18" s="38"/>
      <c r="S18" s="40"/>
      <c r="T18" s="38"/>
      <c r="U18" s="38"/>
      <c r="V18" s="38"/>
      <c r="W18" s="38"/>
      <c r="X18" s="38"/>
      <c r="Y18" s="38"/>
      <c r="Z18" s="40"/>
      <c r="AA18" s="38"/>
      <c r="AB18" s="41"/>
      <c r="AC18" s="29"/>
    </row>
    <row r="19" spans="1:29" ht="28.9" customHeight="1" x14ac:dyDescent="0.25">
      <c r="A19" s="33">
        <v>1</v>
      </c>
      <c r="B19" s="49" t="s">
        <v>66</v>
      </c>
      <c r="C19" s="34" t="s">
        <v>39</v>
      </c>
      <c r="D19" s="34">
        <v>5986</v>
      </c>
      <c r="E19" s="12" t="s">
        <v>67</v>
      </c>
      <c r="F19" s="31" t="s">
        <v>68</v>
      </c>
      <c r="G19" s="34">
        <v>22</v>
      </c>
      <c r="H19" s="34" t="s">
        <v>42</v>
      </c>
      <c r="I19" s="30"/>
      <c r="J19" s="30"/>
      <c r="K19" s="34">
        <v>1795</v>
      </c>
      <c r="L19" s="46">
        <v>44986</v>
      </c>
      <c r="M19" s="47" t="s">
        <v>42</v>
      </c>
      <c r="N19" s="31"/>
      <c r="O19" s="31"/>
      <c r="P19" s="31"/>
      <c r="Q19" s="31"/>
      <c r="R19" s="31"/>
      <c r="S19" s="34" t="s">
        <v>42</v>
      </c>
      <c r="T19" s="31"/>
      <c r="U19" s="31"/>
      <c r="V19" s="31"/>
      <c r="W19" s="31"/>
      <c r="X19" s="31"/>
      <c r="Y19" s="34" t="s">
        <v>42</v>
      </c>
      <c r="Z19" s="31"/>
      <c r="AA19" s="32" t="s">
        <v>69</v>
      </c>
      <c r="AB19" s="31" t="s">
        <v>70</v>
      </c>
      <c r="AC19" s="22" t="s">
        <v>40</v>
      </c>
    </row>
    <row r="21" spans="1:29" ht="38.25" customHeight="1" x14ac:dyDescent="0.25">
      <c r="A21" s="33">
        <v>1</v>
      </c>
      <c r="B21" s="49" t="s">
        <v>71</v>
      </c>
      <c r="C21" s="34" t="s">
        <v>39</v>
      </c>
      <c r="D21" s="34">
        <v>5986</v>
      </c>
      <c r="E21" s="12" t="s">
        <v>72</v>
      </c>
      <c r="F21" s="31" t="s">
        <v>73</v>
      </c>
      <c r="G21" s="34">
        <v>23</v>
      </c>
      <c r="H21" s="34"/>
      <c r="I21" s="30"/>
      <c r="J21" s="30"/>
      <c r="K21" s="34">
        <v>690</v>
      </c>
      <c r="L21" s="46">
        <v>45035</v>
      </c>
      <c r="M21" s="47" t="s">
        <v>42</v>
      </c>
      <c r="N21" s="31"/>
      <c r="O21" s="31"/>
      <c r="P21" s="31"/>
      <c r="Q21" s="31"/>
      <c r="R21" s="31"/>
      <c r="S21" s="34" t="s">
        <v>42</v>
      </c>
      <c r="T21" s="31"/>
      <c r="U21" s="31"/>
      <c r="V21" s="31"/>
      <c r="W21" s="31"/>
      <c r="X21" s="31"/>
      <c r="Y21" s="34" t="s">
        <v>42</v>
      </c>
      <c r="Z21" s="31"/>
      <c r="AA21" s="32" t="s">
        <v>74</v>
      </c>
      <c r="AB21" s="31" t="s">
        <v>44</v>
      </c>
      <c r="AC21" s="22" t="s">
        <v>40</v>
      </c>
    </row>
    <row r="23" spans="1:29" ht="32.25" customHeight="1" x14ac:dyDescent="0.25">
      <c r="A23" s="33">
        <v>1</v>
      </c>
      <c r="B23" s="53" t="s">
        <v>75</v>
      </c>
      <c r="C23" s="34" t="s">
        <v>39</v>
      </c>
      <c r="D23" s="34">
        <v>5986</v>
      </c>
      <c r="E23" s="25" t="s">
        <v>80</v>
      </c>
      <c r="F23" s="32" t="s">
        <v>79</v>
      </c>
      <c r="G23" s="33">
        <v>28</v>
      </c>
      <c r="H23" s="30"/>
      <c r="I23" s="34" t="s">
        <v>42</v>
      </c>
      <c r="J23" s="30"/>
      <c r="K23" s="36">
        <v>1380</v>
      </c>
      <c r="L23" s="44">
        <v>45055</v>
      </c>
      <c r="M23" s="33" t="s">
        <v>42</v>
      </c>
      <c r="N23" s="30"/>
      <c r="O23" s="30"/>
      <c r="P23" s="30"/>
      <c r="Q23" s="30"/>
      <c r="R23" s="33">
        <v>3</v>
      </c>
      <c r="S23" s="30"/>
      <c r="T23" s="30"/>
      <c r="U23" s="33" t="s">
        <v>42</v>
      </c>
      <c r="V23" s="30"/>
      <c r="W23" s="30"/>
      <c r="X23" s="30"/>
      <c r="Y23" s="33"/>
      <c r="Z23" s="33" t="s">
        <v>42</v>
      </c>
      <c r="AA23" s="32" t="s">
        <v>81</v>
      </c>
      <c r="AB23" s="31" t="s">
        <v>44</v>
      </c>
      <c r="AC23" s="29" t="s">
        <v>40</v>
      </c>
    </row>
    <row r="24" spans="1:29" x14ac:dyDescent="0.25">
      <c r="A24" s="33">
        <v>2</v>
      </c>
      <c r="B24" s="53"/>
      <c r="C24" s="34" t="s">
        <v>39</v>
      </c>
      <c r="D24" s="34">
        <v>5986</v>
      </c>
      <c r="E24" s="12" t="s">
        <v>82</v>
      </c>
      <c r="F24" s="31" t="s">
        <v>77</v>
      </c>
      <c r="G24" s="33">
        <v>32</v>
      </c>
      <c r="H24" s="30"/>
      <c r="I24" s="33" t="s">
        <v>42</v>
      </c>
      <c r="J24" s="30"/>
      <c r="K24" s="36">
        <v>2500</v>
      </c>
      <c r="L24" s="44">
        <v>45069</v>
      </c>
      <c r="M24" s="33" t="s">
        <v>42</v>
      </c>
      <c r="N24" s="30"/>
      <c r="O24" s="30"/>
      <c r="P24" s="30"/>
      <c r="Q24" s="30"/>
      <c r="R24" s="33">
        <v>2</v>
      </c>
      <c r="S24" s="34"/>
      <c r="T24" s="30"/>
      <c r="U24" s="33"/>
      <c r="V24" s="30"/>
      <c r="W24" s="30"/>
      <c r="X24" s="30"/>
      <c r="Y24" s="30"/>
      <c r="Z24" s="33" t="s">
        <v>42</v>
      </c>
      <c r="AA24" s="31" t="s">
        <v>78</v>
      </c>
      <c r="AB24" s="37" t="s">
        <v>76</v>
      </c>
      <c r="AC24" s="22" t="s">
        <v>40</v>
      </c>
    </row>
    <row r="26" spans="1:29" x14ac:dyDescent="0.25">
      <c r="A26" s="33">
        <v>1</v>
      </c>
      <c r="B26" s="53" t="s">
        <v>83</v>
      </c>
      <c r="C26" s="34" t="s">
        <v>39</v>
      </c>
      <c r="D26" s="34">
        <v>5986</v>
      </c>
      <c r="E26" s="25" t="s">
        <v>84</v>
      </c>
      <c r="F26" s="32" t="s">
        <v>85</v>
      </c>
      <c r="G26" s="33">
        <v>32</v>
      </c>
      <c r="H26" s="33" t="s">
        <v>42</v>
      </c>
      <c r="I26" s="34"/>
      <c r="J26" s="30"/>
      <c r="K26" s="36">
        <v>750</v>
      </c>
      <c r="L26" s="44">
        <v>45082</v>
      </c>
      <c r="M26" s="33" t="s">
        <v>42</v>
      </c>
      <c r="N26" s="30"/>
      <c r="O26" s="30"/>
      <c r="P26" s="30"/>
      <c r="Q26" s="30"/>
      <c r="R26" s="33" t="s">
        <v>86</v>
      </c>
      <c r="S26" s="30"/>
      <c r="T26" s="30"/>
      <c r="U26" s="33" t="s">
        <v>42</v>
      </c>
      <c r="V26" s="30"/>
      <c r="W26" s="30"/>
      <c r="X26" s="30"/>
      <c r="Y26" s="33"/>
      <c r="Z26" s="33"/>
      <c r="AA26" s="32" t="s">
        <v>87</v>
      </c>
      <c r="AB26" s="31" t="s">
        <v>44</v>
      </c>
      <c r="AC26" s="29" t="s">
        <v>40</v>
      </c>
    </row>
    <row r="27" spans="1:29" x14ac:dyDescent="0.25">
      <c r="A27" s="33">
        <v>2</v>
      </c>
      <c r="B27" s="53"/>
      <c r="C27" s="34" t="s">
        <v>39</v>
      </c>
      <c r="D27" s="34">
        <v>5986</v>
      </c>
      <c r="E27" s="25" t="s">
        <v>88</v>
      </c>
      <c r="F27" s="32" t="s">
        <v>89</v>
      </c>
      <c r="G27" s="33">
        <v>35</v>
      </c>
      <c r="H27" s="30"/>
      <c r="I27" s="34"/>
      <c r="J27" s="33" t="s">
        <v>42</v>
      </c>
      <c r="K27" s="36">
        <v>2100</v>
      </c>
      <c r="L27" s="44">
        <v>45085</v>
      </c>
      <c r="M27" s="33" t="s">
        <v>42</v>
      </c>
      <c r="N27" s="30"/>
      <c r="O27" s="30"/>
      <c r="P27" s="30"/>
      <c r="Q27" s="30"/>
      <c r="R27" s="33">
        <v>22</v>
      </c>
      <c r="S27" s="30"/>
      <c r="T27" s="30"/>
      <c r="U27" s="33"/>
      <c r="V27" s="30"/>
      <c r="W27" s="30"/>
      <c r="X27" s="30"/>
      <c r="Y27" s="33"/>
      <c r="Z27" s="33" t="s">
        <v>42</v>
      </c>
      <c r="AA27" s="32" t="s">
        <v>90</v>
      </c>
      <c r="AB27" s="31" t="s">
        <v>76</v>
      </c>
      <c r="AC27" s="29" t="s">
        <v>40</v>
      </c>
    </row>
    <row r="28" spans="1:29" x14ac:dyDescent="0.25">
      <c r="A28" s="33">
        <v>3</v>
      </c>
      <c r="B28" s="53"/>
      <c r="C28" s="34" t="s">
        <v>39</v>
      </c>
      <c r="D28" s="34">
        <v>5986</v>
      </c>
      <c r="E28" s="25" t="s">
        <v>91</v>
      </c>
      <c r="F28" s="32" t="s">
        <v>92</v>
      </c>
      <c r="G28" s="33">
        <v>36</v>
      </c>
      <c r="H28" s="30"/>
      <c r="I28" s="34"/>
      <c r="J28" s="30"/>
      <c r="K28" s="36">
        <v>3240</v>
      </c>
      <c r="L28" s="44">
        <v>45094</v>
      </c>
      <c r="M28" s="33"/>
      <c r="N28" s="30"/>
      <c r="O28" s="30"/>
      <c r="P28" s="30"/>
      <c r="Q28" s="30"/>
      <c r="R28" s="33"/>
      <c r="S28" s="33" t="s">
        <v>42</v>
      </c>
      <c r="T28" s="30"/>
      <c r="U28" s="33"/>
      <c r="V28" s="30"/>
      <c r="W28" s="30"/>
      <c r="X28" s="30"/>
      <c r="Y28" s="33"/>
      <c r="Z28" s="33" t="s">
        <v>42</v>
      </c>
      <c r="AA28" s="32" t="s">
        <v>93</v>
      </c>
      <c r="AB28" s="31" t="s">
        <v>56</v>
      </c>
      <c r="AC28" s="29" t="s">
        <v>40</v>
      </c>
    </row>
    <row r="29" spans="1:29" ht="23.25" x14ac:dyDescent="0.25">
      <c r="A29" s="33">
        <v>4</v>
      </c>
      <c r="B29" s="53"/>
      <c r="C29" s="34" t="s">
        <v>39</v>
      </c>
      <c r="D29" s="34">
        <v>5986</v>
      </c>
      <c r="E29" s="25" t="s">
        <v>94</v>
      </c>
      <c r="F29" s="32" t="s">
        <v>95</v>
      </c>
      <c r="G29" s="33">
        <v>25</v>
      </c>
      <c r="H29" s="30"/>
      <c r="I29" s="34"/>
      <c r="J29" s="30"/>
      <c r="K29" s="36">
        <v>820</v>
      </c>
      <c r="L29" s="44">
        <v>45098</v>
      </c>
      <c r="M29" s="33"/>
      <c r="N29" s="30"/>
      <c r="O29" s="30"/>
      <c r="P29" s="30"/>
      <c r="Q29" s="30"/>
      <c r="R29" s="33"/>
      <c r="S29" s="33" t="s">
        <v>42</v>
      </c>
      <c r="T29" s="30"/>
      <c r="U29" s="33"/>
      <c r="V29" s="30"/>
      <c r="W29" s="30"/>
      <c r="X29" s="30"/>
      <c r="Y29" s="33"/>
      <c r="Z29" s="33" t="s">
        <v>42</v>
      </c>
      <c r="AA29" s="32" t="s">
        <v>46</v>
      </c>
      <c r="AB29" s="31" t="s">
        <v>43</v>
      </c>
      <c r="AC29" s="29" t="s">
        <v>40</v>
      </c>
    </row>
    <row r="30" spans="1:29" ht="23.25" x14ac:dyDescent="0.25">
      <c r="A30" s="33">
        <v>5</v>
      </c>
      <c r="B30" s="53"/>
      <c r="C30" s="34" t="s">
        <v>39</v>
      </c>
      <c r="D30" s="34">
        <v>5986</v>
      </c>
      <c r="E30" s="12" t="s">
        <v>97</v>
      </c>
      <c r="F30" s="31" t="s">
        <v>96</v>
      </c>
      <c r="G30" s="33">
        <v>30</v>
      </c>
      <c r="H30" s="30"/>
      <c r="I30" s="33"/>
      <c r="J30" s="30"/>
      <c r="K30" s="36">
        <v>1495</v>
      </c>
      <c r="L30" s="44">
        <v>45104</v>
      </c>
      <c r="M30" s="33"/>
      <c r="N30" s="30"/>
      <c r="O30" s="30"/>
      <c r="P30" s="30"/>
      <c r="Q30" s="30"/>
      <c r="R30" s="33"/>
      <c r="S30" s="34" t="s">
        <v>42</v>
      </c>
      <c r="T30" s="30"/>
      <c r="U30" s="33"/>
      <c r="V30" s="30"/>
      <c r="W30" s="30"/>
      <c r="X30" s="30"/>
      <c r="Y30" s="30"/>
      <c r="Z30" s="33" t="s">
        <v>42</v>
      </c>
      <c r="AA30" s="32" t="s">
        <v>46</v>
      </c>
      <c r="AB30" s="37" t="s">
        <v>65</v>
      </c>
      <c r="AC30" s="22" t="s">
        <v>40</v>
      </c>
    </row>
  </sheetData>
  <mergeCells count="38">
    <mergeCell ref="B26:B30"/>
    <mergeCell ref="AB9:AB10"/>
    <mergeCell ref="AC9:AC10"/>
    <mergeCell ref="B11:B13"/>
    <mergeCell ref="Z8:Z10"/>
    <mergeCell ref="AA8:AA10"/>
    <mergeCell ref="H9:H10"/>
    <mergeCell ref="I9:I10"/>
    <mergeCell ref="J9:J10"/>
    <mergeCell ref="M9:M10"/>
    <mergeCell ref="N9:N10"/>
    <mergeCell ref="O9:O10"/>
    <mergeCell ref="P9:P10"/>
    <mergeCell ref="Q9:Q10"/>
    <mergeCell ref="L7:L10"/>
    <mergeCell ref="R7:R10"/>
    <mergeCell ref="U7:AA7"/>
    <mergeCell ref="U8:U10"/>
    <mergeCell ref="V8:V10"/>
    <mergeCell ref="W8:W10"/>
    <mergeCell ref="X8:X10"/>
    <mergeCell ref="Y8:Y10"/>
    <mergeCell ref="A7:A10"/>
    <mergeCell ref="B7:B10"/>
    <mergeCell ref="C7:C10"/>
    <mergeCell ref="D7:D10"/>
    <mergeCell ref="E7:E10"/>
    <mergeCell ref="B23:B24"/>
    <mergeCell ref="B15:B17"/>
    <mergeCell ref="S9:S10"/>
    <mergeCell ref="T9:T10"/>
    <mergeCell ref="M5:N5"/>
    <mergeCell ref="F7:F10"/>
    <mergeCell ref="G7:G10"/>
    <mergeCell ref="H7:J8"/>
    <mergeCell ref="K7:K10"/>
    <mergeCell ref="M7:Q8"/>
    <mergeCell ref="S7:T8"/>
  </mergeCells>
  <printOptions horizontalCentered="1"/>
  <pageMargins left="0" right="0" top="0.74803149606299213" bottom="0.74803149606299213" header="0.31496062992125984" footer="0.31496062992125984"/>
  <pageSetup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2720-6828-4873-B1EA-ADC7758F08E5}">
  <dimension ref="B3:S20"/>
  <sheetViews>
    <sheetView topLeftCell="B1" workbookViewId="0">
      <selection activeCell="S18" sqref="S18"/>
    </sheetView>
  </sheetViews>
  <sheetFormatPr baseColWidth="10" defaultRowHeight="15" x14ac:dyDescent="0.25"/>
  <cols>
    <col min="1" max="1" width="2.42578125" customWidth="1"/>
    <col min="3" max="3" width="8.85546875" customWidth="1"/>
    <col min="5" max="5" width="9.85546875" customWidth="1"/>
    <col min="7" max="7" width="8.28515625" customWidth="1"/>
    <col min="8" max="8" width="8.85546875" customWidth="1"/>
    <col min="9" max="9" width="8.140625" customWidth="1"/>
    <col min="10" max="10" width="7.7109375" customWidth="1"/>
    <col min="14" max="15" width="9.140625" customWidth="1"/>
    <col min="16" max="16" width="9" customWidth="1"/>
    <col min="17" max="17" width="9.28515625" customWidth="1"/>
    <col min="18" max="18" width="9.42578125" customWidth="1"/>
    <col min="19" max="19" width="8.28515625" customWidth="1"/>
  </cols>
  <sheetData>
    <row r="3" spans="2:19" ht="23.25" x14ac:dyDescent="0.25">
      <c r="B3" s="71" t="s">
        <v>98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2:19" ht="23.25" x14ac:dyDescent="0.25">
      <c r="B4" s="71" t="s">
        <v>99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</row>
    <row r="5" spans="2:19" ht="23.25" x14ac:dyDescent="0.25">
      <c r="B5" s="71" t="s">
        <v>41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2:19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x14ac:dyDescent="0.25">
      <c r="B7" s="72" t="s">
        <v>100</v>
      </c>
      <c r="C7" s="73" t="s">
        <v>101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5"/>
    </row>
    <row r="8" spans="2:19" x14ac:dyDescent="0.25">
      <c r="B8" s="76"/>
      <c r="C8" s="77" t="s">
        <v>102</v>
      </c>
      <c r="D8" s="78"/>
      <c r="E8" s="78"/>
      <c r="F8" s="78"/>
      <c r="G8" s="78"/>
      <c r="H8" s="78"/>
      <c r="I8" s="79"/>
      <c r="J8" s="77" t="s">
        <v>103</v>
      </c>
      <c r="K8" s="78"/>
      <c r="L8" s="78"/>
      <c r="M8" s="78"/>
      <c r="N8" s="78"/>
      <c r="O8" s="79"/>
      <c r="P8" s="77" t="s">
        <v>104</v>
      </c>
      <c r="Q8" s="78"/>
      <c r="R8" s="78"/>
      <c r="S8" s="79"/>
    </row>
    <row r="9" spans="2:19" x14ac:dyDescent="0.25">
      <c r="B9" s="76"/>
      <c r="C9" s="80" t="s">
        <v>105</v>
      </c>
      <c r="D9" s="80" t="s">
        <v>106</v>
      </c>
      <c r="E9" s="80" t="s">
        <v>107</v>
      </c>
      <c r="F9" s="81" t="s">
        <v>108</v>
      </c>
      <c r="G9" s="82" t="s">
        <v>109</v>
      </c>
      <c r="H9" s="83"/>
      <c r="I9" s="84"/>
      <c r="J9" s="80" t="s">
        <v>110</v>
      </c>
      <c r="K9" s="80" t="s">
        <v>111</v>
      </c>
      <c r="L9" s="80" t="s">
        <v>112</v>
      </c>
      <c r="M9" s="80" t="s">
        <v>113</v>
      </c>
      <c r="N9" s="80" t="s">
        <v>114</v>
      </c>
      <c r="O9" s="80" t="s">
        <v>115</v>
      </c>
      <c r="P9" s="80" t="s">
        <v>110</v>
      </c>
      <c r="Q9" s="80" t="s">
        <v>116</v>
      </c>
      <c r="R9" s="82" t="s">
        <v>117</v>
      </c>
      <c r="S9" s="84"/>
    </row>
    <row r="10" spans="2:19" ht="27.75" customHeight="1" x14ac:dyDescent="0.25">
      <c r="B10" s="85"/>
      <c r="C10" s="86"/>
      <c r="D10" s="86"/>
      <c r="E10" s="86"/>
      <c r="F10" s="87" t="s">
        <v>118</v>
      </c>
      <c r="G10" s="88" t="s">
        <v>110</v>
      </c>
      <c r="H10" s="88" t="s">
        <v>119</v>
      </c>
      <c r="I10" s="88" t="s">
        <v>120</v>
      </c>
      <c r="J10" s="86"/>
      <c r="K10" s="86"/>
      <c r="L10" s="86"/>
      <c r="M10" s="86"/>
      <c r="N10" s="86"/>
      <c r="O10" s="86"/>
      <c r="P10" s="86"/>
      <c r="Q10" s="86"/>
      <c r="R10" s="89" t="s">
        <v>121</v>
      </c>
      <c r="S10" s="88" t="s">
        <v>122</v>
      </c>
    </row>
    <row r="11" spans="2:19" x14ac:dyDescent="0.25">
      <c r="B11" s="90" t="s">
        <v>123</v>
      </c>
      <c r="C11" s="91">
        <f t="shared" ref="C11:F11" si="0">SUM(C12:C17)</f>
        <v>1020</v>
      </c>
      <c r="D11" s="91">
        <f t="shared" si="0"/>
        <v>52</v>
      </c>
      <c r="E11" s="91">
        <f t="shared" si="0"/>
        <v>509</v>
      </c>
      <c r="F11" s="91">
        <f t="shared" si="0"/>
        <v>459</v>
      </c>
      <c r="G11" s="91">
        <f>SUM(G12:G17)</f>
        <v>1030</v>
      </c>
      <c r="H11" s="91">
        <f>SUM(H12:H17)</f>
        <v>1020</v>
      </c>
      <c r="I11" s="91">
        <f>SUM(I12:I17)</f>
        <v>10</v>
      </c>
      <c r="J11" s="91">
        <f t="shared" ref="J11:O11" si="1">SUM(J12:J12)</f>
        <v>0</v>
      </c>
      <c r="K11" s="91">
        <f t="shared" si="1"/>
        <v>0</v>
      </c>
      <c r="L11" s="91">
        <f t="shared" si="1"/>
        <v>0</v>
      </c>
      <c r="M11" s="91">
        <f t="shared" si="1"/>
        <v>0</v>
      </c>
      <c r="N11" s="91">
        <f t="shared" si="1"/>
        <v>0</v>
      </c>
      <c r="O11" s="91">
        <f t="shared" si="1"/>
        <v>0</v>
      </c>
      <c r="P11" s="91">
        <f>SUM(P12:P17)</f>
        <v>6</v>
      </c>
      <c r="Q11" s="91">
        <f t="shared" ref="Q11:R11" si="2">SUM(Q12:Q16)</f>
        <v>0</v>
      </c>
      <c r="R11" s="91">
        <f t="shared" si="2"/>
        <v>0</v>
      </c>
      <c r="S11" s="91">
        <f>SUM(S12:S17)</f>
        <v>6</v>
      </c>
    </row>
    <row r="12" spans="2:19" x14ac:dyDescent="0.25">
      <c r="B12" s="92" t="s">
        <v>38</v>
      </c>
      <c r="C12" s="93">
        <f t="shared" ref="C12:C17" si="3">SUM(D12+E12+F12)</f>
        <v>190</v>
      </c>
      <c r="D12" s="94">
        <v>12</v>
      </c>
      <c r="E12" s="94">
        <v>97</v>
      </c>
      <c r="F12" s="94">
        <v>81</v>
      </c>
      <c r="G12" s="93">
        <f>SUM(H12+I12)</f>
        <v>193</v>
      </c>
      <c r="H12" s="94">
        <v>190</v>
      </c>
      <c r="I12" s="94">
        <v>3</v>
      </c>
      <c r="J12" s="93">
        <f>SUM(K12+L12+M12+N12+O12)</f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  <c r="P12" s="93">
        <f>SUM(Q12+R12+S12)</f>
        <v>0</v>
      </c>
      <c r="Q12" s="94">
        <v>0</v>
      </c>
      <c r="R12" s="94">
        <v>0</v>
      </c>
      <c r="S12" s="94">
        <v>0</v>
      </c>
    </row>
    <row r="13" spans="2:19" x14ac:dyDescent="0.25">
      <c r="B13" s="92" t="s">
        <v>53</v>
      </c>
      <c r="C13" s="93">
        <f t="shared" si="3"/>
        <v>148</v>
      </c>
      <c r="D13" s="94">
        <v>5</v>
      </c>
      <c r="E13" s="94">
        <v>80</v>
      </c>
      <c r="F13" s="94">
        <v>63</v>
      </c>
      <c r="G13" s="93">
        <f t="shared" ref="G13:G17" si="4">SUM(H13+I13)</f>
        <v>148</v>
      </c>
      <c r="H13" s="94">
        <v>146</v>
      </c>
      <c r="I13" s="94">
        <v>2</v>
      </c>
      <c r="J13" s="93">
        <f>SUM(K13+L13+M13+N13+O13)</f>
        <v>0</v>
      </c>
      <c r="K13" s="94">
        <v>0</v>
      </c>
      <c r="L13" s="94">
        <v>0</v>
      </c>
      <c r="M13" s="94"/>
      <c r="N13" s="94">
        <v>0</v>
      </c>
      <c r="O13" s="95">
        <v>0</v>
      </c>
      <c r="P13" s="93">
        <f>SUM(Q13+R13+S13)</f>
        <v>1</v>
      </c>
      <c r="Q13" s="94">
        <v>0</v>
      </c>
      <c r="R13" s="94">
        <v>0</v>
      </c>
      <c r="S13" s="94">
        <v>1</v>
      </c>
    </row>
    <row r="14" spans="2:19" x14ac:dyDescent="0.25">
      <c r="B14" s="92" t="s">
        <v>66</v>
      </c>
      <c r="C14" s="93">
        <f t="shared" si="3"/>
        <v>181</v>
      </c>
      <c r="D14" s="94">
        <v>10</v>
      </c>
      <c r="E14" s="94">
        <v>94</v>
      </c>
      <c r="F14" s="94">
        <v>77</v>
      </c>
      <c r="G14" s="93">
        <f t="shared" si="4"/>
        <v>182</v>
      </c>
      <c r="H14" s="94">
        <v>181</v>
      </c>
      <c r="I14" s="94">
        <v>1</v>
      </c>
      <c r="J14" s="93">
        <f t="shared" ref="J14:J17" si="5">SUM(K14+L14+M14+N14+O14)</f>
        <v>0</v>
      </c>
      <c r="K14" s="94">
        <v>0</v>
      </c>
      <c r="L14" s="94">
        <v>0</v>
      </c>
      <c r="M14" s="94"/>
      <c r="N14" s="94"/>
      <c r="O14" s="95"/>
      <c r="P14" s="93">
        <f t="shared" ref="P14:P17" si="6">SUM(Q14+R14+S14)</f>
        <v>1</v>
      </c>
      <c r="Q14" s="94">
        <v>0</v>
      </c>
      <c r="R14" s="94">
        <v>0</v>
      </c>
      <c r="S14" s="94">
        <v>1</v>
      </c>
    </row>
    <row r="15" spans="2:19" x14ac:dyDescent="0.25">
      <c r="B15" s="92" t="s">
        <v>71</v>
      </c>
      <c r="C15" s="93">
        <f t="shared" si="3"/>
        <v>168</v>
      </c>
      <c r="D15" s="94">
        <v>10</v>
      </c>
      <c r="E15" s="94">
        <v>78</v>
      </c>
      <c r="F15" s="94">
        <v>80</v>
      </c>
      <c r="G15" s="93">
        <f t="shared" si="4"/>
        <v>168</v>
      </c>
      <c r="H15" s="94">
        <v>167</v>
      </c>
      <c r="I15" s="94">
        <v>1</v>
      </c>
      <c r="J15" s="93">
        <f t="shared" si="5"/>
        <v>0</v>
      </c>
      <c r="K15" s="94">
        <v>0</v>
      </c>
      <c r="L15" s="94">
        <v>0</v>
      </c>
      <c r="M15" s="94"/>
      <c r="N15" s="94"/>
      <c r="O15" s="95"/>
      <c r="P15" s="93">
        <f t="shared" si="6"/>
        <v>0</v>
      </c>
      <c r="Q15" s="94">
        <v>0</v>
      </c>
      <c r="R15" s="94">
        <v>0</v>
      </c>
      <c r="S15" s="94">
        <v>0</v>
      </c>
    </row>
    <row r="16" spans="2:19" x14ac:dyDescent="0.25">
      <c r="B16" s="92" t="s">
        <v>75</v>
      </c>
      <c r="C16" s="93">
        <f t="shared" si="3"/>
        <v>170</v>
      </c>
      <c r="D16" s="94">
        <v>4</v>
      </c>
      <c r="E16" s="94">
        <v>89</v>
      </c>
      <c r="F16" s="94">
        <v>77</v>
      </c>
      <c r="G16" s="93">
        <f t="shared" si="4"/>
        <v>173</v>
      </c>
      <c r="H16" s="94">
        <v>173</v>
      </c>
      <c r="I16" s="94">
        <v>0</v>
      </c>
      <c r="J16" s="93">
        <f t="shared" si="5"/>
        <v>0</v>
      </c>
      <c r="K16" s="94">
        <v>0</v>
      </c>
      <c r="L16" s="94">
        <v>0</v>
      </c>
      <c r="M16" s="94">
        <v>0</v>
      </c>
      <c r="N16" s="94">
        <v>0</v>
      </c>
      <c r="O16" s="95">
        <v>0</v>
      </c>
      <c r="P16" s="93">
        <f t="shared" si="6"/>
        <v>2</v>
      </c>
      <c r="Q16" s="94">
        <v>0</v>
      </c>
      <c r="R16" s="94">
        <v>0</v>
      </c>
      <c r="S16" s="94">
        <v>2</v>
      </c>
    </row>
    <row r="17" spans="2:19" x14ac:dyDescent="0.25">
      <c r="B17" s="92" t="s">
        <v>83</v>
      </c>
      <c r="C17" s="93">
        <f t="shared" si="3"/>
        <v>163</v>
      </c>
      <c r="D17" s="94">
        <v>11</v>
      </c>
      <c r="E17" s="94">
        <v>71</v>
      </c>
      <c r="F17" s="94">
        <v>81</v>
      </c>
      <c r="G17" s="93">
        <f t="shared" si="4"/>
        <v>166</v>
      </c>
      <c r="H17" s="94">
        <v>163</v>
      </c>
      <c r="I17" s="94">
        <v>3</v>
      </c>
      <c r="J17" s="93">
        <f t="shared" si="5"/>
        <v>0</v>
      </c>
      <c r="K17" s="94">
        <v>0</v>
      </c>
      <c r="L17" s="94">
        <v>0</v>
      </c>
      <c r="M17" s="94">
        <v>0</v>
      </c>
      <c r="N17" s="94">
        <v>0</v>
      </c>
      <c r="O17" s="95">
        <v>0</v>
      </c>
      <c r="P17" s="93">
        <f t="shared" si="6"/>
        <v>2</v>
      </c>
      <c r="Q17" s="94">
        <v>0</v>
      </c>
      <c r="R17" s="94">
        <v>0</v>
      </c>
      <c r="S17" s="94">
        <v>2</v>
      </c>
    </row>
    <row r="18" spans="2:19" x14ac:dyDescent="0.25">
      <c r="B18" s="73" t="s">
        <v>110</v>
      </c>
      <c r="C18" s="75"/>
      <c r="D18" s="96" t="s">
        <v>124</v>
      </c>
      <c r="E18" s="96" t="s">
        <v>125</v>
      </c>
      <c r="F18" s="96" t="s">
        <v>126</v>
      </c>
      <c r="G18" s="96" t="s">
        <v>127</v>
      </c>
      <c r="H18" s="96" t="s">
        <v>128</v>
      </c>
      <c r="I18" s="96" t="s">
        <v>129</v>
      </c>
      <c r="J18" s="96" t="s">
        <v>130</v>
      </c>
      <c r="K18" s="96" t="s">
        <v>131</v>
      </c>
      <c r="L18" s="96" t="s">
        <v>132</v>
      </c>
      <c r="M18" s="96" t="s">
        <v>133</v>
      </c>
      <c r="N18" s="96" t="s">
        <v>134</v>
      </c>
      <c r="O18" s="97" t="s">
        <v>135</v>
      </c>
      <c r="P18" s="98"/>
      <c r="Q18" s="99"/>
      <c r="R18" s="99"/>
      <c r="S18" s="99"/>
    </row>
    <row r="19" spans="2:19" ht="18" x14ac:dyDescent="0.25">
      <c r="B19" s="90" t="s">
        <v>136</v>
      </c>
      <c r="C19" s="100">
        <f>SUM(D19+E19+F19+G19+H19+I19+J19+K19+L19+M19+N19+O19)</f>
        <v>10</v>
      </c>
      <c r="D19" s="101">
        <v>3</v>
      </c>
      <c r="E19" s="101">
        <v>0</v>
      </c>
      <c r="F19" s="101">
        <v>1</v>
      </c>
      <c r="G19" s="101">
        <v>0</v>
      </c>
      <c r="H19" s="101">
        <v>3</v>
      </c>
      <c r="I19" s="101">
        <v>3</v>
      </c>
      <c r="J19" s="101"/>
      <c r="K19" s="102"/>
      <c r="L19" s="101"/>
      <c r="M19" s="101"/>
      <c r="N19" s="101"/>
      <c r="O19" s="101"/>
      <c r="P19" s="52"/>
      <c r="Q19" s="52"/>
      <c r="R19" s="52"/>
      <c r="S19" s="52"/>
    </row>
    <row r="20" spans="2:19" ht="18" x14ac:dyDescent="0.25">
      <c r="B20" s="90" t="s">
        <v>137</v>
      </c>
      <c r="C20" s="100">
        <f>SUM(D20+E20+F20+G20+H20+I20+J20+K20+L20+M20+N20+O20)</f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/>
      <c r="K20" s="101"/>
      <c r="L20" s="101"/>
      <c r="M20" s="101"/>
      <c r="N20" s="101"/>
      <c r="O20" s="103"/>
      <c r="P20" s="104"/>
      <c r="Q20" s="52"/>
      <c r="R20" s="52"/>
      <c r="S20" s="52"/>
    </row>
  </sheetData>
  <mergeCells count="22">
    <mergeCell ref="N9:N10"/>
    <mergeCell ref="O9:O10"/>
    <mergeCell ref="P9:P10"/>
    <mergeCell ref="Q9:Q10"/>
    <mergeCell ref="R9:S9"/>
    <mergeCell ref="B18:C18"/>
    <mergeCell ref="E9:E10"/>
    <mergeCell ref="G9:I9"/>
    <mergeCell ref="J9:J10"/>
    <mergeCell ref="K9:K10"/>
    <mergeCell ref="L9:L10"/>
    <mergeCell ref="M9:M10"/>
    <mergeCell ref="B3:S3"/>
    <mergeCell ref="B4:S4"/>
    <mergeCell ref="B5:S5"/>
    <mergeCell ref="B7:B10"/>
    <mergeCell ref="C7:S7"/>
    <mergeCell ref="C8:I8"/>
    <mergeCell ref="J8:O8"/>
    <mergeCell ref="P8:S8"/>
    <mergeCell ref="C9:C10"/>
    <mergeCell ref="D9:D10"/>
  </mergeCells>
  <pageMargins left="0.11811023622047245" right="0.31496062992125984" top="0.74803149606299213" bottom="0.74803149606299213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F0A8-6BD0-4D5F-A916-4DD235C7F0A4}">
  <dimension ref="A1:AP270"/>
  <sheetViews>
    <sheetView topLeftCell="C10" zoomScale="82" zoomScaleNormal="82" workbookViewId="0">
      <selection activeCell="T2" sqref="T2"/>
    </sheetView>
  </sheetViews>
  <sheetFormatPr baseColWidth="10" defaultRowHeight="15" x14ac:dyDescent="0.25"/>
  <cols>
    <col min="2" max="2" width="15.42578125" customWidth="1"/>
    <col min="6" max="6" width="9.5703125" customWidth="1"/>
    <col min="8" max="8" width="9" customWidth="1"/>
    <col min="10" max="10" width="9.28515625" customWidth="1"/>
    <col min="12" max="12" width="9.28515625" customWidth="1"/>
    <col min="14" max="14" width="9.85546875" customWidth="1"/>
    <col min="16" max="16" width="9.5703125" customWidth="1"/>
    <col min="35" max="35" width="11.42578125" style="207"/>
  </cols>
  <sheetData>
    <row r="1" spans="1:42" x14ac:dyDescent="0.25">
      <c r="A1" s="105"/>
      <c r="B1" s="105"/>
      <c r="C1" s="105"/>
      <c r="D1" s="105"/>
      <c r="E1" s="105"/>
      <c r="F1" s="105"/>
      <c r="G1" s="105"/>
      <c r="H1" s="105"/>
      <c r="I1" s="105" t="s">
        <v>138</v>
      </c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6"/>
      <c r="AH1" s="105"/>
      <c r="AI1" s="105"/>
      <c r="AJ1" s="105"/>
      <c r="AK1" s="105"/>
      <c r="AL1" s="105"/>
      <c r="AM1" s="105"/>
      <c r="AN1" s="105"/>
      <c r="AO1" s="105"/>
      <c r="AP1" s="105"/>
    </row>
    <row r="2" spans="1:42" ht="15.75" x14ac:dyDescent="0.25">
      <c r="A2" s="105"/>
      <c r="B2" s="105"/>
      <c r="C2" s="105"/>
      <c r="D2" s="105"/>
      <c r="E2" s="107" t="s">
        <v>139</v>
      </c>
      <c r="F2" s="107"/>
      <c r="G2" s="107"/>
      <c r="H2" s="107"/>
      <c r="I2" s="107"/>
      <c r="J2" s="107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6"/>
      <c r="AH2" s="105"/>
      <c r="AI2" s="105"/>
      <c r="AJ2" s="105"/>
      <c r="AK2" s="105"/>
      <c r="AL2" s="105"/>
      <c r="AM2" s="105"/>
      <c r="AN2" s="105"/>
      <c r="AO2" s="105"/>
      <c r="AP2" s="105"/>
    </row>
    <row r="3" spans="1:42" ht="15.75" x14ac:dyDescent="0.25">
      <c r="A3" s="105"/>
      <c r="B3" s="105"/>
      <c r="C3" s="105"/>
      <c r="D3" s="105"/>
      <c r="E3" s="107" t="s">
        <v>140</v>
      </c>
      <c r="F3" s="107"/>
      <c r="G3" s="107"/>
      <c r="H3" s="107"/>
      <c r="I3" s="107"/>
      <c r="J3" s="107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6"/>
      <c r="AH3" s="105"/>
      <c r="AI3" s="105"/>
      <c r="AJ3" s="105"/>
      <c r="AK3" s="105"/>
      <c r="AL3" s="105"/>
      <c r="AM3" s="105"/>
      <c r="AN3" s="105"/>
      <c r="AO3" s="105"/>
      <c r="AP3" s="105"/>
    </row>
    <row r="4" spans="1:42" ht="15.75" thickBot="1" x14ac:dyDescent="0.3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6"/>
      <c r="AH4" s="105"/>
      <c r="AI4" s="105"/>
      <c r="AJ4" s="105"/>
      <c r="AK4" s="105"/>
      <c r="AL4" s="105"/>
      <c r="AM4" s="105"/>
      <c r="AN4" s="105"/>
      <c r="AO4" s="105"/>
      <c r="AP4" s="105"/>
    </row>
    <row r="5" spans="1:42" ht="15.75" thickBot="1" x14ac:dyDescent="0.3">
      <c r="A5" s="108" t="s">
        <v>141</v>
      </c>
      <c r="C5" s="109" t="s">
        <v>142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6"/>
      <c r="AH5" s="105"/>
      <c r="AI5" s="105"/>
      <c r="AJ5" s="105"/>
      <c r="AK5" s="105"/>
      <c r="AL5" s="105"/>
      <c r="AM5" s="105"/>
      <c r="AN5" s="105"/>
      <c r="AO5" s="105"/>
      <c r="AP5" s="105"/>
    </row>
    <row r="6" spans="1:42" ht="18.75" thickBot="1" x14ac:dyDescent="0.3">
      <c r="A6" s="105"/>
      <c r="C6" s="105"/>
      <c r="D6" s="105"/>
      <c r="E6" s="110" t="s">
        <v>143</v>
      </c>
      <c r="F6" s="111">
        <v>2023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6"/>
      <c r="AH6" s="105"/>
      <c r="AI6" s="105"/>
      <c r="AJ6" s="105"/>
      <c r="AK6" s="105"/>
      <c r="AL6" s="105"/>
      <c r="AM6" s="105"/>
      <c r="AN6" s="105"/>
      <c r="AO6" s="105"/>
      <c r="AP6" s="105"/>
    </row>
    <row r="7" spans="1:42" ht="15.75" thickBot="1" x14ac:dyDescent="0.3">
      <c r="A7" s="108" t="s">
        <v>144</v>
      </c>
      <c r="C7" s="109" t="s">
        <v>40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6"/>
      <c r="AH7" s="105"/>
      <c r="AI7" s="105"/>
      <c r="AJ7" s="105"/>
      <c r="AK7" s="105"/>
      <c r="AL7" s="105"/>
      <c r="AM7" s="105"/>
      <c r="AN7" s="105"/>
      <c r="AO7" s="105"/>
      <c r="AP7" s="105"/>
    </row>
    <row r="8" spans="1:42" ht="15.75" thickBot="1" x14ac:dyDescent="0.3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6"/>
      <c r="AH8" s="105"/>
      <c r="AI8" s="105"/>
      <c r="AJ8" s="105"/>
      <c r="AK8" s="105"/>
      <c r="AL8" s="105"/>
      <c r="AM8" s="105"/>
      <c r="AN8" s="105"/>
      <c r="AO8" s="105"/>
      <c r="AP8" s="105"/>
    </row>
    <row r="9" spans="1:42" ht="15.75" thickBot="1" x14ac:dyDescent="0.3">
      <c r="A9" s="112" t="s">
        <v>145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4"/>
      <c r="AH9" s="113"/>
      <c r="AI9" s="115"/>
      <c r="AJ9" s="113"/>
      <c r="AK9" s="113"/>
      <c r="AL9" s="113"/>
      <c r="AM9" s="113"/>
      <c r="AN9" s="113"/>
      <c r="AO9" s="113"/>
      <c r="AP9" s="116"/>
    </row>
    <row r="10" spans="1:42" ht="46.5" customHeight="1" thickBot="1" x14ac:dyDescent="0.3">
      <c r="A10" s="117" t="s">
        <v>146</v>
      </c>
      <c r="B10" s="118" t="s">
        <v>147</v>
      </c>
      <c r="C10" s="117" t="s">
        <v>148</v>
      </c>
      <c r="D10" s="117" t="s">
        <v>149</v>
      </c>
      <c r="E10" s="119" t="s">
        <v>150</v>
      </c>
      <c r="F10" s="120" t="s">
        <v>151</v>
      </c>
      <c r="G10" s="120" t="s">
        <v>152</v>
      </c>
      <c r="H10" s="120" t="s">
        <v>153</v>
      </c>
      <c r="I10" s="120" t="s">
        <v>154</v>
      </c>
      <c r="J10" s="121" t="s">
        <v>153</v>
      </c>
      <c r="K10" s="122" t="s">
        <v>155</v>
      </c>
      <c r="L10" s="122" t="s">
        <v>151</v>
      </c>
      <c r="M10" s="120" t="s">
        <v>71</v>
      </c>
      <c r="N10" s="120" t="s">
        <v>151</v>
      </c>
      <c r="O10" s="120" t="s">
        <v>75</v>
      </c>
      <c r="P10" s="120" t="s">
        <v>151</v>
      </c>
      <c r="Q10" s="123" t="s">
        <v>83</v>
      </c>
      <c r="R10" s="121" t="s">
        <v>151</v>
      </c>
      <c r="S10" s="122" t="s">
        <v>156</v>
      </c>
      <c r="T10" s="122" t="s">
        <v>151</v>
      </c>
      <c r="U10" s="124" t="s">
        <v>157</v>
      </c>
      <c r="V10" s="124" t="s">
        <v>151</v>
      </c>
      <c r="W10" s="119" t="s">
        <v>158</v>
      </c>
      <c r="X10" s="120" t="s">
        <v>151</v>
      </c>
      <c r="Y10" s="120" t="s">
        <v>159</v>
      </c>
      <c r="Z10" s="120" t="s">
        <v>151</v>
      </c>
      <c r="AA10" s="120" t="s">
        <v>160</v>
      </c>
      <c r="AB10" s="121" t="s">
        <v>151</v>
      </c>
      <c r="AC10" s="122" t="s">
        <v>161</v>
      </c>
      <c r="AD10" s="122" t="s">
        <v>151</v>
      </c>
      <c r="AE10" s="119" t="s">
        <v>162</v>
      </c>
      <c r="AF10" s="120" t="s">
        <v>151</v>
      </c>
      <c r="AG10" s="120" t="s">
        <v>163</v>
      </c>
      <c r="AH10" s="120" t="s">
        <v>151</v>
      </c>
      <c r="AI10" s="125" t="s">
        <v>164</v>
      </c>
      <c r="AJ10" s="121" t="s">
        <v>151</v>
      </c>
      <c r="AK10" s="122" t="s">
        <v>165</v>
      </c>
      <c r="AL10" s="126" t="s">
        <v>151</v>
      </c>
      <c r="AM10" s="124" t="s">
        <v>166</v>
      </c>
      <c r="AN10" s="124" t="s">
        <v>151</v>
      </c>
      <c r="AO10" s="127" t="s">
        <v>167</v>
      </c>
      <c r="AP10" s="128" t="s">
        <v>151</v>
      </c>
    </row>
    <row r="11" spans="1:42" ht="48" x14ac:dyDescent="0.25">
      <c r="A11" s="129">
        <v>1</v>
      </c>
      <c r="B11" s="130" t="s">
        <v>168</v>
      </c>
      <c r="C11" s="131" t="s">
        <v>169</v>
      </c>
      <c r="D11" s="132" t="s">
        <v>170</v>
      </c>
      <c r="E11" s="133">
        <v>5455</v>
      </c>
      <c r="F11" s="134">
        <f>IF(E11="","",E11/E12)</f>
        <v>2.7112326043737576</v>
      </c>
      <c r="G11" s="133">
        <v>5606</v>
      </c>
      <c r="H11" s="134">
        <f>IF(G11="","",G11/G12)</f>
        <v>2.8971576227390181</v>
      </c>
      <c r="I11" s="133">
        <v>6805</v>
      </c>
      <c r="J11" s="134">
        <f>IF(I11="","",I11/I12)</f>
        <v>2.623361603700848</v>
      </c>
      <c r="K11" s="135">
        <f>E11+G11+I11</f>
        <v>17866</v>
      </c>
      <c r="L11" s="134">
        <f>IF(K11="","",K11/K12)</f>
        <v>2.7313866381287264</v>
      </c>
      <c r="M11" s="133">
        <v>6248</v>
      </c>
      <c r="N11" s="134">
        <f>IF(M11="","",M11/M12)</f>
        <v>2.267053701015965</v>
      </c>
      <c r="O11" s="133">
        <v>4483</v>
      </c>
      <c r="P11" s="134">
        <f>IF(O11="","",O11/O12)</f>
        <v>1.659141376757957</v>
      </c>
      <c r="Q11" s="136">
        <v>4362</v>
      </c>
      <c r="R11" s="137">
        <f>IF(Q11="","",Q11/Q12)</f>
        <v>1.7139489194499018</v>
      </c>
      <c r="S11" s="135">
        <f t="shared" ref="S11:S18" si="0">M11+O11+Q11</f>
        <v>15093</v>
      </c>
      <c r="T11" s="138">
        <f>IF(S11="","",S11/S12)</f>
        <v>1.8859177808321879</v>
      </c>
      <c r="U11" s="135">
        <f>SUM(K11,S11)</f>
        <v>32959</v>
      </c>
      <c r="V11" s="138">
        <f>IF(U11="","",U11/U12)</f>
        <v>2.2661578657865786</v>
      </c>
      <c r="W11" s="139"/>
      <c r="X11" s="134" t="str">
        <f>IF(W11="","",W11/W12)</f>
        <v/>
      </c>
      <c r="Y11" s="133"/>
      <c r="Z11" s="134" t="str">
        <f>IF(Y11="","",Y11/Y12)</f>
        <v/>
      </c>
      <c r="AA11" s="133"/>
      <c r="AB11" s="137" t="str">
        <f>IF(AA11="","",AA11/AA12)</f>
        <v/>
      </c>
      <c r="AC11" s="135">
        <f t="shared" ref="AC11:AC18" si="1">W11+Y11+AA11</f>
        <v>0</v>
      </c>
      <c r="AD11" s="138" t="e">
        <f>IF(AC11="","",AC11/AC12)</f>
        <v>#DIV/0!</v>
      </c>
      <c r="AE11" s="139"/>
      <c r="AF11" s="134" t="str">
        <f>IF(AE11="","",AE11/AE12)</f>
        <v/>
      </c>
      <c r="AG11" s="140"/>
      <c r="AH11" s="134" t="str">
        <f>IF(AG11="","",AG11/AG12)</f>
        <v/>
      </c>
      <c r="AI11" s="141"/>
      <c r="AJ11" s="137" t="str">
        <f>IF(AI11="","",AI11/AI12)</f>
        <v/>
      </c>
      <c r="AK11" s="135">
        <f t="shared" ref="AK11:AK18" si="2">AE11+AG11+AI11</f>
        <v>0</v>
      </c>
      <c r="AL11" s="138" t="e">
        <f>IF(AK11="","",AK11/AK12)</f>
        <v>#DIV/0!</v>
      </c>
      <c r="AM11" s="135">
        <f t="shared" ref="AM11:AM18" si="3">SUM(AC11,AK11)</f>
        <v>0</v>
      </c>
      <c r="AN11" s="142" t="e">
        <f>IF(AM11="","",AM11/AM12)</f>
        <v>#DIV/0!</v>
      </c>
      <c r="AO11" s="143">
        <f t="shared" ref="AO11:AO18" si="4">SUM(U11,AM11)</f>
        <v>32959</v>
      </c>
      <c r="AP11" s="138">
        <f>IF(AO11="","",AO11/AO12)</f>
        <v>2.2661578657865786</v>
      </c>
    </row>
    <row r="12" spans="1:42" ht="48.75" thickBot="1" x14ac:dyDescent="0.3">
      <c r="A12" s="144"/>
      <c r="B12" s="145"/>
      <c r="C12" s="146" t="s">
        <v>171</v>
      </c>
      <c r="D12" s="146" t="s">
        <v>172</v>
      </c>
      <c r="E12" s="147">
        <v>2012</v>
      </c>
      <c r="F12" s="148"/>
      <c r="G12" s="147">
        <v>1935</v>
      </c>
      <c r="H12" s="148"/>
      <c r="I12" s="147">
        <v>2594</v>
      </c>
      <c r="J12" s="148"/>
      <c r="K12" s="149">
        <f t="shared" ref="K12:K16" si="5">E12+G12+I12</f>
        <v>6541</v>
      </c>
      <c r="L12" s="148"/>
      <c r="M12" s="147">
        <v>2756</v>
      </c>
      <c r="N12" s="148"/>
      <c r="O12" s="147">
        <v>2702</v>
      </c>
      <c r="P12" s="148"/>
      <c r="Q12" s="150">
        <v>2545</v>
      </c>
      <c r="R12" s="151"/>
      <c r="S12" s="149">
        <f t="shared" si="0"/>
        <v>8003</v>
      </c>
      <c r="T12" s="152"/>
      <c r="U12" s="149">
        <f t="shared" ref="U12:U18" si="6">SUM(K12,S12)</f>
        <v>14544</v>
      </c>
      <c r="V12" s="152"/>
      <c r="W12" s="153"/>
      <c r="X12" s="148"/>
      <c r="Y12" s="147"/>
      <c r="Z12" s="148"/>
      <c r="AA12" s="147"/>
      <c r="AB12" s="151"/>
      <c r="AC12" s="149">
        <f t="shared" si="1"/>
        <v>0</v>
      </c>
      <c r="AD12" s="152"/>
      <c r="AE12" s="153"/>
      <c r="AF12" s="148"/>
      <c r="AG12" s="154"/>
      <c r="AH12" s="148"/>
      <c r="AI12" s="155"/>
      <c r="AJ12" s="151"/>
      <c r="AK12" s="149">
        <f t="shared" si="2"/>
        <v>0</v>
      </c>
      <c r="AL12" s="152"/>
      <c r="AM12" s="149">
        <f t="shared" si="3"/>
        <v>0</v>
      </c>
      <c r="AN12" s="156"/>
      <c r="AO12" s="157">
        <f t="shared" si="4"/>
        <v>14544</v>
      </c>
      <c r="AP12" s="152"/>
    </row>
    <row r="13" spans="1:42" ht="48" x14ac:dyDescent="0.25">
      <c r="A13" s="158">
        <v>2</v>
      </c>
      <c r="B13" s="130" t="s">
        <v>173</v>
      </c>
      <c r="C13" s="131" t="s">
        <v>170</v>
      </c>
      <c r="D13" s="131" t="s">
        <v>170</v>
      </c>
      <c r="E13" s="133">
        <v>5455</v>
      </c>
      <c r="F13" s="134">
        <f>IF(E13="","",E13/E14)</f>
        <v>1.5968969555035128</v>
      </c>
      <c r="G13" s="133">
        <v>5606</v>
      </c>
      <c r="H13" s="134">
        <f>IF(G13="","",G13/G14)</f>
        <v>1.769570707070707</v>
      </c>
      <c r="I13" s="133">
        <v>6805</v>
      </c>
      <c r="J13" s="134">
        <f>IF(I13="","",I13/I14)</f>
        <v>1.7003998000999501</v>
      </c>
      <c r="K13" s="135">
        <f t="shared" si="5"/>
        <v>17866</v>
      </c>
      <c r="L13" s="134">
        <f>IF(K13="","",K13/K14)</f>
        <v>1.6877007368222181</v>
      </c>
      <c r="M13" s="133">
        <v>6248</v>
      </c>
      <c r="N13" s="134">
        <f>IF(M13="","",M13/M14)</f>
        <v>1.7384529771841959</v>
      </c>
      <c r="O13" s="133">
        <v>4483</v>
      </c>
      <c r="P13" s="134">
        <f>IF(O13="","",O13/O14)</f>
        <v>1.840311986863711</v>
      </c>
      <c r="Q13" s="136">
        <v>4362</v>
      </c>
      <c r="R13" s="137">
        <f>IF(Q13="","",Q13/Q14)</f>
        <v>1.8545918367346939</v>
      </c>
      <c r="S13" s="135">
        <f t="shared" si="0"/>
        <v>15093</v>
      </c>
      <c r="T13" s="138">
        <f>IF(S13="","",S13/S14)</f>
        <v>1.8006442376521117</v>
      </c>
      <c r="U13" s="135">
        <f>SUM(K13,S13)</f>
        <v>32959</v>
      </c>
      <c r="V13" s="138">
        <f>IF(U13="","",U13/U14)</f>
        <v>1.737610712779418</v>
      </c>
      <c r="W13" s="133"/>
      <c r="X13" s="134" t="str">
        <f>IF(W13="","",W13/W14)</f>
        <v/>
      </c>
      <c r="Y13" s="133"/>
      <c r="Z13" s="134" t="str">
        <f>IF(Y13="","",Y13/Y14)</f>
        <v/>
      </c>
      <c r="AA13" s="133"/>
      <c r="AB13" s="137" t="str">
        <f>IF(AA13="","",AA13/AA14)</f>
        <v/>
      </c>
      <c r="AC13" s="135">
        <f t="shared" si="1"/>
        <v>0</v>
      </c>
      <c r="AD13" s="138" t="e">
        <f>IF(AC13="","",AC13/AC14)</f>
        <v>#DIV/0!</v>
      </c>
      <c r="AE13" s="133"/>
      <c r="AF13" s="134" t="str">
        <f>IF(AE13="","",AE13/AE14)</f>
        <v/>
      </c>
      <c r="AG13" s="140"/>
      <c r="AH13" s="134" t="str">
        <f>IF(AG13="","",AG13/AG14)</f>
        <v/>
      </c>
      <c r="AI13" s="141"/>
      <c r="AJ13" s="137" t="str">
        <f>IF(AI13="","",AI13/AI14)</f>
        <v/>
      </c>
      <c r="AK13" s="135">
        <f t="shared" si="2"/>
        <v>0</v>
      </c>
      <c r="AL13" s="138" t="e">
        <f>IF(AK13="","",AK13/AK14)</f>
        <v>#DIV/0!</v>
      </c>
      <c r="AM13" s="135">
        <f t="shared" si="3"/>
        <v>0</v>
      </c>
      <c r="AN13" s="142" t="e">
        <f>IF(AM13="","",AM13/AM14)</f>
        <v>#DIV/0!</v>
      </c>
      <c r="AO13" s="143">
        <f t="shared" si="4"/>
        <v>32959</v>
      </c>
      <c r="AP13" s="138">
        <f>IF(AO13="","",AO13/AO14)</f>
        <v>1.737610712779418</v>
      </c>
    </row>
    <row r="14" spans="1:42" ht="36.75" thickBot="1" x14ac:dyDescent="0.3">
      <c r="A14" s="144"/>
      <c r="B14" s="145"/>
      <c r="C14" s="146" t="s">
        <v>174</v>
      </c>
      <c r="D14" s="146" t="s">
        <v>174</v>
      </c>
      <c r="E14" s="147">
        <v>3416</v>
      </c>
      <c r="F14" s="148"/>
      <c r="G14" s="147">
        <v>3168</v>
      </c>
      <c r="H14" s="148"/>
      <c r="I14" s="147">
        <v>4002</v>
      </c>
      <c r="J14" s="148"/>
      <c r="K14" s="149">
        <f t="shared" si="5"/>
        <v>10586</v>
      </c>
      <c r="L14" s="148"/>
      <c r="M14" s="147">
        <v>3594</v>
      </c>
      <c r="N14" s="148"/>
      <c r="O14" s="147">
        <v>2436</v>
      </c>
      <c r="P14" s="148"/>
      <c r="Q14" s="150">
        <v>2352</v>
      </c>
      <c r="R14" s="151"/>
      <c r="S14" s="149">
        <f t="shared" si="0"/>
        <v>8382</v>
      </c>
      <c r="T14" s="152"/>
      <c r="U14" s="149">
        <f t="shared" si="6"/>
        <v>18968</v>
      </c>
      <c r="V14" s="152"/>
      <c r="W14" s="147"/>
      <c r="X14" s="148"/>
      <c r="Y14" s="147"/>
      <c r="Z14" s="148"/>
      <c r="AA14" s="147"/>
      <c r="AB14" s="151"/>
      <c r="AC14" s="149">
        <f t="shared" si="1"/>
        <v>0</v>
      </c>
      <c r="AD14" s="152"/>
      <c r="AE14" s="147"/>
      <c r="AF14" s="148"/>
      <c r="AG14" s="154"/>
      <c r="AH14" s="148"/>
      <c r="AI14" s="155"/>
      <c r="AJ14" s="151"/>
      <c r="AK14" s="149">
        <f t="shared" si="2"/>
        <v>0</v>
      </c>
      <c r="AL14" s="152"/>
      <c r="AM14" s="149">
        <f t="shared" si="3"/>
        <v>0</v>
      </c>
      <c r="AN14" s="156"/>
      <c r="AO14" s="157">
        <f t="shared" si="4"/>
        <v>18968</v>
      </c>
      <c r="AP14" s="152"/>
    </row>
    <row r="15" spans="1:42" ht="48" x14ac:dyDescent="0.25">
      <c r="A15" s="158">
        <v>3</v>
      </c>
      <c r="B15" s="130" t="s">
        <v>175</v>
      </c>
      <c r="C15" s="131" t="s">
        <v>169</v>
      </c>
      <c r="D15" s="159" t="s">
        <v>170</v>
      </c>
      <c r="E15" s="133">
        <v>5455</v>
      </c>
      <c r="F15" s="134">
        <f>IF(E15="","",E15/E16)</f>
        <v>1.3810126582278481</v>
      </c>
      <c r="G15" s="133">
        <v>5606</v>
      </c>
      <c r="H15" s="134">
        <f>IF(G15="","",G15/G16)</f>
        <v>2.1202723146747351</v>
      </c>
      <c r="I15" s="133">
        <v>6805</v>
      </c>
      <c r="J15" s="134">
        <f>IF(I15="","",I15/I16)</f>
        <v>2.2260385999345762</v>
      </c>
      <c r="K15" s="135">
        <f t="shared" si="5"/>
        <v>17866</v>
      </c>
      <c r="L15" s="134">
        <f>IF(K15="","",K15/K16)</f>
        <v>1.8512071287949434</v>
      </c>
      <c r="M15" s="133">
        <v>6248</v>
      </c>
      <c r="N15" s="134">
        <f>IF(M15="","",M15/M16)</f>
        <v>2.1194029850746268</v>
      </c>
      <c r="O15" s="133">
        <v>4483</v>
      </c>
      <c r="P15" s="134">
        <f>IF(O15="","",O15/O16)</f>
        <v>2.3833067517278042</v>
      </c>
      <c r="Q15" s="136">
        <v>4362</v>
      </c>
      <c r="R15" s="137">
        <f>IF(Q15="","",Q15/Q16)</f>
        <v>2.0971153846153845</v>
      </c>
      <c r="S15" s="135">
        <f t="shared" si="0"/>
        <v>15093</v>
      </c>
      <c r="T15" s="138">
        <f>IF(S15="","",S15/S16)</f>
        <v>2.1845419018671297</v>
      </c>
      <c r="U15" s="135">
        <f>SUM(K15,S15)</f>
        <v>32959</v>
      </c>
      <c r="V15" s="138">
        <f>IF(U15="","",U15/U16)</f>
        <v>1.9902777777777778</v>
      </c>
      <c r="W15" s="139"/>
      <c r="X15" s="134" t="str">
        <f>IF(W15="","",W15/W16)</f>
        <v/>
      </c>
      <c r="Y15" s="133"/>
      <c r="Z15" s="134" t="str">
        <f>IF(Y15="","",Y15/Y16)</f>
        <v/>
      </c>
      <c r="AA15" s="133"/>
      <c r="AB15" s="137" t="str">
        <f>IF(AA15="","",AA15/AA16)</f>
        <v/>
      </c>
      <c r="AC15" s="135">
        <f t="shared" si="1"/>
        <v>0</v>
      </c>
      <c r="AD15" s="138" t="e">
        <f>IF(AC15="","",AC15/AC16)</f>
        <v>#DIV/0!</v>
      </c>
      <c r="AE15" s="139"/>
      <c r="AF15" s="134" t="str">
        <f>IF(AE15="","",AE15/AE16)</f>
        <v/>
      </c>
      <c r="AG15" s="140"/>
      <c r="AH15" s="134" t="str">
        <f>IF(AG15="","",AG15/AG16)</f>
        <v/>
      </c>
      <c r="AI15" s="141"/>
      <c r="AJ15" s="137" t="str">
        <f>IF(AI15="","",AI15/AI16)</f>
        <v/>
      </c>
      <c r="AK15" s="135">
        <f t="shared" si="2"/>
        <v>0</v>
      </c>
      <c r="AL15" s="138" t="e">
        <f>IF(AK15="","",AK15/AK16)</f>
        <v>#DIV/0!</v>
      </c>
      <c r="AM15" s="135">
        <f t="shared" si="3"/>
        <v>0</v>
      </c>
      <c r="AN15" s="142" t="e">
        <f>IF(AM15="","",AM15/AM16)</f>
        <v>#DIV/0!</v>
      </c>
      <c r="AO15" s="143">
        <f t="shared" si="4"/>
        <v>32959</v>
      </c>
      <c r="AP15" s="138">
        <f>IF(AO15="","",AO15/AO16)</f>
        <v>1.9902777777777778</v>
      </c>
    </row>
    <row r="16" spans="1:42" ht="48.75" thickBot="1" x14ac:dyDescent="0.3">
      <c r="A16" s="158"/>
      <c r="B16" s="145"/>
      <c r="C16" s="146" t="s">
        <v>169</v>
      </c>
      <c r="D16" s="146" t="s">
        <v>176</v>
      </c>
      <c r="E16" s="147">
        <v>3950</v>
      </c>
      <c r="F16" s="148"/>
      <c r="G16" s="147">
        <v>2644</v>
      </c>
      <c r="H16" s="148"/>
      <c r="I16" s="147">
        <v>3057</v>
      </c>
      <c r="J16" s="148"/>
      <c r="K16" s="160">
        <f t="shared" si="5"/>
        <v>9651</v>
      </c>
      <c r="L16" s="148"/>
      <c r="M16" s="147">
        <v>2948</v>
      </c>
      <c r="N16" s="148"/>
      <c r="O16" s="147">
        <v>1881</v>
      </c>
      <c r="P16" s="148"/>
      <c r="Q16" s="150">
        <v>2080</v>
      </c>
      <c r="R16" s="151"/>
      <c r="S16" s="161">
        <f t="shared" si="0"/>
        <v>6909</v>
      </c>
      <c r="T16" s="152"/>
      <c r="U16" s="149">
        <f t="shared" si="6"/>
        <v>16560</v>
      </c>
      <c r="V16" s="152"/>
      <c r="W16" s="153"/>
      <c r="X16" s="148"/>
      <c r="Y16" s="147"/>
      <c r="Z16" s="148"/>
      <c r="AA16" s="147"/>
      <c r="AB16" s="151"/>
      <c r="AC16" s="161">
        <f t="shared" si="1"/>
        <v>0</v>
      </c>
      <c r="AD16" s="152"/>
      <c r="AE16" s="153"/>
      <c r="AF16" s="148"/>
      <c r="AG16" s="154"/>
      <c r="AH16" s="148"/>
      <c r="AI16" s="155"/>
      <c r="AJ16" s="151"/>
      <c r="AK16" s="161">
        <f t="shared" si="2"/>
        <v>0</v>
      </c>
      <c r="AL16" s="152"/>
      <c r="AM16" s="149">
        <f t="shared" si="3"/>
        <v>0</v>
      </c>
      <c r="AN16" s="156"/>
      <c r="AO16" s="157">
        <f t="shared" si="4"/>
        <v>16560</v>
      </c>
      <c r="AP16" s="152"/>
    </row>
    <row r="17" spans="1:42" ht="144" x14ac:dyDescent="0.25">
      <c r="A17" s="129">
        <v>4</v>
      </c>
      <c r="B17" s="130" t="s">
        <v>177</v>
      </c>
      <c r="C17" s="162" t="s">
        <v>178</v>
      </c>
      <c r="D17" s="131" t="s">
        <v>179</v>
      </c>
      <c r="E17" s="133">
        <v>25</v>
      </c>
      <c r="F17" s="134">
        <f>IF(E17="","",E17/E18)</f>
        <v>1</v>
      </c>
      <c r="G17" s="133">
        <v>24</v>
      </c>
      <c r="H17" s="134">
        <f>IF(G17="","",G17/G18)</f>
        <v>1</v>
      </c>
      <c r="I17" s="133">
        <v>24</v>
      </c>
      <c r="J17" s="134">
        <f>IF(I17="","",I17/I18)</f>
        <v>1</v>
      </c>
      <c r="K17" s="135">
        <f>E17+G17+I17</f>
        <v>73</v>
      </c>
      <c r="L17" s="138">
        <f>IF(K17="","",K17/K18)</f>
        <v>1</v>
      </c>
      <c r="M17" s="133">
        <v>22</v>
      </c>
      <c r="N17" s="134">
        <f>IF(M17="","",M17/M18)</f>
        <v>1</v>
      </c>
      <c r="O17" s="133">
        <v>21</v>
      </c>
      <c r="P17" s="134">
        <f>IF(O17="","",O17/O18)</f>
        <v>1</v>
      </c>
      <c r="Q17" s="136">
        <v>24</v>
      </c>
      <c r="R17" s="137">
        <f>IF(Q17="","",Q17/Q18)</f>
        <v>1</v>
      </c>
      <c r="S17" s="135">
        <f t="shared" si="0"/>
        <v>67</v>
      </c>
      <c r="T17" s="138">
        <f>IF(S17="","",S17/S18)</f>
        <v>1</v>
      </c>
      <c r="U17" s="135">
        <f>SUM(K17,S17)</f>
        <v>140</v>
      </c>
      <c r="V17" s="138">
        <f>IF(U17="","",U17/U18)</f>
        <v>1</v>
      </c>
      <c r="W17" s="133"/>
      <c r="X17" s="134" t="str">
        <f>IF(W17="","",W17/W18)</f>
        <v/>
      </c>
      <c r="Y17" s="133"/>
      <c r="Z17" s="134" t="str">
        <f>IF(Y17="","",Y17/Y18)</f>
        <v/>
      </c>
      <c r="AA17" s="133"/>
      <c r="AB17" s="137" t="str">
        <f>IF(AA17="","",AA17/AA18)</f>
        <v/>
      </c>
      <c r="AC17" s="135">
        <f t="shared" si="1"/>
        <v>0</v>
      </c>
      <c r="AD17" s="138" t="e">
        <f>IF(AC17="","",AC17/AC18)</f>
        <v>#DIV/0!</v>
      </c>
      <c r="AE17" s="139"/>
      <c r="AF17" s="134" t="str">
        <f>IF(AE17="","",AE17/AE18)</f>
        <v/>
      </c>
      <c r="AG17" s="140"/>
      <c r="AH17" s="134" t="str">
        <f>IF(AG17="","",AG17/AG18)</f>
        <v/>
      </c>
      <c r="AI17" s="163"/>
      <c r="AJ17" s="137" t="str">
        <f>IF(AI17="","",AI17/AI18)</f>
        <v/>
      </c>
      <c r="AK17" s="135">
        <f t="shared" si="2"/>
        <v>0</v>
      </c>
      <c r="AL17" s="138" t="e">
        <f>IF(AK17="","",AK17/AK18)</f>
        <v>#DIV/0!</v>
      </c>
      <c r="AM17" s="161">
        <f t="shared" si="3"/>
        <v>0</v>
      </c>
      <c r="AN17" s="142" t="e">
        <f>IF(AM17="","",AM17/AM18)</f>
        <v>#DIV/0!</v>
      </c>
      <c r="AO17" s="143">
        <f t="shared" si="4"/>
        <v>140</v>
      </c>
      <c r="AP17" s="138">
        <f>IF(AO17="","",AO17/AO18)</f>
        <v>1</v>
      </c>
    </row>
    <row r="18" spans="1:42" ht="99.75" customHeight="1" thickBot="1" x14ac:dyDescent="0.3">
      <c r="A18" s="144"/>
      <c r="B18" s="145"/>
      <c r="C18" s="164" t="s">
        <v>178</v>
      </c>
      <c r="D18" s="146" t="s">
        <v>180</v>
      </c>
      <c r="E18" s="147">
        <v>25</v>
      </c>
      <c r="F18" s="148"/>
      <c r="G18" s="147">
        <v>24</v>
      </c>
      <c r="H18" s="148"/>
      <c r="I18" s="147">
        <v>24</v>
      </c>
      <c r="J18" s="148"/>
      <c r="K18" s="161">
        <f>E18+G18+I18</f>
        <v>73</v>
      </c>
      <c r="L18" s="152"/>
      <c r="M18" s="147">
        <v>22</v>
      </c>
      <c r="N18" s="148"/>
      <c r="O18" s="147">
        <v>21</v>
      </c>
      <c r="P18" s="148"/>
      <c r="Q18" s="150">
        <v>24</v>
      </c>
      <c r="R18" s="151"/>
      <c r="S18" s="160">
        <f t="shared" si="0"/>
        <v>67</v>
      </c>
      <c r="T18" s="152"/>
      <c r="U18" s="149">
        <f t="shared" si="6"/>
        <v>140</v>
      </c>
      <c r="V18" s="152"/>
      <c r="W18" s="147"/>
      <c r="X18" s="148"/>
      <c r="Y18" s="147"/>
      <c r="Z18" s="148"/>
      <c r="AA18" s="147"/>
      <c r="AB18" s="151"/>
      <c r="AC18" s="160">
        <f t="shared" si="1"/>
        <v>0</v>
      </c>
      <c r="AD18" s="152"/>
      <c r="AE18" s="153"/>
      <c r="AF18" s="148"/>
      <c r="AG18" s="154"/>
      <c r="AH18" s="148"/>
      <c r="AI18" s="155"/>
      <c r="AJ18" s="151"/>
      <c r="AK18" s="160">
        <f t="shared" si="2"/>
        <v>0</v>
      </c>
      <c r="AL18" s="152"/>
      <c r="AM18" s="165">
        <f t="shared" si="3"/>
        <v>0</v>
      </c>
      <c r="AN18" s="156"/>
      <c r="AO18" s="157">
        <f t="shared" si="4"/>
        <v>140</v>
      </c>
      <c r="AP18" s="152"/>
    </row>
    <row r="19" spans="1:42" ht="15.75" thickBot="1" x14ac:dyDescent="0.3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8"/>
      <c r="AH19" s="167"/>
      <c r="AI19" s="167"/>
      <c r="AJ19" s="167"/>
      <c r="AK19" s="167"/>
      <c r="AL19" s="167"/>
      <c r="AM19" s="167"/>
      <c r="AN19" s="167"/>
      <c r="AO19" s="167"/>
      <c r="AP19" s="169"/>
    </row>
    <row r="20" spans="1:42" ht="15.75" thickBot="1" x14ac:dyDescent="0.3">
      <c r="A20" s="112" t="s">
        <v>181</v>
      </c>
      <c r="B20" s="115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4"/>
      <c r="AH20" s="113"/>
      <c r="AI20" s="115"/>
      <c r="AJ20" s="113"/>
      <c r="AK20" s="113"/>
      <c r="AL20" s="113"/>
      <c r="AM20" s="113"/>
      <c r="AN20" s="113"/>
      <c r="AO20" s="113"/>
      <c r="AP20" s="116"/>
    </row>
    <row r="21" spans="1:42" ht="26.25" thickBot="1" x14ac:dyDescent="0.3">
      <c r="A21" s="117" t="s">
        <v>146</v>
      </c>
      <c r="B21" s="170" t="s">
        <v>147</v>
      </c>
      <c r="C21" s="117" t="s">
        <v>148</v>
      </c>
      <c r="D21" s="117" t="s">
        <v>149</v>
      </c>
      <c r="E21" s="119" t="s">
        <v>150</v>
      </c>
      <c r="F21" s="120" t="s">
        <v>151</v>
      </c>
      <c r="G21" s="120" t="s">
        <v>53</v>
      </c>
      <c r="H21" s="120" t="s">
        <v>151</v>
      </c>
      <c r="I21" s="120" t="s">
        <v>66</v>
      </c>
      <c r="J21" s="120" t="s">
        <v>151</v>
      </c>
      <c r="K21" s="122" t="s">
        <v>155</v>
      </c>
      <c r="L21" s="122" t="s">
        <v>151</v>
      </c>
      <c r="M21" s="119" t="s">
        <v>182</v>
      </c>
      <c r="N21" s="120" t="s">
        <v>151</v>
      </c>
      <c r="O21" s="171" t="s">
        <v>183</v>
      </c>
      <c r="P21" s="120" t="s">
        <v>151</v>
      </c>
      <c r="Q21" s="123" t="s">
        <v>184</v>
      </c>
      <c r="R21" s="121" t="s">
        <v>151</v>
      </c>
      <c r="S21" s="122" t="s">
        <v>156</v>
      </c>
      <c r="T21" s="122" t="s">
        <v>151</v>
      </c>
      <c r="U21" s="124" t="s">
        <v>157</v>
      </c>
      <c r="V21" s="124" t="s">
        <v>151</v>
      </c>
      <c r="W21" s="119" t="s">
        <v>158</v>
      </c>
      <c r="X21" s="120" t="s">
        <v>151</v>
      </c>
      <c r="Y21" s="120" t="s">
        <v>159</v>
      </c>
      <c r="Z21" s="120" t="s">
        <v>151</v>
      </c>
      <c r="AA21" s="120" t="s">
        <v>160</v>
      </c>
      <c r="AB21" s="121" t="s">
        <v>151</v>
      </c>
      <c r="AC21" s="122" t="s">
        <v>161</v>
      </c>
      <c r="AD21" s="122" t="s">
        <v>151</v>
      </c>
      <c r="AE21" s="119" t="s">
        <v>162</v>
      </c>
      <c r="AF21" s="120" t="s">
        <v>151</v>
      </c>
      <c r="AG21" s="120" t="s">
        <v>163</v>
      </c>
      <c r="AH21" s="120" t="s">
        <v>151</v>
      </c>
      <c r="AI21" s="125" t="s">
        <v>164</v>
      </c>
      <c r="AJ21" s="121" t="s">
        <v>151</v>
      </c>
      <c r="AK21" s="122" t="s">
        <v>165</v>
      </c>
      <c r="AL21" s="126" t="s">
        <v>151</v>
      </c>
      <c r="AM21" s="124" t="s">
        <v>166</v>
      </c>
      <c r="AN21" s="124" t="s">
        <v>151</v>
      </c>
      <c r="AO21" s="127" t="s">
        <v>167</v>
      </c>
      <c r="AP21" s="128" t="s">
        <v>151</v>
      </c>
    </row>
    <row r="22" spans="1:42" ht="108" x14ac:dyDescent="0.25">
      <c r="A22" s="172">
        <v>5</v>
      </c>
      <c r="B22" s="130" t="s">
        <v>185</v>
      </c>
      <c r="C22" s="162" t="s">
        <v>186</v>
      </c>
      <c r="D22" s="131" t="s">
        <v>187</v>
      </c>
      <c r="E22" s="139">
        <v>6990</v>
      </c>
      <c r="F22" s="134">
        <f>IF(E22="","",E22/E23)</f>
        <v>1.2813932172318974</v>
      </c>
      <c r="G22" s="133">
        <v>6922</v>
      </c>
      <c r="H22" s="134">
        <f>IF(G22="","",G22/G23)</f>
        <v>1.2347484837673921</v>
      </c>
      <c r="I22" s="140">
        <v>8213</v>
      </c>
      <c r="J22" s="134">
        <f>IF(I22="","",I22/I23)</f>
        <v>1.2069066862601028</v>
      </c>
      <c r="K22" s="173">
        <f t="shared" ref="K22:K43" si="7">E22+G22+I22</f>
        <v>22125</v>
      </c>
      <c r="L22" s="138">
        <f>IF(K22="","",K22/K23)</f>
        <v>1.2383857606627113</v>
      </c>
      <c r="M22" s="139">
        <v>7506</v>
      </c>
      <c r="N22" s="134">
        <f>IF(M22="","",M22/M23)</f>
        <v>1.2013444302176697</v>
      </c>
      <c r="O22" s="140">
        <v>5984</v>
      </c>
      <c r="P22" s="134">
        <f>IF(O22="","",O22/O23)</f>
        <v>1.334820432745929</v>
      </c>
      <c r="Q22" s="174">
        <v>6907</v>
      </c>
      <c r="R22" s="137">
        <f>IF(Q22="","",Q22/Q23)</f>
        <v>1.5834479596515361</v>
      </c>
      <c r="S22" s="173">
        <f t="shared" ref="S22:S43" si="8">M22+O22+Q22</f>
        <v>20397</v>
      </c>
      <c r="T22" s="138">
        <f>IF(S22="","",S22/S23)</f>
        <v>1.351421188630491</v>
      </c>
      <c r="U22" s="135">
        <f t="shared" ref="U22:U43" si="9">SUM(K22,S22)</f>
        <v>42522</v>
      </c>
      <c r="V22" s="138">
        <f>IF(U22="","",U22/U23)</f>
        <v>1.2901483661518858</v>
      </c>
      <c r="W22" s="139"/>
      <c r="X22" s="134" t="str">
        <f>IF(W22="","",W22/W23)</f>
        <v/>
      </c>
      <c r="Y22" s="133"/>
      <c r="Z22" s="134" t="str">
        <f>IF(Y22="","",Y22/Y23)</f>
        <v/>
      </c>
      <c r="AA22" s="140"/>
      <c r="AB22" s="137" t="str">
        <f>IF(AA22="","",AA22/AA23)</f>
        <v/>
      </c>
      <c r="AC22" s="135">
        <f t="shared" ref="AC22:AC43" si="10">W22+Y22+AA22</f>
        <v>0</v>
      </c>
      <c r="AD22" s="138" t="e">
        <f>IF(AC22="","",AC22/AC23)</f>
        <v>#DIV/0!</v>
      </c>
      <c r="AE22" s="139"/>
      <c r="AF22" s="134" t="str">
        <f>IF(AE22="","",AE22/AE23)</f>
        <v/>
      </c>
      <c r="AG22" s="133"/>
      <c r="AH22" s="134" t="str">
        <f>IF(AG22="","",AG22/AG23)</f>
        <v/>
      </c>
      <c r="AI22" s="140"/>
      <c r="AJ22" s="137" t="str">
        <f>IF(AI22="","",AI22/AI23)</f>
        <v/>
      </c>
      <c r="AK22" s="135">
        <f t="shared" ref="AK22:AK43" si="11">AE22+AG22+AI22</f>
        <v>0</v>
      </c>
      <c r="AL22" s="138" t="e">
        <f>IF(AK22="","",AK22/AK23)</f>
        <v>#DIV/0!</v>
      </c>
      <c r="AM22" s="135">
        <f t="shared" ref="AM22:AM43" si="12">SUM(AC22,AK22)</f>
        <v>0</v>
      </c>
      <c r="AN22" s="142" t="e">
        <f>IF(AM22="","",AM22/AM23)</f>
        <v>#DIV/0!</v>
      </c>
      <c r="AO22" s="143">
        <f t="shared" ref="AO22:AO43" si="13">SUM(U22,AM22)</f>
        <v>42522</v>
      </c>
      <c r="AP22" s="138">
        <f>IF(AO22="","",AO22/AO23)</f>
        <v>1.2901483661518858</v>
      </c>
    </row>
    <row r="23" spans="1:42" ht="48.75" thickBot="1" x14ac:dyDescent="0.3">
      <c r="A23" s="175"/>
      <c r="B23" s="145"/>
      <c r="C23" s="164" t="s">
        <v>169</v>
      </c>
      <c r="D23" s="146" t="s">
        <v>188</v>
      </c>
      <c r="E23" s="176">
        <v>5455</v>
      </c>
      <c r="F23" s="148"/>
      <c r="G23" s="176">
        <v>5606</v>
      </c>
      <c r="H23" s="148"/>
      <c r="I23" s="176">
        <v>6805</v>
      </c>
      <c r="J23" s="148"/>
      <c r="K23" s="165">
        <f t="shared" si="7"/>
        <v>17866</v>
      </c>
      <c r="L23" s="152"/>
      <c r="M23" s="176">
        <v>6248</v>
      </c>
      <c r="N23" s="148"/>
      <c r="O23" s="176">
        <v>4483</v>
      </c>
      <c r="P23" s="148"/>
      <c r="Q23" s="177">
        <v>4362</v>
      </c>
      <c r="R23" s="151"/>
      <c r="S23" s="165">
        <f t="shared" si="8"/>
        <v>15093</v>
      </c>
      <c r="T23" s="152"/>
      <c r="U23" s="149">
        <f t="shared" si="9"/>
        <v>32959</v>
      </c>
      <c r="V23" s="152"/>
      <c r="W23" s="153"/>
      <c r="X23" s="148"/>
      <c r="Y23" s="176"/>
      <c r="Z23" s="148"/>
      <c r="AA23" s="176"/>
      <c r="AB23" s="151"/>
      <c r="AC23" s="149">
        <f t="shared" si="10"/>
        <v>0</v>
      </c>
      <c r="AD23" s="152"/>
      <c r="AE23" s="153"/>
      <c r="AF23" s="148"/>
      <c r="AG23" s="176"/>
      <c r="AH23" s="148"/>
      <c r="AI23" s="176"/>
      <c r="AJ23" s="151"/>
      <c r="AK23" s="149">
        <f t="shared" si="11"/>
        <v>0</v>
      </c>
      <c r="AL23" s="152"/>
      <c r="AM23" s="149">
        <f t="shared" si="12"/>
        <v>0</v>
      </c>
      <c r="AN23" s="156"/>
      <c r="AO23" s="157">
        <f t="shared" si="13"/>
        <v>32959</v>
      </c>
      <c r="AP23" s="152"/>
    </row>
    <row r="24" spans="1:42" ht="72" x14ac:dyDescent="0.25">
      <c r="A24" s="178">
        <v>6</v>
      </c>
      <c r="B24" s="130" t="s">
        <v>189</v>
      </c>
      <c r="C24" s="162" t="s">
        <v>190</v>
      </c>
      <c r="D24" s="131" t="s">
        <v>191</v>
      </c>
      <c r="E24" s="133">
        <v>1912</v>
      </c>
      <c r="F24" s="134">
        <f>IF(E24="","",E24/E25)</f>
        <v>3.4265232974910393</v>
      </c>
      <c r="G24" s="133">
        <v>1820</v>
      </c>
      <c r="H24" s="134">
        <f>IF(G24="","",G24/G25)</f>
        <v>3.5477582846003899</v>
      </c>
      <c r="I24" s="133">
        <v>2388</v>
      </c>
      <c r="J24" s="134">
        <f>IF(I24="","",I24/I25)</f>
        <v>3.7370892018779345</v>
      </c>
      <c r="K24" s="135">
        <f t="shared" si="7"/>
        <v>6120</v>
      </c>
      <c r="L24" s="138">
        <f>IF(K24="","",K24/K25)</f>
        <v>3.5789473684210527</v>
      </c>
      <c r="M24" s="133">
        <v>1982</v>
      </c>
      <c r="N24" s="134">
        <f>IF(M24="","",M24/M25)</f>
        <v>3.435008665511265</v>
      </c>
      <c r="O24" s="133">
        <v>2060</v>
      </c>
      <c r="P24" s="134">
        <f>IF(O24="","",O24/O25)</f>
        <v>3.6203866432337435</v>
      </c>
      <c r="Q24" s="136">
        <v>2135</v>
      </c>
      <c r="R24" s="137">
        <f>IF(Q24="","",Q24/Q25)</f>
        <v>3.8607594936708862</v>
      </c>
      <c r="S24" s="135">
        <f t="shared" si="8"/>
        <v>6177</v>
      </c>
      <c r="T24" s="138">
        <f>IF(S24="","",S24/S25)</f>
        <v>3.635668040023543</v>
      </c>
      <c r="U24" s="135">
        <f t="shared" si="9"/>
        <v>12297</v>
      </c>
      <c r="V24" s="138">
        <f>IF(U24="","",U24/U25)</f>
        <v>3.6072161924317983</v>
      </c>
      <c r="W24" s="139"/>
      <c r="X24" s="134" t="str">
        <f>IF(W24="","",W24/W25)</f>
        <v/>
      </c>
      <c r="Y24" s="133"/>
      <c r="Z24" s="134" t="str">
        <f>IF(Y24="","",Y24/Y25)</f>
        <v/>
      </c>
      <c r="AA24" s="133"/>
      <c r="AB24" s="137" t="str">
        <f>IF(AA24="","",AA24/AA25)</f>
        <v/>
      </c>
      <c r="AC24" s="135">
        <f t="shared" si="10"/>
        <v>0</v>
      </c>
      <c r="AD24" s="138" t="e">
        <f>IF(AC24="","",AC24/AC25)</f>
        <v>#DIV/0!</v>
      </c>
      <c r="AE24" s="133"/>
      <c r="AF24" s="134" t="str">
        <f>IF(AE24="","",AE24/AE25)</f>
        <v/>
      </c>
      <c r="AG24" s="133"/>
      <c r="AH24" s="134" t="str">
        <f>IF(AG24="","",AG24/AG25)</f>
        <v/>
      </c>
      <c r="AI24" s="133"/>
      <c r="AJ24" s="137" t="str">
        <f>IF(AI24="","",AI24/AI25)</f>
        <v/>
      </c>
      <c r="AK24" s="135">
        <f t="shared" si="11"/>
        <v>0</v>
      </c>
      <c r="AL24" s="138" t="e">
        <f>IF(AK24="","",AK24/AK25)</f>
        <v>#DIV/0!</v>
      </c>
      <c r="AM24" s="135">
        <f t="shared" si="12"/>
        <v>0</v>
      </c>
      <c r="AN24" s="142" t="e">
        <f>IF(AM24="","",AM24/AM25)</f>
        <v>#DIV/0!</v>
      </c>
      <c r="AO24" s="143">
        <f t="shared" si="13"/>
        <v>12297</v>
      </c>
      <c r="AP24" s="138">
        <f>IF(AO24="","",AO24/AO25)</f>
        <v>3.6072161924317983</v>
      </c>
    </row>
    <row r="25" spans="1:42" ht="72.75" thickBot="1" x14ac:dyDescent="0.3">
      <c r="A25" s="175"/>
      <c r="B25" s="145"/>
      <c r="C25" s="164" t="s">
        <v>192</v>
      </c>
      <c r="D25" s="146" t="s">
        <v>193</v>
      </c>
      <c r="E25" s="147">
        <v>558</v>
      </c>
      <c r="F25" s="148"/>
      <c r="G25" s="147">
        <v>513</v>
      </c>
      <c r="H25" s="148"/>
      <c r="I25" s="147">
        <v>639</v>
      </c>
      <c r="J25" s="148"/>
      <c r="K25" s="160">
        <f t="shared" si="7"/>
        <v>1710</v>
      </c>
      <c r="L25" s="152"/>
      <c r="M25" s="147">
        <v>577</v>
      </c>
      <c r="N25" s="148"/>
      <c r="O25" s="147">
        <v>569</v>
      </c>
      <c r="P25" s="148"/>
      <c r="Q25" s="150">
        <v>553</v>
      </c>
      <c r="R25" s="151"/>
      <c r="S25" s="160">
        <f t="shared" si="8"/>
        <v>1699</v>
      </c>
      <c r="T25" s="152"/>
      <c r="U25" s="149">
        <f t="shared" si="9"/>
        <v>3409</v>
      </c>
      <c r="V25" s="152"/>
      <c r="W25" s="153"/>
      <c r="X25" s="148"/>
      <c r="Y25" s="147"/>
      <c r="Z25" s="148"/>
      <c r="AA25" s="147"/>
      <c r="AB25" s="151"/>
      <c r="AC25" s="149">
        <f t="shared" si="10"/>
        <v>0</v>
      </c>
      <c r="AD25" s="152"/>
      <c r="AE25" s="147"/>
      <c r="AF25" s="148"/>
      <c r="AG25" s="147"/>
      <c r="AH25" s="148"/>
      <c r="AI25" s="147"/>
      <c r="AJ25" s="151"/>
      <c r="AK25" s="149">
        <f t="shared" si="11"/>
        <v>0</v>
      </c>
      <c r="AL25" s="152"/>
      <c r="AM25" s="149">
        <f t="shared" si="12"/>
        <v>0</v>
      </c>
      <c r="AN25" s="156"/>
      <c r="AO25" s="157">
        <f t="shared" si="13"/>
        <v>3409</v>
      </c>
      <c r="AP25" s="152"/>
    </row>
    <row r="26" spans="1:42" ht="72" x14ac:dyDescent="0.25">
      <c r="A26" s="178">
        <v>7</v>
      </c>
      <c r="B26" s="179" t="s">
        <v>194</v>
      </c>
      <c r="C26" s="162" t="s">
        <v>190</v>
      </c>
      <c r="D26" s="180" t="s">
        <v>195</v>
      </c>
      <c r="E26" s="133">
        <v>1404</v>
      </c>
      <c r="F26" s="134">
        <f>IF(E26="","",E26/E27)</f>
        <v>2.5161290322580645</v>
      </c>
      <c r="G26" s="133">
        <v>1169</v>
      </c>
      <c r="H26" s="134">
        <f>IF(G26="","",G26/G27)</f>
        <v>2.2787524366471734</v>
      </c>
      <c r="I26" s="133">
        <f>(3131-1992)</f>
        <v>1139</v>
      </c>
      <c r="J26" s="134">
        <f>IF(I26="","",I26/I27)</f>
        <v>1.7824726134585289</v>
      </c>
      <c r="K26" s="173">
        <f t="shared" si="7"/>
        <v>3712</v>
      </c>
      <c r="L26" s="138">
        <f>IF(K26="","",K26/K27)</f>
        <v>2.1707602339181284</v>
      </c>
      <c r="M26" s="133">
        <v>1407</v>
      </c>
      <c r="N26" s="134">
        <f>IF(M26="","",M26/M27)</f>
        <v>2.4384748700173309</v>
      </c>
      <c r="O26" s="133">
        <f>3224-1828</f>
        <v>1396</v>
      </c>
      <c r="P26" s="134">
        <f>IF(O26="","",O26/O27)</f>
        <v>2.4534270650263621</v>
      </c>
      <c r="Q26" s="136">
        <f>3120-1918</f>
        <v>1202</v>
      </c>
      <c r="R26" s="137">
        <f>IF(Q26="","",Q26/Q27)</f>
        <v>2.1735985533453888</v>
      </c>
      <c r="S26" s="173">
        <f t="shared" si="8"/>
        <v>4005</v>
      </c>
      <c r="T26" s="138">
        <f>IF(S26="","",S26/S27)</f>
        <v>2.3572689817539731</v>
      </c>
      <c r="U26" s="135">
        <f t="shared" si="9"/>
        <v>7717</v>
      </c>
      <c r="V26" s="138">
        <f>IF(U26="","",U26/U27)</f>
        <v>2.2637136990319742</v>
      </c>
      <c r="W26" s="133"/>
      <c r="X26" s="134" t="str">
        <f>IF(W26="","",W26/W27)</f>
        <v/>
      </c>
      <c r="Y26" s="133"/>
      <c r="Z26" s="134" t="str">
        <f>IF(Y26="","",Y26/Y27)</f>
        <v/>
      </c>
      <c r="AA26" s="133"/>
      <c r="AB26" s="137" t="str">
        <f>IF(AA26="","",AA26/AA27)</f>
        <v/>
      </c>
      <c r="AC26" s="135">
        <f t="shared" si="10"/>
        <v>0</v>
      </c>
      <c r="AD26" s="138" t="e">
        <f>IF(AC26="","",AC26/AC27)</f>
        <v>#DIV/0!</v>
      </c>
      <c r="AE26" s="139"/>
      <c r="AF26" s="134" t="str">
        <f>IF(AE26="","",AE26/AE27)</f>
        <v/>
      </c>
      <c r="AG26" s="133"/>
      <c r="AH26" s="134" t="str">
        <f>IF(AG26="","",AG26/AG27)</f>
        <v/>
      </c>
      <c r="AI26" s="133"/>
      <c r="AJ26" s="137" t="str">
        <f>IF(AI26="","",AI26/AI27)</f>
        <v/>
      </c>
      <c r="AK26" s="135">
        <f t="shared" si="11"/>
        <v>0</v>
      </c>
      <c r="AL26" s="138" t="e">
        <f>IF(AK26="","",AK26/AK27)</f>
        <v>#DIV/0!</v>
      </c>
      <c r="AM26" s="135">
        <f t="shared" si="12"/>
        <v>0</v>
      </c>
      <c r="AN26" s="142" t="e">
        <f>IF(AM26="","",AM26/AM27)</f>
        <v>#DIV/0!</v>
      </c>
      <c r="AO26" s="143">
        <f t="shared" si="13"/>
        <v>7717</v>
      </c>
      <c r="AP26" s="138">
        <f>IF(AO26="","",AO26/AO27)</f>
        <v>2.2637136990319742</v>
      </c>
    </row>
    <row r="27" spans="1:42" ht="72.75" thickBot="1" x14ac:dyDescent="0.3">
      <c r="A27" s="178"/>
      <c r="B27" s="145"/>
      <c r="C27" s="164" t="s">
        <v>190</v>
      </c>
      <c r="D27" s="146" t="s">
        <v>196</v>
      </c>
      <c r="E27" s="147">
        <v>558</v>
      </c>
      <c r="F27" s="148"/>
      <c r="G27" s="147">
        <v>513</v>
      </c>
      <c r="H27" s="148"/>
      <c r="I27" s="147">
        <v>639</v>
      </c>
      <c r="J27" s="148"/>
      <c r="K27" s="165">
        <f t="shared" si="7"/>
        <v>1710</v>
      </c>
      <c r="L27" s="152"/>
      <c r="M27" s="147">
        <v>577</v>
      </c>
      <c r="N27" s="148"/>
      <c r="O27" s="147">
        <v>569</v>
      </c>
      <c r="P27" s="148"/>
      <c r="Q27" s="150">
        <v>553</v>
      </c>
      <c r="R27" s="151"/>
      <c r="S27" s="165">
        <f t="shared" si="8"/>
        <v>1699</v>
      </c>
      <c r="T27" s="152"/>
      <c r="U27" s="149">
        <f t="shared" si="9"/>
        <v>3409</v>
      </c>
      <c r="V27" s="152"/>
      <c r="W27" s="147"/>
      <c r="X27" s="148"/>
      <c r="Y27" s="147"/>
      <c r="Z27" s="148"/>
      <c r="AA27" s="147"/>
      <c r="AB27" s="151"/>
      <c r="AC27" s="160">
        <f t="shared" si="10"/>
        <v>0</v>
      </c>
      <c r="AD27" s="152"/>
      <c r="AE27" s="153"/>
      <c r="AF27" s="148"/>
      <c r="AG27" s="147"/>
      <c r="AH27" s="148"/>
      <c r="AI27" s="147"/>
      <c r="AJ27" s="151"/>
      <c r="AK27" s="160">
        <f t="shared" si="11"/>
        <v>0</v>
      </c>
      <c r="AL27" s="152"/>
      <c r="AM27" s="149">
        <f t="shared" si="12"/>
        <v>0</v>
      </c>
      <c r="AN27" s="156"/>
      <c r="AO27" s="157">
        <f t="shared" si="13"/>
        <v>3409</v>
      </c>
      <c r="AP27" s="152"/>
    </row>
    <row r="28" spans="1:42" ht="82.5" customHeight="1" x14ac:dyDescent="0.25">
      <c r="A28" s="172">
        <v>8</v>
      </c>
      <c r="B28" s="130" t="s">
        <v>197</v>
      </c>
      <c r="C28" s="181" t="s">
        <v>198</v>
      </c>
      <c r="D28" s="131" t="s">
        <v>199</v>
      </c>
      <c r="E28" s="133">
        <v>1634</v>
      </c>
      <c r="F28" s="134">
        <f>IF(E28="","",(E28/E29)*100)</f>
        <v>53.785385121790654</v>
      </c>
      <c r="G28" s="133">
        <v>1575</v>
      </c>
      <c r="H28" s="134">
        <f>IF(G28="","",(G28/G29)*100)</f>
        <v>57.397959183673478</v>
      </c>
      <c r="I28" s="133">
        <v>1992</v>
      </c>
      <c r="J28" s="134">
        <f>IF(I28="","",(I28/I29)*100)</f>
        <v>63.621846055573293</v>
      </c>
      <c r="K28" s="173">
        <f t="shared" si="7"/>
        <v>5201</v>
      </c>
      <c r="L28" s="138">
        <f>IF(K28="","",(K28/K29)*100)</f>
        <v>58.352967575451586</v>
      </c>
      <c r="M28" s="133">
        <v>1713</v>
      </c>
      <c r="N28" s="134">
        <f>IF(M28="","",(M28/M29)*100)</f>
        <v>54.90384615384616</v>
      </c>
      <c r="O28" s="133">
        <v>1828</v>
      </c>
      <c r="P28" s="134">
        <f>IF(O28="","",(O28/O29)*100)</f>
        <v>56.699751861042181</v>
      </c>
      <c r="Q28" s="136">
        <v>1918</v>
      </c>
      <c r="R28" s="137">
        <f>IF(Q28="","",(Q28/Q29)*100)</f>
        <v>61.474358974358978</v>
      </c>
      <c r="S28" s="173">
        <f t="shared" si="8"/>
        <v>5459</v>
      </c>
      <c r="T28" s="138">
        <f>IF(S28="","",S28/S29)</f>
        <v>0.57681741335587489</v>
      </c>
      <c r="U28" s="135">
        <f t="shared" si="9"/>
        <v>10660</v>
      </c>
      <c r="V28" s="138">
        <f>IF(U28="","",U28/U29)</f>
        <v>0.58007291723349841</v>
      </c>
      <c r="W28" s="139"/>
      <c r="X28" s="134" t="str">
        <f>IF(W28="","",(W28/W29)*100)</f>
        <v/>
      </c>
      <c r="Y28" s="133"/>
      <c r="Z28" s="134" t="str">
        <f>IF(Y28="","",(Y28/Y29)*100)</f>
        <v/>
      </c>
      <c r="AA28" s="133"/>
      <c r="AB28" s="137" t="str">
        <f>IF(AA28="","",(AA28/AA29)*100)</f>
        <v/>
      </c>
      <c r="AC28" s="173">
        <f t="shared" si="10"/>
        <v>0</v>
      </c>
      <c r="AD28" s="138" t="e">
        <f>IF(AC28="","",(AC28/AC29)*100)</f>
        <v>#DIV/0!</v>
      </c>
      <c r="AE28" s="139"/>
      <c r="AF28" s="134" t="str">
        <f>IF(AE28="","",(AE28/AE29)*100)</f>
        <v/>
      </c>
      <c r="AG28" s="133"/>
      <c r="AH28" s="134" t="str">
        <f>IF(AG28="","",(AG28/AG29)*100)</f>
        <v/>
      </c>
      <c r="AI28" s="133"/>
      <c r="AJ28" s="137" t="str">
        <f>IF(AI28="","",(AI28/AI29)*100)</f>
        <v/>
      </c>
      <c r="AK28" s="173">
        <f t="shared" si="11"/>
        <v>0</v>
      </c>
      <c r="AL28" s="138" t="e">
        <f>IF(AK28="","",AK28/AK29)</f>
        <v>#DIV/0!</v>
      </c>
      <c r="AM28" s="135">
        <f t="shared" si="12"/>
        <v>0</v>
      </c>
      <c r="AN28" s="142" t="e">
        <f>IF(AM28="","",AM28/AM29)</f>
        <v>#DIV/0!</v>
      </c>
      <c r="AO28" s="143">
        <f t="shared" si="13"/>
        <v>10660</v>
      </c>
      <c r="AP28" s="138">
        <f>IF(AO28="","",(AO28/AO29)*100)</f>
        <v>58.007291723349837</v>
      </c>
    </row>
    <row r="29" spans="1:42" ht="34.5" customHeight="1" thickBot="1" x14ac:dyDescent="0.3">
      <c r="A29" s="175"/>
      <c r="B29" s="145"/>
      <c r="C29" s="182" t="s">
        <v>198</v>
      </c>
      <c r="D29" s="146" t="s">
        <v>200</v>
      </c>
      <c r="E29" s="147">
        <v>3038</v>
      </c>
      <c r="F29" s="148"/>
      <c r="G29" s="147">
        <v>2744</v>
      </c>
      <c r="H29" s="148"/>
      <c r="I29" s="147">
        <v>3131</v>
      </c>
      <c r="J29" s="148"/>
      <c r="K29" s="165">
        <f t="shared" si="7"/>
        <v>8913</v>
      </c>
      <c r="L29" s="152"/>
      <c r="M29" s="147">
        <v>3120</v>
      </c>
      <c r="N29" s="148"/>
      <c r="O29" s="147">
        <v>3224</v>
      </c>
      <c r="P29" s="148"/>
      <c r="Q29" s="150">
        <v>3120</v>
      </c>
      <c r="R29" s="151"/>
      <c r="S29" s="165">
        <f t="shared" si="8"/>
        <v>9464</v>
      </c>
      <c r="T29" s="152"/>
      <c r="U29" s="149">
        <f t="shared" si="9"/>
        <v>18377</v>
      </c>
      <c r="V29" s="152"/>
      <c r="W29" s="153"/>
      <c r="X29" s="148"/>
      <c r="Y29" s="147"/>
      <c r="Z29" s="148"/>
      <c r="AA29" s="147"/>
      <c r="AB29" s="151"/>
      <c r="AC29" s="165">
        <f t="shared" si="10"/>
        <v>0</v>
      </c>
      <c r="AD29" s="152"/>
      <c r="AE29" s="153"/>
      <c r="AF29" s="148"/>
      <c r="AG29" s="147"/>
      <c r="AH29" s="148"/>
      <c r="AI29" s="147"/>
      <c r="AJ29" s="151"/>
      <c r="AK29" s="165">
        <f t="shared" si="11"/>
        <v>0</v>
      </c>
      <c r="AL29" s="152"/>
      <c r="AM29" s="149">
        <f t="shared" si="12"/>
        <v>0</v>
      </c>
      <c r="AN29" s="156"/>
      <c r="AO29" s="157">
        <f t="shared" si="13"/>
        <v>18377</v>
      </c>
      <c r="AP29" s="152"/>
    </row>
    <row r="30" spans="1:42" ht="108.75" thickBot="1" x14ac:dyDescent="0.3">
      <c r="A30" s="178">
        <v>9</v>
      </c>
      <c r="B30" s="183" t="s">
        <v>201</v>
      </c>
      <c r="C30" s="162" t="s">
        <v>202</v>
      </c>
      <c r="D30" s="131" t="s">
        <v>203</v>
      </c>
      <c r="E30" s="133">
        <v>558</v>
      </c>
      <c r="F30" s="134">
        <f>IF(E30="","",E30/E31)</f>
        <v>5.6938775510204085</v>
      </c>
      <c r="G30" s="133">
        <v>513</v>
      </c>
      <c r="H30" s="134">
        <f>IF(G30="","",G30/G31)</f>
        <v>5.2346938775510203</v>
      </c>
      <c r="I30" s="133">
        <v>639</v>
      </c>
      <c r="J30" s="134">
        <f>IF(I30="","",I30/I31)</f>
        <v>6.326732673267327</v>
      </c>
      <c r="K30" s="135">
        <f t="shared" si="7"/>
        <v>1710</v>
      </c>
      <c r="L30" s="138">
        <f>IF(K30="","",K30/K31)</f>
        <v>17.272727272727273</v>
      </c>
      <c r="M30" s="133">
        <v>577</v>
      </c>
      <c r="N30" s="134">
        <f>IF(M30="","",M30/M31)</f>
        <v>5.5480769230769234</v>
      </c>
      <c r="O30" s="133">
        <v>569</v>
      </c>
      <c r="P30" s="134">
        <f>IF(O30="","",O30/O31)</f>
        <v>5.4711538461538458</v>
      </c>
      <c r="Q30" s="136">
        <v>553</v>
      </c>
      <c r="R30" s="137">
        <f>IF(Q30="","",Q30/Q31)</f>
        <v>5.3173076923076925</v>
      </c>
      <c r="S30" s="135">
        <f t="shared" si="8"/>
        <v>1699</v>
      </c>
      <c r="T30" s="138">
        <f>IF(S30="","",S30/S31)</f>
        <v>16.33653846153846</v>
      </c>
      <c r="U30" s="135">
        <f t="shared" si="9"/>
        <v>3409</v>
      </c>
      <c r="V30" s="138">
        <f>IF(U30="","",U30/U31)</f>
        <v>33.586206896551722</v>
      </c>
      <c r="W30" s="139"/>
      <c r="X30" s="134" t="str">
        <f>IF(W30="","",W30/W31)</f>
        <v/>
      </c>
      <c r="Y30" s="133"/>
      <c r="Z30" s="134" t="str">
        <f>IF(Y30="","",Y30/Y31)</f>
        <v/>
      </c>
      <c r="AA30" s="133"/>
      <c r="AB30" s="137" t="str">
        <f>IF(AA30="","",AA30/AA31)</f>
        <v/>
      </c>
      <c r="AC30" s="135">
        <f t="shared" si="10"/>
        <v>0</v>
      </c>
      <c r="AD30" s="138" t="e">
        <f>IF(AC30="","",((AC30/3)/AC31))</f>
        <v>#DIV/0!</v>
      </c>
      <c r="AE30" s="139"/>
      <c r="AF30" s="134" t="str">
        <f>IF(AE30="","",AE30/AE31)</f>
        <v/>
      </c>
      <c r="AG30" s="133"/>
      <c r="AH30" s="134" t="str">
        <f>IF(AG30="","",AG30/AG31)</f>
        <v/>
      </c>
      <c r="AI30" s="133"/>
      <c r="AJ30" s="137" t="str">
        <f>IF(AI30="","",AI30/AI31)</f>
        <v/>
      </c>
      <c r="AK30" s="135">
        <f t="shared" si="11"/>
        <v>0</v>
      </c>
      <c r="AL30" s="138" t="e">
        <f>IF(AK30="","",AK30/AK31)</f>
        <v>#DIV/0!</v>
      </c>
      <c r="AM30" s="135">
        <f t="shared" si="12"/>
        <v>0</v>
      </c>
      <c r="AN30" s="142" t="e">
        <f>IF(AM30="","",AM30/AM31)</f>
        <v>#DIV/0!</v>
      </c>
      <c r="AO30" s="143">
        <f t="shared" si="13"/>
        <v>3409</v>
      </c>
      <c r="AP30" s="138">
        <f>IF(AO30="","",((AO30)/10)/AO31)</f>
        <v>3.3586206896551722</v>
      </c>
    </row>
    <row r="31" spans="1:42" ht="96.75" thickBot="1" x14ac:dyDescent="0.3">
      <c r="A31" s="175"/>
      <c r="B31" s="184"/>
      <c r="C31" s="164" t="s">
        <v>204</v>
      </c>
      <c r="D31" s="146" t="s">
        <v>205</v>
      </c>
      <c r="E31" s="147">
        <v>98</v>
      </c>
      <c r="F31" s="148"/>
      <c r="G31" s="147">
        <v>98</v>
      </c>
      <c r="H31" s="148"/>
      <c r="I31" s="147">
        <v>101</v>
      </c>
      <c r="J31" s="148"/>
      <c r="K31" s="160">
        <f>(E31+G31+I31)/3</f>
        <v>99</v>
      </c>
      <c r="L31" s="152"/>
      <c r="M31" s="147">
        <v>104</v>
      </c>
      <c r="N31" s="148"/>
      <c r="O31" s="147">
        <v>104</v>
      </c>
      <c r="P31" s="148"/>
      <c r="Q31" s="150">
        <v>104</v>
      </c>
      <c r="R31" s="151"/>
      <c r="S31" s="160">
        <f>(M31+O31+Q31)/3</f>
        <v>104</v>
      </c>
      <c r="T31" s="152"/>
      <c r="U31" s="185">
        <f>SUM(K31,S31)/2</f>
        <v>101.5</v>
      </c>
      <c r="V31" s="152"/>
      <c r="W31" s="153"/>
      <c r="X31" s="148"/>
      <c r="Y31" s="147"/>
      <c r="Z31" s="148"/>
      <c r="AA31" s="147"/>
      <c r="AB31" s="151"/>
      <c r="AC31" s="185">
        <f>(W31+Y31+AA31)/3</f>
        <v>0</v>
      </c>
      <c r="AD31" s="152"/>
      <c r="AE31" s="153"/>
      <c r="AF31" s="148"/>
      <c r="AG31" s="147"/>
      <c r="AH31" s="148"/>
      <c r="AI31" s="147"/>
      <c r="AJ31" s="151"/>
      <c r="AK31" s="149">
        <f>(AE31+AG31+AI31)/3</f>
        <v>0</v>
      </c>
      <c r="AL31" s="152"/>
      <c r="AM31" s="185">
        <f>SUM(AC31,AK31)/2</f>
        <v>0</v>
      </c>
      <c r="AN31" s="156"/>
      <c r="AO31" s="143">
        <f t="shared" si="13"/>
        <v>101.5</v>
      </c>
      <c r="AP31" s="152"/>
    </row>
    <row r="32" spans="1:42" ht="84" x14ac:dyDescent="0.25">
      <c r="A32" s="178">
        <v>10</v>
      </c>
      <c r="B32" s="130" t="s">
        <v>206</v>
      </c>
      <c r="C32" s="162" t="s">
        <v>207</v>
      </c>
      <c r="D32" s="131" t="s">
        <v>208</v>
      </c>
      <c r="E32" s="133">
        <v>609</v>
      </c>
      <c r="F32" s="134">
        <f>IF(E32="","",E32/E33)</f>
        <v>0.11164069660861595</v>
      </c>
      <c r="G32" s="133">
        <v>506</v>
      </c>
      <c r="H32" s="134">
        <f>IF(G32="","",G32/G33)</f>
        <v>9.026043524794862E-2</v>
      </c>
      <c r="I32" s="133">
        <v>694</v>
      </c>
      <c r="J32" s="134">
        <f>IF(I32="","",I32/I33)</f>
        <v>0.10198383541513593</v>
      </c>
      <c r="K32" s="135">
        <f t="shared" si="7"/>
        <v>1809</v>
      </c>
      <c r="L32" s="138">
        <f>IF(K32="","",K32/K33)</f>
        <v>0.10125377812604948</v>
      </c>
      <c r="M32" s="133">
        <v>655</v>
      </c>
      <c r="N32" s="134">
        <f>IF(M32="","",M32/M33)</f>
        <v>0.10483354673495518</v>
      </c>
      <c r="O32" s="133">
        <v>602</v>
      </c>
      <c r="P32" s="134">
        <f>IF(O32="","",O32/O33)</f>
        <v>0.13428507695739461</v>
      </c>
      <c r="Q32" s="136">
        <v>560</v>
      </c>
      <c r="R32" s="137">
        <f>IF(Q32="","",Q32/Q33)</f>
        <v>0.12838147638697844</v>
      </c>
      <c r="S32" s="135">
        <f t="shared" si="8"/>
        <v>1817</v>
      </c>
      <c r="T32" s="138">
        <f>IF(S32="","",S32/S33)</f>
        <v>0.12038693434042272</v>
      </c>
      <c r="U32" s="135">
        <f t="shared" si="9"/>
        <v>3626</v>
      </c>
      <c r="V32" s="138">
        <f>IF(U32="","",U32/U33)</f>
        <v>0.11001547377044206</v>
      </c>
      <c r="W32" s="139"/>
      <c r="X32" s="134" t="str">
        <f>IF(W32="","",W32/W33)</f>
        <v/>
      </c>
      <c r="Y32" s="133"/>
      <c r="Z32" s="134" t="str">
        <f>IF(Y32="","",Y32/Y33)</f>
        <v/>
      </c>
      <c r="AA32" s="133"/>
      <c r="AB32" s="137" t="str">
        <f>IF(AA32="","",AA32/AA33)</f>
        <v/>
      </c>
      <c r="AC32" s="135">
        <f t="shared" si="10"/>
        <v>0</v>
      </c>
      <c r="AD32" s="138" t="e">
        <f>IF(AC32="","",AC32/AC33)</f>
        <v>#DIV/0!</v>
      </c>
      <c r="AE32" s="139"/>
      <c r="AF32" s="134" t="str">
        <f>IF(AE32="","",AE32/AE33)</f>
        <v/>
      </c>
      <c r="AG32" s="133"/>
      <c r="AH32" s="134" t="str">
        <f>IF(AG32="","",AG32/AG33)</f>
        <v/>
      </c>
      <c r="AI32" s="133"/>
      <c r="AJ32" s="137" t="str">
        <f>IF(AI32="","",AI32/AI33)</f>
        <v/>
      </c>
      <c r="AK32" s="135">
        <f t="shared" si="11"/>
        <v>0</v>
      </c>
      <c r="AL32" s="138" t="e">
        <f>IF(AK32="","",AK32/AK33)</f>
        <v>#DIV/0!</v>
      </c>
      <c r="AM32" s="135">
        <f t="shared" si="12"/>
        <v>0</v>
      </c>
      <c r="AN32" s="142" t="e">
        <f>IF(AM32="","",AM32/AM33)</f>
        <v>#DIV/0!</v>
      </c>
      <c r="AO32" s="143">
        <f t="shared" si="13"/>
        <v>3626</v>
      </c>
      <c r="AP32" s="138">
        <f>IF(AO32="","",AO32/AO33)</f>
        <v>0.11001547377044206</v>
      </c>
    </row>
    <row r="33" spans="1:42" ht="108.75" thickBot="1" x14ac:dyDescent="0.3">
      <c r="A33" s="175"/>
      <c r="B33" s="145"/>
      <c r="C33" s="164" t="s">
        <v>209</v>
      </c>
      <c r="D33" s="146" t="s">
        <v>210</v>
      </c>
      <c r="E33" s="147">
        <v>5455</v>
      </c>
      <c r="F33" s="148"/>
      <c r="G33" s="147">
        <v>5606</v>
      </c>
      <c r="H33" s="148"/>
      <c r="I33" s="147">
        <v>6805</v>
      </c>
      <c r="J33" s="148"/>
      <c r="K33" s="160">
        <f t="shared" si="7"/>
        <v>17866</v>
      </c>
      <c r="L33" s="152"/>
      <c r="M33" s="147">
        <v>6248</v>
      </c>
      <c r="N33" s="148"/>
      <c r="O33" s="147">
        <v>4483</v>
      </c>
      <c r="P33" s="148"/>
      <c r="Q33" s="150">
        <v>4362</v>
      </c>
      <c r="R33" s="151"/>
      <c r="S33" s="160">
        <f t="shared" si="8"/>
        <v>15093</v>
      </c>
      <c r="T33" s="152"/>
      <c r="U33" s="149">
        <f t="shared" si="9"/>
        <v>32959</v>
      </c>
      <c r="V33" s="152"/>
      <c r="W33" s="153"/>
      <c r="X33" s="148"/>
      <c r="Y33" s="147"/>
      <c r="Z33" s="148"/>
      <c r="AA33" s="147"/>
      <c r="AB33" s="151"/>
      <c r="AC33" s="149">
        <f t="shared" si="10"/>
        <v>0</v>
      </c>
      <c r="AD33" s="152"/>
      <c r="AE33" s="153"/>
      <c r="AF33" s="148"/>
      <c r="AG33" s="147"/>
      <c r="AH33" s="148"/>
      <c r="AI33" s="147"/>
      <c r="AJ33" s="151"/>
      <c r="AK33" s="149">
        <f t="shared" si="11"/>
        <v>0</v>
      </c>
      <c r="AL33" s="152"/>
      <c r="AM33" s="149">
        <f t="shared" si="12"/>
        <v>0</v>
      </c>
      <c r="AN33" s="156"/>
      <c r="AO33" s="157">
        <f t="shared" si="13"/>
        <v>32959</v>
      </c>
      <c r="AP33" s="152"/>
    </row>
    <row r="34" spans="1:42" ht="84" x14ac:dyDescent="0.25">
      <c r="A34" s="178">
        <v>11</v>
      </c>
      <c r="B34" s="130" t="s">
        <v>211</v>
      </c>
      <c r="C34" s="162" t="s">
        <v>212</v>
      </c>
      <c r="D34" s="131" t="s">
        <v>213</v>
      </c>
      <c r="E34" s="133">
        <v>1055</v>
      </c>
      <c r="F34" s="134">
        <f>IF(E34="","",E34/E35)</f>
        <v>0.1934005499541705</v>
      </c>
      <c r="G34" s="133">
        <v>1304</v>
      </c>
      <c r="H34" s="134">
        <f>IF(G34="","",G34/G35)</f>
        <v>0.23260792008562256</v>
      </c>
      <c r="I34" s="133">
        <v>1750</v>
      </c>
      <c r="J34" s="134">
        <f>IF(I34="","",I34/I35)</f>
        <v>0.25716385011021309</v>
      </c>
      <c r="K34" s="135">
        <f t="shared" si="7"/>
        <v>4109</v>
      </c>
      <c r="L34" s="138">
        <f>IF(K34="","",K34/K35)</f>
        <v>0.22998992499720139</v>
      </c>
      <c r="M34" s="133">
        <v>1558</v>
      </c>
      <c r="N34" s="134">
        <f>IF(M34="","",M34/M35)</f>
        <v>0.24935979513444304</v>
      </c>
      <c r="O34" s="133">
        <v>1221</v>
      </c>
      <c r="P34" s="134">
        <f>IF(O34="","",O34/O35)</f>
        <v>0.27236225741690834</v>
      </c>
      <c r="Q34" s="136">
        <v>738</v>
      </c>
      <c r="R34" s="137">
        <f>IF(Q34="","",Q34/Q35)</f>
        <v>0.16918844566712518</v>
      </c>
      <c r="S34" s="160">
        <f t="shared" si="8"/>
        <v>3517</v>
      </c>
      <c r="T34" s="138">
        <f>IF(S34="","",S34/S35)</f>
        <v>0.2330219306963493</v>
      </c>
      <c r="U34" s="186">
        <f t="shared" si="9"/>
        <v>7626</v>
      </c>
      <c r="V34" s="138">
        <f>IF(U34="","",U34/U35)</f>
        <v>0.23137837919839802</v>
      </c>
      <c r="W34" s="139"/>
      <c r="X34" s="134" t="str">
        <f>IF(W34="","",W34/W35)</f>
        <v/>
      </c>
      <c r="Y34" s="133"/>
      <c r="Z34" s="134" t="str">
        <f>IF(Y34="","",Y34/Y35)</f>
        <v/>
      </c>
      <c r="AA34" s="133"/>
      <c r="AB34" s="137" t="str">
        <f>IF(AA34="","",AA34/AA35)</f>
        <v/>
      </c>
      <c r="AC34" s="161">
        <f t="shared" si="10"/>
        <v>0</v>
      </c>
      <c r="AD34" s="138" t="e">
        <f>IF(AC34="","",AC34/AC35)</f>
        <v>#DIV/0!</v>
      </c>
      <c r="AE34" s="139"/>
      <c r="AF34" s="134" t="str">
        <f>IF(AE34="","",AE34/AE35)</f>
        <v/>
      </c>
      <c r="AG34" s="133"/>
      <c r="AH34" s="134" t="str">
        <f>IF(AG34="","",AG34/AG35)</f>
        <v/>
      </c>
      <c r="AI34" s="133"/>
      <c r="AJ34" s="137" t="str">
        <f>IF(AI34="","",AI34/AI35)</f>
        <v/>
      </c>
      <c r="AK34" s="161">
        <f t="shared" si="11"/>
        <v>0</v>
      </c>
      <c r="AL34" s="138" t="e">
        <f>IF(AK34="","",AK34/AK35)</f>
        <v>#DIV/0!</v>
      </c>
      <c r="AM34" s="161">
        <f t="shared" si="12"/>
        <v>0</v>
      </c>
      <c r="AN34" s="142" t="e">
        <f>IF(AM34="","",AM34/AM35)</f>
        <v>#DIV/0!</v>
      </c>
      <c r="AO34" s="135">
        <f t="shared" si="13"/>
        <v>7626</v>
      </c>
      <c r="AP34" s="138">
        <f>IF(AO34="","",AO34/AO35)</f>
        <v>0.23137837919839802</v>
      </c>
    </row>
    <row r="35" spans="1:42" ht="108.75" thickBot="1" x14ac:dyDescent="0.3">
      <c r="A35" s="175"/>
      <c r="B35" s="145"/>
      <c r="C35" s="164" t="s">
        <v>209</v>
      </c>
      <c r="D35" s="146" t="s">
        <v>210</v>
      </c>
      <c r="E35" s="147">
        <v>5455</v>
      </c>
      <c r="F35" s="148"/>
      <c r="G35" s="147">
        <v>5606</v>
      </c>
      <c r="H35" s="148"/>
      <c r="I35" s="147">
        <v>6805</v>
      </c>
      <c r="J35" s="148"/>
      <c r="K35" s="160">
        <f t="shared" si="7"/>
        <v>17866</v>
      </c>
      <c r="L35" s="152"/>
      <c r="M35" s="147">
        <v>6248</v>
      </c>
      <c r="N35" s="148"/>
      <c r="O35" s="147">
        <v>4483</v>
      </c>
      <c r="P35" s="148"/>
      <c r="Q35" s="150">
        <v>4362</v>
      </c>
      <c r="R35" s="151"/>
      <c r="S35" s="160">
        <f t="shared" si="8"/>
        <v>15093</v>
      </c>
      <c r="T35" s="152"/>
      <c r="U35" s="149">
        <f t="shared" si="9"/>
        <v>32959</v>
      </c>
      <c r="V35" s="152"/>
      <c r="W35" s="153"/>
      <c r="X35" s="148"/>
      <c r="Y35" s="147"/>
      <c r="Z35" s="148"/>
      <c r="AA35" s="147"/>
      <c r="AB35" s="151"/>
      <c r="AC35" s="187">
        <f t="shared" si="10"/>
        <v>0</v>
      </c>
      <c r="AD35" s="152"/>
      <c r="AE35" s="153"/>
      <c r="AF35" s="148"/>
      <c r="AG35" s="147"/>
      <c r="AH35" s="148"/>
      <c r="AI35" s="147"/>
      <c r="AJ35" s="151"/>
      <c r="AK35" s="187">
        <f t="shared" si="11"/>
        <v>0</v>
      </c>
      <c r="AL35" s="152"/>
      <c r="AM35" s="165">
        <f t="shared" si="12"/>
        <v>0</v>
      </c>
      <c r="AN35" s="156"/>
      <c r="AO35" s="157">
        <f t="shared" si="13"/>
        <v>32959</v>
      </c>
      <c r="AP35" s="152"/>
    </row>
    <row r="36" spans="1:42" ht="120" x14ac:dyDescent="0.25">
      <c r="A36" s="178">
        <v>12</v>
      </c>
      <c r="B36" s="130" t="s">
        <v>214</v>
      </c>
      <c r="C36" s="162" t="s">
        <v>215</v>
      </c>
      <c r="D36" s="131" t="s">
        <v>216</v>
      </c>
      <c r="E36" s="133">
        <v>92</v>
      </c>
      <c r="F36" s="134">
        <f>IF(E36="","",E36/E37)</f>
        <v>46</v>
      </c>
      <c r="G36" s="133">
        <v>151</v>
      </c>
      <c r="H36" s="134">
        <f>IF(G36="","",G36/G37)</f>
        <v>75.5</v>
      </c>
      <c r="I36" s="133">
        <v>152</v>
      </c>
      <c r="J36" s="134">
        <f>IF(I36="","",I36/I37)</f>
        <v>76</v>
      </c>
      <c r="K36" s="173">
        <f t="shared" si="7"/>
        <v>395</v>
      </c>
      <c r="L36" s="138">
        <f>IF(K36="","",K36/K37)</f>
        <v>65.833333333333329</v>
      </c>
      <c r="M36" s="139">
        <v>146</v>
      </c>
      <c r="N36" s="134">
        <f>IF(M36="","",M36/M37)</f>
        <v>73</v>
      </c>
      <c r="O36" s="133">
        <v>152</v>
      </c>
      <c r="P36" s="134">
        <f>IF(O36="","",O36/O37)</f>
        <v>76</v>
      </c>
      <c r="Q36" s="136">
        <v>146</v>
      </c>
      <c r="R36" s="137">
        <f>IF(Q36="","",Q36/Q37)</f>
        <v>73</v>
      </c>
      <c r="S36" s="173">
        <f t="shared" si="8"/>
        <v>444</v>
      </c>
      <c r="T36" s="188" t="e">
        <f>IF(S36="","",S36/S37)</f>
        <v>#DIV/0!</v>
      </c>
      <c r="U36" s="173">
        <f t="shared" si="9"/>
        <v>839</v>
      </c>
      <c r="V36" s="138">
        <f>IF(U36="","",U36/U37)</f>
        <v>139.83333333333334</v>
      </c>
      <c r="W36" s="139"/>
      <c r="X36" s="134" t="str">
        <f>IF(W36="","",W36/W37)</f>
        <v/>
      </c>
      <c r="Y36" s="133"/>
      <c r="Z36" s="134" t="str">
        <f>IF(Y36="","",Y36/Y37)</f>
        <v/>
      </c>
      <c r="AA36" s="133"/>
      <c r="AB36" s="137" t="str">
        <f>IF(AA36="","",AA36/AA37)</f>
        <v/>
      </c>
      <c r="AC36" s="135">
        <f t="shared" si="10"/>
        <v>0</v>
      </c>
      <c r="AD36" s="188">
        <f>IF(AC36="","",AC36/AC37)</f>
        <v>0</v>
      </c>
      <c r="AE36" s="133"/>
      <c r="AF36" s="189" t="str">
        <f>IF(AE36="","",AE36/AE37)</f>
        <v/>
      </c>
      <c r="AG36" s="133"/>
      <c r="AH36" s="189" t="str">
        <f>IF(AG36="","",AG36/AG37)</f>
        <v/>
      </c>
      <c r="AI36" s="133"/>
      <c r="AJ36" s="190" t="str">
        <f>IF(AI36="","",AI36/AI37)</f>
        <v/>
      </c>
      <c r="AK36" s="135">
        <f t="shared" si="11"/>
        <v>0</v>
      </c>
      <c r="AL36" s="188" t="e">
        <f>IF(AK36="","",AK36/AK37)</f>
        <v>#DIV/0!</v>
      </c>
      <c r="AM36" s="135">
        <f t="shared" si="12"/>
        <v>0</v>
      </c>
      <c r="AN36" s="191">
        <f>IF(AM36="","",AM36/AM37)</f>
        <v>0</v>
      </c>
      <c r="AO36" s="192">
        <f t="shared" si="13"/>
        <v>839</v>
      </c>
      <c r="AP36" s="138">
        <f>IF(AO36="","",AO36/AO37)</f>
        <v>104.875</v>
      </c>
    </row>
    <row r="37" spans="1:42" ht="84.75" thickBot="1" x14ac:dyDescent="0.3">
      <c r="A37" s="175"/>
      <c r="B37" s="145"/>
      <c r="C37" s="164" t="s">
        <v>217</v>
      </c>
      <c r="D37" s="146" t="s">
        <v>218</v>
      </c>
      <c r="E37" s="147">
        <v>2</v>
      </c>
      <c r="F37" s="148"/>
      <c r="G37" s="147">
        <v>2</v>
      </c>
      <c r="H37" s="148"/>
      <c r="I37" s="147">
        <v>2</v>
      </c>
      <c r="J37" s="148"/>
      <c r="K37" s="165">
        <f t="shared" si="7"/>
        <v>6</v>
      </c>
      <c r="L37" s="152"/>
      <c r="M37" s="153">
        <v>2</v>
      </c>
      <c r="N37" s="148"/>
      <c r="O37" s="147">
        <v>2</v>
      </c>
      <c r="P37" s="148"/>
      <c r="Q37" s="150">
        <v>2</v>
      </c>
      <c r="R37" s="151"/>
      <c r="S37" s="165">
        <v>0</v>
      </c>
      <c r="T37" s="193"/>
      <c r="U37" s="165">
        <f t="shared" si="9"/>
        <v>6</v>
      </c>
      <c r="V37" s="152"/>
      <c r="W37" s="153"/>
      <c r="X37" s="148"/>
      <c r="Y37" s="147"/>
      <c r="Z37" s="148"/>
      <c r="AA37" s="147"/>
      <c r="AB37" s="151"/>
      <c r="AC37" s="160">
        <v>2</v>
      </c>
      <c r="AD37" s="193"/>
      <c r="AE37" s="147"/>
      <c r="AF37" s="194"/>
      <c r="AG37" s="147"/>
      <c r="AH37" s="194"/>
      <c r="AI37" s="147"/>
      <c r="AJ37" s="195"/>
      <c r="AK37" s="160">
        <f t="shared" si="11"/>
        <v>0</v>
      </c>
      <c r="AL37" s="193"/>
      <c r="AM37" s="149">
        <f t="shared" si="12"/>
        <v>2</v>
      </c>
      <c r="AN37" s="196"/>
      <c r="AO37" s="165">
        <f t="shared" si="13"/>
        <v>8</v>
      </c>
      <c r="AP37" s="152"/>
    </row>
    <row r="38" spans="1:42" ht="96" x14ac:dyDescent="0.25">
      <c r="A38" s="178">
        <v>13</v>
      </c>
      <c r="B38" s="130" t="s">
        <v>219</v>
      </c>
      <c r="C38" s="162" t="s">
        <v>220</v>
      </c>
      <c r="D38" s="131" t="s">
        <v>221</v>
      </c>
      <c r="E38" s="133">
        <v>152</v>
      </c>
      <c r="F38" s="134">
        <f>IF(E38="","",E38/E39)</f>
        <v>76</v>
      </c>
      <c r="G38" s="133">
        <v>91</v>
      </c>
      <c r="H38" s="134">
        <f>IF(G38="","",G38/G39)</f>
        <v>45.5</v>
      </c>
      <c r="I38" s="133">
        <v>112</v>
      </c>
      <c r="J38" s="134">
        <f>IF(I38="","",I38/I39)</f>
        <v>56</v>
      </c>
      <c r="K38" s="135">
        <f t="shared" si="7"/>
        <v>355</v>
      </c>
      <c r="L38" s="138">
        <f>IF(K38="","",K38/K39)</f>
        <v>59.166666666666664</v>
      </c>
      <c r="M38" s="139">
        <v>102</v>
      </c>
      <c r="N38" s="134">
        <f>IF(M38="","",M38/M39)</f>
        <v>51</v>
      </c>
      <c r="O38" s="133">
        <v>112</v>
      </c>
      <c r="P38" s="134">
        <f>IF(O38="","",O38/O39)</f>
        <v>56</v>
      </c>
      <c r="Q38" s="136">
        <v>102</v>
      </c>
      <c r="R38" s="137">
        <f>IF(Q38="","",Q38/Q39)</f>
        <v>51</v>
      </c>
      <c r="S38" s="135">
        <f t="shared" si="8"/>
        <v>316</v>
      </c>
      <c r="T38" s="138" t="e">
        <f>IF(S38="","",S38/S39)</f>
        <v>#DIV/0!</v>
      </c>
      <c r="U38" s="173">
        <f t="shared" si="9"/>
        <v>671</v>
      </c>
      <c r="V38" s="138">
        <f>IF(U38="","",U38/U39)</f>
        <v>111.83333333333333</v>
      </c>
      <c r="W38" s="133"/>
      <c r="X38" s="134" t="str">
        <f>IF(W38="","",W38/W39)</f>
        <v/>
      </c>
      <c r="Y38" s="133"/>
      <c r="Z38" s="134" t="str">
        <f>IF(Y38="","",Y38/Y39)</f>
        <v/>
      </c>
      <c r="AA38" s="133"/>
      <c r="AB38" s="137" t="str">
        <f>IF(AA38="","",AA38/AA39)</f>
        <v/>
      </c>
      <c r="AC38" s="173">
        <f t="shared" si="10"/>
        <v>0</v>
      </c>
      <c r="AD38" s="138" t="e">
        <f>IF(AC38="","",AC38/AC39)</f>
        <v>#DIV/0!</v>
      </c>
      <c r="AE38" s="139"/>
      <c r="AF38" s="197" t="str">
        <f>IF(AE38="","",AE38/AE39)</f>
        <v/>
      </c>
      <c r="AG38" s="133"/>
      <c r="AH38" s="197" t="str">
        <f>IF(AG38="","",AG38/AG39)</f>
        <v/>
      </c>
      <c r="AI38" s="133"/>
      <c r="AJ38" s="198" t="str">
        <f>IF(AI38="","",AI38/AI39)</f>
        <v/>
      </c>
      <c r="AK38" s="173">
        <f t="shared" si="11"/>
        <v>0</v>
      </c>
      <c r="AL38" s="138" t="e">
        <f>IF(AK38="","",AK38/AK39)</f>
        <v>#DIV/0!</v>
      </c>
      <c r="AM38" s="135">
        <f t="shared" si="12"/>
        <v>0</v>
      </c>
      <c r="AN38" s="142" t="e">
        <f>IF(AM38="","",AM38/AM39)</f>
        <v>#DIV/0!</v>
      </c>
      <c r="AO38" s="192">
        <f t="shared" si="13"/>
        <v>671</v>
      </c>
      <c r="AP38" s="138">
        <f>IF(AO38="","",AO38/AO39)</f>
        <v>111.83333333333333</v>
      </c>
    </row>
    <row r="39" spans="1:42" ht="96.75" thickBot="1" x14ac:dyDescent="0.3">
      <c r="A39" s="175"/>
      <c r="B39" s="145"/>
      <c r="C39" s="164" t="s">
        <v>222</v>
      </c>
      <c r="D39" s="146" t="s">
        <v>218</v>
      </c>
      <c r="E39" s="147">
        <v>2</v>
      </c>
      <c r="F39" s="148"/>
      <c r="G39" s="147">
        <v>2</v>
      </c>
      <c r="H39" s="148"/>
      <c r="I39" s="147">
        <v>2</v>
      </c>
      <c r="J39" s="148"/>
      <c r="K39" s="160">
        <f t="shared" si="7"/>
        <v>6</v>
      </c>
      <c r="L39" s="152"/>
      <c r="M39" s="153">
        <v>2</v>
      </c>
      <c r="N39" s="148"/>
      <c r="O39" s="147">
        <v>2</v>
      </c>
      <c r="P39" s="148"/>
      <c r="Q39" s="150">
        <v>2</v>
      </c>
      <c r="R39" s="151"/>
      <c r="S39" s="160">
        <v>0</v>
      </c>
      <c r="T39" s="152"/>
      <c r="U39" s="165">
        <f t="shared" si="9"/>
        <v>6</v>
      </c>
      <c r="V39" s="152"/>
      <c r="W39" s="147"/>
      <c r="X39" s="148"/>
      <c r="Y39" s="147"/>
      <c r="Z39" s="148"/>
      <c r="AA39" s="147"/>
      <c r="AB39" s="151"/>
      <c r="AC39" s="165">
        <f t="shared" si="10"/>
        <v>0</v>
      </c>
      <c r="AD39" s="152"/>
      <c r="AE39" s="153"/>
      <c r="AF39" s="199"/>
      <c r="AG39" s="147"/>
      <c r="AH39" s="199"/>
      <c r="AI39" s="147"/>
      <c r="AJ39" s="200"/>
      <c r="AK39" s="165">
        <f t="shared" si="11"/>
        <v>0</v>
      </c>
      <c r="AL39" s="152"/>
      <c r="AM39" s="149">
        <f t="shared" si="12"/>
        <v>0</v>
      </c>
      <c r="AN39" s="156"/>
      <c r="AO39" s="165">
        <f t="shared" si="13"/>
        <v>6</v>
      </c>
      <c r="AP39" s="152"/>
    </row>
    <row r="40" spans="1:42" ht="96" x14ac:dyDescent="0.25">
      <c r="A40" s="178">
        <v>14</v>
      </c>
      <c r="B40" s="130" t="s">
        <v>223</v>
      </c>
      <c r="C40" s="131" t="s">
        <v>224</v>
      </c>
      <c r="D40" s="131" t="s">
        <v>225</v>
      </c>
      <c r="E40" s="133">
        <v>244</v>
      </c>
      <c r="F40" s="134">
        <f>IF(E40="","",E40/E41)</f>
        <v>122</v>
      </c>
      <c r="G40" s="133">
        <v>242</v>
      </c>
      <c r="H40" s="134">
        <f>IF(G40="","",G40/G41)</f>
        <v>121</v>
      </c>
      <c r="I40" s="133">
        <v>264</v>
      </c>
      <c r="J40" s="134">
        <f>IF(I40="","",I40/I41)</f>
        <v>132</v>
      </c>
      <c r="K40" s="135">
        <f t="shared" si="7"/>
        <v>750</v>
      </c>
      <c r="L40" s="138">
        <f>IF(K40="","",K40/K41)</f>
        <v>125</v>
      </c>
      <c r="M40" s="133">
        <v>248</v>
      </c>
      <c r="N40" s="134">
        <f>IF(M40="","",M40/M41)</f>
        <v>124</v>
      </c>
      <c r="O40" s="133">
        <v>264</v>
      </c>
      <c r="P40" s="134">
        <f>IF(O40="","",O40/O41)</f>
        <v>132</v>
      </c>
      <c r="Q40" s="136">
        <v>248</v>
      </c>
      <c r="R40" s="137">
        <f>IF(Q40="","",Q40/Q41)</f>
        <v>124</v>
      </c>
      <c r="S40" s="173">
        <f t="shared" si="8"/>
        <v>760</v>
      </c>
      <c r="T40" s="138" t="e">
        <f>IF(S40="","",S40/S41)</f>
        <v>#DIV/0!</v>
      </c>
      <c r="U40" s="173">
        <f t="shared" si="9"/>
        <v>1510</v>
      </c>
      <c r="V40" s="138">
        <f>IF(U40="","",U40/U41)</f>
        <v>251.66666666666666</v>
      </c>
      <c r="W40" s="139"/>
      <c r="X40" s="134" t="str">
        <f>IF(W40="","",W40/W41)</f>
        <v/>
      </c>
      <c r="Y40" s="133"/>
      <c r="Z40" s="134" t="str">
        <f>IF(Y40="","",Y40/Y41)</f>
        <v/>
      </c>
      <c r="AA40" s="133"/>
      <c r="AB40" s="137" t="str">
        <f>IF(AA40="","",AA40/AA41)</f>
        <v/>
      </c>
      <c r="AC40" s="135">
        <f t="shared" si="10"/>
        <v>0</v>
      </c>
      <c r="AD40" s="138">
        <f>IF(AC40="","",AC40/AC41)</f>
        <v>0</v>
      </c>
      <c r="AE40" s="139"/>
      <c r="AF40" s="197" t="str">
        <f>IF(AE40="","",AE40/AE41)</f>
        <v/>
      </c>
      <c r="AG40" s="133"/>
      <c r="AH40" s="197" t="str">
        <f>IF(AG40="","",AG40/AG41)</f>
        <v/>
      </c>
      <c r="AI40" s="133"/>
      <c r="AJ40" s="198" t="str">
        <f>IF(AI40="","",AI40/AI41)</f>
        <v/>
      </c>
      <c r="AK40" s="135">
        <f t="shared" si="11"/>
        <v>0</v>
      </c>
      <c r="AL40" s="138" t="e">
        <f>IF(AK40="","",AK40/AK41)</f>
        <v>#DIV/0!</v>
      </c>
      <c r="AM40" s="135">
        <f t="shared" si="12"/>
        <v>0</v>
      </c>
      <c r="AN40" s="142">
        <f>IF(AM40="","",AM40/AM41)</f>
        <v>0</v>
      </c>
      <c r="AO40" s="192">
        <f t="shared" si="13"/>
        <v>1510</v>
      </c>
      <c r="AP40" s="138">
        <f>IF(AO40="","",AO40/AO41)</f>
        <v>188.75</v>
      </c>
    </row>
    <row r="41" spans="1:42" ht="48.75" thickBot="1" x14ac:dyDescent="0.3">
      <c r="A41" s="175"/>
      <c r="B41" s="145"/>
      <c r="C41" s="146" t="s">
        <v>224</v>
      </c>
      <c r="D41" s="146" t="s">
        <v>218</v>
      </c>
      <c r="E41" s="147">
        <v>2</v>
      </c>
      <c r="F41" s="148"/>
      <c r="G41" s="147">
        <v>2</v>
      </c>
      <c r="H41" s="148"/>
      <c r="I41" s="147">
        <v>2</v>
      </c>
      <c r="J41" s="148"/>
      <c r="K41" s="161">
        <f t="shared" si="7"/>
        <v>6</v>
      </c>
      <c r="L41" s="152"/>
      <c r="M41" s="147">
        <v>2</v>
      </c>
      <c r="N41" s="148"/>
      <c r="O41" s="147">
        <v>2</v>
      </c>
      <c r="P41" s="148"/>
      <c r="Q41" s="150">
        <v>2</v>
      </c>
      <c r="R41" s="151"/>
      <c r="S41" s="165">
        <v>0</v>
      </c>
      <c r="T41" s="152"/>
      <c r="U41" s="165">
        <f t="shared" si="9"/>
        <v>6</v>
      </c>
      <c r="V41" s="152"/>
      <c r="W41" s="153"/>
      <c r="X41" s="148"/>
      <c r="Y41" s="147"/>
      <c r="Z41" s="148"/>
      <c r="AA41" s="147"/>
      <c r="AB41" s="151"/>
      <c r="AC41" s="160">
        <v>2</v>
      </c>
      <c r="AD41" s="152"/>
      <c r="AE41" s="153"/>
      <c r="AF41" s="199"/>
      <c r="AG41" s="147"/>
      <c r="AH41" s="199"/>
      <c r="AI41" s="147"/>
      <c r="AJ41" s="200"/>
      <c r="AK41" s="160">
        <f t="shared" si="11"/>
        <v>0</v>
      </c>
      <c r="AL41" s="152"/>
      <c r="AM41" s="149">
        <f t="shared" si="12"/>
        <v>2</v>
      </c>
      <c r="AN41" s="156"/>
      <c r="AO41" s="165">
        <f t="shared" si="13"/>
        <v>8</v>
      </c>
      <c r="AP41" s="152"/>
    </row>
    <row r="42" spans="1:42" ht="120" x14ac:dyDescent="0.25">
      <c r="A42" s="178">
        <v>15</v>
      </c>
      <c r="B42" s="130" t="s">
        <v>226</v>
      </c>
      <c r="C42" s="162" t="s">
        <v>227</v>
      </c>
      <c r="D42" s="162" t="s">
        <v>228</v>
      </c>
      <c r="E42" s="133">
        <v>170</v>
      </c>
      <c r="F42" s="134">
        <f>IF(E42="","",(E42/E43)*100)</f>
        <v>3.1164069660861595</v>
      </c>
      <c r="G42" s="133">
        <v>175</v>
      </c>
      <c r="H42" s="134">
        <f>IF(G42="","",(G42/G43)*100)</f>
        <v>3.1216553692472351</v>
      </c>
      <c r="I42" s="133">
        <v>194</v>
      </c>
      <c r="J42" s="134">
        <f>IF(I42="","",(I42/I43)*100)</f>
        <v>2.8508449669360765</v>
      </c>
      <c r="K42" s="173">
        <f t="shared" si="7"/>
        <v>539</v>
      </c>
      <c r="L42" s="138">
        <f>IF(K42="","",(K42/K43)*100)</f>
        <v>3.0169036158065596</v>
      </c>
      <c r="M42" s="139">
        <v>208</v>
      </c>
      <c r="N42" s="134">
        <f>IF(M42="","",(M42/M43)*100)</f>
        <v>3.3290653008962869</v>
      </c>
      <c r="O42" s="133">
        <v>124</v>
      </c>
      <c r="P42" s="134">
        <f>IF(O42="","",(O42/O43)*100)</f>
        <v>2.7660049074280617</v>
      </c>
      <c r="Q42" s="136">
        <v>167</v>
      </c>
      <c r="R42" s="137">
        <f>IF(Q42="","",(Q42/Q43)*100)</f>
        <v>3.8285190279688215</v>
      </c>
      <c r="S42" s="173">
        <f t="shared" si="8"/>
        <v>499</v>
      </c>
      <c r="T42" s="138">
        <f>IF(S42="","",S42/S43)</f>
        <v>3.3061684224474919E-2</v>
      </c>
      <c r="U42" s="135">
        <f t="shared" si="9"/>
        <v>1038</v>
      </c>
      <c r="V42" s="138">
        <f>IF(U42="","",U42/U43)</f>
        <v>3.1493673958554569E-2</v>
      </c>
      <c r="W42" s="139"/>
      <c r="X42" s="134" t="str">
        <f>IF(W42="","",(W42/W43)*100)</f>
        <v/>
      </c>
      <c r="Y42" s="133"/>
      <c r="Z42" s="134" t="str">
        <f>IF(Y42="","",(Y42/Y43)*100)</f>
        <v/>
      </c>
      <c r="AA42" s="133"/>
      <c r="AB42" s="137" t="str">
        <f>IF(AA42="","",(AA42/AA43)*100)</f>
        <v/>
      </c>
      <c r="AC42" s="173">
        <f t="shared" si="10"/>
        <v>0</v>
      </c>
      <c r="AD42" s="138" t="e">
        <f>IF(AC42="","",AC42/AC43)</f>
        <v>#DIV/0!</v>
      </c>
      <c r="AE42" s="133"/>
      <c r="AF42" s="134" t="str">
        <f>IF(AE42="","",(AE42/AE43)*100)</f>
        <v/>
      </c>
      <c r="AG42" s="133"/>
      <c r="AH42" s="134" t="str">
        <f>IF(AG42="","",(AG42/AG43)*100)</f>
        <v/>
      </c>
      <c r="AI42" s="133"/>
      <c r="AJ42" s="137" t="str">
        <f>IF(AI42="","",(AI42/AI43)*100)</f>
        <v/>
      </c>
      <c r="AK42" s="173">
        <f t="shared" si="11"/>
        <v>0</v>
      </c>
      <c r="AL42" s="138" t="e">
        <f>IF(AK42="","",AK42/AK43)</f>
        <v>#DIV/0!</v>
      </c>
      <c r="AM42" s="135">
        <f t="shared" si="12"/>
        <v>0</v>
      </c>
      <c r="AN42" s="142" t="e">
        <f>IF(AM42="","",AM42/AM43)</f>
        <v>#DIV/0!</v>
      </c>
      <c r="AO42" s="143">
        <f t="shared" si="13"/>
        <v>1038</v>
      </c>
      <c r="AP42" s="138">
        <f>IF(AO42="","",(AO42/AO43)*100)</f>
        <v>3.1493673958554567</v>
      </c>
    </row>
    <row r="43" spans="1:42" ht="48.75" thickBot="1" x14ac:dyDescent="0.3">
      <c r="A43" s="175"/>
      <c r="B43" s="145"/>
      <c r="C43" s="164" t="s">
        <v>229</v>
      </c>
      <c r="D43" s="146" t="s">
        <v>230</v>
      </c>
      <c r="E43" s="147">
        <v>5455</v>
      </c>
      <c r="F43" s="148"/>
      <c r="G43" s="147">
        <v>5606</v>
      </c>
      <c r="H43" s="148"/>
      <c r="I43" s="147">
        <v>6805</v>
      </c>
      <c r="J43" s="148"/>
      <c r="K43" s="165">
        <f t="shared" si="7"/>
        <v>17866</v>
      </c>
      <c r="L43" s="152"/>
      <c r="M43" s="153">
        <v>6248</v>
      </c>
      <c r="N43" s="148"/>
      <c r="O43" s="147">
        <v>4483</v>
      </c>
      <c r="P43" s="148"/>
      <c r="Q43" s="150">
        <v>4362</v>
      </c>
      <c r="R43" s="151"/>
      <c r="S43" s="165">
        <f t="shared" si="8"/>
        <v>15093</v>
      </c>
      <c r="T43" s="152"/>
      <c r="U43" s="149">
        <f t="shared" si="9"/>
        <v>32959</v>
      </c>
      <c r="V43" s="152"/>
      <c r="W43" s="153"/>
      <c r="X43" s="148"/>
      <c r="Y43" s="147"/>
      <c r="Z43" s="148"/>
      <c r="AA43" s="147"/>
      <c r="AB43" s="151"/>
      <c r="AC43" s="165">
        <f t="shared" si="10"/>
        <v>0</v>
      </c>
      <c r="AD43" s="152"/>
      <c r="AE43" s="147"/>
      <c r="AF43" s="148"/>
      <c r="AG43" s="147"/>
      <c r="AH43" s="148"/>
      <c r="AI43" s="147"/>
      <c r="AJ43" s="151"/>
      <c r="AK43" s="165">
        <f t="shared" si="11"/>
        <v>0</v>
      </c>
      <c r="AL43" s="152"/>
      <c r="AM43" s="149">
        <f t="shared" si="12"/>
        <v>0</v>
      </c>
      <c r="AN43" s="156"/>
      <c r="AO43" s="157">
        <f t="shared" si="13"/>
        <v>32959</v>
      </c>
      <c r="AP43" s="152"/>
    </row>
    <row r="44" spans="1:42" ht="15.75" thickBot="1" x14ac:dyDescent="0.3">
      <c r="A44" s="201"/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3"/>
    </row>
    <row r="45" spans="1:42" ht="15.75" thickBot="1" x14ac:dyDescent="0.3">
      <c r="A45" s="112" t="s">
        <v>231</v>
      </c>
      <c r="B45" s="115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4"/>
      <c r="AH45" s="113"/>
      <c r="AI45" s="115"/>
      <c r="AJ45" s="113"/>
      <c r="AK45" s="113"/>
      <c r="AL45" s="113"/>
      <c r="AM45" s="113"/>
      <c r="AN45" s="113"/>
      <c r="AO45" s="113"/>
      <c r="AP45" s="116"/>
    </row>
    <row r="46" spans="1:42" ht="35.25" customHeight="1" thickBot="1" x14ac:dyDescent="0.3">
      <c r="A46" s="117" t="s">
        <v>146</v>
      </c>
      <c r="B46" s="170" t="s">
        <v>147</v>
      </c>
      <c r="C46" s="117" t="s">
        <v>148</v>
      </c>
      <c r="D46" s="117" t="s">
        <v>149</v>
      </c>
      <c r="E46" s="119" t="s">
        <v>150</v>
      </c>
      <c r="F46" s="120" t="s">
        <v>151</v>
      </c>
      <c r="G46" s="120" t="s">
        <v>53</v>
      </c>
      <c r="H46" s="120"/>
      <c r="I46" s="120" t="s">
        <v>66</v>
      </c>
      <c r="J46" s="121"/>
      <c r="K46" s="122" t="s">
        <v>155</v>
      </c>
      <c r="L46" s="122" t="s">
        <v>151</v>
      </c>
      <c r="M46" s="119" t="s">
        <v>182</v>
      </c>
      <c r="N46" s="120" t="s">
        <v>151</v>
      </c>
      <c r="O46" s="171" t="s">
        <v>183</v>
      </c>
      <c r="P46" s="120" t="s">
        <v>151</v>
      </c>
      <c r="Q46" s="123" t="s">
        <v>184</v>
      </c>
      <c r="R46" s="121" t="s">
        <v>151</v>
      </c>
      <c r="S46" s="122" t="s">
        <v>156</v>
      </c>
      <c r="T46" s="122" t="s">
        <v>151</v>
      </c>
      <c r="U46" s="124" t="s">
        <v>157</v>
      </c>
      <c r="V46" s="124" t="s">
        <v>151</v>
      </c>
      <c r="W46" s="119" t="s">
        <v>158</v>
      </c>
      <c r="X46" s="120" t="s">
        <v>151</v>
      </c>
      <c r="Y46" s="120" t="s">
        <v>159</v>
      </c>
      <c r="Z46" s="120" t="s">
        <v>151</v>
      </c>
      <c r="AA46" s="120" t="s">
        <v>160</v>
      </c>
      <c r="AB46" s="121" t="s">
        <v>151</v>
      </c>
      <c r="AC46" s="122" t="s">
        <v>161</v>
      </c>
      <c r="AD46" s="122" t="s">
        <v>151</v>
      </c>
      <c r="AE46" s="119" t="s">
        <v>162</v>
      </c>
      <c r="AF46" s="120" t="s">
        <v>151</v>
      </c>
      <c r="AG46" s="120" t="s">
        <v>163</v>
      </c>
      <c r="AH46" s="120" t="s">
        <v>151</v>
      </c>
      <c r="AI46" s="125" t="s">
        <v>164</v>
      </c>
      <c r="AJ46" s="121" t="s">
        <v>151</v>
      </c>
      <c r="AK46" s="122" t="s">
        <v>165</v>
      </c>
      <c r="AL46" s="126" t="s">
        <v>151</v>
      </c>
      <c r="AM46" s="124" t="s">
        <v>166</v>
      </c>
      <c r="AN46" s="124" t="s">
        <v>151</v>
      </c>
      <c r="AO46" s="127" t="s">
        <v>167</v>
      </c>
      <c r="AP46" s="128" t="s">
        <v>151</v>
      </c>
    </row>
    <row r="47" spans="1:42" ht="84" x14ac:dyDescent="0.25">
      <c r="A47" s="172">
        <v>16</v>
      </c>
      <c r="B47" s="130" t="s">
        <v>232</v>
      </c>
      <c r="C47" s="162" t="s">
        <v>233</v>
      </c>
      <c r="D47" s="131" t="s">
        <v>234</v>
      </c>
      <c r="E47" s="133">
        <v>0</v>
      </c>
      <c r="F47" s="134">
        <f>IF(E47="","",(E47/E48)*100)</f>
        <v>0</v>
      </c>
      <c r="G47" s="133">
        <v>1</v>
      </c>
      <c r="H47" s="134">
        <f>IF(G47="","",(G47/G48)*100)</f>
        <v>0.19493177387914229</v>
      </c>
      <c r="I47" s="133">
        <v>0</v>
      </c>
      <c r="J47" s="134">
        <f>IF(I47="","",(I47/I48)*100)</f>
        <v>0</v>
      </c>
      <c r="K47" s="173">
        <f t="shared" ref="K47:K60" si="14">E47+G47+I47</f>
        <v>1</v>
      </c>
      <c r="L47" s="138">
        <f>IF(K47="","",(K47/K48)*100)</f>
        <v>5.8479532163742694E-2</v>
      </c>
      <c r="M47" s="133">
        <v>0</v>
      </c>
      <c r="N47" s="134">
        <f>IF(M47="","",(M47/M48)*100)</f>
        <v>0</v>
      </c>
      <c r="O47" s="133">
        <v>0</v>
      </c>
      <c r="P47" s="134">
        <f>IF(O47="","",(O47/O48)*100)</f>
        <v>0</v>
      </c>
      <c r="Q47" s="136">
        <v>1</v>
      </c>
      <c r="R47" s="137">
        <f>IF(Q47="","",(Q47/Q48)*100)</f>
        <v>0.18083182640144665</v>
      </c>
      <c r="S47" s="173">
        <f t="shared" ref="S47:S60" si="15">M47+O47+Q47</f>
        <v>1</v>
      </c>
      <c r="T47" s="138">
        <f>IF(S47="","",S47/S48)</f>
        <v>5.885815185403178E-4</v>
      </c>
      <c r="U47" s="135">
        <f t="shared" ref="U47:U60" si="16">SUM(K47,S47)</f>
        <v>2</v>
      </c>
      <c r="V47" s="138">
        <f>IF(U47="","",U47/U48)</f>
        <v>5.8668231152830743E-4</v>
      </c>
      <c r="W47" s="133"/>
      <c r="X47" s="134" t="str">
        <f>IF(W47="","",(W47/W48)*100)</f>
        <v/>
      </c>
      <c r="Y47" s="133"/>
      <c r="Z47" s="134" t="str">
        <f>IF(Y47="","",(Y47/Y48)*100)</f>
        <v/>
      </c>
      <c r="AA47" s="133"/>
      <c r="AB47" s="137" t="str">
        <f>IF(AA47="","",(AA47/AA48)*100)</f>
        <v/>
      </c>
      <c r="AC47" s="135">
        <f t="shared" ref="AC47:AC60" si="17">W47+Y47+AA47</f>
        <v>0</v>
      </c>
      <c r="AD47" s="138" t="e">
        <f>IF(AC47="","",AC47/AC48)</f>
        <v>#DIV/0!</v>
      </c>
      <c r="AE47" s="139"/>
      <c r="AF47" s="134" t="str">
        <f>IF(AE47="","",(AE47/AE48)*100)</f>
        <v/>
      </c>
      <c r="AG47" s="133"/>
      <c r="AH47" s="134" t="str">
        <f>IF(AG47="","",(AG47/AG48)*100)</f>
        <v/>
      </c>
      <c r="AI47" s="133"/>
      <c r="AJ47" s="137" t="str">
        <f>IF(AI47="","",(AI47/AI48)*100)</f>
        <v/>
      </c>
      <c r="AK47" s="135">
        <f t="shared" ref="AK47:AK60" si="18">AE47+AG47+AI47</f>
        <v>0</v>
      </c>
      <c r="AL47" s="138" t="e">
        <f>IF(AK47="","",AK47/AK48)</f>
        <v>#DIV/0!</v>
      </c>
      <c r="AM47" s="135">
        <f t="shared" ref="AM47:AM60" si="19">SUM(AC47,AK47)</f>
        <v>0</v>
      </c>
      <c r="AN47" s="142" t="e">
        <f>IF(AM47="","",AM47/AM48)</f>
        <v>#DIV/0!</v>
      </c>
      <c r="AO47" s="143">
        <f t="shared" ref="AO47:AO60" si="20">SUM(U47,AM47)</f>
        <v>2</v>
      </c>
      <c r="AP47" s="138">
        <f>IF(AO47="","",(AO47/AO48)*100)</f>
        <v>5.8668231152830742E-2</v>
      </c>
    </row>
    <row r="48" spans="1:42" ht="36.75" thickBot="1" x14ac:dyDescent="0.3">
      <c r="A48" s="175"/>
      <c r="B48" s="145"/>
      <c r="C48" s="146" t="s">
        <v>235</v>
      </c>
      <c r="D48" s="146" t="s">
        <v>203</v>
      </c>
      <c r="E48" s="147">
        <v>558</v>
      </c>
      <c r="F48" s="148"/>
      <c r="G48" s="147">
        <v>513</v>
      </c>
      <c r="H48" s="148"/>
      <c r="I48" s="147">
        <v>639</v>
      </c>
      <c r="J48" s="148"/>
      <c r="K48" s="165">
        <f t="shared" si="14"/>
        <v>1710</v>
      </c>
      <c r="L48" s="152"/>
      <c r="M48" s="147">
        <v>577</v>
      </c>
      <c r="N48" s="148"/>
      <c r="O48" s="147">
        <v>569</v>
      </c>
      <c r="P48" s="148"/>
      <c r="Q48" s="150">
        <v>553</v>
      </c>
      <c r="R48" s="151"/>
      <c r="S48" s="165">
        <f t="shared" si="15"/>
        <v>1699</v>
      </c>
      <c r="T48" s="152"/>
      <c r="U48" s="149">
        <f t="shared" si="16"/>
        <v>3409</v>
      </c>
      <c r="V48" s="152"/>
      <c r="W48" s="147"/>
      <c r="X48" s="148"/>
      <c r="Y48" s="147"/>
      <c r="Z48" s="148"/>
      <c r="AA48" s="147"/>
      <c r="AB48" s="151"/>
      <c r="AC48" s="149">
        <f t="shared" si="17"/>
        <v>0</v>
      </c>
      <c r="AD48" s="152"/>
      <c r="AE48" s="153"/>
      <c r="AF48" s="148"/>
      <c r="AG48" s="147"/>
      <c r="AH48" s="148"/>
      <c r="AI48" s="147"/>
      <c r="AJ48" s="151"/>
      <c r="AK48" s="149">
        <f t="shared" si="18"/>
        <v>0</v>
      </c>
      <c r="AL48" s="152"/>
      <c r="AM48" s="149">
        <f t="shared" si="19"/>
        <v>0</v>
      </c>
      <c r="AN48" s="156"/>
      <c r="AO48" s="157">
        <f t="shared" si="20"/>
        <v>3409</v>
      </c>
      <c r="AP48" s="152"/>
    </row>
    <row r="49" spans="1:42" ht="144" x14ac:dyDescent="0.25">
      <c r="A49" s="204">
        <v>17</v>
      </c>
      <c r="B49" s="130" t="s">
        <v>236</v>
      </c>
      <c r="C49" s="162" t="s">
        <v>237</v>
      </c>
      <c r="D49" s="162" t="s">
        <v>238</v>
      </c>
      <c r="E49" s="133">
        <v>14</v>
      </c>
      <c r="F49" s="134">
        <f>IF(E49="","",(E49/E50)*100)</f>
        <v>2.5134649910233393</v>
      </c>
      <c r="G49" s="133">
        <v>5</v>
      </c>
      <c r="H49" s="134">
        <f>IF(G49="","",(G49/G50)*100)</f>
        <v>0.97465886939571145</v>
      </c>
      <c r="I49" s="133">
        <v>19</v>
      </c>
      <c r="J49" s="134">
        <f>IF(I49="","",(I49/I50)*100)</f>
        <v>2.9733959311424099</v>
      </c>
      <c r="K49" s="173">
        <f t="shared" si="14"/>
        <v>38</v>
      </c>
      <c r="L49" s="138">
        <f>IF(K49="","",K49/K50)</f>
        <v>2.2235225277940317E-2</v>
      </c>
      <c r="M49" s="133">
        <v>11</v>
      </c>
      <c r="N49" s="134">
        <f>IF(M49="","",(M49/M50)*100)</f>
        <v>1.9064124783362217</v>
      </c>
      <c r="O49" s="133">
        <v>13</v>
      </c>
      <c r="P49" s="134">
        <f>IF(O49="","",(O49/O50)*100)</f>
        <v>2.2847100175746924</v>
      </c>
      <c r="Q49" s="136">
        <v>10</v>
      </c>
      <c r="R49" s="137">
        <f>IF(Q49="","",(Q49/Q50)*100)</f>
        <v>1.8083182640144666</v>
      </c>
      <c r="S49" s="173">
        <f t="shared" si="15"/>
        <v>34</v>
      </c>
      <c r="T49" s="138">
        <f>IF(S49="","",(S49/S50)*100)</f>
        <v>2.0011771630370805</v>
      </c>
      <c r="U49" s="135">
        <f t="shared" si="16"/>
        <v>72</v>
      </c>
      <c r="V49" s="138">
        <f>IF(U49="","",(U49/U50)*100)</f>
        <v>2.112676056338028</v>
      </c>
      <c r="W49" s="133"/>
      <c r="X49" s="134" t="str">
        <f>IF(W49="","",(W49/W50)*100)</f>
        <v/>
      </c>
      <c r="Y49" s="133"/>
      <c r="Z49" s="134" t="str">
        <f>IF(Y49="","",(Y49/Y50)*100)</f>
        <v/>
      </c>
      <c r="AA49" s="133"/>
      <c r="AB49" s="137" t="str">
        <f>IF(AA49="","",(AA49/AA50)*100)</f>
        <v/>
      </c>
      <c r="AC49" s="135">
        <f t="shared" si="17"/>
        <v>0</v>
      </c>
      <c r="AD49" s="138" t="e">
        <f>IF(AC49="","",AC49/AC50)</f>
        <v>#DIV/0!</v>
      </c>
      <c r="AE49" s="133"/>
      <c r="AF49" s="134" t="str">
        <f>IF(AE49="","",(AE49/AE50)*100)</f>
        <v/>
      </c>
      <c r="AG49" s="133"/>
      <c r="AH49" s="134" t="str">
        <f>IF(AG49="","",(AG49/AG50)*100)</f>
        <v/>
      </c>
      <c r="AI49" s="133"/>
      <c r="AJ49" s="137" t="str">
        <f>IF(AI49="","",(AI49/AI50)*100)</f>
        <v/>
      </c>
      <c r="AK49" s="135">
        <f t="shared" si="18"/>
        <v>0</v>
      </c>
      <c r="AL49" s="138" t="e">
        <f>IF(AK49="","",AK49/AK50)</f>
        <v>#DIV/0!</v>
      </c>
      <c r="AM49" s="135">
        <f t="shared" si="19"/>
        <v>0</v>
      </c>
      <c r="AN49" s="142" t="e">
        <f>IF(AM49="","",AM49/AM50)</f>
        <v>#DIV/0!</v>
      </c>
      <c r="AO49" s="143">
        <f t="shared" si="20"/>
        <v>72</v>
      </c>
      <c r="AP49" s="138">
        <f>IF(AO49="","",(AO49/AO50)*100)</f>
        <v>2.112676056338028</v>
      </c>
    </row>
    <row r="50" spans="1:42" ht="96.75" thickBot="1" x14ac:dyDescent="0.3">
      <c r="A50" s="205"/>
      <c r="B50" s="145"/>
      <c r="C50" s="164" t="s">
        <v>239</v>
      </c>
      <c r="D50" s="146" t="s">
        <v>203</v>
      </c>
      <c r="E50" s="147">
        <v>557</v>
      </c>
      <c r="F50" s="148"/>
      <c r="G50" s="147">
        <v>513</v>
      </c>
      <c r="H50" s="148"/>
      <c r="I50" s="147">
        <v>639</v>
      </c>
      <c r="J50" s="148"/>
      <c r="K50" s="165">
        <f t="shared" si="14"/>
        <v>1709</v>
      </c>
      <c r="L50" s="152"/>
      <c r="M50" s="147">
        <v>577</v>
      </c>
      <c r="N50" s="148"/>
      <c r="O50" s="147">
        <v>569</v>
      </c>
      <c r="P50" s="148"/>
      <c r="Q50" s="150">
        <v>553</v>
      </c>
      <c r="R50" s="151"/>
      <c r="S50" s="165">
        <f t="shared" si="15"/>
        <v>1699</v>
      </c>
      <c r="T50" s="152"/>
      <c r="U50" s="149">
        <f t="shared" si="16"/>
        <v>3408</v>
      </c>
      <c r="V50" s="152"/>
      <c r="W50" s="147"/>
      <c r="X50" s="148"/>
      <c r="Y50" s="147"/>
      <c r="Z50" s="148"/>
      <c r="AA50" s="147"/>
      <c r="AB50" s="151"/>
      <c r="AC50" s="149">
        <f t="shared" si="17"/>
        <v>0</v>
      </c>
      <c r="AD50" s="152"/>
      <c r="AE50" s="147"/>
      <c r="AF50" s="148"/>
      <c r="AG50" s="147"/>
      <c r="AH50" s="148"/>
      <c r="AI50" s="147"/>
      <c r="AJ50" s="151"/>
      <c r="AK50" s="149">
        <f t="shared" si="18"/>
        <v>0</v>
      </c>
      <c r="AL50" s="152"/>
      <c r="AM50" s="149">
        <f t="shared" si="19"/>
        <v>0</v>
      </c>
      <c r="AN50" s="156"/>
      <c r="AO50" s="157">
        <f t="shared" si="20"/>
        <v>3408</v>
      </c>
      <c r="AP50" s="152"/>
    </row>
    <row r="51" spans="1:42" ht="158.25" customHeight="1" x14ac:dyDescent="0.25">
      <c r="A51" s="172">
        <v>18</v>
      </c>
      <c r="B51" s="130" t="s">
        <v>240</v>
      </c>
      <c r="C51" s="162" t="s">
        <v>241</v>
      </c>
      <c r="D51" s="131" t="s">
        <v>242</v>
      </c>
      <c r="E51" s="133">
        <v>81</v>
      </c>
      <c r="F51" s="134">
        <f>IF(E51="","",(E51/E52)*100)</f>
        <v>74.311926605504581</v>
      </c>
      <c r="G51" s="133">
        <v>63</v>
      </c>
      <c r="H51" s="134">
        <f>IF(G51="","",(G51/G52)*100)</f>
        <v>74.117647058823536</v>
      </c>
      <c r="I51" s="133">
        <v>77</v>
      </c>
      <c r="J51" s="134">
        <f>IF(I51="","",(I51/I52)*100)</f>
        <v>74.038461538461547</v>
      </c>
      <c r="K51" s="173">
        <f t="shared" si="14"/>
        <v>221</v>
      </c>
      <c r="L51" s="138">
        <f>IF(K51="","",(K51/K52)*100)</f>
        <v>74.161073825503351</v>
      </c>
      <c r="M51" s="139">
        <v>80</v>
      </c>
      <c r="N51" s="134">
        <f>IF(M51="","",(M51/M52)*100)</f>
        <v>90.909090909090907</v>
      </c>
      <c r="O51" s="133">
        <v>77</v>
      </c>
      <c r="P51" s="134">
        <f>IF(O51="","",(O51/O52)*100)</f>
        <v>82.795698924731184</v>
      </c>
      <c r="Q51" s="136">
        <v>81</v>
      </c>
      <c r="R51" s="137">
        <f>IF(Q51="","",(Q51/Q52)*100)</f>
        <v>98.780487804878049</v>
      </c>
      <c r="S51" s="173">
        <f t="shared" si="15"/>
        <v>238</v>
      </c>
      <c r="T51" s="138">
        <f>IF(S51="","",(S51/S52)*100)</f>
        <v>90.49429657794677</v>
      </c>
      <c r="U51" s="135">
        <f t="shared" si="16"/>
        <v>459</v>
      </c>
      <c r="V51" s="138">
        <f>IF(U51="","",(U51/U52)*100)</f>
        <v>81.818181818181827</v>
      </c>
      <c r="W51" s="139"/>
      <c r="X51" s="134" t="str">
        <f>IF(W51="","",(W51/W52)*100)</f>
        <v/>
      </c>
      <c r="Y51" s="133"/>
      <c r="Z51" s="134" t="str">
        <f>IF(Y51="","",(Y51/Y52)*100)</f>
        <v/>
      </c>
      <c r="AA51" s="133"/>
      <c r="AB51" s="137" t="str">
        <f>IF(AA51="","",(AA51/AA52)*100)</f>
        <v/>
      </c>
      <c r="AC51" s="135">
        <f t="shared" si="17"/>
        <v>0</v>
      </c>
      <c r="AD51" s="138" t="e">
        <f>IF(AC51="","",AC51/AC52)</f>
        <v>#DIV/0!</v>
      </c>
      <c r="AE51" s="133"/>
      <c r="AF51" s="134" t="str">
        <f>IF(AE51="","",(AE51/AE52)*100)</f>
        <v/>
      </c>
      <c r="AG51" s="133"/>
      <c r="AH51" s="134" t="str">
        <f>IF(AG51="","",(AG51/AG52)*100)</f>
        <v/>
      </c>
      <c r="AI51" s="133"/>
      <c r="AJ51" s="137" t="str">
        <f>IF(AI51="","",(AI51/AI52)*100)</f>
        <v/>
      </c>
      <c r="AK51" s="135">
        <f t="shared" si="18"/>
        <v>0</v>
      </c>
      <c r="AL51" s="138" t="e">
        <f>IF(AK51="","",AK51/AK52)</f>
        <v>#DIV/0!</v>
      </c>
      <c r="AM51" s="135">
        <f t="shared" si="19"/>
        <v>0</v>
      </c>
      <c r="AN51" s="142" t="e">
        <f>IF(AM51="","",AM51/AM52)</f>
        <v>#DIV/0!</v>
      </c>
      <c r="AO51" s="143">
        <f t="shared" si="20"/>
        <v>459</v>
      </c>
      <c r="AP51" s="138">
        <f>IF(AO51="","",(AO51/AO52)*100)</f>
        <v>81.818181818181827</v>
      </c>
    </row>
    <row r="52" spans="1:42" ht="124.5" customHeight="1" thickBot="1" x14ac:dyDescent="0.3">
      <c r="A52" s="175"/>
      <c r="B52" s="145"/>
      <c r="C52" s="164" t="s">
        <v>243</v>
      </c>
      <c r="D52" s="146" t="s">
        <v>244</v>
      </c>
      <c r="E52" s="147">
        <v>109</v>
      </c>
      <c r="F52" s="148"/>
      <c r="G52" s="147">
        <v>85</v>
      </c>
      <c r="H52" s="148"/>
      <c r="I52" s="147">
        <v>104</v>
      </c>
      <c r="J52" s="148"/>
      <c r="K52" s="165">
        <f t="shared" si="14"/>
        <v>298</v>
      </c>
      <c r="L52" s="152"/>
      <c r="M52" s="153">
        <v>88</v>
      </c>
      <c r="N52" s="148"/>
      <c r="O52" s="147">
        <v>93</v>
      </c>
      <c r="P52" s="148"/>
      <c r="Q52" s="150">
        <v>82</v>
      </c>
      <c r="R52" s="151"/>
      <c r="S52" s="165">
        <f t="shared" si="15"/>
        <v>263</v>
      </c>
      <c r="T52" s="152"/>
      <c r="U52" s="149">
        <f t="shared" si="16"/>
        <v>561</v>
      </c>
      <c r="V52" s="152"/>
      <c r="W52" s="153"/>
      <c r="X52" s="148"/>
      <c r="Y52" s="147"/>
      <c r="Z52" s="148"/>
      <c r="AA52" s="147"/>
      <c r="AB52" s="151"/>
      <c r="AC52" s="160">
        <f t="shared" si="17"/>
        <v>0</v>
      </c>
      <c r="AD52" s="152"/>
      <c r="AE52" s="147"/>
      <c r="AF52" s="148"/>
      <c r="AG52" s="147"/>
      <c r="AH52" s="148"/>
      <c r="AI52" s="147"/>
      <c r="AJ52" s="151"/>
      <c r="AK52" s="160">
        <f t="shared" si="18"/>
        <v>0</v>
      </c>
      <c r="AL52" s="152"/>
      <c r="AM52" s="149">
        <f t="shared" si="19"/>
        <v>0</v>
      </c>
      <c r="AN52" s="156"/>
      <c r="AO52" s="157">
        <f t="shared" si="20"/>
        <v>561</v>
      </c>
      <c r="AP52" s="152"/>
    </row>
    <row r="53" spans="1:42" ht="180" x14ac:dyDescent="0.25">
      <c r="A53" s="204">
        <v>19</v>
      </c>
      <c r="B53" s="130" t="s">
        <v>245</v>
      </c>
      <c r="C53" s="162" t="s">
        <v>246</v>
      </c>
      <c r="D53" s="131" t="s">
        <v>247</v>
      </c>
      <c r="E53" s="133">
        <v>3</v>
      </c>
      <c r="F53" s="134">
        <f>IF(E53="","",(E53/E54)*1000)</f>
        <v>15.544041450777202</v>
      </c>
      <c r="G53" s="133">
        <v>2</v>
      </c>
      <c r="H53" s="134">
        <f>IF(G53="","",(G53/G54)*1000)</f>
        <v>13.698630136986301</v>
      </c>
      <c r="I53" s="133">
        <v>1</v>
      </c>
      <c r="J53" s="134">
        <f>IF(I53="","",(I53/I54)*1000)</f>
        <v>5.5248618784530388</v>
      </c>
      <c r="K53" s="173">
        <f t="shared" si="14"/>
        <v>6</v>
      </c>
      <c r="L53" s="138">
        <f>IF(K53="","",(K53/K54)*1000)</f>
        <v>11.538461538461538</v>
      </c>
      <c r="M53" s="139">
        <v>1</v>
      </c>
      <c r="N53" s="134">
        <f>IF(M53="","",(M53/M54)*1000)</f>
        <v>5.9523809523809517</v>
      </c>
      <c r="O53" s="133">
        <v>2</v>
      </c>
      <c r="P53" s="134">
        <f>IF(O53="","",(O53/O54)*1000)</f>
        <v>11.560693641618496</v>
      </c>
      <c r="Q53" s="136">
        <v>5</v>
      </c>
      <c r="R53" s="137">
        <f>IF(Q53="","",(Q53/Q54)*1000)</f>
        <v>30.120481927710845</v>
      </c>
      <c r="S53" s="173">
        <f t="shared" si="15"/>
        <v>8</v>
      </c>
      <c r="T53" s="138">
        <f>IF(S53="","",(S53/S54)*1000)</f>
        <v>15.779092702169626</v>
      </c>
      <c r="U53" s="135">
        <f t="shared" si="16"/>
        <v>14</v>
      </c>
      <c r="V53" s="138">
        <f>IF(U53="","",(U53/U54)*1000)</f>
        <v>13.631937682570594</v>
      </c>
      <c r="W53" s="133"/>
      <c r="X53" s="134" t="str">
        <f>IF(W53="","",(W53/W54)*1000)</f>
        <v/>
      </c>
      <c r="Y53" s="133"/>
      <c r="Z53" s="134" t="str">
        <f>IF(Y53="","",(Y53/Y54)*1000)</f>
        <v/>
      </c>
      <c r="AA53" s="133"/>
      <c r="AB53" s="137" t="str">
        <f>IF(AA53="","",(AA53/AA54)*1000)</f>
        <v/>
      </c>
      <c r="AC53" s="173">
        <f t="shared" si="17"/>
        <v>0</v>
      </c>
      <c r="AD53" s="138" t="e">
        <f>IF(AC53="","",AC53/AC54)</f>
        <v>#DIV/0!</v>
      </c>
      <c r="AE53" s="133"/>
      <c r="AF53" s="134" t="str">
        <f>IF(AE53="","",(AE53/AE54)*1000)</f>
        <v/>
      </c>
      <c r="AG53" s="133"/>
      <c r="AH53" s="134" t="str">
        <f>IF(AG53="","",(AG53/AG54)*1000)</f>
        <v/>
      </c>
      <c r="AI53" s="133"/>
      <c r="AJ53" s="137" t="str">
        <f>IF(AI53="","",(AI53/AI54)*1000)</f>
        <v/>
      </c>
      <c r="AK53" s="173">
        <f t="shared" si="18"/>
        <v>0</v>
      </c>
      <c r="AL53" s="138"/>
      <c r="AM53" s="135">
        <f t="shared" si="19"/>
        <v>0</v>
      </c>
      <c r="AN53" s="142" t="e">
        <f>IF(AM53="","",AM53/AM54)</f>
        <v>#DIV/0!</v>
      </c>
      <c r="AO53" s="143">
        <f t="shared" si="20"/>
        <v>14</v>
      </c>
      <c r="AP53" s="138">
        <f>IF(AO53="","",(AO53/AO54)*1000)</f>
        <v>13.631937682570594</v>
      </c>
    </row>
    <row r="54" spans="1:42" ht="168.75" thickBot="1" x14ac:dyDescent="0.3">
      <c r="A54" s="205"/>
      <c r="B54" s="145"/>
      <c r="C54" s="164" t="s">
        <v>248</v>
      </c>
      <c r="D54" s="146" t="s">
        <v>249</v>
      </c>
      <c r="E54" s="147">
        <v>193</v>
      </c>
      <c r="F54" s="148"/>
      <c r="G54" s="147">
        <v>146</v>
      </c>
      <c r="H54" s="148"/>
      <c r="I54" s="147">
        <v>181</v>
      </c>
      <c r="J54" s="148"/>
      <c r="K54" s="165">
        <f t="shared" si="14"/>
        <v>520</v>
      </c>
      <c r="L54" s="152"/>
      <c r="M54" s="153">
        <v>168</v>
      </c>
      <c r="N54" s="148"/>
      <c r="O54" s="147">
        <v>173</v>
      </c>
      <c r="P54" s="148"/>
      <c r="Q54" s="150">
        <v>166</v>
      </c>
      <c r="R54" s="151"/>
      <c r="S54" s="165">
        <f t="shared" si="15"/>
        <v>507</v>
      </c>
      <c r="T54" s="152"/>
      <c r="U54" s="149">
        <f t="shared" si="16"/>
        <v>1027</v>
      </c>
      <c r="V54" s="152"/>
      <c r="W54" s="147"/>
      <c r="X54" s="148"/>
      <c r="Y54" s="147"/>
      <c r="Z54" s="148"/>
      <c r="AA54" s="147"/>
      <c r="AB54" s="151"/>
      <c r="AC54" s="165">
        <f t="shared" si="17"/>
        <v>0</v>
      </c>
      <c r="AD54" s="152"/>
      <c r="AE54" s="147"/>
      <c r="AF54" s="148"/>
      <c r="AG54" s="147"/>
      <c r="AH54" s="148"/>
      <c r="AI54" s="147"/>
      <c r="AJ54" s="151"/>
      <c r="AK54" s="165">
        <f t="shared" si="18"/>
        <v>0</v>
      </c>
      <c r="AL54" s="152"/>
      <c r="AM54" s="149">
        <f t="shared" si="19"/>
        <v>0</v>
      </c>
      <c r="AN54" s="156"/>
      <c r="AO54" s="157">
        <f t="shared" si="20"/>
        <v>1027</v>
      </c>
      <c r="AP54" s="152"/>
    </row>
    <row r="55" spans="1:42" ht="168" x14ac:dyDescent="0.25">
      <c r="A55" s="172">
        <v>20</v>
      </c>
      <c r="B55" s="130" t="s">
        <v>250</v>
      </c>
      <c r="C55" s="162" t="s">
        <v>251</v>
      </c>
      <c r="D55" s="181" t="s">
        <v>252</v>
      </c>
      <c r="E55" s="133">
        <v>0</v>
      </c>
      <c r="F55" s="134">
        <f>IF(E55="","",(E55/E56)*1000)</f>
        <v>0</v>
      </c>
      <c r="G55" s="133">
        <v>1</v>
      </c>
      <c r="H55" s="134">
        <f>IF(G55="","",(G55/G56)*1000)</f>
        <v>6.8493150684931505</v>
      </c>
      <c r="I55" s="133">
        <v>0</v>
      </c>
      <c r="J55" s="134">
        <f>IF(I55="","",(I55/I56)*1000)</f>
        <v>0</v>
      </c>
      <c r="K55" s="135">
        <f t="shared" si="14"/>
        <v>1</v>
      </c>
      <c r="L55" s="138">
        <f>IF(K55="","",(K55/K56)*1000)</f>
        <v>1.9342359767891684</v>
      </c>
      <c r="M55" s="139">
        <v>0</v>
      </c>
      <c r="N55" s="134">
        <f>IF(M55="","",(M55/M56)*1000)</f>
        <v>0</v>
      </c>
      <c r="O55" s="133">
        <v>2</v>
      </c>
      <c r="P55" s="134">
        <f>IF(O55="","",(O55/O56)*1000)</f>
        <v>11.560693641618496</v>
      </c>
      <c r="Q55" s="136">
        <v>1</v>
      </c>
      <c r="R55" s="137">
        <f>IF(Q55="","",(Q55/Q56)*1000)</f>
        <v>6.1349693251533743</v>
      </c>
      <c r="S55" s="135">
        <f t="shared" si="15"/>
        <v>3</v>
      </c>
      <c r="T55" s="138">
        <f>IF(S55="","",S55/S56)</f>
        <v>5.9642147117296221E-3</v>
      </c>
      <c r="U55" s="135">
        <f t="shared" si="16"/>
        <v>4</v>
      </c>
      <c r="V55" s="138">
        <f>IF(U55="","",U55/U56)</f>
        <v>3.9215686274509803E-3</v>
      </c>
      <c r="W55" s="133"/>
      <c r="X55" s="134" t="str">
        <f>IF(W55="","",(W55/W56)*1000)</f>
        <v/>
      </c>
      <c r="Y55" s="133"/>
      <c r="Z55" s="134" t="str">
        <f>IF(Y55="","",(Y55/Y56)*1000)</f>
        <v/>
      </c>
      <c r="AA55" s="133"/>
      <c r="AB55" s="137" t="str">
        <f>IF(AA55="","",(AA55/AA56)*1000)</f>
        <v/>
      </c>
      <c r="AC55" s="135">
        <f t="shared" si="17"/>
        <v>0</v>
      </c>
      <c r="AD55" s="138" t="e">
        <f>IF(AC55="","",AC55/AC56)</f>
        <v>#DIV/0!</v>
      </c>
      <c r="AE55" s="139"/>
      <c r="AF55" s="134" t="str">
        <f>IF(AE55="","",(AE55/AE56)*1000)</f>
        <v/>
      </c>
      <c r="AG55" s="133"/>
      <c r="AH55" s="134" t="str">
        <f>IF(AG55="","",(AG55/AG56)*1000)</f>
        <v/>
      </c>
      <c r="AI55" s="133"/>
      <c r="AJ55" s="137" t="str">
        <f>IF(AI55="","",(AI55/AI56)*1000)</f>
        <v/>
      </c>
      <c r="AK55" s="135">
        <f t="shared" si="18"/>
        <v>0</v>
      </c>
      <c r="AL55" s="138" t="e">
        <f>IF(AK55="","",AK55/AK56)</f>
        <v>#DIV/0!</v>
      </c>
      <c r="AM55" s="135">
        <f t="shared" si="19"/>
        <v>0</v>
      </c>
      <c r="AN55" s="142" t="e">
        <f>IF(AM55="","",AM55/AM56)</f>
        <v>#DIV/0!</v>
      </c>
      <c r="AO55" s="143">
        <f t="shared" si="20"/>
        <v>4</v>
      </c>
      <c r="AP55" s="138">
        <f>IF(AO55="","",(AO55/AO56)*1000)</f>
        <v>3.9215686274509802</v>
      </c>
    </row>
    <row r="56" spans="1:42" ht="168.75" thickBot="1" x14ac:dyDescent="0.3">
      <c r="A56" s="175"/>
      <c r="B56" s="145"/>
      <c r="C56" s="164" t="s">
        <v>253</v>
      </c>
      <c r="D56" s="146" t="s">
        <v>254</v>
      </c>
      <c r="E56" s="147">
        <v>190</v>
      </c>
      <c r="F56" s="148"/>
      <c r="G56" s="147">
        <v>146</v>
      </c>
      <c r="H56" s="148"/>
      <c r="I56" s="147">
        <v>181</v>
      </c>
      <c r="J56" s="148"/>
      <c r="K56" s="160">
        <f t="shared" si="14"/>
        <v>517</v>
      </c>
      <c r="L56" s="152"/>
      <c r="M56" s="153">
        <v>167</v>
      </c>
      <c r="N56" s="148"/>
      <c r="O56" s="147">
        <v>173</v>
      </c>
      <c r="P56" s="148"/>
      <c r="Q56" s="150">
        <v>163</v>
      </c>
      <c r="R56" s="151"/>
      <c r="S56" s="160">
        <f t="shared" si="15"/>
        <v>503</v>
      </c>
      <c r="T56" s="152"/>
      <c r="U56" s="149">
        <f t="shared" si="16"/>
        <v>1020</v>
      </c>
      <c r="V56" s="152"/>
      <c r="W56" s="147"/>
      <c r="X56" s="148"/>
      <c r="Y56" s="147"/>
      <c r="Z56" s="148"/>
      <c r="AA56" s="147"/>
      <c r="AB56" s="151"/>
      <c r="AC56" s="149">
        <f t="shared" si="17"/>
        <v>0</v>
      </c>
      <c r="AD56" s="152"/>
      <c r="AE56" s="153"/>
      <c r="AF56" s="148"/>
      <c r="AG56" s="147"/>
      <c r="AH56" s="148"/>
      <c r="AI56" s="147"/>
      <c r="AJ56" s="151"/>
      <c r="AK56" s="149">
        <f t="shared" si="18"/>
        <v>0</v>
      </c>
      <c r="AL56" s="152"/>
      <c r="AM56" s="149">
        <f t="shared" si="19"/>
        <v>0</v>
      </c>
      <c r="AN56" s="156"/>
      <c r="AO56" s="206">
        <f t="shared" si="20"/>
        <v>1020</v>
      </c>
      <c r="AP56" s="152"/>
    </row>
    <row r="57" spans="1:42" ht="132" x14ac:dyDescent="0.25">
      <c r="A57" s="204">
        <v>21</v>
      </c>
      <c r="B57" s="130" t="s">
        <v>255</v>
      </c>
      <c r="C57" s="162" t="s">
        <v>256</v>
      </c>
      <c r="D57" s="131" t="s">
        <v>257</v>
      </c>
      <c r="E57" s="133">
        <v>0</v>
      </c>
      <c r="F57" s="134">
        <f>IF(E57="","",(E57/E58)*1000)</f>
        <v>0</v>
      </c>
      <c r="G57" s="133">
        <v>0</v>
      </c>
      <c r="H57" s="134">
        <f>IF(G57="","",(G57/G58)*1000)</f>
        <v>0</v>
      </c>
      <c r="I57" s="133">
        <v>0</v>
      </c>
      <c r="J57" s="134">
        <f>IF(I57="","",(I57/I58)*1000)</f>
        <v>0</v>
      </c>
      <c r="K57" s="173">
        <f t="shared" si="14"/>
        <v>0</v>
      </c>
      <c r="L57" s="138">
        <f>IF(K57="","",(K57/K58)*1000)</f>
        <v>0</v>
      </c>
      <c r="M57" s="133">
        <v>0</v>
      </c>
      <c r="N57" s="134">
        <f>IF(M57="","",(M57/M58)*1000)</f>
        <v>0</v>
      </c>
      <c r="O57" s="133">
        <v>0</v>
      </c>
      <c r="P57" s="134">
        <f>IF(O57="","",(O57/O58)*1000)</f>
        <v>0</v>
      </c>
      <c r="Q57" s="136">
        <v>1</v>
      </c>
      <c r="R57" s="137">
        <f>IF(Q57="","",(Q57/Q58)*1000)</f>
        <v>6.1349693251533743</v>
      </c>
      <c r="S57" s="173">
        <f t="shared" si="15"/>
        <v>1</v>
      </c>
      <c r="T57" s="138">
        <f>IF(S57="","",S57/S58)</f>
        <v>1.9880715705765406E-3</v>
      </c>
      <c r="U57" s="135">
        <f t="shared" si="16"/>
        <v>1</v>
      </c>
      <c r="V57" s="138">
        <f>IF(U57="","",U57/U58)</f>
        <v>9.8039215686274508E-4</v>
      </c>
      <c r="W57" s="139"/>
      <c r="X57" s="134" t="str">
        <f>IF(W57="","",(W57/W58)*1000)</f>
        <v/>
      </c>
      <c r="Y57" s="133"/>
      <c r="Z57" s="134" t="str">
        <f>IF(Y57="","",(Y57/Y58)*1000)</f>
        <v/>
      </c>
      <c r="AA57" s="133"/>
      <c r="AB57" s="137" t="str">
        <f>IF(AA57="","",(AA57/AA58)*1000)</f>
        <v/>
      </c>
      <c r="AC57" s="135">
        <f t="shared" si="17"/>
        <v>0</v>
      </c>
      <c r="AD57" s="138" t="e">
        <f>IF(AC57="","",AC57/AC58)</f>
        <v>#DIV/0!</v>
      </c>
      <c r="AE57" s="133"/>
      <c r="AF57" s="134" t="str">
        <f>IF(AE57="","",(AE57/AE58)*1000)</f>
        <v/>
      </c>
      <c r="AG57" s="133"/>
      <c r="AH57" s="134" t="str">
        <f>IF(AG57="","",(AG57/AG58)*1000)</f>
        <v/>
      </c>
      <c r="AI57" s="133"/>
      <c r="AJ57" s="137" t="str">
        <f>IF(AI57="","",(AI57/AI58)*1000)</f>
        <v/>
      </c>
      <c r="AK57" s="135">
        <f t="shared" si="18"/>
        <v>0</v>
      </c>
      <c r="AL57" s="138" t="e">
        <f>IF(AK57="","",AK57/AK58)</f>
        <v>#DIV/0!</v>
      </c>
      <c r="AM57" s="135">
        <f t="shared" si="19"/>
        <v>0</v>
      </c>
      <c r="AN57" s="142" t="e">
        <f>IF(AM57="","",AM57/AM58)</f>
        <v>#DIV/0!</v>
      </c>
      <c r="AO57" s="143">
        <f t="shared" si="20"/>
        <v>1</v>
      </c>
      <c r="AP57" s="138">
        <f>IF(AO57="","",(AO57/AO58)*1000)</f>
        <v>0.98039215686274506</v>
      </c>
    </row>
    <row r="58" spans="1:42" ht="132.75" thickBot="1" x14ac:dyDescent="0.3">
      <c r="A58" s="205"/>
      <c r="B58" s="145"/>
      <c r="C58" s="164" t="s">
        <v>258</v>
      </c>
      <c r="D58" s="182" t="s">
        <v>254</v>
      </c>
      <c r="E58" s="147">
        <v>190</v>
      </c>
      <c r="F58" s="148"/>
      <c r="G58" s="147">
        <v>146</v>
      </c>
      <c r="H58" s="148"/>
      <c r="I58" s="147">
        <v>181</v>
      </c>
      <c r="J58" s="148"/>
      <c r="K58" s="165">
        <f t="shared" si="14"/>
        <v>517</v>
      </c>
      <c r="L58" s="152"/>
      <c r="M58" s="147">
        <v>167</v>
      </c>
      <c r="N58" s="148"/>
      <c r="O58" s="147">
        <v>173</v>
      </c>
      <c r="P58" s="148"/>
      <c r="Q58" s="150">
        <v>163</v>
      </c>
      <c r="R58" s="151"/>
      <c r="S58" s="165">
        <f t="shared" si="15"/>
        <v>503</v>
      </c>
      <c r="T58" s="152"/>
      <c r="U58" s="149">
        <f t="shared" si="16"/>
        <v>1020</v>
      </c>
      <c r="V58" s="152"/>
      <c r="W58" s="153"/>
      <c r="X58" s="148"/>
      <c r="Y58" s="147"/>
      <c r="Z58" s="148"/>
      <c r="AA58" s="147"/>
      <c r="AB58" s="151"/>
      <c r="AC58" s="149">
        <f t="shared" si="17"/>
        <v>0</v>
      </c>
      <c r="AD58" s="152"/>
      <c r="AE58" s="147"/>
      <c r="AF58" s="148"/>
      <c r="AG58" s="147"/>
      <c r="AH58" s="148"/>
      <c r="AI58" s="147"/>
      <c r="AJ58" s="151"/>
      <c r="AK58" s="149">
        <f t="shared" si="18"/>
        <v>0</v>
      </c>
      <c r="AL58" s="152"/>
      <c r="AM58" s="149">
        <f t="shared" si="19"/>
        <v>0</v>
      </c>
      <c r="AN58" s="156"/>
      <c r="AO58" s="157">
        <f t="shared" si="20"/>
        <v>1020</v>
      </c>
      <c r="AP58" s="152"/>
    </row>
    <row r="59" spans="1:42" ht="60" x14ac:dyDescent="0.25">
      <c r="A59" s="172">
        <v>22</v>
      </c>
      <c r="B59" s="130" t="s">
        <v>259</v>
      </c>
      <c r="C59" s="131" t="s">
        <v>224</v>
      </c>
      <c r="D59" s="131" t="s">
        <v>260</v>
      </c>
      <c r="E59" s="133">
        <v>0</v>
      </c>
      <c r="F59" s="134">
        <f>IF(E59="","",(E59/E60)*100)</f>
        <v>0</v>
      </c>
      <c r="G59" s="133">
        <v>4</v>
      </c>
      <c r="H59" s="134">
        <f>IF(G59="","",(G59/G60)*100)</f>
        <v>2.6490066225165565</v>
      </c>
      <c r="I59" s="133">
        <v>3</v>
      </c>
      <c r="J59" s="134">
        <f>IF(I59="","",(I59/I60)*100)</f>
        <v>1.9736842105263157</v>
      </c>
      <c r="K59" s="173">
        <f t="shared" si="14"/>
        <v>7</v>
      </c>
      <c r="L59" s="138">
        <f>IF(K59="","",(K59/K60)*100)</f>
        <v>1.7721518987341773</v>
      </c>
      <c r="M59" s="139">
        <v>17</v>
      </c>
      <c r="N59" s="134">
        <f>IF(M59="","",(M59/M60)*100)</f>
        <v>11.643835616438356</v>
      </c>
      <c r="O59" s="133">
        <v>3</v>
      </c>
      <c r="P59" s="134">
        <f>IF(O59="","",(O59/O60)*100)</f>
        <v>1.9736842105263157</v>
      </c>
      <c r="Q59" s="136">
        <v>17</v>
      </c>
      <c r="R59" s="137">
        <f>IF(Q59="","",(Q59/Q60)*100)</f>
        <v>11.643835616438356</v>
      </c>
      <c r="S59" s="173">
        <f t="shared" si="15"/>
        <v>37</v>
      </c>
      <c r="T59" s="138">
        <f>IF(S59="","",(S59/S60)*100)</f>
        <v>8.3333333333333321</v>
      </c>
      <c r="U59" s="135">
        <f t="shared" si="16"/>
        <v>44</v>
      </c>
      <c r="V59" s="138">
        <f>IF(U59="","",(U59/U60)*100)</f>
        <v>5.2443384982121577</v>
      </c>
      <c r="W59" s="133"/>
      <c r="X59" s="134" t="str">
        <f>IF(W59="","",(W59/W60)*100)</f>
        <v/>
      </c>
      <c r="Y59" s="133"/>
      <c r="Z59" s="134" t="str">
        <f>IF(Y59="","",(Y59/Y60)*100)</f>
        <v/>
      </c>
      <c r="AA59" s="133"/>
      <c r="AB59" s="137" t="str">
        <f>IF(AA59="","",(AA59/AA60)*100)</f>
        <v/>
      </c>
      <c r="AC59" s="173">
        <f t="shared" si="17"/>
        <v>0</v>
      </c>
      <c r="AD59" s="138" t="e">
        <f>IF(AC59="","",AC59/AC60)</f>
        <v>#DIV/0!</v>
      </c>
      <c r="AE59" s="139"/>
      <c r="AF59" s="134" t="str">
        <f>IF(AE59="","",(AE59/AE60)*100)</f>
        <v/>
      </c>
      <c r="AG59" s="133"/>
      <c r="AH59" s="134" t="str">
        <f>IF(AG59="","",(AG59/AG60)*100)</f>
        <v/>
      </c>
      <c r="AI59" s="133"/>
      <c r="AJ59" s="137" t="str">
        <f>IF(AI59="","",(AI59/AI60)*100)</f>
        <v/>
      </c>
      <c r="AK59" s="173">
        <f t="shared" si="18"/>
        <v>0</v>
      </c>
      <c r="AL59" s="138" t="e">
        <f>IF(AK59="","",AK59/AK60)</f>
        <v>#DIV/0!</v>
      </c>
      <c r="AM59" s="135">
        <f t="shared" si="19"/>
        <v>0</v>
      </c>
      <c r="AN59" s="142" t="e">
        <f>IF(AM59="","",AM59/AM60)</f>
        <v>#DIV/0!</v>
      </c>
      <c r="AO59" s="143">
        <f t="shared" si="20"/>
        <v>44</v>
      </c>
      <c r="AP59" s="138">
        <f>IF(AO59="","",(AO59/AO60)*100)</f>
        <v>5.2443384982121577</v>
      </c>
    </row>
    <row r="60" spans="1:42" ht="72.75" thickBot="1" x14ac:dyDescent="0.3">
      <c r="A60" s="175"/>
      <c r="B60" s="145"/>
      <c r="C60" s="146" t="s">
        <v>224</v>
      </c>
      <c r="D60" s="146" t="s">
        <v>261</v>
      </c>
      <c r="E60" s="147">
        <v>92</v>
      </c>
      <c r="F60" s="148"/>
      <c r="G60" s="147">
        <v>151</v>
      </c>
      <c r="H60" s="148"/>
      <c r="I60" s="147">
        <v>152</v>
      </c>
      <c r="J60" s="148"/>
      <c r="K60" s="165">
        <f t="shared" si="14"/>
        <v>395</v>
      </c>
      <c r="L60" s="152"/>
      <c r="M60" s="153">
        <v>146</v>
      </c>
      <c r="N60" s="148"/>
      <c r="O60" s="147">
        <v>152</v>
      </c>
      <c r="P60" s="148"/>
      <c r="Q60" s="150">
        <v>146</v>
      </c>
      <c r="R60" s="151"/>
      <c r="S60" s="165">
        <f t="shared" si="15"/>
        <v>444</v>
      </c>
      <c r="T60" s="152"/>
      <c r="U60" s="149">
        <f t="shared" si="16"/>
        <v>839</v>
      </c>
      <c r="V60" s="152"/>
      <c r="W60" s="147"/>
      <c r="X60" s="148"/>
      <c r="Y60" s="147"/>
      <c r="Z60" s="148"/>
      <c r="AA60" s="147"/>
      <c r="AB60" s="151"/>
      <c r="AC60" s="165">
        <f t="shared" si="17"/>
        <v>0</v>
      </c>
      <c r="AD60" s="152"/>
      <c r="AE60" s="153"/>
      <c r="AF60" s="148"/>
      <c r="AG60" s="147"/>
      <c r="AH60" s="148"/>
      <c r="AI60" s="147"/>
      <c r="AJ60" s="151"/>
      <c r="AK60" s="165">
        <f t="shared" si="18"/>
        <v>0</v>
      </c>
      <c r="AL60" s="152"/>
      <c r="AM60" s="149">
        <f t="shared" si="19"/>
        <v>0</v>
      </c>
      <c r="AN60" s="156"/>
      <c r="AO60" s="157">
        <f t="shared" si="20"/>
        <v>839</v>
      </c>
      <c r="AP60" s="152"/>
    </row>
    <row r="61" spans="1:42" x14ac:dyDescent="0.25">
      <c r="AI61"/>
    </row>
    <row r="62" spans="1:42" x14ac:dyDescent="0.25">
      <c r="AI62"/>
    </row>
    <row r="63" spans="1:42" x14ac:dyDescent="0.25">
      <c r="AI63"/>
    </row>
    <row r="64" spans="1:42" x14ac:dyDescent="0.25">
      <c r="AI64"/>
    </row>
    <row r="65" spans="35:35" x14ac:dyDescent="0.25">
      <c r="AI65"/>
    </row>
    <row r="66" spans="35:35" x14ac:dyDescent="0.25">
      <c r="AI66"/>
    </row>
    <row r="67" spans="35:35" x14ac:dyDescent="0.25">
      <c r="AI67"/>
    </row>
    <row r="68" spans="35:35" x14ac:dyDescent="0.25">
      <c r="AI68"/>
    </row>
    <row r="69" spans="35:35" x14ac:dyDescent="0.25">
      <c r="AI69"/>
    </row>
    <row r="70" spans="35:35" x14ac:dyDescent="0.25">
      <c r="AI70"/>
    </row>
    <row r="71" spans="35:35" x14ac:dyDescent="0.25">
      <c r="AI71"/>
    </row>
    <row r="72" spans="35:35" x14ac:dyDescent="0.25">
      <c r="AI72"/>
    </row>
    <row r="73" spans="35:35" x14ac:dyDescent="0.25">
      <c r="AI73"/>
    </row>
    <row r="74" spans="35:35" x14ac:dyDescent="0.25">
      <c r="AI74"/>
    </row>
    <row r="75" spans="35:35" x14ac:dyDescent="0.25">
      <c r="AI75"/>
    </row>
    <row r="76" spans="35:35" x14ac:dyDescent="0.25">
      <c r="AI76"/>
    </row>
    <row r="77" spans="35:35" x14ac:dyDescent="0.25">
      <c r="AI77"/>
    </row>
    <row r="78" spans="35:35" x14ac:dyDescent="0.25">
      <c r="AI78"/>
    </row>
    <row r="79" spans="35:35" x14ac:dyDescent="0.25">
      <c r="AI79"/>
    </row>
    <row r="80" spans="35:35" x14ac:dyDescent="0.25">
      <c r="AI80"/>
    </row>
    <row r="81" spans="35:35" x14ac:dyDescent="0.25">
      <c r="AI81"/>
    </row>
    <row r="82" spans="35:35" x14ac:dyDescent="0.25">
      <c r="AI82"/>
    </row>
    <row r="83" spans="35:35" x14ac:dyDescent="0.25">
      <c r="AI83"/>
    </row>
    <row r="84" spans="35:35" x14ac:dyDescent="0.25">
      <c r="AI84"/>
    </row>
    <row r="85" spans="35:35" x14ac:dyDescent="0.25">
      <c r="AI85"/>
    </row>
    <row r="86" spans="35:35" x14ac:dyDescent="0.25">
      <c r="AI86"/>
    </row>
    <row r="87" spans="35:35" x14ac:dyDescent="0.25">
      <c r="AI87"/>
    </row>
    <row r="88" spans="35:35" x14ac:dyDescent="0.25">
      <c r="AI88"/>
    </row>
    <row r="89" spans="35:35" x14ac:dyDescent="0.25">
      <c r="AI89"/>
    </row>
    <row r="90" spans="35:35" x14ac:dyDescent="0.25">
      <c r="AI90"/>
    </row>
    <row r="91" spans="35:35" x14ac:dyDescent="0.25">
      <c r="AI91"/>
    </row>
    <row r="92" spans="35:35" x14ac:dyDescent="0.25">
      <c r="AI92"/>
    </row>
    <row r="93" spans="35:35" x14ac:dyDescent="0.25">
      <c r="AI93"/>
    </row>
    <row r="94" spans="35:35" x14ac:dyDescent="0.25">
      <c r="AI94"/>
    </row>
    <row r="95" spans="35:35" x14ac:dyDescent="0.25">
      <c r="AI95"/>
    </row>
    <row r="96" spans="35:35" x14ac:dyDescent="0.25">
      <c r="AI96"/>
    </row>
    <row r="97" spans="35:35" x14ac:dyDescent="0.25">
      <c r="AI97"/>
    </row>
    <row r="98" spans="35:35" x14ac:dyDescent="0.25">
      <c r="AI98"/>
    </row>
    <row r="99" spans="35:35" x14ac:dyDescent="0.25">
      <c r="AI99"/>
    </row>
    <row r="100" spans="35:35" x14ac:dyDescent="0.25">
      <c r="AI100"/>
    </row>
    <row r="101" spans="35:35" x14ac:dyDescent="0.25">
      <c r="AI101"/>
    </row>
    <row r="102" spans="35:35" x14ac:dyDescent="0.25">
      <c r="AI102"/>
    </row>
    <row r="103" spans="35:35" x14ac:dyDescent="0.25">
      <c r="AI103"/>
    </row>
    <row r="104" spans="35:35" x14ac:dyDescent="0.25">
      <c r="AI104"/>
    </row>
    <row r="105" spans="35:35" x14ac:dyDescent="0.25">
      <c r="AI105"/>
    </row>
    <row r="106" spans="35:35" x14ac:dyDescent="0.25">
      <c r="AI106"/>
    </row>
    <row r="107" spans="35:35" x14ac:dyDescent="0.25">
      <c r="AI107"/>
    </row>
    <row r="108" spans="35:35" x14ac:dyDescent="0.25">
      <c r="AI108"/>
    </row>
    <row r="109" spans="35:35" x14ac:dyDescent="0.25">
      <c r="AI109"/>
    </row>
    <row r="110" spans="35:35" x14ac:dyDescent="0.25">
      <c r="AI110"/>
    </row>
    <row r="111" spans="35:35" x14ac:dyDescent="0.25">
      <c r="AI111"/>
    </row>
    <row r="112" spans="35:35" x14ac:dyDescent="0.25">
      <c r="AI112"/>
    </row>
    <row r="113" spans="35:35" x14ac:dyDescent="0.25">
      <c r="AI113"/>
    </row>
    <row r="114" spans="35:35" x14ac:dyDescent="0.25">
      <c r="AI114"/>
    </row>
    <row r="115" spans="35:35" x14ac:dyDescent="0.25">
      <c r="AI115"/>
    </row>
    <row r="116" spans="35:35" x14ac:dyDescent="0.25">
      <c r="AI116"/>
    </row>
    <row r="117" spans="35:35" x14ac:dyDescent="0.25">
      <c r="AI117"/>
    </row>
    <row r="118" spans="35:35" x14ac:dyDescent="0.25">
      <c r="AI118"/>
    </row>
    <row r="119" spans="35:35" x14ac:dyDescent="0.25">
      <c r="AI119"/>
    </row>
    <row r="120" spans="35:35" x14ac:dyDescent="0.25">
      <c r="AI120"/>
    </row>
    <row r="121" spans="35:35" x14ac:dyDescent="0.25">
      <c r="AI121"/>
    </row>
    <row r="122" spans="35:35" x14ac:dyDescent="0.25">
      <c r="AI122"/>
    </row>
    <row r="123" spans="35:35" x14ac:dyDescent="0.25">
      <c r="AI123"/>
    </row>
    <row r="124" spans="35:35" x14ac:dyDescent="0.25">
      <c r="AI124"/>
    </row>
    <row r="125" spans="35:35" x14ac:dyDescent="0.25">
      <c r="AI125"/>
    </row>
    <row r="126" spans="35:35" x14ac:dyDescent="0.25">
      <c r="AI126"/>
    </row>
    <row r="127" spans="35:35" x14ac:dyDescent="0.25">
      <c r="AI127"/>
    </row>
    <row r="128" spans="35:35" x14ac:dyDescent="0.25">
      <c r="AI128"/>
    </row>
    <row r="129" spans="35:35" x14ac:dyDescent="0.25">
      <c r="AI129"/>
    </row>
    <row r="130" spans="35:35" x14ac:dyDescent="0.25">
      <c r="AI130"/>
    </row>
    <row r="131" spans="35:35" x14ac:dyDescent="0.25">
      <c r="AI131"/>
    </row>
    <row r="132" spans="35:35" x14ac:dyDescent="0.25">
      <c r="AI132"/>
    </row>
    <row r="133" spans="35:35" x14ac:dyDescent="0.25">
      <c r="AI133"/>
    </row>
    <row r="134" spans="35:35" x14ac:dyDescent="0.25">
      <c r="AI134"/>
    </row>
    <row r="135" spans="35:35" x14ac:dyDescent="0.25">
      <c r="AI135"/>
    </row>
    <row r="136" spans="35:35" x14ac:dyDescent="0.25">
      <c r="AI136"/>
    </row>
    <row r="137" spans="35:35" x14ac:dyDescent="0.25">
      <c r="AI137"/>
    </row>
    <row r="138" spans="35:35" x14ac:dyDescent="0.25">
      <c r="AI138"/>
    </row>
    <row r="139" spans="35:35" x14ac:dyDescent="0.25">
      <c r="AI139"/>
    </row>
    <row r="140" spans="35:35" x14ac:dyDescent="0.25">
      <c r="AI140"/>
    </row>
    <row r="141" spans="35:35" x14ac:dyDescent="0.25">
      <c r="AI141"/>
    </row>
    <row r="142" spans="35:35" x14ac:dyDescent="0.25">
      <c r="AI142"/>
    </row>
    <row r="143" spans="35:35" x14ac:dyDescent="0.25">
      <c r="AI143"/>
    </row>
    <row r="144" spans="35:35" x14ac:dyDescent="0.25">
      <c r="AI144"/>
    </row>
    <row r="145" spans="35:35" x14ac:dyDescent="0.25">
      <c r="AI145"/>
    </row>
    <row r="146" spans="35:35" x14ac:dyDescent="0.25">
      <c r="AI146"/>
    </row>
    <row r="147" spans="35:35" x14ac:dyDescent="0.25">
      <c r="AI147"/>
    </row>
    <row r="148" spans="35:35" x14ac:dyDescent="0.25">
      <c r="AI148"/>
    </row>
    <row r="149" spans="35:35" x14ac:dyDescent="0.25">
      <c r="AI149"/>
    </row>
    <row r="150" spans="35:35" x14ac:dyDescent="0.25">
      <c r="AI150"/>
    </row>
    <row r="151" spans="35:35" x14ac:dyDescent="0.25">
      <c r="AI151"/>
    </row>
    <row r="152" spans="35:35" x14ac:dyDescent="0.25">
      <c r="AI152"/>
    </row>
    <row r="153" spans="35:35" x14ac:dyDescent="0.25">
      <c r="AI153"/>
    </row>
    <row r="154" spans="35:35" x14ac:dyDescent="0.25">
      <c r="AI154"/>
    </row>
    <row r="155" spans="35:35" x14ac:dyDescent="0.25">
      <c r="AI155"/>
    </row>
    <row r="156" spans="35:35" x14ac:dyDescent="0.25">
      <c r="AI156"/>
    </row>
    <row r="157" spans="35:35" x14ac:dyDescent="0.25">
      <c r="AI157"/>
    </row>
    <row r="158" spans="35:35" x14ac:dyDescent="0.25">
      <c r="AI158"/>
    </row>
    <row r="159" spans="35:35" x14ac:dyDescent="0.25">
      <c r="AI159"/>
    </row>
    <row r="160" spans="35:35" x14ac:dyDescent="0.25">
      <c r="AI160"/>
    </row>
    <row r="161" spans="35:35" x14ac:dyDescent="0.25">
      <c r="AI161"/>
    </row>
    <row r="162" spans="35:35" x14ac:dyDescent="0.25">
      <c r="AI162"/>
    </row>
    <row r="163" spans="35:35" x14ac:dyDescent="0.25">
      <c r="AI163"/>
    </row>
    <row r="164" spans="35:35" x14ac:dyDescent="0.25">
      <c r="AI164"/>
    </row>
    <row r="165" spans="35:35" x14ac:dyDescent="0.25">
      <c r="AI165"/>
    </row>
    <row r="166" spans="35:35" x14ac:dyDescent="0.25">
      <c r="AI166"/>
    </row>
    <row r="167" spans="35:35" x14ac:dyDescent="0.25">
      <c r="AI167"/>
    </row>
    <row r="168" spans="35:35" x14ac:dyDescent="0.25">
      <c r="AI168"/>
    </row>
    <row r="169" spans="35:35" x14ac:dyDescent="0.25">
      <c r="AI169"/>
    </row>
    <row r="170" spans="35:35" x14ac:dyDescent="0.25">
      <c r="AI170"/>
    </row>
    <row r="171" spans="35:35" x14ac:dyDescent="0.25">
      <c r="AI171"/>
    </row>
    <row r="172" spans="35:35" x14ac:dyDescent="0.25">
      <c r="AI172"/>
    </row>
    <row r="173" spans="35:35" x14ac:dyDescent="0.25">
      <c r="AI173"/>
    </row>
    <row r="174" spans="35:35" x14ac:dyDescent="0.25">
      <c r="AI174"/>
    </row>
    <row r="175" spans="35:35" x14ac:dyDescent="0.25">
      <c r="AI175"/>
    </row>
    <row r="176" spans="35:35" x14ac:dyDescent="0.25">
      <c r="AI176"/>
    </row>
    <row r="177" spans="35:35" x14ac:dyDescent="0.25">
      <c r="AI177"/>
    </row>
    <row r="178" spans="35:35" x14ac:dyDescent="0.25">
      <c r="AI178"/>
    </row>
    <row r="179" spans="35:35" x14ac:dyDescent="0.25">
      <c r="AI179"/>
    </row>
    <row r="180" spans="35:35" x14ac:dyDescent="0.25">
      <c r="AI180"/>
    </row>
    <row r="181" spans="35:35" x14ac:dyDescent="0.25">
      <c r="AI181"/>
    </row>
    <row r="182" spans="35:35" x14ac:dyDescent="0.25">
      <c r="AI182"/>
    </row>
    <row r="183" spans="35:35" x14ac:dyDescent="0.25">
      <c r="AI183"/>
    </row>
    <row r="184" spans="35:35" x14ac:dyDescent="0.25">
      <c r="AI184"/>
    </row>
    <row r="185" spans="35:35" x14ac:dyDescent="0.25">
      <c r="AI185"/>
    </row>
    <row r="186" spans="35:35" x14ac:dyDescent="0.25">
      <c r="AI186"/>
    </row>
    <row r="187" spans="35:35" x14ac:dyDescent="0.25">
      <c r="AI187"/>
    </row>
    <row r="188" spans="35:35" x14ac:dyDescent="0.25">
      <c r="AI188"/>
    </row>
    <row r="189" spans="35:35" x14ac:dyDescent="0.25">
      <c r="AI189"/>
    </row>
    <row r="190" spans="35:35" x14ac:dyDescent="0.25">
      <c r="AI190"/>
    </row>
    <row r="191" spans="35:35" x14ac:dyDescent="0.25">
      <c r="AI191"/>
    </row>
    <row r="192" spans="35:35" x14ac:dyDescent="0.25">
      <c r="AI192"/>
    </row>
    <row r="193" spans="35:35" x14ac:dyDescent="0.25">
      <c r="AI193"/>
    </row>
    <row r="194" spans="35:35" x14ac:dyDescent="0.25">
      <c r="AI194"/>
    </row>
    <row r="195" spans="35:35" x14ac:dyDescent="0.25">
      <c r="AI195"/>
    </row>
    <row r="196" spans="35:35" x14ac:dyDescent="0.25">
      <c r="AI196"/>
    </row>
    <row r="197" spans="35:35" x14ac:dyDescent="0.25">
      <c r="AI197"/>
    </row>
    <row r="198" spans="35:35" x14ac:dyDescent="0.25">
      <c r="AI198"/>
    </row>
    <row r="199" spans="35:35" x14ac:dyDescent="0.25">
      <c r="AI199"/>
    </row>
    <row r="200" spans="35:35" x14ac:dyDescent="0.25">
      <c r="AI200"/>
    </row>
    <row r="201" spans="35:35" x14ac:dyDescent="0.25">
      <c r="AI201"/>
    </row>
    <row r="202" spans="35:35" x14ac:dyDescent="0.25">
      <c r="AI202"/>
    </row>
    <row r="203" spans="35:35" x14ac:dyDescent="0.25">
      <c r="AI203"/>
    </row>
    <row r="204" spans="35:35" x14ac:dyDescent="0.25">
      <c r="AI204"/>
    </row>
    <row r="205" spans="35:35" x14ac:dyDescent="0.25">
      <c r="AI205"/>
    </row>
    <row r="206" spans="35:35" x14ac:dyDescent="0.25">
      <c r="AI206"/>
    </row>
    <row r="207" spans="35:35" x14ac:dyDescent="0.25">
      <c r="AI207"/>
    </row>
    <row r="208" spans="35:35" x14ac:dyDescent="0.25">
      <c r="AI208"/>
    </row>
    <row r="209" spans="35:35" x14ac:dyDescent="0.25">
      <c r="AI209"/>
    </row>
    <row r="210" spans="35:35" x14ac:dyDescent="0.25">
      <c r="AI210"/>
    </row>
    <row r="211" spans="35:35" x14ac:dyDescent="0.25">
      <c r="AI211"/>
    </row>
    <row r="212" spans="35:35" x14ac:dyDescent="0.25">
      <c r="AI212"/>
    </row>
    <row r="213" spans="35:35" x14ac:dyDescent="0.25">
      <c r="AI213"/>
    </row>
    <row r="214" spans="35:35" x14ac:dyDescent="0.25">
      <c r="AI214"/>
    </row>
    <row r="215" spans="35:35" x14ac:dyDescent="0.25">
      <c r="AI215"/>
    </row>
    <row r="216" spans="35:35" x14ac:dyDescent="0.25">
      <c r="AI216"/>
    </row>
    <row r="217" spans="35:35" x14ac:dyDescent="0.25">
      <c r="AI217"/>
    </row>
    <row r="218" spans="35:35" x14ac:dyDescent="0.25">
      <c r="AI218"/>
    </row>
    <row r="219" spans="35:35" x14ac:dyDescent="0.25">
      <c r="AI219"/>
    </row>
    <row r="220" spans="35:35" x14ac:dyDescent="0.25">
      <c r="AI220"/>
    </row>
    <row r="221" spans="35:35" x14ac:dyDescent="0.25">
      <c r="AI221"/>
    </row>
    <row r="222" spans="35:35" x14ac:dyDescent="0.25">
      <c r="AI222"/>
    </row>
    <row r="223" spans="35:35" x14ac:dyDescent="0.25">
      <c r="AI223"/>
    </row>
    <row r="224" spans="35:35" x14ac:dyDescent="0.25">
      <c r="AI224"/>
    </row>
    <row r="225" spans="35:35" x14ac:dyDescent="0.25">
      <c r="AI225"/>
    </row>
    <row r="226" spans="35:35" x14ac:dyDescent="0.25">
      <c r="AI226"/>
    </row>
    <row r="227" spans="35:35" x14ac:dyDescent="0.25">
      <c r="AI227"/>
    </row>
    <row r="228" spans="35:35" x14ac:dyDescent="0.25">
      <c r="AI228"/>
    </row>
    <row r="229" spans="35:35" x14ac:dyDescent="0.25">
      <c r="AI229"/>
    </row>
    <row r="230" spans="35:35" x14ac:dyDescent="0.25">
      <c r="AI230"/>
    </row>
    <row r="231" spans="35:35" x14ac:dyDescent="0.25">
      <c r="AI231"/>
    </row>
    <row r="232" spans="35:35" x14ac:dyDescent="0.25">
      <c r="AI232"/>
    </row>
    <row r="233" spans="35:35" x14ac:dyDescent="0.25">
      <c r="AI233"/>
    </row>
    <row r="234" spans="35:35" x14ac:dyDescent="0.25">
      <c r="AI234"/>
    </row>
    <row r="235" spans="35:35" x14ac:dyDescent="0.25">
      <c r="AI235"/>
    </row>
    <row r="236" spans="35:35" x14ac:dyDescent="0.25">
      <c r="AI236"/>
    </row>
    <row r="237" spans="35:35" x14ac:dyDescent="0.25">
      <c r="AI237"/>
    </row>
    <row r="238" spans="35:35" x14ac:dyDescent="0.25">
      <c r="AI238"/>
    </row>
    <row r="239" spans="35:35" x14ac:dyDescent="0.25">
      <c r="AI239"/>
    </row>
    <row r="240" spans="35:35" x14ac:dyDescent="0.25">
      <c r="AI240"/>
    </row>
    <row r="241" spans="35:35" x14ac:dyDescent="0.25">
      <c r="AI241"/>
    </row>
    <row r="242" spans="35:35" x14ac:dyDescent="0.25">
      <c r="AI242"/>
    </row>
    <row r="243" spans="35:35" x14ac:dyDescent="0.25">
      <c r="AI243"/>
    </row>
    <row r="244" spans="35:35" x14ac:dyDescent="0.25">
      <c r="AI244"/>
    </row>
    <row r="245" spans="35:35" x14ac:dyDescent="0.25">
      <c r="AI245"/>
    </row>
    <row r="246" spans="35:35" x14ac:dyDescent="0.25">
      <c r="AI246"/>
    </row>
    <row r="247" spans="35:35" x14ac:dyDescent="0.25">
      <c r="AI247"/>
    </row>
    <row r="248" spans="35:35" x14ac:dyDescent="0.25">
      <c r="AI248"/>
    </row>
    <row r="249" spans="35:35" x14ac:dyDescent="0.25">
      <c r="AI249"/>
    </row>
    <row r="250" spans="35:35" x14ac:dyDescent="0.25">
      <c r="AI250"/>
    </row>
    <row r="251" spans="35:35" x14ac:dyDescent="0.25">
      <c r="AI251"/>
    </row>
    <row r="252" spans="35:35" x14ac:dyDescent="0.25">
      <c r="AI252"/>
    </row>
    <row r="253" spans="35:35" x14ac:dyDescent="0.25">
      <c r="AI253"/>
    </row>
    <row r="254" spans="35:35" x14ac:dyDescent="0.25">
      <c r="AI254"/>
    </row>
    <row r="255" spans="35:35" x14ac:dyDescent="0.25">
      <c r="AI255"/>
    </row>
    <row r="256" spans="35:35" x14ac:dyDescent="0.25">
      <c r="AI256"/>
    </row>
    <row r="257" spans="35:35" x14ac:dyDescent="0.25">
      <c r="AI257"/>
    </row>
    <row r="258" spans="35:35" x14ac:dyDescent="0.25">
      <c r="AI258"/>
    </row>
    <row r="259" spans="35:35" x14ac:dyDescent="0.25">
      <c r="AI259"/>
    </row>
    <row r="260" spans="35:35" x14ac:dyDescent="0.25">
      <c r="AI260"/>
    </row>
    <row r="261" spans="35:35" x14ac:dyDescent="0.25">
      <c r="AI261"/>
    </row>
    <row r="262" spans="35:35" x14ac:dyDescent="0.25">
      <c r="AI262"/>
    </row>
    <row r="263" spans="35:35" x14ac:dyDescent="0.25">
      <c r="AI263"/>
    </row>
    <row r="264" spans="35:35" x14ac:dyDescent="0.25">
      <c r="AI264"/>
    </row>
    <row r="265" spans="35:35" x14ac:dyDescent="0.25">
      <c r="AI265"/>
    </row>
    <row r="266" spans="35:35" x14ac:dyDescent="0.25">
      <c r="AI266"/>
    </row>
    <row r="267" spans="35:35" x14ac:dyDescent="0.25">
      <c r="AI267"/>
    </row>
    <row r="268" spans="35:35" x14ac:dyDescent="0.25">
      <c r="AI268"/>
    </row>
    <row r="269" spans="35:35" x14ac:dyDescent="0.25">
      <c r="AI269"/>
    </row>
    <row r="270" spans="35:35" x14ac:dyDescent="0.25">
      <c r="AI270"/>
    </row>
  </sheetData>
  <mergeCells count="464">
    <mergeCell ref="AL59:AL60"/>
    <mergeCell ref="AN59:AN60"/>
    <mergeCell ref="AP59:AP60"/>
    <mergeCell ref="Z59:Z60"/>
    <mergeCell ref="AB59:AB60"/>
    <mergeCell ref="AD59:AD60"/>
    <mergeCell ref="AF59:AF60"/>
    <mergeCell ref="AH59:AH60"/>
    <mergeCell ref="AJ59:AJ60"/>
    <mergeCell ref="N59:N60"/>
    <mergeCell ref="P59:P60"/>
    <mergeCell ref="R59:R60"/>
    <mergeCell ref="T59:T60"/>
    <mergeCell ref="V59:V60"/>
    <mergeCell ref="X59:X60"/>
    <mergeCell ref="A59:A60"/>
    <mergeCell ref="B59:B60"/>
    <mergeCell ref="F59:F60"/>
    <mergeCell ref="H59:H60"/>
    <mergeCell ref="J59:J60"/>
    <mergeCell ref="L59:L60"/>
    <mergeCell ref="AF57:AF58"/>
    <mergeCell ref="AH57:AH58"/>
    <mergeCell ref="AJ57:AJ58"/>
    <mergeCell ref="AL57:AL58"/>
    <mergeCell ref="AN57:AN58"/>
    <mergeCell ref="AP57:AP58"/>
    <mergeCell ref="T57:T58"/>
    <mergeCell ref="V57:V58"/>
    <mergeCell ref="X57:X58"/>
    <mergeCell ref="Z57:Z58"/>
    <mergeCell ref="AB57:AB58"/>
    <mergeCell ref="AD57:AD58"/>
    <mergeCell ref="AP55:AP56"/>
    <mergeCell ref="A57:A58"/>
    <mergeCell ref="B57:B58"/>
    <mergeCell ref="F57:F58"/>
    <mergeCell ref="H57:H58"/>
    <mergeCell ref="J57:J58"/>
    <mergeCell ref="L57:L58"/>
    <mergeCell ref="N57:N58"/>
    <mergeCell ref="P57:P58"/>
    <mergeCell ref="R57:R58"/>
    <mergeCell ref="AD55:AD56"/>
    <mergeCell ref="AF55:AF56"/>
    <mergeCell ref="AH55:AH56"/>
    <mergeCell ref="AJ55:AJ56"/>
    <mergeCell ref="AL55:AL56"/>
    <mergeCell ref="AN55:AN56"/>
    <mergeCell ref="R55:R56"/>
    <mergeCell ref="T55:T56"/>
    <mergeCell ref="V55:V56"/>
    <mergeCell ref="X55:X56"/>
    <mergeCell ref="Z55:Z56"/>
    <mergeCell ref="AB55:AB56"/>
    <mergeCell ref="AN53:AN54"/>
    <mergeCell ref="AP53:AP54"/>
    <mergeCell ref="A55:A56"/>
    <mergeCell ref="B55:B56"/>
    <mergeCell ref="F55:F56"/>
    <mergeCell ref="H55:H56"/>
    <mergeCell ref="J55:J56"/>
    <mergeCell ref="L55:L56"/>
    <mergeCell ref="N55:N56"/>
    <mergeCell ref="P55:P56"/>
    <mergeCell ref="AB53:AB54"/>
    <mergeCell ref="AD53:AD54"/>
    <mergeCell ref="AF53:AF54"/>
    <mergeCell ref="AH53:AH54"/>
    <mergeCell ref="AJ53:AJ54"/>
    <mergeCell ref="AL53:AL54"/>
    <mergeCell ref="P53:P54"/>
    <mergeCell ref="R53:R54"/>
    <mergeCell ref="T53:T54"/>
    <mergeCell ref="V53:V54"/>
    <mergeCell ref="X53:X54"/>
    <mergeCell ref="Z53:Z54"/>
    <mergeCell ref="AL51:AL52"/>
    <mergeCell ref="AN51:AN52"/>
    <mergeCell ref="AP51:AP52"/>
    <mergeCell ref="A53:A54"/>
    <mergeCell ref="B53:B54"/>
    <mergeCell ref="F53:F54"/>
    <mergeCell ref="H53:H54"/>
    <mergeCell ref="J53:J54"/>
    <mergeCell ref="L53:L54"/>
    <mergeCell ref="N53:N54"/>
    <mergeCell ref="Z51:Z52"/>
    <mergeCell ref="AB51:AB52"/>
    <mergeCell ref="AD51:AD52"/>
    <mergeCell ref="AF51:AF52"/>
    <mergeCell ref="AH51:AH52"/>
    <mergeCell ref="AJ51:AJ52"/>
    <mergeCell ref="N51:N52"/>
    <mergeCell ref="P51:P52"/>
    <mergeCell ref="R51:R52"/>
    <mergeCell ref="T51:T52"/>
    <mergeCell ref="V51:V52"/>
    <mergeCell ref="X51:X52"/>
    <mergeCell ref="A51:A52"/>
    <mergeCell ref="B51:B52"/>
    <mergeCell ref="F51:F52"/>
    <mergeCell ref="H51:H52"/>
    <mergeCell ref="J51:J52"/>
    <mergeCell ref="L51:L52"/>
    <mergeCell ref="AF49:AF50"/>
    <mergeCell ref="AH49:AH50"/>
    <mergeCell ref="AJ49:AJ50"/>
    <mergeCell ref="AL49:AL50"/>
    <mergeCell ref="AN49:AN50"/>
    <mergeCell ref="AP49:AP50"/>
    <mergeCell ref="T49:T50"/>
    <mergeCell ref="V49:V50"/>
    <mergeCell ref="X49:X50"/>
    <mergeCell ref="Z49:Z50"/>
    <mergeCell ref="AB49:AB50"/>
    <mergeCell ref="AD49:AD50"/>
    <mergeCell ref="AP47:AP48"/>
    <mergeCell ref="A49:A50"/>
    <mergeCell ref="B49:B50"/>
    <mergeCell ref="F49:F50"/>
    <mergeCell ref="H49:H50"/>
    <mergeCell ref="J49:J50"/>
    <mergeCell ref="L49:L50"/>
    <mergeCell ref="N49:N50"/>
    <mergeCell ref="P49:P50"/>
    <mergeCell ref="R49:R50"/>
    <mergeCell ref="AD47:AD48"/>
    <mergeCell ref="AF47:AF48"/>
    <mergeCell ref="AH47:AH48"/>
    <mergeCell ref="AJ47:AJ48"/>
    <mergeCell ref="AL47:AL48"/>
    <mergeCell ref="AN47:AN48"/>
    <mergeCell ref="R47:R48"/>
    <mergeCell ref="T47:T48"/>
    <mergeCell ref="V47:V48"/>
    <mergeCell ref="X47:X48"/>
    <mergeCell ref="Z47:Z48"/>
    <mergeCell ref="AB47:AB48"/>
    <mergeCell ref="AN42:AN43"/>
    <mergeCell ref="AP42:AP43"/>
    <mergeCell ref="A47:A48"/>
    <mergeCell ref="B47:B48"/>
    <mergeCell ref="F47:F48"/>
    <mergeCell ref="H47:H48"/>
    <mergeCell ref="J47:J48"/>
    <mergeCell ref="L47:L48"/>
    <mergeCell ref="N47:N48"/>
    <mergeCell ref="P47:P48"/>
    <mergeCell ref="AB42:AB43"/>
    <mergeCell ref="AD42:AD43"/>
    <mergeCell ref="AF42:AF43"/>
    <mergeCell ref="AH42:AH43"/>
    <mergeCell ref="AJ42:AJ43"/>
    <mergeCell ref="AL42:AL43"/>
    <mergeCell ref="P42:P43"/>
    <mergeCell ref="R42:R43"/>
    <mergeCell ref="T42:T43"/>
    <mergeCell ref="V42:V43"/>
    <mergeCell ref="X42:X43"/>
    <mergeCell ref="Z42:Z43"/>
    <mergeCell ref="AL40:AL41"/>
    <mergeCell ref="AN40:AN41"/>
    <mergeCell ref="AP40:AP41"/>
    <mergeCell ref="A42:A43"/>
    <mergeCell ref="B42:B43"/>
    <mergeCell ref="F42:F43"/>
    <mergeCell ref="H42:H43"/>
    <mergeCell ref="J42:J43"/>
    <mergeCell ref="L42:L43"/>
    <mergeCell ref="N42:N43"/>
    <mergeCell ref="Z40:Z41"/>
    <mergeCell ref="AB40:AB41"/>
    <mergeCell ref="AD40:AD41"/>
    <mergeCell ref="AF40:AF41"/>
    <mergeCell ref="AH40:AH41"/>
    <mergeCell ref="AJ40:AJ41"/>
    <mergeCell ref="N40:N41"/>
    <mergeCell ref="P40:P41"/>
    <mergeCell ref="R40:R41"/>
    <mergeCell ref="T40:T41"/>
    <mergeCell ref="V40:V41"/>
    <mergeCell ref="X40:X41"/>
    <mergeCell ref="A40:A41"/>
    <mergeCell ref="B40:B41"/>
    <mergeCell ref="F40:F41"/>
    <mergeCell ref="H40:H41"/>
    <mergeCell ref="J40:J41"/>
    <mergeCell ref="L40:L41"/>
    <mergeCell ref="AF38:AF39"/>
    <mergeCell ref="AH38:AH39"/>
    <mergeCell ref="AJ38:AJ39"/>
    <mergeCell ref="AL38:AL39"/>
    <mergeCell ref="AN38:AN39"/>
    <mergeCell ref="AP38:AP39"/>
    <mergeCell ref="T38:T39"/>
    <mergeCell ref="V38:V39"/>
    <mergeCell ref="X38:X39"/>
    <mergeCell ref="Z38:Z39"/>
    <mergeCell ref="AB38:AB39"/>
    <mergeCell ref="AD38:AD39"/>
    <mergeCell ref="AP36:AP37"/>
    <mergeCell ref="A38:A39"/>
    <mergeCell ref="B38:B39"/>
    <mergeCell ref="F38:F39"/>
    <mergeCell ref="H38:H39"/>
    <mergeCell ref="J38:J39"/>
    <mergeCell ref="L38:L39"/>
    <mergeCell ref="N38:N39"/>
    <mergeCell ref="P38:P39"/>
    <mergeCell ref="R38:R39"/>
    <mergeCell ref="AD36:AD37"/>
    <mergeCell ref="AF36:AF37"/>
    <mergeCell ref="AH36:AH37"/>
    <mergeCell ref="AJ36:AJ37"/>
    <mergeCell ref="AL36:AL37"/>
    <mergeCell ref="AN36:AN37"/>
    <mergeCell ref="R36:R37"/>
    <mergeCell ref="T36:T37"/>
    <mergeCell ref="V36:V37"/>
    <mergeCell ref="X36:X37"/>
    <mergeCell ref="Z36:Z37"/>
    <mergeCell ref="AB36:AB37"/>
    <mergeCell ref="AN34:AN35"/>
    <mergeCell ref="AP34:AP35"/>
    <mergeCell ref="A36:A37"/>
    <mergeCell ref="B36:B37"/>
    <mergeCell ref="F36:F37"/>
    <mergeCell ref="H36:H37"/>
    <mergeCell ref="J36:J37"/>
    <mergeCell ref="L36:L37"/>
    <mergeCell ref="N36:N37"/>
    <mergeCell ref="P36:P37"/>
    <mergeCell ref="AB34:AB35"/>
    <mergeCell ref="AD34:AD35"/>
    <mergeCell ref="AF34:AF35"/>
    <mergeCell ref="AH34:AH35"/>
    <mergeCell ref="AJ34:AJ35"/>
    <mergeCell ref="AL34:AL35"/>
    <mergeCell ref="P34:P35"/>
    <mergeCell ref="R34:R35"/>
    <mergeCell ref="T34:T35"/>
    <mergeCell ref="V34:V35"/>
    <mergeCell ref="X34:X35"/>
    <mergeCell ref="Z34:Z35"/>
    <mergeCell ref="AL32:AL33"/>
    <mergeCell ref="AN32:AN33"/>
    <mergeCell ref="AP32:AP33"/>
    <mergeCell ref="A34:A35"/>
    <mergeCell ref="B34:B35"/>
    <mergeCell ref="F34:F35"/>
    <mergeCell ref="H34:H35"/>
    <mergeCell ref="J34:J35"/>
    <mergeCell ref="L34:L35"/>
    <mergeCell ref="N34:N35"/>
    <mergeCell ref="Z32:Z33"/>
    <mergeCell ref="AB32:AB33"/>
    <mergeCell ref="AD32:AD33"/>
    <mergeCell ref="AF32:AF33"/>
    <mergeCell ref="AH32:AH33"/>
    <mergeCell ref="AJ32:AJ33"/>
    <mergeCell ref="N32:N33"/>
    <mergeCell ref="P32:P33"/>
    <mergeCell ref="R32:R33"/>
    <mergeCell ref="T32:T33"/>
    <mergeCell ref="V32:V33"/>
    <mergeCell ref="X32:X33"/>
    <mergeCell ref="A32:A33"/>
    <mergeCell ref="B32:B33"/>
    <mergeCell ref="F32:F33"/>
    <mergeCell ref="H32:H33"/>
    <mergeCell ref="J32:J33"/>
    <mergeCell ref="L32:L33"/>
    <mergeCell ref="AF30:AF31"/>
    <mergeCell ref="AH30:AH31"/>
    <mergeCell ref="AJ30:AJ31"/>
    <mergeCell ref="AL30:AL31"/>
    <mergeCell ref="AN30:AN31"/>
    <mergeCell ref="AP30:AP31"/>
    <mergeCell ref="T30:T31"/>
    <mergeCell ref="V30:V31"/>
    <mergeCell ref="X30:X31"/>
    <mergeCell ref="Z30:Z31"/>
    <mergeCell ref="AB30:AB31"/>
    <mergeCell ref="AD30:AD31"/>
    <mergeCell ref="AP28:AP29"/>
    <mergeCell ref="A30:A31"/>
    <mergeCell ref="B30:B31"/>
    <mergeCell ref="F30:F31"/>
    <mergeCell ref="H30:H31"/>
    <mergeCell ref="J30:J31"/>
    <mergeCell ref="L30:L31"/>
    <mergeCell ref="N30:N31"/>
    <mergeCell ref="P30:P31"/>
    <mergeCell ref="R30:R31"/>
    <mergeCell ref="AD28:AD29"/>
    <mergeCell ref="AF28:AF29"/>
    <mergeCell ref="AH28:AH29"/>
    <mergeCell ref="AJ28:AJ29"/>
    <mergeCell ref="AL28:AL29"/>
    <mergeCell ref="AN28:AN29"/>
    <mergeCell ref="R28:R29"/>
    <mergeCell ref="T28:T29"/>
    <mergeCell ref="V28:V29"/>
    <mergeCell ref="X28:X29"/>
    <mergeCell ref="Z28:Z29"/>
    <mergeCell ref="AB28:AB29"/>
    <mergeCell ref="AN26:AN27"/>
    <mergeCell ref="AP26:AP27"/>
    <mergeCell ref="A28:A29"/>
    <mergeCell ref="B28:B29"/>
    <mergeCell ref="F28:F29"/>
    <mergeCell ref="H28:H29"/>
    <mergeCell ref="J28:J29"/>
    <mergeCell ref="L28:L29"/>
    <mergeCell ref="N28:N29"/>
    <mergeCell ref="P28:P29"/>
    <mergeCell ref="AB26:AB27"/>
    <mergeCell ref="AD26:AD27"/>
    <mergeCell ref="AF26:AF27"/>
    <mergeCell ref="AH26:AH27"/>
    <mergeCell ref="AJ26:AJ27"/>
    <mergeCell ref="AL26:AL27"/>
    <mergeCell ref="P26:P27"/>
    <mergeCell ref="R26:R27"/>
    <mergeCell ref="T26:T27"/>
    <mergeCell ref="V26:V27"/>
    <mergeCell ref="X26:X27"/>
    <mergeCell ref="Z26:Z27"/>
    <mergeCell ref="AL24:AL25"/>
    <mergeCell ref="AN24:AN25"/>
    <mergeCell ref="AP24:AP25"/>
    <mergeCell ref="A26:A27"/>
    <mergeCell ref="B26:B27"/>
    <mergeCell ref="F26:F27"/>
    <mergeCell ref="H26:H27"/>
    <mergeCell ref="J26:J27"/>
    <mergeCell ref="L26:L27"/>
    <mergeCell ref="N26:N27"/>
    <mergeCell ref="Z24:Z25"/>
    <mergeCell ref="AB24:AB25"/>
    <mergeCell ref="AD24:AD25"/>
    <mergeCell ref="AF24:AF25"/>
    <mergeCell ref="AH24:AH25"/>
    <mergeCell ref="AJ24:AJ25"/>
    <mergeCell ref="N24:N25"/>
    <mergeCell ref="P24:P25"/>
    <mergeCell ref="R24:R25"/>
    <mergeCell ref="T24:T25"/>
    <mergeCell ref="V24:V25"/>
    <mergeCell ref="X24:X25"/>
    <mergeCell ref="A24:A25"/>
    <mergeCell ref="B24:B25"/>
    <mergeCell ref="F24:F25"/>
    <mergeCell ref="H24:H25"/>
    <mergeCell ref="J24:J25"/>
    <mergeCell ref="L24:L25"/>
    <mergeCell ref="AF22:AF23"/>
    <mergeCell ref="AH22:AH23"/>
    <mergeCell ref="AJ22:AJ23"/>
    <mergeCell ref="AL22:AL23"/>
    <mergeCell ref="AN22:AN23"/>
    <mergeCell ref="AP22:AP23"/>
    <mergeCell ref="T22:T23"/>
    <mergeCell ref="V22:V23"/>
    <mergeCell ref="X22:X23"/>
    <mergeCell ref="Z22:Z23"/>
    <mergeCell ref="AB22:AB23"/>
    <mergeCell ref="AD22:AD23"/>
    <mergeCell ref="AP17:AP18"/>
    <mergeCell ref="A22:A23"/>
    <mergeCell ref="B22:B23"/>
    <mergeCell ref="F22:F23"/>
    <mergeCell ref="H22:H23"/>
    <mergeCell ref="J22:J23"/>
    <mergeCell ref="L22:L23"/>
    <mergeCell ref="N22:N23"/>
    <mergeCell ref="P22:P23"/>
    <mergeCell ref="R22:R23"/>
    <mergeCell ref="AD17:AD18"/>
    <mergeCell ref="AF17:AF18"/>
    <mergeCell ref="AH17:AH18"/>
    <mergeCell ref="AJ17:AJ18"/>
    <mergeCell ref="AL17:AL18"/>
    <mergeCell ref="AN17:AN18"/>
    <mergeCell ref="R17:R18"/>
    <mergeCell ref="T17:T18"/>
    <mergeCell ref="V17:V18"/>
    <mergeCell ref="X17:X18"/>
    <mergeCell ref="Z17:Z18"/>
    <mergeCell ref="AB17:AB18"/>
    <mergeCell ref="AN15:AN16"/>
    <mergeCell ref="AP15:AP16"/>
    <mergeCell ref="A17:A18"/>
    <mergeCell ref="B17:B18"/>
    <mergeCell ref="F17:F18"/>
    <mergeCell ref="H17:H18"/>
    <mergeCell ref="J17:J18"/>
    <mergeCell ref="L17:L18"/>
    <mergeCell ref="N17:N18"/>
    <mergeCell ref="P17:P18"/>
    <mergeCell ref="AB15:AB16"/>
    <mergeCell ref="AD15:AD16"/>
    <mergeCell ref="AF15:AF16"/>
    <mergeCell ref="AH15:AH16"/>
    <mergeCell ref="AJ15:AJ16"/>
    <mergeCell ref="AL15:AL16"/>
    <mergeCell ref="P15:P16"/>
    <mergeCell ref="R15:R16"/>
    <mergeCell ref="T15:T16"/>
    <mergeCell ref="V15:V16"/>
    <mergeCell ref="X15:X16"/>
    <mergeCell ref="Z15:Z16"/>
    <mergeCell ref="AL13:AL14"/>
    <mergeCell ref="AN13:AN14"/>
    <mergeCell ref="AP13:AP14"/>
    <mergeCell ref="A15:A16"/>
    <mergeCell ref="B15:B16"/>
    <mergeCell ref="F15:F16"/>
    <mergeCell ref="H15:H16"/>
    <mergeCell ref="J15:J16"/>
    <mergeCell ref="L15:L16"/>
    <mergeCell ref="N15:N16"/>
    <mergeCell ref="Z13:Z14"/>
    <mergeCell ref="AB13:AB14"/>
    <mergeCell ref="AD13:AD14"/>
    <mergeCell ref="AF13:AF14"/>
    <mergeCell ref="AH13:AH14"/>
    <mergeCell ref="AJ13:AJ14"/>
    <mergeCell ref="N13:N14"/>
    <mergeCell ref="P13:P14"/>
    <mergeCell ref="R13:R14"/>
    <mergeCell ref="T13:T14"/>
    <mergeCell ref="V13:V14"/>
    <mergeCell ref="X13:X14"/>
    <mergeCell ref="AJ11:AJ12"/>
    <mergeCell ref="AL11:AL12"/>
    <mergeCell ref="AN11:AN12"/>
    <mergeCell ref="AP11:AP12"/>
    <mergeCell ref="A13:A14"/>
    <mergeCell ref="B13:B14"/>
    <mergeCell ref="F13:F14"/>
    <mergeCell ref="H13:H14"/>
    <mergeCell ref="J13:J14"/>
    <mergeCell ref="L13:L14"/>
    <mergeCell ref="X11:X12"/>
    <mergeCell ref="Z11:Z12"/>
    <mergeCell ref="AB11:AB12"/>
    <mergeCell ref="AD11:AD12"/>
    <mergeCell ref="AF11:AF12"/>
    <mergeCell ref="AH11:AH12"/>
    <mergeCell ref="L11:L12"/>
    <mergeCell ref="N11:N12"/>
    <mergeCell ref="P11:P12"/>
    <mergeCell ref="R11:R12"/>
    <mergeCell ref="T11:T12"/>
    <mergeCell ref="V11:V12"/>
    <mergeCell ref="E2:J2"/>
    <mergeCell ref="E3:J3"/>
    <mergeCell ref="A11:A12"/>
    <mergeCell ref="B11:B12"/>
    <mergeCell ref="F11:F12"/>
    <mergeCell ref="H11:H12"/>
    <mergeCell ref="J11:J12"/>
  </mergeCells>
  <pageMargins left="0.31496062992125984" right="0.31496062992125984" top="0.35433070866141736" bottom="0.35433070866141736" header="0.31496062992125984" footer="0.19685039370078741"/>
  <pageSetup paperSize="9" scale="8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9B1B-1116-4EB0-A859-57AEDA9D1A12}">
  <sheetPr>
    <tabColor theme="9" tint="-0.249977111117893"/>
  </sheetPr>
  <dimension ref="A1:V113"/>
  <sheetViews>
    <sheetView zoomScaleNormal="100" zoomScaleSheetLayoutView="100" workbookViewId="0">
      <selection activeCell="E1" sqref="E1"/>
    </sheetView>
  </sheetViews>
  <sheetFormatPr baseColWidth="10" defaultRowHeight="12.75" x14ac:dyDescent="0.2"/>
  <cols>
    <col min="1" max="1" width="9.28515625" style="210" customWidth="1"/>
    <col min="2" max="2" width="5.85546875" style="210" customWidth="1"/>
    <col min="3" max="5" width="13.140625" style="210" customWidth="1"/>
    <col min="6" max="6" width="7.7109375" style="210" customWidth="1"/>
    <col min="7" max="7" width="6.85546875" style="210" customWidth="1"/>
    <col min="8" max="12" width="8.42578125" style="210" customWidth="1"/>
    <col min="13" max="14" width="7.28515625" style="210" customWidth="1"/>
    <col min="15" max="16384" width="11.42578125" style="210"/>
  </cols>
  <sheetData>
    <row r="1" spans="1:22" ht="15.75" x14ac:dyDescent="0.25">
      <c r="A1" s="208"/>
      <c r="B1" s="209" t="s">
        <v>262</v>
      </c>
      <c r="G1" s="209"/>
      <c r="V1" s="211"/>
    </row>
    <row r="2" spans="1:22" x14ac:dyDescent="0.2">
      <c r="B2" s="208" t="s">
        <v>41</v>
      </c>
      <c r="G2" s="208"/>
      <c r="V2" s="211"/>
    </row>
    <row r="3" spans="1:22" x14ac:dyDescent="0.2">
      <c r="B3" s="212" t="s">
        <v>263</v>
      </c>
      <c r="C3" s="213"/>
      <c r="D3" s="213"/>
      <c r="E3" s="213"/>
      <c r="G3" s="208"/>
      <c r="V3" s="211"/>
    </row>
    <row r="4" spans="1:22" x14ac:dyDescent="0.2">
      <c r="O4" s="214" t="s">
        <v>264</v>
      </c>
      <c r="V4" s="211"/>
    </row>
    <row r="5" spans="1:22" x14ac:dyDescent="0.2">
      <c r="V5" s="211"/>
    </row>
    <row r="6" spans="1:22" x14ac:dyDescent="0.2">
      <c r="A6" s="208" t="s">
        <v>265</v>
      </c>
      <c r="V6" s="211"/>
    </row>
    <row r="7" spans="1:22" ht="13.5" thickBot="1" x14ac:dyDescent="0.25">
      <c r="B7" s="215"/>
      <c r="C7" s="215"/>
      <c r="D7" s="215"/>
      <c r="E7" s="215"/>
      <c r="G7" s="215"/>
      <c r="H7" s="215"/>
      <c r="I7" s="215"/>
      <c r="J7" s="215"/>
      <c r="K7" s="215"/>
      <c r="L7" s="215"/>
      <c r="V7" s="211"/>
    </row>
    <row r="8" spans="1:22" ht="27.75" thickTop="1" x14ac:dyDescent="0.2">
      <c r="A8" s="216"/>
      <c r="B8" s="217" t="s">
        <v>5</v>
      </c>
      <c r="C8" s="218" t="s">
        <v>266</v>
      </c>
      <c r="D8" s="218" t="s">
        <v>267</v>
      </c>
      <c r="E8" s="219" t="s">
        <v>268</v>
      </c>
      <c r="F8" s="220"/>
      <c r="G8" s="221" t="s">
        <v>269</v>
      </c>
      <c r="H8" s="222">
        <v>2018</v>
      </c>
      <c r="I8" s="222">
        <v>2019</v>
      </c>
      <c r="J8" s="222">
        <v>2020</v>
      </c>
      <c r="K8" s="222">
        <v>2021</v>
      </c>
      <c r="L8" s="223">
        <v>2022</v>
      </c>
      <c r="M8" s="223">
        <v>2023</v>
      </c>
      <c r="N8" s="224"/>
      <c r="V8" s="211"/>
    </row>
    <row r="9" spans="1:22" x14ac:dyDescent="0.2">
      <c r="A9" s="216"/>
      <c r="B9" s="225" t="s">
        <v>270</v>
      </c>
      <c r="C9" s="226">
        <v>5455</v>
      </c>
      <c r="D9" s="226">
        <v>3950</v>
      </c>
      <c r="E9" s="227">
        <f t="shared" ref="E9:E14" si="0">C9/D9</f>
        <v>1.3810126582278481</v>
      </c>
      <c r="F9" s="228"/>
      <c r="G9" s="225" t="s">
        <v>270</v>
      </c>
      <c r="H9" s="229">
        <v>1.4</v>
      </c>
      <c r="I9" s="229">
        <v>1.42</v>
      </c>
      <c r="J9" s="229">
        <v>2</v>
      </c>
      <c r="K9" s="229">
        <v>1.04</v>
      </c>
      <c r="L9" s="230">
        <v>1.3810126582278481</v>
      </c>
      <c r="M9" s="230">
        <f>E9</f>
        <v>1.3810126582278481</v>
      </c>
      <c r="N9" s="231"/>
      <c r="V9" s="211"/>
    </row>
    <row r="10" spans="1:22" x14ac:dyDescent="0.2">
      <c r="A10" s="216"/>
      <c r="B10" s="225" t="s">
        <v>271</v>
      </c>
      <c r="C10" s="226">
        <v>5606</v>
      </c>
      <c r="D10" s="226">
        <v>2644</v>
      </c>
      <c r="E10" s="227">
        <f t="shared" si="0"/>
        <v>2.1202723146747351</v>
      </c>
      <c r="F10" s="228"/>
      <c r="G10" s="225" t="s">
        <v>271</v>
      </c>
      <c r="H10" s="229">
        <v>1.9</v>
      </c>
      <c r="I10" s="229">
        <v>1.85</v>
      </c>
      <c r="J10" s="229">
        <v>2.25</v>
      </c>
      <c r="K10" s="229">
        <v>2.31</v>
      </c>
      <c r="L10" s="230">
        <v>2.25</v>
      </c>
      <c r="M10" s="230">
        <f t="shared" ref="M10:M20" si="1">E10</f>
        <v>2.1202723146747351</v>
      </c>
      <c r="N10" s="231"/>
      <c r="V10" s="211"/>
    </row>
    <row r="11" spans="1:22" x14ac:dyDescent="0.2">
      <c r="A11" s="216"/>
      <c r="B11" s="225" t="s">
        <v>272</v>
      </c>
      <c r="C11" s="226">
        <v>6805</v>
      </c>
      <c r="D11" s="226">
        <v>3057</v>
      </c>
      <c r="E11" s="227">
        <f t="shared" si="0"/>
        <v>2.2260385999345762</v>
      </c>
      <c r="F11" s="228"/>
      <c r="G11" s="225" t="s">
        <v>272</v>
      </c>
      <c r="H11" s="229">
        <v>2.0499999999999998</v>
      </c>
      <c r="I11" s="229">
        <v>2.2799999999999998</v>
      </c>
      <c r="J11" s="229">
        <v>2.31</v>
      </c>
      <c r="K11" s="229">
        <v>2.91</v>
      </c>
      <c r="L11" s="230">
        <v>2.2799999999999998</v>
      </c>
      <c r="M11" s="230">
        <f t="shared" si="1"/>
        <v>2.2260385999345762</v>
      </c>
      <c r="N11" s="231"/>
      <c r="V11" s="211"/>
    </row>
    <row r="12" spans="1:22" x14ac:dyDescent="0.2">
      <c r="A12" s="216"/>
      <c r="B12" s="225" t="s">
        <v>273</v>
      </c>
      <c r="C12" s="226">
        <v>6248</v>
      </c>
      <c r="D12" s="226">
        <v>2948</v>
      </c>
      <c r="E12" s="227">
        <f t="shared" si="0"/>
        <v>2.1194029850746268</v>
      </c>
      <c r="F12" s="228"/>
      <c r="G12" s="225" t="s">
        <v>273</v>
      </c>
      <c r="H12" s="229">
        <v>2.2599999999999998</v>
      </c>
      <c r="I12" s="229">
        <v>2.31</v>
      </c>
      <c r="J12" s="229">
        <v>7.17</v>
      </c>
      <c r="K12" s="229">
        <v>2.2400000000000002</v>
      </c>
      <c r="L12" s="230">
        <v>2.2799999999999998</v>
      </c>
      <c r="M12" s="230">
        <f t="shared" si="1"/>
        <v>2.1194029850746268</v>
      </c>
      <c r="N12" s="231"/>
      <c r="V12" s="211"/>
    </row>
    <row r="13" spans="1:22" x14ac:dyDescent="0.2">
      <c r="A13" s="216"/>
      <c r="B13" s="225" t="s">
        <v>274</v>
      </c>
      <c r="C13" s="226">
        <v>4483</v>
      </c>
      <c r="D13" s="226">
        <v>1881</v>
      </c>
      <c r="E13" s="227">
        <f t="shared" si="0"/>
        <v>2.3833067517278042</v>
      </c>
      <c r="F13" s="228"/>
      <c r="G13" s="225" t="s">
        <v>274</v>
      </c>
      <c r="H13" s="229">
        <v>2.42</v>
      </c>
      <c r="I13" s="229">
        <v>2.1800000000000002</v>
      </c>
      <c r="J13" s="229">
        <v>5.07</v>
      </c>
      <c r="K13" s="229">
        <v>2.7</v>
      </c>
      <c r="L13" s="230">
        <v>2.15</v>
      </c>
      <c r="M13" s="230">
        <f t="shared" si="1"/>
        <v>2.3833067517278042</v>
      </c>
      <c r="N13" s="231"/>
      <c r="V13" s="211"/>
    </row>
    <row r="14" spans="1:22" x14ac:dyDescent="0.2">
      <c r="A14" s="216"/>
      <c r="B14" s="225" t="s">
        <v>275</v>
      </c>
      <c r="C14" s="226">
        <v>4362</v>
      </c>
      <c r="D14" s="226">
        <v>2080</v>
      </c>
      <c r="E14" s="227">
        <f t="shared" si="0"/>
        <v>2.0971153846153845</v>
      </c>
      <c r="F14" s="228"/>
      <c r="G14" s="225" t="s">
        <v>275</v>
      </c>
      <c r="H14" s="229">
        <v>2.5</v>
      </c>
      <c r="I14" s="229">
        <v>2.11</v>
      </c>
      <c r="J14" s="229">
        <v>2.4300000000000002</v>
      </c>
      <c r="K14" s="229">
        <v>2.37</v>
      </c>
      <c r="L14" s="230">
        <v>2.2200000000000002</v>
      </c>
      <c r="M14" s="232">
        <f t="shared" si="1"/>
        <v>2.0971153846153845</v>
      </c>
      <c r="N14" s="231"/>
      <c r="V14" s="211"/>
    </row>
    <row r="15" spans="1:22" x14ac:dyDescent="0.2">
      <c r="A15" s="216"/>
      <c r="B15" s="225" t="s">
        <v>276</v>
      </c>
      <c r="C15" s="226"/>
      <c r="D15" s="226"/>
      <c r="E15" s="227"/>
      <c r="F15" s="228"/>
      <c r="G15" s="225" t="s">
        <v>276</v>
      </c>
      <c r="H15" s="229">
        <v>2.63</v>
      </c>
      <c r="I15" s="229">
        <v>2.29</v>
      </c>
      <c r="J15" s="229">
        <v>3.2</v>
      </c>
      <c r="K15" s="229">
        <v>2.89</v>
      </c>
      <c r="L15" s="230">
        <v>2.2400000000000002</v>
      </c>
      <c r="M15" s="230">
        <f t="shared" si="1"/>
        <v>0</v>
      </c>
      <c r="N15" s="231"/>
      <c r="V15" s="211"/>
    </row>
    <row r="16" spans="1:22" x14ac:dyDescent="0.2">
      <c r="A16" s="216"/>
      <c r="B16" s="225" t="s">
        <v>277</v>
      </c>
      <c r="C16" s="226"/>
      <c r="D16" s="226"/>
      <c r="E16" s="227"/>
      <c r="F16" s="228"/>
      <c r="G16" s="225" t="s">
        <v>277</v>
      </c>
      <c r="H16" s="229">
        <v>2.54</v>
      </c>
      <c r="I16" s="229">
        <v>2.3199999999999998</v>
      </c>
      <c r="J16" s="229">
        <v>4.26</v>
      </c>
      <c r="K16" s="229">
        <v>2.25</v>
      </c>
      <c r="L16" s="230">
        <v>2.37</v>
      </c>
      <c r="M16" s="230">
        <f t="shared" si="1"/>
        <v>0</v>
      </c>
      <c r="N16" s="231"/>
      <c r="V16" s="211"/>
    </row>
    <row r="17" spans="1:22" x14ac:dyDescent="0.2">
      <c r="A17" s="216"/>
      <c r="B17" s="225" t="s">
        <v>278</v>
      </c>
      <c r="C17" s="226"/>
      <c r="D17" s="226"/>
      <c r="E17" s="227"/>
      <c r="F17" s="228"/>
      <c r="G17" s="225" t="s">
        <v>278</v>
      </c>
      <c r="H17" s="229">
        <v>2.4700000000000002</v>
      </c>
      <c r="I17" s="229">
        <v>2.16</v>
      </c>
      <c r="J17" s="229">
        <v>2.4500000000000002</v>
      </c>
      <c r="K17" s="229">
        <v>2.25</v>
      </c>
      <c r="L17" s="230">
        <v>2.23</v>
      </c>
      <c r="M17" s="230">
        <f t="shared" si="1"/>
        <v>0</v>
      </c>
      <c r="N17" s="231"/>
      <c r="V17" s="211"/>
    </row>
    <row r="18" spans="1:22" x14ac:dyDescent="0.2">
      <c r="A18" s="216"/>
      <c r="B18" s="225" t="s">
        <v>279</v>
      </c>
      <c r="C18" s="233"/>
      <c r="D18" s="233"/>
      <c r="E18" s="234"/>
      <c r="F18" s="228"/>
      <c r="G18" s="225" t="s">
        <v>279</v>
      </c>
      <c r="H18" s="229">
        <v>2.71</v>
      </c>
      <c r="I18" s="229">
        <v>2.21</v>
      </c>
      <c r="J18" s="229">
        <v>2.42</v>
      </c>
      <c r="K18" s="229">
        <v>2.27</v>
      </c>
      <c r="L18" s="235">
        <v>0</v>
      </c>
      <c r="M18" s="230">
        <f t="shared" si="1"/>
        <v>0</v>
      </c>
      <c r="N18" s="236"/>
      <c r="V18" s="211"/>
    </row>
    <row r="19" spans="1:22" x14ac:dyDescent="0.2">
      <c r="A19" s="216"/>
      <c r="B19" s="225" t="s">
        <v>280</v>
      </c>
      <c r="C19" s="233"/>
      <c r="D19" s="233"/>
      <c r="E19" s="234"/>
      <c r="F19" s="228"/>
      <c r="G19" s="225" t="s">
        <v>280</v>
      </c>
      <c r="H19" s="229">
        <v>2.6</v>
      </c>
      <c r="I19" s="229">
        <v>2.25</v>
      </c>
      <c r="J19" s="229">
        <v>2.92</v>
      </c>
      <c r="K19" s="229">
        <v>2.16</v>
      </c>
      <c r="L19" s="235">
        <v>2.27</v>
      </c>
      <c r="M19" s="230">
        <f t="shared" si="1"/>
        <v>0</v>
      </c>
      <c r="N19" s="236"/>
      <c r="V19" s="211"/>
    </row>
    <row r="20" spans="1:22" x14ac:dyDescent="0.2">
      <c r="A20" s="216"/>
      <c r="B20" s="225" t="s">
        <v>281</v>
      </c>
      <c r="C20" s="233"/>
      <c r="D20" s="233"/>
      <c r="E20" s="234"/>
      <c r="F20" s="228"/>
      <c r="G20" s="225" t="s">
        <v>281</v>
      </c>
      <c r="H20" s="229">
        <v>2.88</v>
      </c>
      <c r="I20" s="229">
        <v>2.29</v>
      </c>
      <c r="J20" s="229">
        <v>2.2200000000000002</v>
      </c>
      <c r="K20" s="229">
        <v>2.35</v>
      </c>
      <c r="L20" s="235">
        <v>2.42</v>
      </c>
      <c r="M20" s="230">
        <f t="shared" si="1"/>
        <v>0</v>
      </c>
      <c r="N20" s="236"/>
      <c r="V20" s="211"/>
    </row>
    <row r="21" spans="1:22" ht="13.5" thickBot="1" x14ac:dyDescent="0.25">
      <c r="A21" s="216"/>
      <c r="B21" s="237" t="s">
        <v>282</v>
      </c>
      <c r="C21" s="238">
        <f>SUM(C9:C20)</f>
        <v>32959</v>
      </c>
      <c r="D21" s="238">
        <f>SUM(D9:D20)</f>
        <v>16560</v>
      </c>
      <c r="E21" s="239">
        <f>C21/D21</f>
        <v>1.9902777777777778</v>
      </c>
      <c r="G21" s="237" t="s">
        <v>283</v>
      </c>
      <c r="H21" s="240">
        <f>AVERAGE(H9:H20)</f>
        <v>2.3633333333333333</v>
      </c>
      <c r="I21" s="240">
        <f t="shared" ref="I21:L21" si="2">AVERAGE(I9:I20)</f>
        <v>2.1391666666666667</v>
      </c>
      <c r="J21" s="240">
        <f t="shared" si="2"/>
        <v>3.2249999999999996</v>
      </c>
      <c r="K21" s="240">
        <f t="shared" si="2"/>
        <v>2.311666666666667</v>
      </c>
      <c r="L21" s="240">
        <f t="shared" si="2"/>
        <v>2.0075843881856539</v>
      </c>
      <c r="M21" s="239">
        <f>E21</f>
        <v>1.9902777777777778</v>
      </c>
      <c r="N21" s="241"/>
      <c r="V21" s="211"/>
    </row>
    <row r="22" spans="1:22" ht="13.5" thickTop="1" x14ac:dyDescent="0.2">
      <c r="B22" s="242" t="s">
        <v>284</v>
      </c>
      <c r="G22" s="242" t="s">
        <v>285</v>
      </c>
      <c r="V22" s="211"/>
    </row>
    <row r="23" spans="1:22" x14ac:dyDescent="0.2">
      <c r="B23" s="242" t="s">
        <v>286</v>
      </c>
      <c r="G23" s="242"/>
      <c r="V23" s="211"/>
    </row>
    <row r="24" spans="1:22" x14ac:dyDescent="0.2">
      <c r="V24" s="211"/>
    </row>
    <row r="25" spans="1:22" ht="13.5" thickBot="1" x14ac:dyDescent="0.25">
      <c r="A25" s="243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4"/>
    </row>
    <row r="26" spans="1:22" x14ac:dyDescent="0.2">
      <c r="V26" s="245"/>
    </row>
    <row r="27" spans="1:22" x14ac:dyDescent="0.2">
      <c r="O27" s="214" t="s">
        <v>287</v>
      </c>
      <c r="V27" s="211"/>
    </row>
    <row r="28" spans="1:22" x14ac:dyDescent="0.2">
      <c r="A28" s="208" t="s">
        <v>288</v>
      </c>
      <c r="V28" s="211"/>
    </row>
    <row r="29" spans="1:22" ht="13.5" thickBot="1" x14ac:dyDescent="0.25">
      <c r="B29" s="215"/>
      <c r="C29" s="215"/>
      <c r="D29" s="215"/>
      <c r="E29" s="215"/>
      <c r="G29" s="215"/>
      <c r="H29" s="215"/>
      <c r="I29" s="215"/>
      <c r="J29" s="215"/>
      <c r="K29" s="215"/>
      <c r="V29" s="211"/>
    </row>
    <row r="30" spans="1:22" ht="27.75" thickTop="1" x14ac:dyDescent="0.2">
      <c r="A30" s="216"/>
      <c r="B30" s="246" t="s">
        <v>5</v>
      </c>
      <c r="C30" s="247" t="s">
        <v>289</v>
      </c>
      <c r="D30" s="247" t="s">
        <v>290</v>
      </c>
      <c r="E30" s="248" t="s">
        <v>291</v>
      </c>
      <c r="F30" s="228"/>
      <c r="G30" s="249" t="s">
        <v>269</v>
      </c>
      <c r="H30" s="250">
        <v>2018</v>
      </c>
      <c r="I30" s="250">
        <v>2019</v>
      </c>
      <c r="J30" s="250">
        <v>2020</v>
      </c>
      <c r="K30" s="250">
        <v>2021</v>
      </c>
      <c r="L30" s="251">
        <v>2022</v>
      </c>
      <c r="M30" s="251">
        <v>2023</v>
      </c>
      <c r="V30" s="211"/>
    </row>
    <row r="31" spans="1:22" x14ac:dyDescent="0.2">
      <c r="A31" s="216"/>
      <c r="B31" s="252" t="s">
        <v>270</v>
      </c>
      <c r="C31" s="226">
        <v>0</v>
      </c>
      <c r="D31" s="226">
        <v>190</v>
      </c>
      <c r="E31" s="227">
        <f t="shared" ref="E31:E42" si="3">C31/D31*1000</f>
        <v>0</v>
      </c>
      <c r="F31" s="228"/>
      <c r="G31" s="252" t="s">
        <v>270</v>
      </c>
      <c r="H31" s="253">
        <v>0</v>
      </c>
      <c r="I31" s="253">
        <v>17.899999999999999</v>
      </c>
      <c r="J31" s="253">
        <v>10.1</v>
      </c>
      <c r="K31" s="229">
        <v>13.99</v>
      </c>
      <c r="L31" s="254">
        <v>18.633540372670808</v>
      </c>
      <c r="M31" s="230">
        <f t="shared" ref="M31:M43" si="4">E31</f>
        <v>0</v>
      </c>
      <c r="V31" s="211"/>
    </row>
    <row r="32" spans="1:22" x14ac:dyDescent="0.2">
      <c r="A32" s="216"/>
      <c r="B32" s="252" t="s">
        <v>271</v>
      </c>
      <c r="C32" s="226">
        <v>1</v>
      </c>
      <c r="D32" s="226">
        <v>146</v>
      </c>
      <c r="E32" s="227">
        <f t="shared" si="3"/>
        <v>6.8493150684931505</v>
      </c>
      <c r="F32" s="228"/>
      <c r="G32" s="252" t="s">
        <v>271</v>
      </c>
      <c r="H32" s="253">
        <v>5</v>
      </c>
      <c r="I32" s="253">
        <v>0</v>
      </c>
      <c r="J32" s="253">
        <v>5</v>
      </c>
      <c r="K32" s="229">
        <v>13.89</v>
      </c>
      <c r="L32" s="254">
        <v>5.6497175141242941</v>
      </c>
      <c r="M32" s="230">
        <f t="shared" si="4"/>
        <v>6.8493150684931505</v>
      </c>
      <c r="V32" s="211"/>
    </row>
    <row r="33" spans="1:22" x14ac:dyDescent="0.2">
      <c r="A33" s="216"/>
      <c r="B33" s="252" t="s">
        <v>272</v>
      </c>
      <c r="C33" s="226">
        <v>1</v>
      </c>
      <c r="D33" s="226">
        <v>181</v>
      </c>
      <c r="E33" s="227">
        <f t="shared" si="3"/>
        <v>5.5248618784530388</v>
      </c>
      <c r="F33" s="228"/>
      <c r="G33" s="252" t="s">
        <v>272</v>
      </c>
      <c r="H33" s="253">
        <v>9.8000000000000007</v>
      </c>
      <c r="I33" s="253">
        <v>14.4</v>
      </c>
      <c r="J33" s="253">
        <v>0</v>
      </c>
      <c r="K33" s="229">
        <v>5.03</v>
      </c>
      <c r="L33" s="254">
        <v>10.416666666666666</v>
      </c>
      <c r="M33" s="230">
        <f t="shared" si="4"/>
        <v>5.5248618784530388</v>
      </c>
      <c r="V33" s="211"/>
    </row>
    <row r="34" spans="1:22" x14ac:dyDescent="0.2">
      <c r="A34" s="216"/>
      <c r="B34" s="252" t="s">
        <v>273</v>
      </c>
      <c r="C34" s="226">
        <v>0</v>
      </c>
      <c r="D34" s="226">
        <v>167</v>
      </c>
      <c r="E34" s="227">
        <f t="shared" si="3"/>
        <v>0</v>
      </c>
      <c r="F34" s="228"/>
      <c r="G34" s="252" t="s">
        <v>273</v>
      </c>
      <c r="H34" s="253">
        <v>9.4</v>
      </c>
      <c r="I34" s="253">
        <v>14.7</v>
      </c>
      <c r="J34" s="253">
        <v>13.6</v>
      </c>
      <c r="K34" s="229">
        <v>6.29</v>
      </c>
      <c r="L34" s="254">
        <v>15.789473684210527</v>
      </c>
      <c r="M34" s="230">
        <f t="shared" si="4"/>
        <v>0</v>
      </c>
      <c r="V34" s="211"/>
    </row>
    <row r="35" spans="1:22" x14ac:dyDescent="0.2">
      <c r="A35" s="216"/>
      <c r="B35" s="252" t="s">
        <v>274</v>
      </c>
      <c r="C35" s="226">
        <v>2</v>
      </c>
      <c r="D35" s="226">
        <v>173</v>
      </c>
      <c r="E35" s="227">
        <f t="shared" si="3"/>
        <v>11.560693641618496</v>
      </c>
      <c r="F35" s="228"/>
      <c r="G35" s="252" t="s">
        <v>274</v>
      </c>
      <c r="H35" s="253">
        <v>0</v>
      </c>
      <c r="I35" s="253">
        <v>0</v>
      </c>
      <c r="J35" s="253">
        <v>0</v>
      </c>
      <c r="K35" s="229">
        <v>12.05</v>
      </c>
      <c r="L35" s="254">
        <v>11.235955056179774</v>
      </c>
      <c r="M35" s="230">
        <f t="shared" si="4"/>
        <v>11.560693641618496</v>
      </c>
      <c r="V35" s="211"/>
    </row>
    <row r="36" spans="1:22" x14ac:dyDescent="0.2">
      <c r="A36" s="216"/>
      <c r="B36" s="252" t="s">
        <v>275</v>
      </c>
      <c r="C36" s="226">
        <v>2</v>
      </c>
      <c r="D36" s="226">
        <v>163</v>
      </c>
      <c r="E36" s="227">
        <f t="shared" si="3"/>
        <v>12.269938650306749</v>
      </c>
      <c r="F36" s="228"/>
      <c r="G36" s="252" t="s">
        <v>275</v>
      </c>
      <c r="H36" s="253">
        <v>4.5</v>
      </c>
      <c r="I36" s="253">
        <v>0</v>
      </c>
      <c r="J36" s="253">
        <v>34</v>
      </c>
      <c r="K36" s="229">
        <v>6.02</v>
      </c>
      <c r="L36" s="254">
        <v>5.8823529411764701</v>
      </c>
      <c r="M36" s="230">
        <f t="shared" si="4"/>
        <v>12.269938650306749</v>
      </c>
      <c r="V36" s="211"/>
    </row>
    <row r="37" spans="1:22" x14ac:dyDescent="0.2">
      <c r="A37" s="216"/>
      <c r="B37" s="252" t="s">
        <v>276</v>
      </c>
      <c r="C37" s="226"/>
      <c r="D37" s="226"/>
      <c r="E37" s="227" t="e">
        <f t="shared" si="3"/>
        <v>#DIV/0!</v>
      </c>
      <c r="F37" s="228"/>
      <c r="G37" s="252" t="s">
        <v>276</v>
      </c>
      <c r="H37" s="253">
        <v>10.5</v>
      </c>
      <c r="I37" s="253">
        <v>5.0999999999999996</v>
      </c>
      <c r="J37" s="253">
        <v>23.8</v>
      </c>
      <c r="K37" s="229">
        <v>17.05</v>
      </c>
      <c r="L37" s="254">
        <v>0</v>
      </c>
      <c r="M37" s="230" t="e">
        <f t="shared" si="4"/>
        <v>#DIV/0!</v>
      </c>
      <c r="V37" s="211"/>
    </row>
    <row r="38" spans="1:22" x14ac:dyDescent="0.2">
      <c r="A38" s="216"/>
      <c r="B38" s="252" t="s">
        <v>277</v>
      </c>
      <c r="C38" s="226"/>
      <c r="D38" s="226"/>
      <c r="E38" s="227" t="e">
        <f t="shared" si="3"/>
        <v>#DIV/0!</v>
      </c>
      <c r="F38" s="228"/>
      <c r="G38" s="252" t="s">
        <v>277</v>
      </c>
      <c r="H38" s="253">
        <v>9.1</v>
      </c>
      <c r="I38" s="253">
        <v>0</v>
      </c>
      <c r="J38" s="253">
        <v>0</v>
      </c>
      <c r="K38" s="229">
        <v>0</v>
      </c>
      <c r="L38" s="254">
        <v>15.789473684210527</v>
      </c>
      <c r="M38" s="230" t="e">
        <f t="shared" si="4"/>
        <v>#DIV/0!</v>
      </c>
      <c r="V38" s="211"/>
    </row>
    <row r="39" spans="1:22" x14ac:dyDescent="0.2">
      <c r="A39" s="216"/>
      <c r="B39" s="252" t="s">
        <v>278</v>
      </c>
      <c r="C39" s="226"/>
      <c r="D39" s="226"/>
      <c r="E39" s="227" t="e">
        <f t="shared" si="3"/>
        <v>#DIV/0!</v>
      </c>
      <c r="F39" s="228"/>
      <c r="G39" s="252" t="s">
        <v>278</v>
      </c>
      <c r="H39" s="253">
        <v>11.7</v>
      </c>
      <c r="I39" s="253">
        <v>5.6</v>
      </c>
      <c r="J39" s="253">
        <v>0</v>
      </c>
      <c r="K39" s="229">
        <v>5.81</v>
      </c>
      <c r="L39" s="254">
        <v>17.142857142857142</v>
      </c>
      <c r="M39" s="230" t="e">
        <f t="shared" si="4"/>
        <v>#DIV/0!</v>
      </c>
      <c r="V39" s="211"/>
    </row>
    <row r="40" spans="1:22" x14ac:dyDescent="0.2">
      <c r="A40" s="216"/>
      <c r="B40" s="252" t="s">
        <v>279</v>
      </c>
      <c r="C40" s="226"/>
      <c r="D40" s="226"/>
      <c r="E40" s="227" t="e">
        <f t="shared" si="3"/>
        <v>#DIV/0!</v>
      </c>
      <c r="F40" s="228"/>
      <c r="G40" s="252" t="s">
        <v>279</v>
      </c>
      <c r="H40" s="253">
        <v>10</v>
      </c>
      <c r="I40" s="253">
        <v>6.4</v>
      </c>
      <c r="J40" s="253">
        <v>6.4</v>
      </c>
      <c r="K40" s="229">
        <v>16.13</v>
      </c>
      <c r="L40" s="255">
        <v>11.904761904761903</v>
      </c>
      <c r="M40" s="230" t="e">
        <f t="shared" si="4"/>
        <v>#DIV/0!</v>
      </c>
      <c r="V40" s="211"/>
    </row>
    <row r="41" spans="1:22" x14ac:dyDescent="0.2">
      <c r="A41" s="216"/>
      <c r="B41" s="252" t="s">
        <v>280</v>
      </c>
      <c r="C41" s="233"/>
      <c r="D41" s="233"/>
      <c r="E41" s="227" t="e">
        <f t="shared" si="3"/>
        <v>#DIV/0!</v>
      </c>
      <c r="F41" s="228"/>
      <c r="G41" s="252" t="s">
        <v>280</v>
      </c>
      <c r="H41" s="253">
        <v>4.9000000000000004</v>
      </c>
      <c r="I41" s="253">
        <v>6.5</v>
      </c>
      <c r="J41" s="253">
        <v>5.8</v>
      </c>
      <c r="K41" s="229">
        <v>24.54</v>
      </c>
      <c r="L41" s="255">
        <v>6.1349693251533743</v>
      </c>
      <c r="M41" s="230" t="e">
        <f t="shared" si="4"/>
        <v>#DIV/0!</v>
      </c>
      <c r="V41" s="211"/>
    </row>
    <row r="42" spans="1:22" x14ac:dyDescent="0.2">
      <c r="A42" s="216"/>
      <c r="B42" s="252" t="s">
        <v>281</v>
      </c>
      <c r="C42" s="233"/>
      <c r="D42" s="233"/>
      <c r="E42" s="227" t="e">
        <f t="shared" si="3"/>
        <v>#DIV/0!</v>
      </c>
      <c r="F42" s="228"/>
      <c r="G42" s="252" t="s">
        <v>281</v>
      </c>
      <c r="H42" s="253">
        <v>6.5</v>
      </c>
      <c r="I42" s="253">
        <v>0</v>
      </c>
      <c r="J42" s="253">
        <v>0</v>
      </c>
      <c r="K42" s="229">
        <v>19.7</v>
      </c>
      <c r="L42" s="256">
        <v>18.292682926829269</v>
      </c>
      <c r="M42" s="230" t="e">
        <f t="shared" si="4"/>
        <v>#DIV/0!</v>
      </c>
      <c r="V42" s="211"/>
    </row>
    <row r="43" spans="1:22" ht="13.5" thickBot="1" x14ac:dyDescent="0.25">
      <c r="B43" s="257" t="s">
        <v>282</v>
      </c>
      <c r="C43" s="258">
        <f>SUM(C31:C42)</f>
        <v>6</v>
      </c>
      <c r="D43" s="258">
        <f>SUM(D31:D42)</f>
        <v>1020</v>
      </c>
      <c r="E43" s="259">
        <f>C43/D43*1000</f>
        <v>5.8823529411764701</v>
      </c>
      <c r="G43" s="257" t="s">
        <v>283</v>
      </c>
      <c r="H43" s="260">
        <f>AVERAGE(H31:H42)</f>
        <v>6.7833333333333341</v>
      </c>
      <c r="I43" s="260">
        <f t="shared" ref="I43:L43" si="5">AVERAGE(I31:I42)</f>
        <v>5.8833333333333337</v>
      </c>
      <c r="J43" s="260">
        <f t="shared" si="5"/>
        <v>8.2249999999999996</v>
      </c>
      <c r="K43" s="260">
        <f t="shared" si="5"/>
        <v>11.70833333333333</v>
      </c>
      <c r="L43" s="260">
        <f t="shared" si="5"/>
        <v>11.406037601570063</v>
      </c>
      <c r="M43" s="261">
        <f t="shared" si="4"/>
        <v>5.8823529411764701</v>
      </c>
      <c r="V43" s="211"/>
    </row>
    <row r="44" spans="1:22" ht="13.5" thickTop="1" x14ac:dyDescent="0.2">
      <c r="B44" s="242" t="s">
        <v>292</v>
      </c>
      <c r="G44" s="242" t="s">
        <v>285</v>
      </c>
      <c r="V44" s="211"/>
    </row>
    <row r="45" spans="1:22" x14ac:dyDescent="0.2">
      <c r="B45" s="242" t="s">
        <v>293</v>
      </c>
      <c r="V45" s="211"/>
    </row>
    <row r="46" spans="1:22" x14ac:dyDescent="0.2">
      <c r="V46" s="211"/>
    </row>
    <row r="47" spans="1:22" ht="13.5" thickBot="1" x14ac:dyDescent="0.25">
      <c r="A47" s="243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4"/>
    </row>
    <row r="48" spans="1:22" x14ac:dyDescent="0.2">
      <c r="V48" s="245"/>
    </row>
    <row r="49" spans="1:22" x14ac:dyDescent="0.2">
      <c r="O49" s="214" t="s">
        <v>294</v>
      </c>
      <c r="V49" s="211"/>
    </row>
    <row r="50" spans="1:22" x14ac:dyDescent="0.2">
      <c r="A50" s="208" t="s">
        <v>295</v>
      </c>
      <c r="V50" s="211"/>
    </row>
    <row r="51" spans="1:22" ht="13.5" thickBot="1" x14ac:dyDescent="0.25">
      <c r="B51" s="215"/>
      <c r="C51" s="215"/>
      <c r="D51" s="215"/>
      <c r="E51" s="215"/>
      <c r="G51" s="215"/>
      <c r="H51" s="215"/>
      <c r="I51" s="215"/>
      <c r="J51" s="215"/>
      <c r="K51" s="215"/>
      <c r="V51" s="211"/>
    </row>
    <row r="52" spans="1:22" ht="27.75" thickTop="1" x14ac:dyDescent="0.2">
      <c r="A52" s="216"/>
      <c r="B52" s="262" t="s">
        <v>5</v>
      </c>
      <c r="C52" s="263" t="s">
        <v>296</v>
      </c>
      <c r="D52" s="263" t="s">
        <v>290</v>
      </c>
      <c r="E52" s="264" t="s">
        <v>297</v>
      </c>
      <c r="F52" s="228"/>
      <c r="G52" s="265" t="s">
        <v>269</v>
      </c>
      <c r="H52" s="266">
        <v>2018</v>
      </c>
      <c r="I52" s="266">
        <v>2019</v>
      </c>
      <c r="J52" s="266">
        <v>2020</v>
      </c>
      <c r="K52" s="266">
        <v>2021</v>
      </c>
      <c r="L52" s="267">
        <v>2022</v>
      </c>
      <c r="M52" s="267">
        <v>2023</v>
      </c>
      <c r="V52" s="211"/>
    </row>
    <row r="53" spans="1:22" x14ac:dyDescent="0.2">
      <c r="A53" s="216"/>
      <c r="B53" s="268" t="s">
        <v>270</v>
      </c>
      <c r="C53" s="226">
        <v>0</v>
      </c>
      <c r="D53" s="226">
        <v>190</v>
      </c>
      <c r="E53" s="227">
        <f t="shared" ref="E53:E58" si="6">C53/D53*1000</f>
        <v>0</v>
      </c>
      <c r="F53" s="228"/>
      <c r="G53" s="268" t="s">
        <v>270</v>
      </c>
      <c r="H53" s="229">
        <v>0</v>
      </c>
      <c r="I53" s="229">
        <v>17.86</v>
      </c>
      <c r="J53" s="229">
        <v>10.1</v>
      </c>
      <c r="K53" s="229">
        <v>13.99</v>
      </c>
      <c r="L53" s="254">
        <v>49.689440993788814</v>
      </c>
      <c r="M53" s="230">
        <f t="shared" ref="M53:M65" si="7">E53</f>
        <v>0</v>
      </c>
      <c r="V53" s="211"/>
    </row>
    <row r="54" spans="1:22" x14ac:dyDescent="0.2">
      <c r="A54" s="216"/>
      <c r="B54" s="268" t="s">
        <v>271</v>
      </c>
      <c r="C54" s="226">
        <v>1</v>
      </c>
      <c r="D54" s="226">
        <v>146</v>
      </c>
      <c r="E54" s="227">
        <f t="shared" si="6"/>
        <v>6.8493150684931505</v>
      </c>
      <c r="F54" s="228"/>
      <c r="G54" s="268" t="s">
        <v>271</v>
      </c>
      <c r="H54" s="229">
        <v>4.95</v>
      </c>
      <c r="I54" s="229">
        <v>0</v>
      </c>
      <c r="J54" s="229">
        <v>4.95</v>
      </c>
      <c r="K54" s="229">
        <v>13.89</v>
      </c>
      <c r="L54" s="254">
        <v>5.6497175141242941</v>
      </c>
      <c r="M54" s="230">
        <f t="shared" si="7"/>
        <v>6.8493150684931505</v>
      </c>
      <c r="V54" s="211"/>
    </row>
    <row r="55" spans="1:22" x14ac:dyDescent="0.2">
      <c r="A55" s="216"/>
      <c r="B55" s="268" t="s">
        <v>272</v>
      </c>
      <c r="C55" s="226">
        <v>1</v>
      </c>
      <c r="D55" s="226">
        <v>181</v>
      </c>
      <c r="E55" s="227">
        <f t="shared" si="6"/>
        <v>5.5248618784530388</v>
      </c>
      <c r="F55" s="228"/>
      <c r="G55" s="268" t="s">
        <v>272</v>
      </c>
      <c r="H55" s="229">
        <v>9.76</v>
      </c>
      <c r="I55" s="229">
        <v>14.42</v>
      </c>
      <c r="J55" s="229">
        <v>0</v>
      </c>
      <c r="K55" s="229">
        <v>15.08</v>
      </c>
      <c r="L55" s="254">
        <v>36.458333333333336</v>
      </c>
      <c r="M55" s="230">
        <f t="shared" si="7"/>
        <v>5.5248618784530388</v>
      </c>
      <c r="V55" s="211"/>
    </row>
    <row r="56" spans="1:22" x14ac:dyDescent="0.2">
      <c r="A56" s="216"/>
      <c r="B56" s="268" t="s">
        <v>273</v>
      </c>
      <c r="C56" s="226">
        <v>0</v>
      </c>
      <c r="D56" s="226">
        <v>167</v>
      </c>
      <c r="E56" s="227">
        <f t="shared" si="6"/>
        <v>0</v>
      </c>
      <c r="F56" s="228"/>
      <c r="G56" s="268" t="s">
        <v>273</v>
      </c>
      <c r="H56" s="229">
        <v>9.43</v>
      </c>
      <c r="I56" s="229">
        <v>14.71</v>
      </c>
      <c r="J56" s="229">
        <v>13.61</v>
      </c>
      <c r="K56" s="229">
        <v>18.87</v>
      </c>
      <c r="L56" s="254">
        <v>15.789473684210527</v>
      </c>
      <c r="M56" s="230">
        <f t="shared" si="7"/>
        <v>0</v>
      </c>
      <c r="V56" s="211"/>
    </row>
    <row r="57" spans="1:22" x14ac:dyDescent="0.2">
      <c r="A57" s="216"/>
      <c r="B57" s="268" t="s">
        <v>274</v>
      </c>
      <c r="C57" s="226">
        <v>2</v>
      </c>
      <c r="D57" s="226">
        <v>173</v>
      </c>
      <c r="E57" s="227">
        <f t="shared" si="6"/>
        <v>11.560693641618496</v>
      </c>
      <c r="F57" s="228"/>
      <c r="G57" s="268" t="s">
        <v>274</v>
      </c>
      <c r="H57" s="229">
        <v>0</v>
      </c>
      <c r="I57" s="229">
        <v>0</v>
      </c>
      <c r="J57" s="229">
        <v>0</v>
      </c>
      <c r="K57" s="229">
        <v>18.07</v>
      </c>
      <c r="L57" s="254">
        <v>22.471910112359549</v>
      </c>
      <c r="M57" s="230">
        <f t="shared" si="7"/>
        <v>11.560693641618496</v>
      </c>
      <c r="V57" s="211"/>
    </row>
    <row r="58" spans="1:22" x14ac:dyDescent="0.2">
      <c r="A58" s="216"/>
      <c r="B58" s="268" t="s">
        <v>275</v>
      </c>
      <c r="C58" s="226">
        <v>2</v>
      </c>
      <c r="D58" s="226">
        <v>163</v>
      </c>
      <c r="E58" s="227">
        <f t="shared" si="6"/>
        <v>12.269938650306749</v>
      </c>
      <c r="F58" s="228"/>
      <c r="G58" s="268" t="s">
        <v>275</v>
      </c>
      <c r="H58" s="229">
        <v>4.5</v>
      </c>
      <c r="I58" s="229">
        <v>0</v>
      </c>
      <c r="J58" s="229">
        <v>34</v>
      </c>
      <c r="K58" s="229">
        <v>6.02</v>
      </c>
      <c r="L58" s="254">
        <v>17.647058823529413</v>
      </c>
      <c r="M58" s="230">
        <f t="shared" si="7"/>
        <v>12.269938650306749</v>
      </c>
      <c r="V58" s="211"/>
    </row>
    <row r="59" spans="1:22" x14ac:dyDescent="0.2">
      <c r="A59" s="216"/>
      <c r="B59" s="268" t="s">
        <v>276</v>
      </c>
      <c r="C59" s="226"/>
      <c r="D59" s="226"/>
      <c r="E59" s="227"/>
      <c r="F59" s="228"/>
      <c r="G59" s="268" t="s">
        <v>276</v>
      </c>
      <c r="H59" s="229">
        <v>10.5</v>
      </c>
      <c r="I59" s="229">
        <v>5.0999999999999996</v>
      </c>
      <c r="J59" s="229">
        <v>23.8</v>
      </c>
      <c r="K59" s="229">
        <v>5.68</v>
      </c>
      <c r="L59" s="254">
        <v>5.7803468208092479</v>
      </c>
      <c r="M59" s="230">
        <f t="shared" si="7"/>
        <v>0</v>
      </c>
      <c r="V59" s="211"/>
    </row>
    <row r="60" spans="1:22" x14ac:dyDescent="0.2">
      <c r="A60" s="216"/>
      <c r="B60" s="268" t="s">
        <v>277</v>
      </c>
      <c r="C60" s="226"/>
      <c r="D60" s="226"/>
      <c r="E60" s="227"/>
      <c r="F60" s="228"/>
      <c r="G60" s="268" t="s">
        <v>277</v>
      </c>
      <c r="H60" s="229">
        <v>9.1</v>
      </c>
      <c r="I60" s="229">
        <v>0</v>
      </c>
      <c r="J60" s="229">
        <v>0</v>
      </c>
      <c r="K60" s="229">
        <v>0</v>
      </c>
      <c r="L60" s="254">
        <v>15.789473684210527</v>
      </c>
      <c r="M60" s="230">
        <f t="shared" si="7"/>
        <v>0</v>
      </c>
      <c r="V60" s="211"/>
    </row>
    <row r="61" spans="1:22" x14ac:dyDescent="0.2">
      <c r="A61" s="216"/>
      <c r="B61" s="268" t="s">
        <v>278</v>
      </c>
      <c r="C61" s="226"/>
      <c r="D61" s="226"/>
      <c r="E61" s="227"/>
      <c r="F61" s="228"/>
      <c r="G61" s="268" t="s">
        <v>278</v>
      </c>
      <c r="H61" s="229">
        <v>11.7</v>
      </c>
      <c r="I61" s="229">
        <v>5.6</v>
      </c>
      <c r="J61" s="229">
        <v>0</v>
      </c>
      <c r="K61" s="229">
        <v>5.81</v>
      </c>
      <c r="L61" s="254">
        <v>17.142857142857142</v>
      </c>
      <c r="M61" s="230">
        <f t="shared" si="7"/>
        <v>0</v>
      </c>
      <c r="V61" s="211"/>
    </row>
    <row r="62" spans="1:22" x14ac:dyDescent="0.2">
      <c r="A62" s="216"/>
      <c r="B62" s="268" t="s">
        <v>279</v>
      </c>
      <c r="C62" s="233"/>
      <c r="D62" s="233"/>
      <c r="E62" s="234"/>
      <c r="F62" s="228"/>
      <c r="G62" s="268" t="s">
        <v>279</v>
      </c>
      <c r="H62" s="229">
        <v>10</v>
      </c>
      <c r="I62" s="229">
        <v>6.4</v>
      </c>
      <c r="J62" s="229">
        <v>19.2</v>
      </c>
      <c r="K62" s="229">
        <v>16.13</v>
      </c>
      <c r="L62" s="255">
        <v>17.857142857142858</v>
      </c>
      <c r="M62" s="230">
        <f t="shared" si="7"/>
        <v>0</v>
      </c>
      <c r="V62" s="211"/>
    </row>
    <row r="63" spans="1:22" x14ac:dyDescent="0.2">
      <c r="A63" s="216"/>
      <c r="B63" s="268" t="s">
        <v>280</v>
      </c>
      <c r="C63" s="233"/>
      <c r="D63" s="233"/>
      <c r="E63" s="234"/>
      <c r="F63" s="228"/>
      <c r="G63" s="268" t="s">
        <v>280</v>
      </c>
      <c r="H63" s="229">
        <v>4.9000000000000004</v>
      </c>
      <c r="I63" s="229">
        <v>6.5</v>
      </c>
      <c r="J63" s="229">
        <v>5.8</v>
      </c>
      <c r="K63" s="229">
        <v>24.54</v>
      </c>
      <c r="L63" s="255">
        <v>6.1349693251533743</v>
      </c>
      <c r="M63" s="230">
        <f t="shared" si="7"/>
        <v>0</v>
      </c>
      <c r="V63" s="211"/>
    </row>
    <row r="64" spans="1:22" x14ac:dyDescent="0.2">
      <c r="A64" s="216"/>
      <c r="B64" s="268" t="s">
        <v>281</v>
      </c>
      <c r="C64" s="233"/>
      <c r="D64" s="233"/>
      <c r="E64" s="234"/>
      <c r="F64" s="228"/>
      <c r="G64" s="268" t="s">
        <v>281</v>
      </c>
      <c r="H64" s="229">
        <v>6.5</v>
      </c>
      <c r="I64" s="229">
        <v>0</v>
      </c>
      <c r="J64" s="229">
        <v>0</v>
      </c>
      <c r="K64" s="229">
        <v>39.47</v>
      </c>
      <c r="L64" s="255">
        <v>18.292682926829269</v>
      </c>
      <c r="M64" s="230">
        <f t="shared" si="7"/>
        <v>0</v>
      </c>
      <c r="V64" s="211"/>
    </row>
    <row r="65" spans="1:22" ht="13.5" thickBot="1" x14ac:dyDescent="0.25">
      <c r="B65" s="269" t="s">
        <v>282</v>
      </c>
      <c r="C65" s="270">
        <f>SUM(C53:C64)</f>
        <v>6</v>
      </c>
      <c r="D65" s="270">
        <f>SUM(D53:D64)</f>
        <v>1020</v>
      </c>
      <c r="E65" s="271">
        <f>C65/D65*1000</f>
        <v>5.8823529411764701</v>
      </c>
      <c r="G65" s="269" t="s">
        <v>283</v>
      </c>
      <c r="H65" s="272">
        <f>AVERAGE(H53:H64)</f>
        <v>6.7783333333333333</v>
      </c>
      <c r="I65" s="272">
        <f t="shared" ref="I65:L65" si="8">AVERAGE(I53:I64)</f>
        <v>5.8825000000000003</v>
      </c>
      <c r="J65" s="272">
        <f t="shared" si="8"/>
        <v>9.2883333333333322</v>
      </c>
      <c r="K65" s="272">
        <f t="shared" si="8"/>
        <v>14.795833333333333</v>
      </c>
      <c r="L65" s="273">
        <f t="shared" si="8"/>
        <v>19.058617268195697</v>
      </c>
      <c r="M65" s="274">
        <f t="shared" si="7"/>
        <v>5.8823529411764701</v>
      </c>
      <c r="V65" s="211"/>
    </row>
    <row r="66" spans="1:22" ht="13.5" thickTop="1" x14ac:dyDescent="0.2">
      <c r="B66" s="242" t="s">
        <v>292</v>
      </c>
      <c r="G66" s="242" t="s">
        <v>285</v>
      </c>
      <c r="V66" s="211"/>
    </row>
    <row r="67" spans="1:22" x14ac:dyDescent="0.2">
      <c r="B67" s="242" t="s">
        <v>293</v>
      </c>
      <c r="V67" s="211"/>
    </row>
    <row r="68" spans="1:22" x14ac:dyDescent="0.2">
      <c r="V68" s="211"/>
    </row>
    <row r="69" spans="1:22" ht="13.5" thickBot="1" x14ac:dyDescent="0.25">
      <c r="A69" s="243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4"/>
    </row>
    <row r="70" spans="1:22" x14ac:dyDescent="0.2">
      <c r="V70" s="245"/>
    </row>
    <row r="71" spans="1:22" x14ac:dyDescent="0.2">
      <c r="O71" s="214" t="s">
        <v>298</v>
      </c>
      <c r="V71" s="211"/>
    </row>
    <row r="72" spans="1:22" x14ac:dyDescent="0.2">
      <c r="A72" s="208" t="s">
        <v>299</v>
      </c>
      <c r="V72" s="211"/>
    </row>
    <row r="73" spans="1:22" ht="13.5" thickBot="1" x14ac:dyDescent="0.25">
      <c r="B73" s="215"/>
      <c r="C73" s="215"/>
      <c r="D73" s="215"/>
      <c r="E73" s="215"/>
      <c r="G73" s="215"/>
      <c r="H73" s="215"/>
      <c r="I73" s="215"/>
      <c r="J73" s="215"/>
      <c r="K73" s="215"/>
      <c r="V73" s="211"/>
    </row>
    <row r="74" spans="1:22" ht="36.75" thickTop="1" x14ac:dyDescent="0.2">
      <c r="A74" s="216"/>
      <c r="B74" s="275" t="s">
        <v>5</v>
      </c>
      <c r="C74" s="276" t="s">
        <v>300</v>
      </c>
      <c r="D74" s="276" t="s">
        <v>290</v>
      </c>
      <c r="E74" s="277" t="s">
        <v>301</v>
      </c>
      <c r="F74" s="228"/>
      <c r="G74" s="278" t="s">
        <v>269</v>
      </c>
      <c r="H74" s="279">
        <v>2018</v>
      </c>
      <c r="I74" s="279">
        <v>2019</v>
      </c>
      <c r="J74" s="279">
        <v>2020</v>
      </c>
      <c r="K74" s="279">
        <v>2021</v>
      </c>
      <c r="L74" s="280">
        <v>2022</v>
      </c>
      <c r="M74" s="280">
        <v>2023</v>
      </c>
      <c r="V74" s="211"/>
    </row>
    <row r="75" spans="1:22" x14ac:dyDescent="0.2">
      <c r="A75" s="216"/>
      <c r="B75" s="281" t="s">
        <v>270</v>
      </c>
      <c r="C75" s="226">
        <v>0</v>
      </c>
      <c r="D75" s="226">
        <v>190</v>
      </c>
      <c r="E75" s="227">
        <f t="shared" ref="E75:E80" si="9">C75/D75*100000</f>
        <v>0</v>
      </c>
      <c r="F75" s="228"/>
      <c r="G75" s="281" t="s">
        <v>270</v>
      </c>
      <c r="H75" s="229">
        <v>0</v>
      </c>
      <c r="I75" s="229">
        <v>0</v>
      </c>
      <c r="J75" s="229">
        <v>0</v>
      </c>
      <c r="K75" s="229">
        <v>0</v>
      </c>
      <c r="L75" s="282">
        <v>0</v>
      </c>
      <c r="M75" s="230">
        <f t="shared" ref="M75:M87" si="10">E75</f>
        <v>0</v>
      </c>
      <c r="V75" s="211"/>
    </row>
    <row r="76" spans="1:22" x14ac:dyDescent="0.2">
      <c r="A76" s="216"/>
      <c r="B76" s="281" t="s">
        <v>271</v>
      </c>
      <c r="C76" s="226">
        <v>0</v>
      </c>
      <c r="D76" s="226">
        <v>146</v>
      </c>
      <c r="E76" s="227">
        <f t="shared" si="9"/>
        <v>0</v>
      </c>
      <c r="F76" s="228"/>
      <c r="G76" s="281" t="s">
        <v>271</v>
      </c>
      <c r="H76" s="229">
        <v>0</v>
      </c>
      <c r="I76" s="229">
        <v>0</v>
      </c>
      <c r="J76" s="229">
        <v>0</v>
      </c>
      <c r="K76" s="229">
        <v>0</v>
      </c>
      <c r="L76" s="254">
        <v>0</v>
      </c>
      <c r="M76" s="230">
        <f t="shared" si="10"/>
        <v>0</v>
      </c>
      <c r="V76" s="211"/>
    </row>
    <row r="77" spans="1:22" x14ac:dyDescent="0.2">
      <c r="A77" s="216"/>
      <c r="B77" s="281" t="s">
        <v>272</v>
      </c>
      <c r="C77" s="226">
        <v>0</v>
      </c>
      <c r="D77" s="226">
        <v>181</v>
      </c>
      <c r="E77" s="227">
        <f t="shared" si="9"/>
        <v>0</v>
      </c>
      <c r="F77" s="228"/>
      <c r="G77" s="281" t="s">
        <v>272</v>
      </c>
      <c r="H77" s="229">
        <v>0</v>
      </c>
      <c r="I77" s="229">
        <v>0</v>
      </c>
      <c r="J77" s="229">
        <v>0</v>
      </c>
      <c r="K77" s="229">
        <v>0</v>
      </c>
      <c r="L77" s="254">
        <v>0</v>
      </c>
      <c r="M77" s="230">
        <f t="shared" si="10"/>
        <v>0</v>
      </c>
      <c r="V77" s="211"/>
    </row>
    <row r="78" spans="1:22" x14ac:dyDescent="0.2">
      <c r="A78" s="216"/>
      <c r="B78" s="281" t="s">
        <v>273</v>
      </c>
      <c r="C78" s="226">
        <v>0</v>
      </c>
      <c r="D78" s="226">
        <v>167</v>
      </c>
      <c r="E78" s="227">
        <f t="shared" si="9"/>
        <v>0</v>
      </c>
      <c r="F78" s="228"/>
      <c r="G78" s="281" t="s">
        <v>273</v>
      </c>
      <c r="H78" s="229">
        <v>0</v>
      </c>
      <c r="I78" s="229">
        <v>0</v>
      </c>
      <c r="J78" s="229">
        <v>0</v>
      </c>
      <c r="K78" s="229">
        <v>0</v>
      </c>
      <c r="L78" s="254">
        <v>0</v>
      </c>
      <c r="M78" s="230">
        <f t="shared" si="10"/>
        <v>0</v>
      </c>
      <c r="V78" s="211"/>
    </row>
    <row r="79" spans="1:22" x14ac:dyDescent="0.2">
      <c r="A79" s="216"/>
      <c r="B79" s="281" t="s">
        <v>274</v>
      </c>
      <c r="C79" s="226">
        <v>0</v>
      </c>
      <c r="D79" s="226">
        <v>173</v>
      </c>
      <c r="E79" s="227">
        <f t="shared" si="9"/>
        <v>0</v>
      </c>
      <c r="F79" s="228"/>
      <c r="G79" s="281" t="s">
        <v>274</v>
      </c>
      <c r="H79" s="283">
        <v>478.5</v>
      </c>
      <c r="I79" s="229">
        <v>0</v>
      </c>
      <c r="J79" s="229">
        <v>0</v>
      </c>
      <c r="K79" s="283">
        <v>602.41</v>
      </c>
      <c r="L79" s="254">
        <v>0</v>
      </c>
      <c r="M79" s="230">
        <f t="shared" si="10"/>
        <v>0</v>
      </c>
      <c r="V79" s="211"/>
    </row>
    <row r="80" spans="1:22" x14ac:dyDescent="0.2">
      <c r="A80" s="216"/>
      <c r="B80" s="281" t="s">
        <v>275</v>
      </c>
      <c r="C80" s="226">
        <v>0</v>
      </c>
      <c r="D80" s="226">
        <v>163</v>
      </c>
      <c r="E80" s="227">
        <f t="shared" si="9"/>
        <v>0</v>
      </c>
      <c r="F80" s="228"/>
      <c r="G80" s="281" t="s">
        <v>275</v>
      </c>
      <c r="H80" s="229">
        <v>0</v>
      </c>
      <c r="I80" s="229">
        <v>0</v>
      </c>
      <c r="J80" s="229">
        <v>0</v>
      </c>
      <c r="K80" s="229">
        <v>0</v>
      </c>
      <c r="L80" s="254">
        <v>0</v>
      </c>
      <c r="M80" s="230">
        <f t="shared" si="10"/>
        <v>0</v>
      </c>
      <c r="V80" s="211"/>
    </row>
    <row r="81" spans="1:22" x14ac:dyDescent="0.2">
      <c r="A81" s="216"/>
      <c r="B81" s="281" t="s">
        <v>276</v>
      </c>
      <c r="C81" s="226"/>
      <c r="D81" s="226"/>
      <c r="E81" s="227"/>
      <c r="F81" s="228"/>
      <c r="G81" s="281" t="s">
        <v>276</v>
      </c>
      <c r="H81" s="229">
        <v>0</v>
      </c>
      <c r="I81" s="229">
        <v>0</v>
      </c>
      <c r="J81" s="229">
        <v>0</v>
      </c>
      <c r="K81" s="229">
        <v>0</v>
      </c>
      <c r="L81" s="254">
        <v>0</v>
      </c>
      <c r="M81" s="230">
        <f t="shared" si="10"/>
        <v>0</v>
      </c>
      <c r="V81" s="211"/>
    </row>
    <row r="82" spans="1:22" x14ac:dyDescent="0.2">
      <c r="A82" s="216"/>
      <c r="B82" s="281" t="s">
        <v>277</v>
      </c>
      <c r="C82" s="226"/>
      <c r="D82" s="226"/>
      <c r="E82" s="227"/>
      <c r="F82" s="228"/>
      <c r="G82" s="281" t="s">
        <v>277</v>
      </c>
      <c r="H82" s="229">
        <v>0</v>
      </c>
      <c r="I82" s="229">
        <v>0</v>
      </c>
      <c r="J82" s="283">
        <v>649.4</v>
      </c>
      <c r="K82" s="229">
        <v>0</v>
      </c>
      <c r="L82" s="254">
        <v>0</v>
      </c>
      <c r="M82" s="230">
        <f t="shared" si="10"/>
        <v>0</v>
      </c>
      <c r="V82" s="211"/>
    </row>
    <row r="83" spans="1:22" x14ac:dyDescent="0.2">
      <c r="A83" s="216"/>
      <c r="B83" s="281" t="s">
        <v>278</v>
      </c>
      <c r="C83" s="226"/>
      <c r="D83" s="226"/>
      <c r="E83" s="227"/>
      <c r="F83" s="228"/>
      <c r="G83" s="281" t="s">
        <v>278</v>
      </c>
      <c r="H83" s="229">
        <v>0</v>
      </c>
      <c r="I83" s="229">
        <v>0</v>
      </c>
      <c r="J83" s="283">
        <v>531.9</v>
      </c>
      <c r="K83" s="229">
        <v>0</v>
      </c>
      <c r="L83" s="254">
        <v>0</v>
      </c>
      <c r="M83" s="230">
        <f t="shared" si="10"/>
        <v>0</v>
      </c>
      <c r="V83" s="211"/>
    </row>
    <row r="84" spans="1:22" x14ac:dyDescent="0.2">
      <c r="A84" s="216"/>
      <c r="B84" s="281" t="s">
        <v>279</v>
      </c>
      <c r="C84" s="233"/>
      <c r="D84" s="233"/>
      <c r="E84" s="234"/>
      <c r="F84" s="228"/>
      <c r="G84" s="281" t="s">
        <v>279</v>
      </c>
      <c r="H84" s="229">
        <v>0</v>
      </c>
      <c r="I84" s="229">
        <v>0</v>
      </c>
      <c r="J84" s="229">
        <v>0</v>
      </c>
      <c r="K84" s="229">
        <v>0</v>
      </c>
      <c r="L84" s="255">
        <v>0</v>
      </c>
      <c r="M84" s="230">
        <f t="shared" si="10"/>
        <v>0</v>
      </c>
      <c r="V84" s="211"/>
    </row>
    <row r="85" spans="1:22" x14ac:dyDescent="0.2">
      <c r="A85" s="216"/>
      <c r="B85" s="281" t="s">
        <v>280</v>
      </c>
      <c r="C85" s="233"/>
      <c r="D85" s="233"/>
      <c r="E85" s="234"/>
      <c r="F85" s="228"/>
      <c r="G85" s="281" t="s">
        <v>280</v>
      </c>
      <c r="H85" s="229">
        <v>0</v>
      </c>
      <c r="I85" s="229">
        <v>0</v>
      </c>
      <c r="J85" s="229">
        <v>0</v>
      </c>
      <c r="K85" s="229">
        <v>0</v>
      </c>
      <c r="L85" s="255">
        <f>E85</f>
        <v>0</v>
      </c>
      <c r="M85" s="230">
        <f t="shared" si="10"/>
        <v>0</v>
      </c>
      <c r="V85" s="211"/>
    </row>
    <row r="86" spans="1:22" x14ac:dyDescent="0.2">
      <c r="A86" s="216"/>
      <c r="B86" s="281" t="s">
        <v>281</v>
      </c>
      <c r="C86" s="233"/>
      <c r="D86" s="233"/>
      <c r="E86" s="234"/>
      <c r="F86" s="228"/>
      <c r="G86" s="281" t="s">
        <v>281</v>
      </c>
      <c r="H86" s="229">
        <v>0</v>
      </c>
      <c r="I86" s="229">
        <v>0</v>
      </c>
      <c r="J86" s="229">
        <v>0</v>
      </c>
      <c r="K86" s="229">
        <v>0</v>
      </c>
      <c r="L86" s="255">
        <v>0</v>
      </c>
      <c r="M86" s="230">
        <f t="shared" si="10"/>
        <v>0</v>
      </c>
      <c r="V86" s="211"/>
    </row>
    <row r="87" spans="1:22" ht="13.5" thickBot="1" x14ac:dyDescent="0.25">
      <c r="B87" s="284" t="s">
        <v>282</v>
      </c>
      <c r="C87" s="285">
        <f>SUM(C75:C86)</f>
        <v>0</v>
      </c>
      <c r="D87" s="285">
        <f>SUM(D75:D86)</f>
        <v>1020</v>
      </c>
      <c r="E87" s="286">
        <f>C87/D87*100000</f>
        <v>0</v>
      </c>
      <c r="G87" s="284" t="s">
        <v>283</v>
      </c>
      <c r="H87" s="287">
        <f>AVERAGE(H75:H86)</f>
        <v>39.875</v>
      </c>
      <c r="I87" s="287">
        <f t="shared" ref="I87:J87" si="11">AVERAGE(I75:I86)</f>
        <v>0</v>
      </c>
      <c r="J87" s="287">
        <f t="shared" si="11"/>
        <v>98.441666666666663</v>
      </c>
      <c r="K87" s="287">
        <v>50.18</v>
      </c>
      <c r="L87" s="288">
        <f>E87</f>
        <v>0</v>
      </c>
      <c r="M87" s="230">
        <f t="shared" si="10"/>
        <v>0</v>
      </c>
      <c r="V87" s="211"/>
    </row>
    <row r="88" spans="1:22" ht="13.5" thickTop="1" x14ac:dyDescent="0.2">
      <c r="B88" s="242" t="s">
        <v>292</v>
      </c>
      <c r="G88" s="242" t="s">
        <v>285</v>
      </c>
      <c r="V88" s="211"/>
    </row>
    <row r="89" spans="1:22" x14ac:dyDescent="0.2">
      <c r="B89" s="242" t="s">
        <v>293</v>
      </c>
      <c r="H89" s="242" t="s">
        <v>302</v>
      </c>
      <c r="V89" s="211"/>
    </row>
    <row r="90" spans="1:22" x14ac:dyDescent="0.2">
      <c r="V90" s="211"/>
    </row>
    <row r="91" spans="1:22" ht="13.5" thickBot="1" x14ac:dyDescent="0.25">
      <c r="A91" s="243"/>
      <c r="B91" s="243"/>
      <c r="C91" s="243"/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44"/>
    </row>
    <row r="92" spans="1:22" x14ac:dyDescent="0.2">
      <c r="V92" s="245"/>
    </row>
    <row r="93" spans="1:22" x14ac:dyDescent="0.2">
      <c r="O93" s="214" t="s">
        <v>303</v>
      </c>
      <c r="V93" s="211"/>
    </row>
    <row r="94" spans="1:22" x14ac:dyDescent="0.2">
      <c r="A94" s="208" t="s">
        <v>304</v>
      </c>
      <c r="V94" s="211"/>
    </row>
    <row r="95" spans="1:22" ht="13.5" thickBot="1" x14ac:dyDescent="0.25">
      <c r="B95" s="215"/>
      <c r="C95" s="215"/>
      <c r="D95" s="215"/>
      <c r="E95" s="215"/>
      <c r="G95" s="215"/>
      <c r="H95" s="215"/>
      <c r="I95" s="215"/>
      <c r="J95" s="215"/>
      <c r="K95" s="215"/>
      <c r="V95" s="211"/>
    </row>
    <row r="96" spans="1:22" ht="27.75" thickTop="1" x14ac:dyDescent="0.2">
      <c r="A96" s="216"/>
      <c r="B96" s="289" t="s">
        <v>5</v>
      </c>
      <c r="C96" s="290" t="s">
        <v>305</v>
      </c>
      <c r="D96" s="290" t="s">
        <v>306</v>
      </c>
      <c r="E96" s="291" t="s">
        <v>307</v>
      </c>
      <c r="F96" s="228"/>
      <c r="G96" s="292" t="s">
        <v>269</v>
      </c>
      <c r="H96" s="293">
        <v>2018</v>
      </c>
      <c r="I96" s="293">
        <v>2019</v>
      </c>
      <c r="J96" s="293">
        <v>2020</v>
      </c>
      <c r="K96" s="293">
        <v>2021</v>
      </c>
      <c r="L96" s="294">
        <v>2022</v>
      </c>
      <c r="M96" s="294">
        <v>2023</v>
      </c>
      <c r="V96" s="211"/>
    </row>
    <row r="97" spans="1:22" x14ac:dyDescent="0.2">
      <c r="A97" s="216"/>
      <c r="B97" s="295" t="s">
        <v>270</v>
      </c>
      <c r="C97" s="226">
        <v>81</v>
      </c>
      <c r="D97" s="226">
        <v>190</v>
      </c>
      <c r="E97" s="227">
        <f t="shared" ref="E97:E102" si="12">C97/D97*100</f>
        <v>42.631578947368418</v>
      </c>
      <c r="F97" s="228"/>
      <c r="G97" s="295" t="s">
        <v>270</v>
      </c>
      <c r="H97" s="253">
        <v>48.9</v>
      </c>
      <c r="I97" s="253">
        <v>41.4</v>
      </c>
      <c r="J97" s="253">
        <v>47.5</v>
      </c>
      <c r="K97" s="229">
        <v>46.26</v>
      </c>
      <c r="L97" s="254">
        <v>45.731707317073173</v>
      </c>
      <c r="M97" s="230">
        <f t="shared" ref="M97:M109" si="13">E97</f>
        <v>42.631578947368418</v>
      </c>
      <c r="V97" s="211"/>
    </row>
    <row r="98" spans="1:22" x14ac:dyDescent="0.2">
      <c r="A98" s="216"/>
      <c r="B98" s="295" t="s">
        <v>271</v>
      </c>
      <c r="C98" s="226">
        <v>63</v>
      </c>
      <c r="D98" s="226">
        <v>148</v>
      </c>
      <c r="E98" s="227">
        <f t="shared" si="12"/>
        <v>42.567567567567565</v>
      </c>
      <c r="F98" s="228"/>
      <c r="G98" s="295" t="s">
        <v>271</v>
      </c>
      <c r="H98" s="253">
        <v>42</v>
      </c>
      <c r="I98" s="253">
        <v>33.5</v>
      </c>
      <c r="J98" s="253">
        <v>42.3</v>
      </c>
      <c r="K98" s="229">
        <v>41.78</v>
      </c>
      <c r="L98" s="254">
        <v>48.571428571428569</v>
      </c>
      <c r="M98" s="230">
        <f t="shared" si="13"/>
        <v>42.567567567567565</v>
      </c>
      <c r="V98" s="211"/>
    </row>
    <row r="99" spans="1:22" x14ac:dyDescent="0.2">
      <c r="A99" s="216"/>
      <c r="B99" s="295" t="s">
        <v>272</v>
      </c>
      <c r="C99" s="226">
        <v>77</v>
      </c>
      <c r="D99" s="226">
        <v>181</v>
      </c>
      <c r="E99" s="227">
        <f t="shared" si="12"/>
        <v>42.541436464088399</v>
      </c>
      <c r="F99" s="228"/>
      <c r="G99" s="295" t="s">
        <v>272</v>
      </c>
      <c r="H99" s="253">
        <v>41.5</v>
      </c>
      <c r="I99" s="253">
        <v>39.5</v>
      </c>
      <c r="J99" s="253">
        <v>44.8</v>
      </c>
      <c r="K99" s="229">
        <v>50.51</v>
      </c>
      <c r="L99" s="254">
        <v>44.102564102564102</v>
      </c>
      <c r="M99" s="230">
        <f t="shared" si="13"/>
        <v>42.541436464088399</v>
      </c>
      <c r="V99" s="211"/>
    </row>
    <row r="100" spans="1:22" x14ac:dyDescent="0.2">
      <c r="A100" s="216"/>
      <c r="B100" s="295" t="s">
        <v>273</v>
      </c>
      <c r="C100" s="226">
        <v>80</v>
      </c>
      <c r="D100" s="226">
        <v>168</v>
      </c>
      <c r="E100" s="227">
        <f t="shared" si="12"/>
        <v>47.619047619047613</v>
      </c>
      <c r="F100" s="228"/>
      <c r="G100" s="295" t="s">
        <v>273</v>
      </c>
      <c r="H100" s="253">
        <v>45.5</v>
      </c>
      <c r="I100" s="253">
        <v>40.9</v>
      </c>
      <c r="J100" s="253">
        <v>46.6</v>
      </c>
      <c r="K100" s="229">
        <v>42.59</v>
      </c>
      <c r="L100" s="254">
        <v>42.553191489361701</v>
      </c>
      <c r="M100" s="230">
        <f t="shared" si="13"/>
        <v>47.619047619047613</v>
      </c>
      <c r="V100" s="211"/>
    </row>
    <row r="101" spans="1:22" x14ac:dyDescent="0.2">
      <c r="A101" s="216"/>
      <c r="B101" s="295" t="s">
        <v>274</v>
      </c>
      <c r="C101" s="226">
        <v>77</v>
      </c>
      <c r="D101" s="226">
        <v>170</v>
      </c>
      <c r="E101" s="227">
        <f t="shared" si="12"/>
        <v>45.294117647058826</v>
      </c>
      <c r="F101" s="228"/>
      <c r="G101" s="295" t="s">
        <v>274</v>
      </c>
      <c r="H101" s="253">
        <v>45.9</v>
      </c>
      <c r="I101" s="253">
        <v>39.5</v>
      </c>
      <c r="J101" s="253">
        <v>43.3</v>
      </c>
      <c r="K101" s="229">
        <v>40.96</v>
      </c>
      <c r="L101" s="254">
        <v>50</v>
      </c>
      <c r="M101" s="230">
        <f t="shared" si="13"/>
        <v>45.294117647058826</v>
      </c>
      <c r="V101" s="211"/>
    </row>
    <row r="102" spans="1:22" x14ac:dyDescent="0.2">
      <c r="A102" s="216"/>
      <c r="B102" s="295" t="s">
        <v>275</v>
      </c>
      <c r="C102" s="226">
        <v>81</v>
      </c>
      <c r="D102" s="226">
        <v>163</v>
      </c>
      <c r="E102" s="227">
        <f t="shared" si="12"/>
        <v>49.693251533742334</v>
      </c>
      <c r="F102" s="228"/>
      <c r="G102" s="295" t="s">
        <v>275</v>
      </c>
      <c r="H102" s="253">
        <v>50.9</v>
      </c>
      <c r="I102" s="253">
        <v>42.7</v>
      </c>
      <c r="J102" s="253">
        <v>36.1</v>
      </c>
      <c r="K102" s="229">
        <v>49.7</v>
      </c>
      <c r="L102" s="254">
        <v>56.140350877192979</v>
      </c>
      <c r="M102" s="230">
        <f t="shared" si="13"/>
        <v>49.693251533742334</v>
      </c>
      <c r="V102" s="211"/>
    </row>
    <row r="103" spans="1:22" x14ac:dyDescent="0.2">
      <c r="A103" s="216"/>
      <c r="B103" s="295" t="s">
        <v>276</v>
      </c>
      <c r="C103" s="226"/>
      <c r="D103" s="226"/>
      <c r="E103" s="227"/>
      <c r="F103" s="228"/>
      <c r="G103" s="295" t="s">
        <v>276</v>
      </c>
      <c r="H103" s="253">
        <v>46.1</v>
      </c>
      <c r="I103" s="253">
        <v>50.7</v>
      </c>
      <c r="J103" s="253">
        <v>37.299999999999997</v>
      </c>
      <c r="K103" s="229">
        <v>54.86</v>
      </c>
      <c r="L103" s="254">
        <v>46.24277456647399</v>
      </c>
      <c r="M103" s="230">
        <f t="shared" si="13"/>
        <v>0</v>
      </c>
      <c r="V103" s="211"/>
    </row>
    <row r="104" spans="1:22" x14ac:dyDescent="0.2">
      <c r="A104" s="216"/>
      <c r="B104" s="295" t="s">
        <v>277</v>
      </c>
      <c r="C104" s="226"/>
      <c r="D104" s="226"/>
      <c r="E104" s="227"/>
      <c r="F104" s="228"/>
      <c r="G104" s="295" t="s">
        <v>277</v>
      </c>
      <c r="H104" s="253">
        <v>45</v>
      </c>
      <c r="I104" s="253">
        <v>45.3</v>
      </c>
      <c r="J104" s="253">
        <v>39</v>
      </c>
      <c r="K104" s="229">
        <v>50.3</v>
      </c>
      <c r="L104" s="254">
        <v>50.526315789473685</v>
      </c>
      <c r="M104" s="230">
        <f t="shared" si="13"/>
        <v>0</v>
      </c>
      <c r="V104" s="211"/>
    </row>
    <row r="105" spans="1:22" x14ac:dyDescent="0.2">
      <c r="A105" s="216"/>
      <c r="B105" s="295" t="s">
        <v>278</v>
      </c>
      <c r="C105" s="226"/>
      <c r="D105" s="226"/>
      <c r="E105" s="227"/>
      <c r="F105" s="228"/>
      <c r="G105" s="295" t="s">
        <v>278</v>
      </c>
      <c r="H105" s="253">
        <v>49.7</v>
      </c>
      <c r="I105" s="253">
        <v>44.4</v>
      </c>
      <c r="J105" s="253">
        <v>43.1</v>
      </c>
      <c r="K105" s="229">
        <v>50.87</v>
      </c>
      <c r="L105" s="254">
        <v>43.016759776536311</v>
      </c>
      <c r="M105" s="230">
        <f t="shared" si="13"/>
        <v>0</v>
      </c>
      <c r="V105" s="211"/>
    </row>
    <row r="106" spans="1:22" x14ac:dyDescent="0.2">
      <c r="A106" s="216"/>
      <c r="B106" s="295" t="s">
        <v>279</v>
      </c>
      <c r="C106" s="233"/>
      <c r="D106" s="233"/>
      <c r="E106" s="234"/>
      <c r="F106" s="228"/>
      <c r="G106" s="295" t="s">
        <v>279</v>
      </c>
      <c r="H106" s="253">
        <v>39</v>
      </c>
      <c r="I106" s="253">
        <v>43.7</v>
      </c>
      <c r="J106" s="253">
        <v>45.8</v>
      </c>
      <c r="K106" s="229">
        <v>60</v>
      </c>
      <c r="L106" s="256">
        <v>55.421686746987952</v>
      </c>
      <c r="M106" s="230">
        <f t="shared" si="13"/>
        <v>0</v>
      </c>
      <c r="V106" s="211"/>
    </row>
    <row r="107" spans="1:22" x14ac:dyDescent="0.2">
      <c r="A107" s="216"/>
      <c r="B107" s="295" t="s">
        <v>280</v>
      </c>
      <c r="C107" s="233"/>
      <c r="D107" s="233"/>
      <c r="E107" s="296"/>
      <c r="F107" s="228"/>
      <c r="G107" s="295" t="s">
        <v>280</v>
      </c>
      <c r="H107" s="253">
        <v>43.8</v>
      </c>
      <c r="I107" s="253">
        <v>49.7</v>
      </c>
      <c r="J107" s="253">
        <v>44.2</v>
      </c>
      <c r="K107" s="229">
        <v>45.68</v>
      </c>
      <c r="L107" s="256">
        <v>49.390243902439025</v>
      </c>
      <c r="M107" s="230">
        <f t="shared" si="13"/>
        <v>0</v>
      </c>
      <c r="V107" s="211"/>
    </row>
    <row r="108" spans="1:22" x14ac:dyDescent="0.2">
      <c r="A108" s="216"/>
      <c r="B108" s="295" t="s">
        <v>281</v>
      </c>
      <c r="C108" s="233"/>
      <c r="D108" s="233"/>
      <c r="E108" s="296"/>
      <c r="F108" s="228"/>
      <c r="G108" s="295" t="s">
        <v>281</v>
      </c>
      <c r="H108" s="253">
        <v>45.1</v>
      </c>
      <c r="I108" s="253">
        <v>43.4</v>
      </c>
      <c r="J108" s="253">
        <v>53.2</v>
      </c>
      <c r="K108" s="229">
        <v>45.45</v>
      </c>
      <c r="L108" s="256">
        <v>49.068322981366457</v>
      </c>
      <c r="M108" s="230">
        <f t="shared" si="13"/>
        <v>0</v>
      </c>
      <c r="V108" s="211"/>
    </row>
    <row r="109" spans="1:22" ht="13.5" thickBot="1" x14ac:dyDescent="0.25">
      <c r="B109" s="297" t="s">
        <v>282</v>
      </c>
      <c r="C109" s="298">
        <f>SUM(C97:C108)</f>
        <v>459</v>
      </c>
      <c r="D109" s="298">
        <f>SUM(D97:D108)</f>
        <v>1020</v>
      </c>
      <c r="E109" s="299">
        <f>C109/D109*100</f>
        <v>45</v>
      </c>
      <c r="G109" s="297" t="s">
        <v>283</v>
      </c>
      <c r="H109" s="300">
        <f>AVERAGE(H97:H108)</f>
        <v>45.283333333333331</v>
      </c>
      <c r="I109" s="300">
        <f t="shared" ref="I109:J109" si="14">AVERAGE(I97:I108)</f>
        <v>42.891666666666659</v>
      </c>
      <c r="J109" s="300">
        <f t="shared" si="14"/>
        <v>43.6</v>
      </c>
      <c r="K109" s="300">
        <v>48.55</v>
      </c>
      <c r="L109" s="301">
        <f>E109</f>
        <v>45</v>
      </c>
      <c r="M109" s="230">
        <f t="shared" si="13"/>
        <v>45</v>
      </c>
      <c r="V109" s="211"/>
    </row>
    <row r="110" spans="1:22" ht="13.5" thickTop="1" x14ac:dyDescent="0.2">
      <c r="B110" s="242" t="s">
        <v>308</v>
      </c>
      <c r="G110" s="242" t="s">
        <v>285</v>
      </c>
      <c r="V110" s="211"/>
    </row>
    <row r="111" spans="1:22" x14ac:dyDescent="0.2">
      <c r="B111" s="242" t="s">
        <v>309</v>
      </c>
      <c r="V111" s="211"/>
    </row>
    <row r="112" spans="1:22" x14ac:dyDescent="0.2">
      <c r="V112" s="211"/>
    </row>
    <row r="113" spans="1:22" ht="13.5" thickBot="1" x14ac:dyDescent="0.25">
      <c r="A113" s="243"/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4"/>
    </row>
  </sheetData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75C3-4E76-4C1D-B7C0-E4DD09F2E7E9}">
  <sheetPr>
    <tabColor rgb="FF98F6D9"/>
  </sheetPr>
  <dimension ref="A1:K212"/>
  <sheetViews>
    <sheetView topLeftCell="A179" zoomScale="98" zoomScaleNormal="98" workbookViewId="0">
      <selection activeCell="E210" sqref="E210"/>
    </sheetView>
  </sheetViews>
  <sheetFormatPr baseColWidth="10" defaultRowHeight="12.75" x14ac:dyDescent="0.2"/>
  <cols>
    <col min="1" max="1" width="6.28515625" style="210" customWidth="1"/>
    <col min="2" max="2" width="9.85546875" style="210" customWidth="1"/>
    <col min="3" max="3" width="11.42578125" style="210"/>
    <col min="4" max="4" width="11.42578125" style="210" customWidth="1"/>
    <col min="5" max="5" width="11.42578125" style="210"/>
    <col min="6" max="6" width="7" style="210" customWidth="1"/>
    <col min="7" max="7" width="6.140625" style="210" customWidth="1"/>
    <col min="8" max="16384" width="11.42578125" style="210"/>
  </cols>
  <sheetData>
    <row r="1" spans="1:6" ht="15.75" x14ac:dyDescent="0.25">
      <c r="B1" s="209" t="s">
        <v>310</v>
      </c>
    </row>
    <row r="2" spans="1:6" x14ac:dyDescent="0.2">
      <c r="B2" s="208" t="s">
        <v>41</v>
      </c>
    </row>
    <row r="3" spans="1:6" x14ac:dyDescent="0.2">
      <c r="B3" s="208" t="s">
        <v>311</v>
      </c>
    </row>
    <row r="5" spans="1:6" x14ac:dyDescent="0.2">
      <c r="A5" s="208" t="s">
        <v>312</v>
      </c>
    </row>
    <row r="6" spans="1:6" ht="13.5" thickBot="1" x14ac:dyDescent="0.25">
      <c r="B6" s="215"/>
      <c r="C6" s="215"/>
      <c r="D6" s="215"/>
      <c r="E6" s="215"/>
    </row>
    <row r="7" spans="1:6" ht="34.5" thickTop="1" x14ac:dyDescent="0.2">
      <c r="A7" s="216"/>
      <c r="B7" s="302" t="s">
        <v>313</v>
      </c>
      <c r="C7" s="303" t="s">
        <v>314</v>
      </c>
      <c r="D7" s="303" t="s">
        <v>315</v>
      </c>
      <c r="E7" s="304" t="s">
        <v>316</v>
      </c>
      <c r="F7" s="305"/>
    </row>
    <row r="8" spans="1:6" x14ac:dyDescent="0.2">
      <c r="A8" s="216"/>
      <c r="B8" s="306" t="s">
        <v>38</v>
      </c>
      <c r="C8" s="226">
        <v>5455</v>
      </c>
      <c r="D8" s="226">
        <v>3416</v>
      </c>
      <c r="E8" s="307">
        <f>C8/D8</f>
        <v>1.5968969555035128</v>
      </c>
    </row>
    <row r="9" spans="1:6" x14ac:dyDescent="0.2">
      <c r="A9" s="216"/>
      <c r="B9" s="306" t="s">
        <v>53</v>
      </c>
      <c r="C9" s="226">
        <v>5606</v>
      </c>
      <c r="D9" s="226">
        <v>3168</v>
      </c>
      <c r="E9" s="307">
        <f>C9/D9</f>
        <v>1.769570707070707</v>
      </c>
    </row>
    <row r="10" spans="1:6" x14ac:dyDescent="0.2">
      <c r="A10" s="216"/>
      <c r="B10" s="306" t="s">
        <v>66</v>
      </c>
      <c r="C10" s="226">
        <v>6805</v>
      </c>
      <c r="D10" s="226">
        <v>4002</v>
      </c>
      <c r="E10" s="307">
        <f>C10/D10</f>
        <v>1.7003998000999501</v>
      </c>
    </row>
    <row r="11" spans="1:6" x14ac:dyDescent="0.2">
      <c r="A11" s="216"/>
      <c r="B11" s="306" t="s">
        <v>71</v>
      </c>
      <c r="C11" s="226">
        <v>6248</v>
      </c>
      <c r="D11" s="226">
        <v>3594</v>
      </c>
      <c r="E11" s="307">
        <f t="shared" ref="E11:E13" si="0">C11/D11</f>
        <v>1.7384529771841959</v>
      </c>
    </row>
    <row r="12" spans="1:6" x14ac:dyDescent="0.2">
      <c r="A12" s="216"/>
      <c r="B12" s="306" t="s">
        <v>75</v>
      </c>
      <c r="C12" s="226">
        <v>4483</v>
      </c>
      <c r="D12" s="226">
        <v>2436</v>
      </c>
      <c r="E12" s="307">
        <f t="shared" si="0"/>
        <v>1.840311986863711</v>
      </c>
    </row>
    <row r="13" spans="1:6" x14ac:dyDescent="0.2">
      <c r="A13" s="216"/>
      <c r="B13" s="306" t="s">
        <v>83</v>
      </c>
      <c r="C13" s="226">
        <v>4362</v>
      </c>
      <c r="D13" s="226">
        <v>2352</v>
      </c>
      <c r="E13" s="307">
        <f t="shared" si="0"/>
        <v>1.8545918367346939</v>
      </c>
    </row>
    <row r="14" spans="1:6" x14ac:dyDescent="0.2">
      <c r="A14" s="216"/>
      <c r="B14" s="306" t="s">
        <v>317</v>
      </c>
      <c r="C14" s="226"/>
      <c r="D14" s="226"/>
      <c r="E14" s="307"/>
    </row>
    <row r="15" spans="1:6" x14ac:dyDescent="0.2">
      <c r="A15" s="216"/>
      <c r="B15" s="306" t="s">
        <v>318</v>
      </c>
      <c r="C15" s="226"/>
      <c r="D15" s="226"/>
      <c r="E15" s="307"/>
    </row>
    <row r="16" spans="1:6" x14ac:dyDescent="0.2">
      <c r="A16" s="216"/>
      <c r="B16" s="306" t="s">
        <v>319</v>
      </c>
      <c r="C16" s="226"/>
      <c r="D16" s="226"/>
      <c r="E16" s="307"/>
    </row>
    <row r="17" spans="1:5" x14ac:dyDescent="0.2">
      <c r="A17" s="216"/>
      <c r="B17" s="306" t="s">
        <v>320</v>
      </c>
      <c r="C17" s="233"/>
      <c r="D17" s="308"/>
      <c r="E17" s="307"/>
    </row>
    <row r="18" spans="1:5" x14ac:dyDescent="0.2">
      <c r="A18" s="216"/>
      <c r="B18" s="306" t="s">
        <v>321</v>
      </c>
      <c r="C18" s="233"/>
      <c r="D18" s="233"/>
      <c r="E18" s="307"/>
    </row>
    <row r="19" spans="1:5" x14ac:dyDescent="0.2">
      <c r="A19" s="216"/>
      <c r="B19" s="306" t="s">
        <v>322</v>
      </c>
      <c r="C19" s="233"/>
      <c r="D19" s="233"/>
      <c r="E19" s="307"/>
    </row>
    <row r="20" spans="1:5" ht="13.5" thickBot="1" x14ac:dyDescent="0.25">
      <c r="A20" s="216"/>
      <c r="B20" s="309" t="s">
        <v>282</v>
      </c>
      <c r="C20" s="310">
        <f>SUM(C8:C19)</f>
        <v>32959</v>
      </c>
      <c r="D20" s="310">
        <f>SUM(D8:D19)</f>
        <v>18968</v>
      </c>
      <c r="E20" s="311">
        <f t="shared" ref="E20" si="1">C20/D20</f>
        <v>1.737610712779418</v>
      </c>
    </row>
    <row r="21" spans="1:5" ht="13.5" thickTop="1" x14ac:dyDescent="0.2">
      <c r="B21" s="312" t="s">
        <v>323</v>
      </c>
    </row>
    <row r="22" spans="1:5" x14ac:dyDescent="0.2">
      <c r="B22" s="242" t="s">
        <v>324</v>
      </c>
    </row>
    <row r="24" spans="1:5" x14ac:dyDescent="0.2">
      <c r="A24" s="208" t="s">
        <v>325</v>
      </c>
    </row>
    <row r="25" spans="1:5" ht="13.5" thickBot="1" x14ac:dyDescent="0.25">
      <c r="B25" s="215"/>
      <c r="C25" s="215"/>
      <c r="D25" s="215"/>
      <c r="E25" s="215"/>
    </row>
    <row r="26" spans="1:5" ht="34.5" thickTop="1" x14ac:dyDescent="0.2">
      <c r="A26" s="216"/>
      <c r="B26" s="302" t="s">
        <v>313</v>
      </c>
      <c r="C26" s="303" t="s">
        <v>326</v>
      </c>
      <c r="D26" s="303" t="s">
        <v>327</v>
      </c>
      <c r="E26" s="304" t="s">
        <v>328</v>
      </c>
    </row>
    <row r="27" spans="1:5" x14ac:dyDescent="0.2">
      <c r="A27" s="216"/>
      <c r="B27" s="306" t="s">
        <v>38</v>
      </c>
      <c r="C27" s="226">
        <v>1794</v>
      </c>
      <c r="D27" s="226">
        <v>550</v>
      </c>
      <c r="E27" s="307">
        <f t="shared" ref="E27:E32" si="2">C27/D27</f>
        <v>3.2618181818181817</v>
      </c>
    </row>
    <row r="28" spans="1:5" x14ac:dyDescent="0.2">
      <c r="A28" s="216"/>
      <c r="B28" s="306" t="s">
        <v>53</v>
      </c>
      <c r="C28" s="226">
        <v>1704</v>
      </c>
      <c r="D28" s="226">
        <v>501</v>
      </c>
      <c r="E28" s="307">
        <f t="shared" si="2"/>
        <v>3.4011976047904193</v>
      </c>
    </row>
    <row r="29" spans="1:5" x14ac:dyDescent="0.2">
      <c r="A29" s="216"/>
      <c r="B29" s="306" t="s">
        <v>66</v>
      </c>
      <c r="C29" s="226">
        <v>2271</v>
      </c>
      <c r="D29" s="226">
        <v>624</v>
      </c>
      <c r="E29" s="307">
        <f t="shared" si="2"/>
        <v>3.6394230769230771</v>
      </c>
    </row>
    <row r="30" spans="1:5" x14ac:dyDescent="0.2">
      <c r="A30" s="216"/>
      <c r="B30" s="306" t="s">
        <v>71</v>
      </c>
      <c r="C30" s="226">
        <v>1870</v>
      </c>
      <c r="D30" s="226">
        <v>561</v>
      </c>
      <c r="E30" s="307">
        <f t="shared" si="2"/>
        <v>3.3333333333333335</v>
      </c>
    </row>
    <row r="31" spans="1:5" x14ac:dyDescent="0.2">
      <c r="A31" s="216"/>
      <c r="B31" s="306" t="s">
        <v>75</v>
      </c>
      <c r="C31" s="226">
        <v>1934</v>
      </c>
      <c r="D31" s="226">
        <v>552</v>
      </c>
      <c r="E31" s="307">
        <f t="shared" si="2"/>
        <v>3.5036231884057969</v>
      </c>
    </row>
    <row r="32" spans="1:5" x14ac:dyDescent="0.2">
      <c r="A32" s="216"/>
      <c r="B32" s="306" t="s">
        <v>83</v>
      </c>
      <c r="C32" s="226">
        <v>2039</v>
      </c>
      <c r="D32" s="226">
        <v>539</v>
      </c>
      <c r="E32" s="307">
        <f t="shared" si="2"/>
        <v>3.7829313543599259</v>
      </c>
    </row>
    <row r="33" spans="1:11" x14ac:dyDescent="0.2">
      <c r="A33" s="216"/>
      <c r="B33" s="306" t="s">
        <v>317</v>
      </c>
      <c r="C33" s="226"/>
      <c r="D33" s="226"/>
      <c r="E33" s="307"/>
    </row>
    <row r="34" spans="1:11" x14ac:dyDescent="0.2">
      <c r="A34" s="216"/>
      <c r="B34" s="306" t="s">
        <v>318</v>
      </c>
      <c r="C34" s="226"/>
      <c r="D34" s="226"/>
      <c r="E34" s="307"/>
    </row>
    <row r="35" spans="1:11" x14ac:dyDescent="0.2">
      <c r="A35" s="216"/>
      <c r="B35" s="306" t="s">
        <v>319</v>
      </c>
      <c r="C35" s="226"/>
      <c r="D35" s="226"/>
      <c r="E35" s="307"/>
    </row>
    <row r="36" spans="1:11" x14ac:dyDescent="0.2">
      <c r="A36" s="216"/>
      <c r="B36" s="306" t="s">
        <v>320</v>
      </c>
      <c r="C36" s="233"/>
      <c r="D36" s="233"/>
      <c r="E36" s="313"/>
    </row>
    <row r="37" spans="1:11" x14ac:dyDescent="0.2">
      <c r="A37" s="216"/>
      <c r="B37" s="306" t="s">
        <v>321</v>
      </c>
      <c r="C37" s="233"/>
      <c r="D37" s="233"/>
      <c r="E37" s="313"/>
    </row>
    <row r="38" spans="1:11" x14ac:dyDescent="0.2">
      <c r="A38" s="216"/>
      <c r="B38" s="306" t="s">
        <v>322</v>
      </c>
      <c r="C38" s="233"/>
      <c r="D38" s="233"/>
      <c r="E38" s="313"/>
    </row>
    <row r="39" spans="1:11" ht="13.5" thickBot="1" x14ac:dyDescent="0.25">
      <c r="B39" s="309" t="s">
        <v>282</v>
      </c>
      <c r="C39" s="310">
        <f>SUM(C27:C38)</f>
        <v>11612</v>
      </c>
      <c r="D39" s="310">
        <f>SUM(D27:D38)</f>
        <v>3327</v>
      </c>
      <c r="E39" s="314">
        <f t="shared" ref="E39" si="3">C39/D39</f>
        <v>3.4902314397354974</v>
      </c>
    </row>
    <row r="40" spans="1:11" ht="13.5" thickTop="1" x14ac:dyDescent="0.2">
      <c r="B40" s="312" t="s">
        <v>329</v>
      </c>
    </row>
    <row r="41" spans="1:11" x14ac:dyDescent="0.2">
      <c r="B41" s="242" t="s">
        <v>330</v>
      </c>
      <c r="H41" s="208" t="s">
        <v>331</v>
      </c>
    </row>
    <row r="43" spans="1:11" x14ac:dyDescent="0.2">
      <c r="A43" s="208" t="s">
        <v>332</v>
      </c>
      <c r="H43" s="208" t="s">
        <v>333</v>
      </c>
    </row>
    <row r="44" spans="1:11" ht="13.5" thickBot="1" x14ac:dyDescent="0.25">
      <c r="B44" s="215"/>
      <c r="C44" s="215"/>
      <c r="D44" s="215"/>
      <c r="E44" s="215"/>
      <c r="H44" s="215"/>
      <c r="I44" s="215"/>
      <c r="J44" s="215"/>
      <c r="K44" s="215"/>
    </row>
    <row r="45" spans="1:11" ht="34.5" thickTop="1" x14ac:dyDescent="0.2">
      <c r="A45" s="216"/>
      <c r="B45" s="302" t="s">
        <v>313</v>
      </c>
      <c r="C45" s="303" t="s">
        <v>326</v>
      </c>
      <c r="D45" s="303" t="s">
        <v>327</v>
      </c>
      <c r="E45" s="304" t="s">
        <v>328</v>
      </c>
      <c r="G45" s="216"/>
      <c r="H45" s="302" t="s">
        <v>313</v>
      </c>
      <c r="I45" s="303" t="s">
        <v>326</v>
      </c>
      <c r="J45" s="303" t="s">
        <v>327</v>
      </c>
      <c r="K45" s="304" t="s">
        <v>328</v>
      </c>
    </row>
    <row r="46" spans="1:11" x14ac:dyDescent="0.2">
      <c r="A46" s="216"/>
      <c r="B46" s="306" t="s">
        <v>38</v>
      </c>
      <c r="C46" s="226">
        <v>21</v>
      </c>
      <c r="D46" s="226">
        <v>2</v>
      </c>
      <c r="E46" s="307">
        <f t="shared" ref="E46:E51" si="4">C46/D46</f>
        <v>10.5</v>
      </c>
      <c r="G46" s="216"/>
      <c r="H46" s="306" t="s">
        <v>38</v>
      </c>
      <c r="I46" s="226">
        <f>C27+C46+C65</f>
        <v>1912</v>
      </c>
      <c r="J46" s="226">
        <f t="shared" ref="I46:J51" si="5">D27+D46+D65</f>
        <v>558</v>
      </c>
      <c r="K46" s="307">
        <f t="shared" ref="K46:K51" si="6">I46/J46</f>
        <v>3.4265232974910393</v>
      </c>
    </row>
    <row r="47" spans="1:11" x14ac:dyDescent="0.2">
      <c r="A47" s="216"/>
      <c r="B47" s="306" t="s">
        <v>53</v>
      </c>
      <c r="C47" s="226">
        <v>62</v>
      </c>
      <c r="D47" s="226">
        <v>5</v>
      </c>
      <c r="E47" s="307">
        <f t="shared" si="4"/>
        <v>12.4</v>
      </c>
      <c r="G47" s="216"/>
      <c r="H47" s="306" t="s">
        <v>53</v>
      </c>
      <c r="I47" s="226">
        <f t="shared" si="5"/>
        <v>1820</v>
      </c>
      <c r="J47" s="226">
        <f t="shared" si="5"/>
        <v>513</v>
      </c>
      <c r="K47" s="307">
        <f t="shared" si="6"/>
        <v>3.5477582846003899</v>
      </c>
    </row>
    <row r="48" spans="1:11" x14ac:dyDescent="0.2">
      <c r="A48" s="216"/>
      <c r="B48" s="306" t="s">
        <v>66</v>
      </c>
      <c r="C48" s="226">
        <v>46</v>
      </c>
      <c r="D48" s="226">
        <v>4</v>
      </c>
      <c r="E48" s="307">
        <f t="shared" si="4"/>
        <v>11.5</v>
      </c>
      <c r="G48" s="216"/>
      <c r="H48" s="306" t="s">
        <v>66</v>
      </c>
      <c r="I48" s="226">
        <f t="shared" si="5"/>
        <v>2388</v>
      </c>
      <c r="J48" s="226">
        <f t="shared" si="5"/>
        <v>639</v>
      </c>
      <c r="K48" s="307">
        <f t="shared" si="6"/>
        <v>3.7370892018779345</v>
      </c>
    </row>
    <row r="49" spans="1:11" x14ac:dyDescent="0.2">
      <c r="A49" s="216"/>
      <c r="B49" s="306" t="s">
        <v>71</v>
      </c>
      <c r="C49" s="226">
        <v>42</v>
      </c>
      <c r="D49" s="226">
        <v>8</v>
      </c>
      <c r="E49" s="307">
        <f t="shared" si="4"/>
        <v>5.25</v>
      </c>
      <c r="G49" s="216"/>
      <c r="H49" s="306" t="s">
        <v>71</v>
      </c>
      <c r="I49" s="226">
        <f t="shared" si="5"/>
        <v>1982</v>
      </c>
      <c r="J49" s="226">
        <f t="shared" si="5"/>
        <v>577</v>
      </c>
      <c r="K49" s="307">
        <f t="shared" si="6"/>
        <v>3.435008665511265</v>
      </c>
    </row>
    <row r="50" spans="1:11" x14ac:dyDescent="0.2">
      <c r="A50" s="216"/>
      <c r="B50" s="306" t="s">
        <v>75</v>
      </c>
      <c r="C50" s="226">
        <v>38</v>
      </c>
      <c r="D50" s="226">
        <v>5</v>
      </c>
      <c r="E50" s="307">
        <f t="shared" si="4"/>
        <v>7.6</v>
      </c>
      <c r="G50" s="216"/>
      <c r="H50" s="306" t="s">
        <v>75</v>
      </c>
      <c r="I50" s="226">
        <f t="shared" si="5"/>
        <v>2060</v>
      </c>
      <c r="J50" s="226">
        <f t="shared" si="5"/>
        <v>569</v>
      </c>
      <c r="K50" s="307">
        <f t="shared" si="6"/>
        <v>3.6203866432337435</v>
      </c>
    </row>
    <row r="51" spans="1:11" x14ac:dyDescent="0.2">
      <c r="A51" s="216"/>
      <c r="B51" s="306" t="s">
        <v>83</v>
      </c>
      <c r="C51" s="226">
        <v>49</v>
      </c>
      <c r="D51" s="226">
        <v>3</v>
      </c>
      <c r="E51" s="307">
        <f t="shared" si="4"/>
        <v>16.333333333333332</v>
      </c>
      <c r="G51" s="216"/>
      <c r="H51" s="306" t="s">
        <v>83</v>
      </c>
      <c r="I51" s="226">
        <f t="shared" si="5"/>
        <v>2135</v>
      </c>
      <c r="J51" s="226">
        <f t="shared" si="5"/>
        <v>553</v>
      </c>
      <c r="K51" s="307">
        <f t="shared" si="6"/>
        <v>3.8607594936708862</v>
      </c>
    </row>
    <row r="52" spans="1:11" x14ac:dyDescent="0.2">
      <c r="A52" s="216"/>
      <c r="B52" s="306" t="s">
        <v>317</v>
      </c>
      <c r="C52" s="226"/>
      <c r="D52" s="226"/>
      <c r="E52" s="307"/>
      <c r="G52" s="216"/>
      <c r="H52" s="306" t="s">
        <v>317</v>
      </c>
      <c r="I52" s="226"/>
      <c r="J52" s="226"/>
      <c r="K52" s="307"/>
    </row>
    <row r="53" spans="1:11" x14ac:dyDescent="0.2">
      <c r="A53" s="216"/>
      <c r="B53" s="306" t="s">
        <v>318</v>
      </c>
      <c r="C53" s="226"/>
      <c r="D53" s="226"/>
      <c r="E53" s="307"/>
      <c r="G53" s="216"/>
      <c r="H53" s="306" t="s">
        <v>318</v>
      </c>
      <c r="I53" s="226"/>
      <c r="J53" s="226"/>
      <c r="K53" s="307"/>
    </row>
    <row r="54" spans="1:11" x14ac:dyDescent="0.2">
      <c r="A54" s="216"/>
      <c r="B54" s="306" t="s">
        <v>319</v>
      </c>
      <c r="C54" s="226"/>
      <c r="D54" s="226"/>
      <c r="E54" s="307"/>
      <c r="G54" s="216"/>
      <c r="H54" s="306" t="s">
        <v>319</v>
      </c>
      <c r="I54" s="226"/>
      <c r="J54" s="226"/>
      <c r="K54" s="307"/>
    </row>
    <row r="55" spans="1:11" x14ac:dyDescent="0.2">
      <c r="A55" s="216"/>
      <c r="B55" s="306" t="s">
        <v>320</v>
      </c>
      <c r="C55" s="226"/>
      <c r="D55" s="226"/>
      <c r="E55" s="313"/>
      <c r="G55" s="216"/>
      <c r="H55" s="306" t="s">
        <v>320</v>
      </c>
      <c r="I55" s="233"/>
      <c r="J55" s="233"/>
      <c r="K55" s="313"/>
    </row>
    <row r="56" spans="1:11" x14ac:dyDescent="0.2">
      <c r="A56" s="216"/>
      <c r="B56" s="306" t="s">
        <v>321</v>
      </c>
      <c r="C56" s="226"/>
      <c r="D56" s="226"/>
      <c r="E56" s="313"/>
      <c r="G56" s="216"/>
      <c r="H56" s="306" t="s">
        <v>321</v>
      </c>
      <c r="I56" s="233"/>
      <c r="J56" s="233"/>
      <c r="K56" s="313"/>
    </row>
    <row r="57" spans="1:11" x14ac:dyDescent="0.2">
      <c r="A57" s="216"/>
      <c r="B57" s="306" t="s">
        <v>322</v>
      </c>
      <c r="C57" s="226"/>
      <c r="D57" s="226"/>
      <c r="E57" s="313"/>
      <c r="G57" s="216"/>
      <c r="H57" s="306" t="s">
        <v>322</v>
      </c>
      <c r="I57" s="233"/>
      <c r="J57" s="233"/>
      <c r="K57" s="313"/>
    </row>
    <row r="58" spans="1:11" ht="13.5" thickBot="1" x14ac:dyDescent="0.25">
      <c r="B58" s="309" t="s">
        <v>282</v>
      </c>
      <c r="C58" s="310">
        <f>SUM(C46:C57)</f>
        <v>258</v>
      </c>
      <c r="D58" s="310">
        <f>SUM(D46:D57)</f>
        <v>27</v>
      </c>
      <c r="E58" s="311">
        <f t="shared" ref="E58" si="7">C58/D58</f>
        <v>9.5555555555555554</v>
      </c>
      <c r="H58" s="309" t="s">
        <v>282</v>
      </c>
      <c r="I58" s="310">
        <f>SUM(I46:I57)</f>
        <v>12297</v>
      </c>
      <c r="J58" s="310">
        <f>SUM(J46:J57)</f>
        <v>3409</v>
      </c>
      <c r="K58" s="311">
        <f t="shared" ref="K58" si="8">I58/J58</f>
        <v>3.6072161924317983</v>
      </c>
    </row>
    <row r="59" spans="1:11" ht="13.5" thickTop="1" x14ac:dyDescent="0.2">
      <c r="B59" s="312" t="s">
        <v>329</v>
      </c>
      <c r="H59" s="312" t="s">
        <v>329</v>
      </c>
    </row>
    <row r="60" spans="1:11" x14ac:dyDescent="0.2">
      <c r="B60" s="242" t="s">
        <v>334</v>
      </c>
      <c r="H60" s="242"/>
    </row>
    <row r="62" spans="1:11" x14ac:dyDescent="0.2">
      <c r="A62" s="208" t="s">
        <v>335</v>
      </c>
    </row>
    <row r="63" spans="1:11" ht="13.5" thickBot="1" x14ac:dyDescent="0.25">
      <c r="B63" s="215"/>
      <c r="C63" s="215"/>
      <c r="D63" s="215"/>
      <c r="E63" s="215"/>
    </row>
    <row r="64" spans="1:11" ht="34.5" thickTop="1" x14ac:dyDescent="0.2">
      <c r="A64" s="216"/>
      <c r="B64" s="302" t="s">
        <v>313</v>
      </c>
      <c r="C64" s="303" t="s">
        <v>326</v>
      </c>
      <c r="D64" s="303" t="s">
        <v>327</v>
      </c>
      <c r="E64" s="304" t="s">
        <v>328</v>
      </c>
    </row>
    <row r="65" spans="1:5" x14ac:dyDescent="0.2">
      <c r="A65" s="216"/>
      <c r="B65" s="306" t="s">
        <v>38</v>
      </c>
      <c r="C65" s="226">
        <v>97</v>
      </c>
      <c r="D65" s="226">
        <v>6</v>
      </c>
      <c r="E65" s="307" t="s">
        <v>336</v>
      </c>
    </row>
    <row r="66" spans="1:5" x14ac:dyDescent="0.2">
      <c r="A66" s="216"/>
      <c r="B66" s="306" t="s">
        <v>53</v>
      </c>
      <c r="C66" s="226">
        <v>54</v>
      </c>
      <c r="D66" s="226">
        <v>7</v>
      </c>
      <c r="E66" s="307">
        <f t="shared" ref="E66:E77" si="9">C66/D66</f>
        <v>7.7142857142857144</v>
      </c>
    </row>
    <row r="67" spans="1:5" x14ac:dyDescent="0.2">
      <c r="A67" s="216"/>
      <c r="B67" s="306" t="s">
        <v>66</v>
      </c>
      <c r="C67" s="226">
        <v>71</v>
      </c>
      <c r="D67" s="226">
        <v>11</v>
      </c>
      <c r="E67" s="307">
        <f t="shared" si="9"/>
        <v>6.4545454545454541</v>
      </c>
    </row>
    <row r="68" spans="1:5" x14ac:dyDescent="0.2">
      <c r="A68" s="216"/>
      <c r="B68" s="306" t="s">
        <v>71</v>
      </c>
      <c r="C68" s="226">
        <v>70</v>
      </c>
      <c r="D68" s="226">
        <v>8</v>
      </c>
      <c r="E68" s="307">
        <f t="shared" si="9"/>
        <v>8.75</v>
      </c>
    </row>
    <row r="69" spans="1:5" x14ac:dyDescent="0.2">
      <c r="A69" s="216"/>
      <c r="B69" s="306" t="s">
        <v>75</v>
      </c>
      <c r="C69" s="226">
        <v>88</v>
      </c>
      <c r="D69" s="226">
        <v>12</v>
      </c>
      <c r="E69" s="307">
        <f t="shared" si="9"/>
        <v>7.333333333333333</v>
      </c>
    </row>
    <row r="70" spans="1:5" x14ac:dyDescent="0.2">
      <c r="A70" s="216"/>
      <c r="B70" s="306" t="s">
        <v>83</v>
      </c>
      <c r="C70" s="226">
        <v>47</v>
      </c>
      <c r="D70" s="226">
        <v>11</v>
      </c>
      <c r="E70" s="307">
        <f t="shared" si="9"/>
        <v>4.2727272727272725</v>
      </c>
    </row>
    <row r="71" spans="1:5" x14ac:dyDescent="0.2">
      <c r="A71" s="216"/>
      <c r="B71" s="306" t="s">
        <v>317</v>
      </c>
      <c r="C71" s="226"/>
      <c r="D71" s="226"/>
      <c r="E71" s="307" t="e">
        <f t="shared" si="9"/>
        <v>#DIV/0!</v>
      </c>
    </row>
    <row r="72" spans="1:5" x14ac:dyDescent="0.2">
      <c r="A72" s="216"/>
      <c r="B72" s="306" t="s">
        <v>318</v>
      </c>
      <c r="C72" s="226"/>
      <c r="D72" s="226"/>
      <c r="E72" s="307" t="e">
        <f t="shared" si="9"/>
        <v>#DIV/0!</v>
      </c>
    </row>
    <row r="73" spans="1:5" x14ac:dyDescent="0.2">
      <c r="A73" s="216"/>
      <c r="B73" s="306" t="s">
        <v>319</v>
      </c>
      <c r="C73" s="226"/>
      <c r="D73" s="226"/>
      <c r="E73" s="307" t="e">
        <f t="shared" si="9"/>
        <v>#DIV/0!</v>
      </c>
    </row>
    <row r="74" spans="1:5" x14ac:dyDescent="0.2">
      <c r="A74" s="216"/>
      <c r="B74" s="306" t="s">
        <v>320</v>
      </c>
      <c r="C74" s="226"/>
      <c r="D74" s="226"/>
      <c r="E74" s="313" t="e">
        <f t="shared" si="9"/>
        <v>#DIV/0!</v>
      </c>
    </row>
    <row r="75" spans="1:5" x14ac:dyDescent="0.2">
      <c r="A75" s="216"/>
      <c r="B75" s="306" t="s">
        <v>321</v>
      </c>
      <c r="C75" s="226"/>
      <c r="D75" s="226"/>
      <c r="E75" s="313" t="e">
        <f t="shared" si="9"/>
        <v>#DIV/0!</v>
      </c>
    </row>
    <row r="76" spans="1:5" x14ac:dyDescent="0.2">
      <c r="A76" s="216"/>
      <c r="B76" s="306" t="s">
        <v>322</v>
      </c>
      <c r="C76" s="226"/>
      <c r="D76" s="226"/>
      <c r="E76" s="313" t="e">
        <f t="shared" si="9"/>
        <v>#DIV/0!</v>
      </c>
    </row>
    <row r="77" spans="1:5" ht="13.5" thickBot="1" x14ac:dyDescent="0.25">
      <c r="B77" s="309" t="s">
        <v>282</v>
      </c>
      <c r="C77" s="310">
        <f>SUM(C65:C76)</f>
        <v>427</v>
      </c>
      <c r="D77" s="310">
        <f>SUM(D65:D76)</f>
        <v>55</v>
      </c>
      <c r="E77" s="311">
        <f t="shared" si="9"/>
        <v>7.7636363636363637</v>
      </c>
    </row>
    <row r="78" spans="1:5" ht="13.5" thickTop="1" x14ac:dyDescent="0.2">
      <c r="B78" s="312" t="s">
        <v>329</v>
      </c>
    </row>
    <row r="79" spans="1:5" x14ac:dyDescent="0.2">
      <c r="B79" s="242" t="s">
        <v>334</v>
      </c>
    </row>
    <row r="81" spans="1:5" x14ac:dyDescent="0.2">
      <c r="A81" s="208" t="s">
        <v>337</v>
      </c>
    </row>
    <row r="82" spans="1:5" ht="13.5" thickBot="1" x14ac:dyDescent="0.25">
      <c r="B82" s="215"/>
      <c r="C82" s="215"/>
      <c r="D82" s="215"/>
      <c r="E82" s="215"/>
    </row>
    <row r="83" spans="1:5" ht="45.75" thickTop="1" x14ac:dyDescent="0.2">
      <c r="A83" s="216"/>
      <c r="B83" s="302" t="s">
        <v>313</v>
      </c>
      <c r="C83" s="303" t="s">
        <v>338</v>
      </c>
      <c r="D83" s="303" t="s">
        <v>339</v>
      </c>
      <c r="E83" s="304" t="s">
        <v>340</v>
      </c>
    </row>
    <row r="84" spans="1:5" x14ac:dyDescent="0.2">
      <c r="A84" s="216"/>
      <c r="B84" s="306" t="s">
        <v>38</v>
      </c>
      <c r="C84" s="226">
        <v>1404</v>
      </c>
      <c r="D84" s="226">
        <v>558</v>
      </c>
      <c r="E84" s="307">
        <f t="shared" ref="E84:E96" si="10">C84/D84</f>
        <v>2.5161290322580645</v>
      </c>
    </row>
    <row r="85" spans="1:5" x14ac:dyDescent="0.2">
      <c r="A85" s="216"/>
      <c r="B85" s="306" t="s">
        <v>53</v>
      </c>
      <c r="C85" s="226">
        <v>1169</v>
      </c>
      <c r="D85" s="226">
        <v>513</v>
      </c>
      <c r="E85" s="307">
        <f t="shared" si="10"/>
        <v>2.2787524366471734</v>
      </c>
    </row>
    <row r="86" spans="1:5" x14ac:dyDescent="0.2">
      <c r="A86" s="216"/>
      <c r="B86" s="306" t="s">
        <v>66</v>
      </c>
      <c r="C86" s="226">
        <v>1139</v>
      </c>
      <c r="D86" s="226">
        <v>639</v>
      </c>
      <c r="E86" s="307">
        <f t="shared" si="10"/>
        <v>1.7824726134585289</v>
      </c>
    </row>
    <row r="87" spans="1:5" x14ac:dyDescent="0.2">
      <c r="A87" s="216"/>
      <c r="B87" s="306" t="s">
        <v>71</v>
      </c>
      <c r="C87" s="226">
        <v>1407</v>
      </c>
      <c r="D87" s="226">
        <v>577</v>
      </c>
      <c r="E87" s="307">
        <f t="shared" si="10"/>
        <v>2.4384748700173309</v>
      </c>
    </row>
    <row r="88" spans="1:5" x14ac:dyDescent="0.2">
      <c r="A88" s="216"/>
      <c r="B88" s="306" t="s">
        <v>75</v>
      </c>
      <c r="C88" s="226">
        <v>1396</v>
      </c>
      <c r="D88" s="226">
        <v>569</v>
      </c>
      <c r="E88" s="307">
        <f t="shared" si="10"/>
        <v>2.4534270650263621</v>
      </c>
    </row>
    <row r="89" spans="1:5" x14ac:dyDescent="0.2">
      <c r="A89" s="216"/>
      <c r="B89" s="306" t="s">
        <v>83</v>
      </c>
      <c r="C89" s="226">
        <v>1202</v>
      </c>
      <c r="D89" s="226">
        <v>553</v>
      </c>
      <c r="E89" s="307">
        <f t="shared" si="10"/>
        <v>2.1735985533453888</v>
      </c>
    </row>
    <row r="90" spans="1:5" x14ac:dyDescent="0.2">
      <c r="A90" s="216"/>
      <c r="B90" s="306" t="s">
        <v>317</v>
      </c>
      <c r="C90" s="226"/>
      <c r="D90" s="226"/>
      <c r="E90" s="307" t="e">
        <f t="shared" si="10"/>
        <v>#DIV/0!</v>
      </c>
    </row>
    <row r="91" spans="1:5" x14ac:dyDescent="0.2">
      <c r="A91" s="216"/>
      <c r="B91" s="306" t="s">
        <v>318</v>
      </c>
      <c r="C91" s="226"/>
      <c r="D91" s="226"/>
      <c r="E91" s="307" t="e">
        <f t="shared" si="10"/>
        <v>#DIV/0!</v>
      </c>
    </row>
    <row r="92" spans="1:5" x14ac:dyDescent="0.2">
      <c r="A92" s="216"/>
      <c r="B92" s="306" t="s">
        <v>319</v>
      </c>
      <c r="C92" s="226"/>
      <c r="D92" s="226"/>
      <c r="E92" s="307" t="e">
        <f t="shared" si="10"/>
        <v>#DIV/0!</v>
      </c>
    </row>
    <row r="93" spans="1:5" x14ac:dyDescent="0.2">
      <c r="A93" s="216"/>
      <c r="B93" s="306" t="s">
        <v>320</v>
      </c>
      <c r="C93" s="226"/>
      <c r="D93" s="226"/>
      <c r="E93" s="313" t="e">
        <f t="shared" si="10"/>
        <v>#DIV/0!</v>
      </c>
    </row>
    <row r="94" spans="1:5" x14ac:dyDescent="0.2">
      <c r="A94" s="216"/>
      <c r="B94" s="306" t="s">
        <v>321</v>
      </c>
      <c r="C94" s="226"/>
      <c r="D94" s="226"/>
      <c r="E94" s="313" t="e">
        <f t="shared" si="10"/>
        <v>#DIV/0!</v>
      </c>
    </row>
    <row r="95" spans="1:5" x14ac:dyDescent="0.2">
      <c r="A95" s="216"/>
      <c r="B95" s="306" t="s">
        <v>322</v>
      </c>
      <c r="C95" s="226"/>
      <c r="D95" s="226"/>
      <c r="E95" s="313" t="e">
        <f t="shared" si="10"/>
        <v>#DIV/0!</v>
      </c>
    </row>
    <row r="96" spans="1:5" ht="13.5" thickBot="1" x14ac:dyDescent="0.25">
      <c r="B96" s="309" t="s">
        <v>282</v>
      </c>
      <c r="C96" s="310">
        <f>SUM(C84:C95)</f>
        <v>7717</v>
      </c>
      <c r="D96" s="310">
        <f>SUM(D84:D95)</f>
        <v>3409</v>
      </c>
      <c r="E96" s="311">
        <f t="shared" si="10"/>
        <v>2.2637136990319742</v>
      </c>
    </row>
    <row r="97" spans="1:5" ht="13.5" thickTop="1" x14ac:dyDescent="0.2">
      <c r="B97" s="312" t="s">
        <v>329</v>
      </c>
    </row>
    <row r="98" spans="1:5" x14ac:dyDescent="0.2">
      <c r="B98" s="242" t="s">
        <v>341</v>
      </c>
    </row>
    <row r="100" spans="1:5" x14ac:dyDescent="0.2">
      <c r="A100" s="208" t="s">
        <v>342</v>
      </c>
    </row>
    <row r="101" spans="1:5" ht="13.5" thickBot="1" x14ac:dyDescent="0.25">
      <c r="B101" s="215"/>
      <c r="C101" s="215"/>
      <c r="D101" s="215"/>
      <c r="E101" s="215"/>
    </row>
    <row r="102" spans="1:5" ht="45.75" thickTop="1" x14ac:dyDescent="0.2">
      <c r="A102" s="216"/>
      <c r="B102" s="302" t="s">
        <v>313</v>
      </c>
      <c r="C102" s="303" t="s">
        <v>343</v>
      </c>
      <c r="D102" s="303" t="s">
        <v>344</v>
      </c>
      <c r="E102" s="304" t="s">
        <v>345</v>
      </c>
    </row>
    <row r="103" spans="1:5" x14ac:dyDescent="0.2">
      <c r="A103" s="216"/>
      <c r="B103" s="306" t="s">
        <v>38</v>
      </c>
      <c r="C103" s="226">
        <v>1634</v>
      </c>
      <c r="D103" s="226">
        <v>3038</v>
      </c>
      <c r="E103" s="307">
        <f t="shared" ref="E103:E110" si="11">C103/D103*100</f>
        <v>53.785385121790654</v>
      </c>
    </row>
    <row r="104" spans="1:5" x14ac:dyDescent="0.2">
      <c r="A104" s="216"/>
      <c r="B104" s="306" t="s">
        <v>53</v>
      </c>
      <c r="C104" s="226">
        <v>1575</v>
      </c>
      <c r="D104" s="226">
        <v>2744</v>
      </c>
      <c r="E104" s="307">
        <f t="shared" si="11"/>
        <v>57.397959183673478</v>
      </c>
    </row>
    <row r="105" spans="1:5" x14ac:dyDescent="0.2">
      <c r="A105" s="216"/>
      <c r="B105" s="306" t="s">
        <v>66</v>
      </c>
      <c r="C105" s="226">
        <v>1992</v>
      </c>
      <c r="D105" s="226">
        <v>3131</v>
      </c>
      <c r="E105" s="307">
        <f t="shared" si="11"/>
        <v>63.621846055573293</v>
      </c>
    </row>
    <row r="106" spans="1:5" x14ac:dyDescent="0.2">
      <c r="A106" s="216"/>
      <c r="B106" s="306" t="s">
        <v>71</v>
      </c>
      <c r="C106" s="226">
        <v>1713</v>
      </c>
      <c r="D106" s="226">
        <v>3120</v>
      </c>
      <c r="E106" s="307">
        <f t="shared" si="11"/>
        <v>54.90384615384616</v>
      </c>
    </row>
    <row r="107" spans="1:5" x14ac:dyDescent="0.2">
      <c r="A107" s="216"/>
      <c r="B107" s="306" t="s">
        <v>75</v>
      </c>
      <c r="C107" s="226">
        <v>1828</v>
      </c>
      <c r="D107" s="226">
        <v>3224</v>
      </c>
      <c r="E107" s="307">
        <f t="shared" si="11"/>
        <v>56.699751861042181</v>
      </c>
    </row>
    <row r="108" spans="1:5" x14ac:dyDescent="0.2">
      <c r="A108" s="216"/>
      <c r="B108" s="306" t="s">
        <v>83</v>
      </c>
      <c r="C108" s="226">
        <v>1918</v>
      </c>
      <c r="D108" s="226">
        <v>3120</v>
      </c>
      <c r="E108" s="307">
        <f t="shared" si="11"/>
        <v>61.474358974358978</v>
      </c>
    </row>
    <row r="109" spans="1:5" x14ac:dyDescent="0.2">
      <c r="A109" s="216"/>
      <c r="B109" s="306" t="s">
        <v>317</v>
      </c>
      <c r="C109" s="226"/>
      <c r="D109" s="226"/>
      <c r="E109" s="307" t="e">
        <f t="shared" si="11"/>
        <v>#DIV/0!</v>
      </c>
    </row>
    <row r="110" spans="1:5" x14ac:dyDescent="0.2">
      <c r="A110" s="216"/>
      <c r="B110" s="306" t="s">
        <v>318</v>
      </c>
      <c r="C110" s="226"/>
      <c r="D110" s="226"/>
      <c r="E110" s="307" t="e">
        <f t="shared" si="11"/>
        <v>#DIV/0!</v>
      </c>
    </row>
    <row r="111" spans="1:5" x14ac:dyDescent="0.2">
      <c r="A111" s="216"/>
      <c r="B111" s="306" t="s">
        <v>319</v>
      </c>
      <c r="C111" s="226"/>
      <c r="D111" s="226"/>
      <c r="E111" s="307" t="e">
        <f>C111/D111*100</f>
        <v>#DIV/0!</v>
      </c>
    </row>
    <row r="112" spans="1:5" x14ac:dyDescent="0.2">
      <c r="A112" s="216"/>
      <c r="B112" s="306" t="s">
        <v>320</v>
      </c>
      <c r="C112" s="226"/>
      <c r="D112" s="226"/>
      <c r="E112" s="313" t="e">
        <f>C112/D112*100</f>
        <v>#DIV/0!</v>
      </c>
    </row>
    <row r="113" spans="1:5" x14ac:dyDescent="0.2">
      <c r="A113" s="216"/>
      <c r="B113" s="306" t="s">
        <v>321</v>
      </c>
      <c r="C113" s="226"/>
      <c r="D113" s="226"/>
      <c r="E113" s="313" t="e">
        <f>C113/D113*100</f>
        <v>#DIV/0!</v>
      </c>
    </row>
    <row r="114" spans="1:5" x14ac:dyDescent="0.2">
      <c r="A114" s="216"/>
      <c r="B114" s="306" t="s">
        <v>322</v>
      </c>
      <c r="C114" s="226"/>
      <c r="D114" s="226"/>
      <c r="E114" s="313" t="e">
        <f>C114/D114*100</f>
        <v>#DIV/0!</v>
      </c>
    </row>
    <row r="115" spans="1:5" ht="13.5" thickBot="1" x14ac:dyDescent="0.25">
      <c r="B115" s="309" t="s">
        <v>282</v>
      </c>
      <c r="C115" s="310">
        <f>SUM(C103:C114)</f>
        <v>10660</v>
      </c>
      <c r="D115" s="310">
        <f>SUM(D103:D114)</f>
        <v>18377</v>
      </c>
      <c r="E115" s="311">
        <f>C115/D115*100</f>
        <v>58.007291723349837</v>
      </c>
    </row>
    <row r="116" spans="1:5" ht="13.5" thickTop="1" x14ac:dyDescent="0.2">
      <c r="B116" s="312" t="s">
        <v>329</v>
      </c>
    </row>
    <row r="117" spans="1:5" x14ac:dyDescent="0.2">
      <c r="B117" s="242" t="s">
        <v>346</v>
      </c>
    </row>
    <row r="119" spans="1:5" x14ac:dyDescent="0.2">
      <c r="A119" s="208" t="s">
        <v>347</v>
      </c>
    </row>
    <row r="120" spans="1:5" ht="13.5" thickBot="1" x14ac:dyDescent="0.25">
      <c r="B120" s="215"/>
      <c r="C120" s="215"/>
      <c r="D120" s="215"/>
      <c r="E120" s="215"/>
    </row>
    <row r="121" spans="1:5" ht="34.5" thickTop="1" x14ac:dyDescent="0.2">
      <c r="A121" s="216"/>
      <c r="B121" s="302" t="s">
        <v>313</v>
      </c>
      <c r="C121" s="303" t="s">
        <v>348</v>
      </c>
      <c r="D121" s="303" t="s">
        <v>339</v>
      </c>
      <c r="E121" s="304" t="s">
        <v>349</v>
      </c>
    </row>
    <row r="122" spans="1:5" x14ac:dyDescent="0.2">
      <c r="A122" s="216"/>
      <c r="B122" s="306" t="s">
        <v>38</v>
      </c>
      <c r="C122" s="226">
        <v>0</v>
      </c>
      <c r="D122" s="226">
        <v>558</v>
      </c>
      <c r="E122" s="307">
        <f t="shared" ref="E122:E133" si="12">C122/D122*100</f>
        <v>0</v>
      </c>
    </row>
    <row r="123" spans="1:5" x14ac:dyDescent="0.2">
      <c r="A123" s="216"/>
      <c r="B123" s="306" t="s">
        <v>53</v>
      </c>
      <c r="C123" s="226">
        <v>1</v>
      </c>
      <c r="D123" s="226">
        <v>513</v>
      </c>
      <c r="E123" s="307">
        <f t="shared" si="12"/>
        <v>0.19493177387914229</v>
      </c>
    </row>
    <row r="124" spans="1:5" x14ac:dyDescent="0.2">
      <c r="A124" s="216"/>
      <c r="B124" s="306" t="s">
        <v>66</v>
      </c>
      <c r="C124" s="226">
        <v>0</v>
      </c>
      <c r="D124" s="226">
        <v>639</v>
      </c>
      <c r="E124" s="307">
        <f t="shared" si="12"/>
        <v>0</v>
      </c>
    </row>
    <row r="125" spans="1:5" x14ac:dyDescent="0.2">
      <c r="A125" s="216"/>
      <c r="B125" s="306" t="s">
        <v>71</v>
      </c>
      <c r="C125" s="226">
        <v>0</v>
      </c>
      <c r="D125" s="226">
        <v>577</v>
      </c>
      <c r="E125" s="307">
        <f t="shared" si="12"/>
        <v>0</v>
      </c>
    </row>
    <row r="126" spans="1:5" x14ac:dyDescent="0.2">
      <c r="A126" s="216"/>
      <c r="B126" s="306" t="s">
        <v>75</v>
      </c>
      <c r="C126" s="226">
        <v>0</v>
      </c>
      <c r="D126" s="226">
        <v>569</v>
      </c>
      <c r="E126" s="307">
        <f t="shared" si="12"/>
        <v>0</v>
      </c>
    </row>
    <row r="127" spans="1:5" x14ac:dyDescent="0.2">
      <c r="A127" s="216"/>
      <c r="B127" s="306" t="s">
        <v>83</v>
      </c>
      <c r="C127" s="226">
        <v>1</v>
      </c>
      <c r="D127" s="226">
        <v>553</v>
      </c>
      <c r="E127" s="307">
        <f t="shared" si="12"/>
        <v>0.18083182640144665</v>
      </c>
    </row>
    <row r="128" spans="1:5" x14ac:dyDescent="0.2">
      <c r="A128" s="216"/>
      <c r="B128" s="306" t="s">
        <v>317</v>
      </c>
      <c r="C128" s="226"/>
      <c r="D128" s="226"/>
      <c r="E128" s="307" t="e">
        <f t="shared" si="12"/>
        <v>#DIV/0!</v>
      </c>
    </row>
    <row r="129" spans="1:5" x14ac:dyDescent="0.2">
      <c r="A129" s="216"/>
      <c r="B129" s="306" t="s">
        <v>318</v>
      </c>
      <c r="C129" s="226"/>
      <c r="D129" s="226"/>
      <c r="E129" s="307" t="e">
        <f t="shared" si="12"/>
        <v>#DIV/0!</v>
      </c>
    </row>
    <row r="130" spans="1:5" x14ac:dyDescent="0.2">
      <c r="A130" s="216"/>
      <c r="B130" s="306" t="s">
        <v>319</v>
      </c>
      <c r="C130" s="226"/>
      <c r="D130" s="226"/>
      <c r="E130" s="307" t="e">
        <f t="shared" si="12"/>
        <v>#DIV/0!</v>
      </c>
    </row>
    <row r="131" spans="1:5" x14ac:dyDescent="0.2">
      <c r="A131" s="216"/>
      <c r="B131" s="306" t="s">
        <v>320</v>
      </c>
      <c r="C131" s="226"/>
      <c r="D131" s="226"/>
      <c r="E131" s="313" t="e">
        <f t="shared" si="12"/>
        <v>#DIV/0!</v>
      </c>
    </row>
    <row r="132" spans="1:5" x14ac:dyDescent="0.2">
      <c r="A132" s="216"/>
      <c r="B132" s="306" t="s">
        <v>321</v>
      </c>
      <c r="C132" s="226"/>
      <c r="D132" s="226"/>
      <c r="E132" s="313" t="e">
        <f t="shared" si="12"/>
        <v>#DIV/0!</v>
      </c>
    </row>
    <row r="133" spans="1:5" x14ac:dyDescent="0.2">
      <c r="A133" s="216"/>
      <c r="B133" s="306" t="s">
        <v>322</v>
      </c>
      <c r="C133" s="226"/>
      <c r="D133" s="226"/>
      <c r="E133" s="313" t="e">
        <f t="shared" si="12"/>
        <v>#DIV/0!</v>
      </c>
    </row>
    <row r="134" spans="1:5" ht="13.5" thickBot="1" x14ac:dyDescent="0.25">
      <c r="B134" s="309" t="s">
        <v>282</v>
      </c>
      <c r="C134" s="310">
        <f>SUM(C122:C133)</f>
        <v>2</v>
      </c>
      <c r="D134" s="310">
        <f>SUM(D122:D133)</f>
        <v>3409</v>
      </c>
      <c r="E134" s="311">
        <f>C134/D134*100</f>
        <v>5.8668231152830742E-2</v>
      </c>
    </row>
    <row r="135" spans="1:5" ht="13.5" thickTop="1" x14ac:dyDescent="0.2">
      <c r="B135" s="312" t="s">
        <v>350</v>
      </c>
    </row>
    <row r="136" spans="1:5" x14ac:dyDescent="0.2">
      <c r="B136" s="242" t="s">
        <v>351</v>
      </c>
    </row>
    <row r="138" spans="1:5" x14ac:dyDescent="0.2">
      <c r="A138" s="208" t="s">
        <v>352</v>
      </c>
    </row>
    <row r="139" spans="1:5" ht="13.5" thickBot="1" x14ac:dyDescent="0.25">
      <c r="B139" s="215"/>
      <c r="C139" s="215"/>
      <c r="D139" s="215"/>
      <c r="E139" s="215"/>
    </row>
    <row r="140" spans="1:5" ht="34.5" thickTop="1" x14ac:dyDescent="0.2">
      <c r="A140" s="216"/>
      <c r="B140" s="302" t="s">
        <v>313</v>
      </c>
      <c r="C140" s="303" t="s">
        <v>353</v>
      </c>
      <c r="D140" s="303" t="s">
        <v>354</v>
      </c>
      <c r="E140" s="304" t="s">
        <v>355</v>
      </c>
    </row>
    <row r="141" spans="1:5" x14ac:dyDescent="0.2">
      <c r="A141" s="216"/>
      <c r="B141" s="306" t="s">
        <v>38</v>
      </c>
      <c r="C141" s="226">
        <v>21</v>
      </c>
      <c r="D141" s="226">
        <v>558</v>
      </c>
      <c r="E141" s="307">
        <f t="shared" ref="E141:E152" si="13">C141/D141*100</f>
        <v>3.763440860215054</v>
      </c>
    </row>
    <row r="142" spans="1:5" x14ac:dyDescent="0.2">
      <c r="A142" s="216"/>
      <c r="B142" s="306" t="s">
        <v>53</v>
      </c>
      <c r="C142" s="226">
        <v>7</v>
      </c>
      <c r="D142" s="226">
        <v>513</v>
      </c>
      <c r="E142" s="307">
        <f t="shared" si="13"/>
        <v>1.364522417153996</v>
      </c>
    </row>
    <row r="143" spans="1:5" x14ac:dyDescent="0.2">
      <c r="A143" s="216"/>
      <c r="B143" s="306" t="s">
        <v>66</v>
      </c>
      <c r="C143" s="226">
        <v>30</v>
      </c>
      <c r="D143" s="226">
        <v>639</v>
      </c>
      <c r="E143" s="307">
        <f t="shared" si="13"/>
        <v>4.6948356807511731</v>
      </c>
    </row>
    <row r="144" spans="1:5" x14ac:dyDescent="0.2">
      <c r="A144" s="216"/>
      <c r="B144" s="306" t="s">
        <v>71</v>
      </c>
      <c r="C144" s="226">
        <v>17</v>
      </c>
      <c r="D144" s="226">
        <v>577</v>
      </c>
      <c r="E144" s="307">
        <f t="shared" si="13"/>
        <v>2.9462738301559792</v>
      </c>
    </row>
    <row r="145" spans="1:5" x14ac:dyDescent="0.2">
      <c r="A145" s="216"/>
      <c r="B145" s="306" t="s">
        <v>75</v>
      </c>
      <c r="C145" s="226">
        <v>23</v>
      </c>
      <c r="D145" s="226">
        <v>569</v>
      </c>
      <c r="E145" s="307">
        <f t="shared" si="13"/>
        <v>4.0421792618629171</v>
      </c>
    </row>
    <row r="146" spans="1:5" x14ac:dyDescent="0.2">
      <c r="A146" s="216"/>
      <c r="B146" s="306" t="s">
        <v>83</v>
      </c>
      <c r="C146" s="226">
        <v>17</v>
      </c>
      <c r="D146" s="226">
        <v>553</v>
      </c>
      <c r="E146" s="307">
        <f t="shared" si="13"/>
        <v>3.0741410488245928</v>
      </c>
    </row>
    <row r="147" spans="1:5" x14ac:dyDescent="0.2">
      <c r="A147" s="216"/>
      <c r="B147" s="306" t="s">
        <v>317</v>
      </c>
      <c r="C147" s="226"/>
      <c r="D147" s="226"/>
      <c r="E147" s="307" t="e">
        <f t="shared" si="13"/>
        <v>#DIV/0!</v>
      </c>
    </row>
    <row r="148" spans="1:5" x14ac:dyDescent="0.2">
      <c r="A148" s="216"/>
      <c r="B148" s="306" t="s">
        <v>318</v>
      </c>
      <c r="C148" s="226"/>
      <c r="D148" s="226"/>
      <c r="E148" s="307" t="e">
        <f t="shared" si="13"/>
        <v>#DIV/0!</v>
      </c>
    </row>
    <row r="149" spans="1:5" x14ac:dyDescent="0.2">
      <c r="A149" s="216"/>
      <c r="B149" s="306" t="s">
        <v>319</v>
      </c>
      <c r="C149" s="226"/>
      <c r="D149" s="226"/>
      <c r="E149" s="307" t="e">
        <f t="shared" si="13"/>
        <v>#DIV/0!</v>
      </c>
    </row>
    <row r="150" spans="1:5" x14ac:dyDescent="0.2">
      <c r="A150" s="216"/>
      <c r="B150" s="306" t="s">
        <v>320</v>
      </c>
      <c r="C150" s="226"/>
      <c r="D150" s="226"/>
      <c r="E150" s="313" t="e">
        <f t="shared" si="13"/>
        <v>#DIV/0!</v>
      </c>
    </row>
    <row r="151" spans="1:5" x14ac:dyDescent="0.2">
      <c r="A151" s="216"/>
      <c r="B151" s="306" t="s">
        <v>321</v>
      </c>
      <c r="C151" s="226"/>
      <c r="D151" s="226"/>
      <c r="E151" s="313" t="e">
        <f t="shared" si="13"/>
        <v>#DIV/0!</v>
      </c>
    </row>
    <row r="152" spans="1:5" x14ac:dyDescent="0.2">
      <c r="A152" s="216"/>
      <c r="B152" s="306" t="s">
        <v>322</v>
      </c>
      <c r="C152" s="226"/>
      <c r="D152" s="226"/>
      <c r="E152" s="313" t="e">
        <f t="shared" si="13"/>
        <v>#DIV/0!</v>
      </c>
    </row>
    <row r="153" spans="1:5" ht="13.5" thickBot="1" x14ac:dyDescent="0.25">
      <c r="B153" s="309" t="s">
        <v>282</v>
      </c>
      <c r="C153" s="310">
        <f>SUM(C141:C152)</f>
        <v>115</v>
      </c>
      <c r="D153" s="310">
        <f>SUM(D141:D152)</f>
        <v>3409</v>
      </c>
      <c r="E153" s="311">
        <f>C153/D153*100</f>
        <v>3.373423291287768</v>
      </c>
    </row>
    <row r="154" spans="1:5" ht="13.5" thickTop="1" x14ac:dyDescent="0.2">
      <c r="B154" s="312" t="s">
        <v>350</v>
      </c>
    </row>
    <row r="155" spans="1:5" x14ac:dyDescent="0.2">
      <c r="B155" s="242" t="s">
        <v>356</v>
      </c>
    </row>
    <row r="157" spans="1:5" x14ac:dyDescent="0.2">
      <c r="A157" s="208" t="s">
        <v>357</v>
      </c>
    </row>
    <row r="158" spans="1:5" ht="13.5" thickBot="1" x14ac:dyDescent="0.25">
      <c r="B158" s="215"/>
      <c r="C158" s="215"/>
      <c r="D158" s="215"/>
      <c r="E158" s="215"/>
    </row>
    <row r="159" spans="1:5" ht="34.5" thickTop="1" x14ac:dyDescent="0.2">
      <c r="A159" s="216"/>
      <c r="B159" s="302" t="s">
        <v>313</v>
      </c>
      <c r="C159" s="303" t="s">
        <v>358</v>
      </c>
      <c r="D159" s="303" t="s">
        <v>359</v>
      </c>
      <c r="E159" s="304" t="s">
        <v>360</v>
      </c>
    </row>
    <row r="160" spans="1:5" x14ac:dyDescent="0.2">
      <c r="A160" s="216"/>
      <c r="B160" s="306" t="s">
        <v>38</v>
      </c>
      <c r="C160" s="226">
        <v>6990</v>
      </c>
      <c r="D160" s="226">
        <v>5455</v>
      </c>
      <c r="E160" s="307">
        <f t="shared" ref="E160:E165" si="14">C160/D160</f>
        <v>1.2813932172318974</v>
      </c>
    </row>
    <row r="161" spans="1:5" x14ac:dyDescent="0.2">
      <c r="A161" s="216"/>
      <c r="B161" s="306" t="s">
        <v>53</v>
      </c>
      <c r="C161" s="226">
        <v>6922</v>
      </c>
      <c r="D161" s="226">
        <v>5606</v>
      </c>
      <c r="E161" s="307">
        <f t="shared" si="14"/>
        <v>1.2347484837673921</v>
      </c>
    </row>
    <row r="162" spans="1:5" x14ac:dyDescent="0.2">
      <c r="A162" s="216"/>
      <c r="B162" s="306" t="s">
        <v>66</v>
      </c>
      <c r="C162" s="226">
        <v>8213</v>
      </c>
      <c r="D162" s="226">
        <v>6805</v>
      </c>
      <c r="E162" s="307">
        <f t="shared" si="14"/>
        <v>1.2069066862601028</v>
      </c>
    </row>
    <row r="163" spans="1:5" x14ac:dyDescent="0.2">
      <c r="A163" s="216"/>
      <c r="B163" s="306" t="s">
        <v>71</v>
      </c>
      <c r="C163" s="226">
        <v>7506</v>
      </c>
      <c r="D163" s="226">
        <v>6248</v>
      </c>
      <c r="E163" s="307">
        <f t="shared" si="14"/>
        <v>1.2013444302176697</v>
      </c>
    </row>
    <row r="164" spans="1:5" x14ac:dyDescent="0.2">
      <c r="A164" s="216"/>
      <c r="B164" s="306" t="s">
        <v>75</v>
      </c>
      <c r="C164" s="226">
        <v>5984</v>
      </c>
      <c r="D164" s="226">
        <v>4483</v>
      </c>
      <c r="E164" s="315">
        <f t="shared" si="14"/>
        <v>1.334820432745929</v>
      </c>
    </row>
    <row r="165" spans="1:5" x14ac:dyDescent="0.2">
      <c r="A165" s="216"/>
      <c r="B165" s="306" t="s">
        <v>83</v>
      </c>
      <c r="C165" s="226">
        <v>6907</v>
      </c>
      <c r="D165" s="226">
        <v>4362</v>
      </c>
      <c r="E165" s="307">
        <f t="shared" si="14"/>
        <v>1.5834479596515361</v>
      </c>
    </row>
    <row r="166" spans="1:5" x14ac:dyDescent="0.2">
      <c r="A166" s="216"/>
      <c r="B166" s="306" t="s">
        <v>317</v>
      </c>
      <c r="C166" s="226"/>
      <c r="D166" s="226"/>
      <c r="E166" s="307"/>
    </row>
    <row r="167" spans="1:5" x14ac:dyDescent="0.2">
      <c r="A167" s="216"/>
      <c r="B167" s="306" t="s">
        <v>318</v>
      </c>
      <c r="C167" s="226"/>
      <c r="D167" s="226"/>
      <c r="E167" s="307"/>
    </row>
    <row r="168" spans="1:5" x14ac:dyDescent="0.2">
      <c r="A168" s="216"/>
      <c r="B168" s="306" t="s">
        <v>319</v>
      </c>
      <c r="C168" s="226"/>
      <c r="D168" s="226"/>
      <c r="E168" s="307"/>
    </row>
    <row r="169" spans="1:5" x14ac:dyDescent="0.2">
      <c r="A169" s="216"/>
      <c r="B169" s="306" t="s">
        <v>320</v>
      </c>
      <c r="C169" s="226"/>
      <c r="D169" s="226"/>
      <c r="E169" s="313"/>
    </row>
    <row r="170" spans="1:5" x14ac:dyDescent="0.2">
      <c r="A170" s="216"/>
      <c r="B170" s="306" t="s">
        <v>321</v>
      </c>
      <c r="C170" s="226"/>
      <c r="D170" s="226"/>
      <c r="E170" s="313"/>
    </row>
    <row r="171" spans="1:5" x14ac:dyDescent="0.2">
      <c r="A171" s="216"/>
      <c r="B171" s="306" t="s">
        <v>322</v>
      </c>
      <c r="C171" s="226"/>
      <c r="D171" s="226"/>
      <c r="E171" s="313"/>
    </row>
    <row r="172" spans="1:5" ht="13.5" thickBot="1" x14ac:dyDescent="0.25">
      <c r="B172" s="309" t="s">
        <v>282</v>
      </c>
      <c r="C172" s="310">
        <f>SUM(C160:C171)</f>
        <v>42522</v>
      </c>
      <c r="D172" s="310">
        <f>SUM(D160:D171)</f>
        <v>32959</v>
      </c>
      <c r="E172" s="311">
        <f>C172/D172</f>
        <v>1.2901483661518858</v>
      </c>
    </row>
    <row r="173" spans="1:5" ht="13.5" thickTop="1" x14ac:dyDescent="0.2">
      <c r="B173" s="312" t="s">
        <v>350</v>
      </c>
    </row>
    <row r="174" spans="1:5" x14ac:dyDescent="0.2">
      <c r="B174" s="242" t="s">
        <v>361</v>
      </c>
    </row>
    <row r="176" spans="1:5" x14ac:dyDescent="0.2">
      <c r="A176" s="208" t="s">
        <v>362</v>
      </c>
    </row>
    <row r="177" spans="1:5" ht="13.5" thickBot="1" x14ac:dyDescent="0.25">
      <c r="B177" s="215"/>
      <c r="C177" s="215"/>
      <c r="D177" s="215"/>
      <c r="E177" s="215"/>
    </row>
    <row r="178" spans="1:5" ht="45.75" thickTop="1" x14ac:dyDescent="0.2">
      <c r="A178" s="216"/>
      <c r="B178" s="302" t="s">
        <v>313</v>
      </c>
      <c r="C178" s="316" t="s">
        <v>363</v>
      </c>
      <c r="D178" s="316" t="s">
        <v>364</v>
      </c>
      <c r="E178" s="317" t="s">
        <v>365</v>
      </c>
    </row>
    <row r="179" spans="1:5" x14ac:dyDescent="0.2">
      <c r="A179" s="216"/>
      <c r="B179" s="306" t="s">
        <v>38</v>
      </c>
      <c r="C179" s="226">
        <v>0</v>
      </c>
      <c r="D179" s="226">
        <v>92</v>
      </c>
      <c r="E179" s="307">
        <f t="shared" ref="E179:E184" si="15">(C179/D179)*100</f>
        <v>0</v>
      </c>
    </row>
    <row r="180" spans="1:5" x14ac:dyDescent="0.2">
      <c r="A180" s="216"/>
      <c r="B180" s="306" t="s">
        <v>53</v>
      </c>
      <c r="C180" s="226">
        <v>4</v>
      </c>
      <c r="D180" s="226">
        <v>151</v>
      </c>
      <c r="E180" s="307">
        <f t="shared" si="15"/>
        <v>2.6490066225165565</v>
      </c>
    </row>
    <row r="181" spans="1:5" x14ac:dyDescent="0.2">
      <c r="A181" s="216"/>
      <c r="B181" s="306" t="s">
        <v>66</v>
      </c>
      <c r="C181" s="226">
        <v>3</v>
      </c>
      <c r="D181" s="226">
        <v>152</v>
      </c>
      <c r="E181" s="307">
        <f t="shared" si="15"/>
        <v>1.9736842105263157</v>
      </c>
    </row>
    <row r="182" spans="1:5" x14ac:dyDescent="0.2">
      <c r="A182" s="216"/>
      <c r="B182" s="306" t="s">
        <v>71</v>
      </c>
      <c r="C182" s="226">
        <v>17</v>
      </c>
      <c r="D182" s="226">
        <v>146</v>
      </c>
      <c r="E182" s="307">
        <f t="shared" si="15"/>
        <v>11.643835616438356</v>
      </c>
    </row>
    <row r="183" spans="1:5" x14ac:dyDescent="0.2">
      <c r="A183" s="216"/>
      <c r="B183" s="306" t="s">
        <v>75</v>
      </c>
      <c r="C183" s="226">
        <v>3</v>
      </c>
      <c r="D183" s="226">
        <v>152</v>
      </c>
      <c r="E183" s="307">
        <f t="shared" si="15"/>
        <v>1.9736842105263157</v>
      </c>
    </row>
    <row r="184" spans="1:5" x14ac:dyDescent="0.2">
      <c r="A184" s="216"/>
      <c r="B184" s="306" t="s">
        <v>83</v>
      </c>
      <c r="C184" s="226">
        <v>17</v>
      </c>
      <c r="D184" s="226">
        <v>146</v>
      </c>
      <c r="E184" s="307">
        <f t="shared" si="15"/>
        <v>11.643835616438356</v>
      </c>
    </row>
    <row r="185" spans="1:5" x14ac:dyDescent="0.2">
      <c r="A185" s="216"/>
      <c r="B185" s="306" t="s">
        <v>317</v>
      </c>
      <c r="C185" s="226"/>
      <c r="D185" s="226"/>
      <c r="E185" s="307"/>
    </row>
    <row r="186" spans="1:5" x14ac:dyDescent="0.2">
      <c r="A186" s="216"/>
      <c r="B186" s="306" t="s">
        <v>318</v>
      </c>
      <c r="C186" s="226"/>
      <c r="D186" s="226"/>
      <c r="E186" s="307"/>
    </row>
    <row r="187" spans="1:5" x14ac:dyDescent="0.2">
      <c r="A187" s="216"/>
      <c r="B187" s="306" t="s">
        <v>319</v>
      </c>
      <c r="C187" s="226"/>
      <c r="D187" s="226"/>
      <c r="E187" s="307"/>
    </row>
    <row r="188" spans="1:5" x14ac:dyDescent="0.2">
      <c r="A188" s="216"/>
      <c r="B188" s="306" t="s">
        <v>320</v>
      </c>
      <c r="C188" s="226"/>
      <c r="D188" s="226"/>
      <c r="E188" s="313"/>
    </row>
    <row r="189" spans="1:5" x14ac:dyDescent="0.2">
      <c r="A189" s="216"/>
      <c r="B189" s="306" t="s">
        <v>321</v>
      </c>
      <c r="C189" s="226"/>
      <c r="D189" s="226"/>
      <c r="E189" s="313"/>
    </row>
    <row r="190" spans="1:5" x14ac:dyDescent="0.2">
      <c r="A190" s="216"/>
      <c r="B190" s="306" t="s">
        <v>322</v>
      </c>
      <c r="C190" s="226"/>
      <c r="D190" s="226"/>
      <c r="E190" s="313"/>
    </row>
    <row r="191" spans="1:5" ht="13.5" thickBot="1" x14ac:dyDescent="0.25">
      <c r="B191" s="309" t="s">
        <v>282</v>
      </c>
      <c r="C191" s="310">
        <f>SUM(C179:C190)</f>
        <v>44</v>
      </c>
      <c r="D191" s="310">
        <f>SUM(D179:D190)</f>
        <v>839</v>
      </c>
      <c r="E191" s="311">
        <f>C191/D191*100</f>
        <v>5.2443384982121577</v>
      </c>
    </row>
    <row r="192" spans="1:5" ht="13.5" thickTop="1" x14ac:dyDescent="0.2">
      <c r="B192" s="312" t="s">
        <v>366</v>
      </c>
    </row>
    <row r="193" spans="1:5" x14ac:dyDescent="0.2">
      <c r="B193" s="242" t="s">
        <v>367</v>
      </c>
    </row>
    <row r="195" spans="1:5" x14ac:dyDescent="0.2">
      <c r="A195" s="208" t="s">
        <v>368</v>
      </c>
    </row>
    <row r="196" spans="1:5" ht="13.5" thickBot="1" x14ac:dyDescent="0.25">
      <c r="B196" s="215"/>
      <c r="C196" s="215"/>
      <c r="D196" s="215"/>
      <c r="E196" s="215"/>
    </row>
    <row r="197" spans="1:5" ht="36.75" thickTop="1" x14ac:dyDescent="0.2">
      <c r="A197" s="216"/>
      <c r="B197" s="302" t="s">
        <v>313</v>
      </c>
      <c r="C197" s="316" t="s">
        <v>354</v>
      </c>
      <c r="D197" s="316" t="s">
        <v>369</v>
      </c>
      <c r="E197" s="317" t="s">
        <v>370</v>
      </c>
    </row>
    <row r="198" spans="1:5" x14ac:dyDescent="0.2">
      <c r="A198" s="216"/>
      <c r="B198" s="306" t="s">
        <v>38</v>
      </c>
      <c r="C198" s="226">
        <v>558</v>
      </c>
      <c r="D198" s="226">
        <v>98</v>
      </c>
      <c r="E198" s="307">
        <f t="shared" ref="E198:E209" si="16">C198/D198</f>
        <v>5.6938775510204085</v>
      </c>
    </row>
    <row r="199" spans="1:5" x14ac:dyDescent="0.2">
      <c r="A199" s="216"/>
      <c r="B199" s="306" t="s">
        <v>53</v>
      </c>
      <c r="C199" s="226">
        <v>513</v>
      </c>
      <c r="D199" s="226">
        <v>98</v>
      </c>
      <c r="E199" s="307">
        <f t="shared" si="16"/>
        <v>5.2346938775510203</v>
      </c>
    </row>
    <row r="200" spans="1:5" x14ac:dyDescent="0.2">
      <c r="A200" s="216"/>
      <c r="B200" s="306" t="s">
        <v>66</v>
      </c>
      <c r="C200" s="226">
        <v>639</v>
      </c>
      <c r="D200" s="226">
        <v>101</v>
      </c>
      <c r="E200" s="307">
        <f t="shared" si="16"/>
        <v>6.326732673267327</v>
      </c>
    </row>
    <row r="201" spans="1:5" x14ac:dyDescent="0.2">
      <c r="A201" s="216"/>
      <c r="B201" s="306" t="s">
        <v>71</v>
      </c>
      <c r="C201" s="226">
        <v>577</v>
      </c>
      <c r="D201" s="226">
        <v>104</v>
      </c>
      <c r="E201" s="307">
        <f t="shared" si="16"/>
        <v>5.5480769230769234</v>
      </c>
    </row>
    <row r="202" spans="1:5" x14ac:dyDescent="0.2">
      <c r="A202" s="216"/>
      <c r="B202" s="306" t="s">
        <v>75</v>
      </c>
      <c r="C202" s="226">
        <v>569</v>
      </c>
      <c r="D202" s="226">
        <v>104</v>
      </c>
      <c r="E202" s="307">
        <f t="shared" si="16"/>
        <v>5.4711538461538458</v>
      </c>
    </row>
    <row r="203" spans="1:5" x14ac:dyDescent="0.2">
      <c r="A203" s="216"/>
      <c r="B203" s="306" t="s">
        <v>83</v>
      </c>
      <c r="C203" s="226">
        <v>553</v>
      </c>
      <c r="D203" s="226">
        <v>104</v>
      </c>
      <c r="E203" s="307">
        <f t="shared" si="16"/>
        <v>5.3173076923076925</v>
      </c>
    </row>
    <row r="204" spans="1:5" x14ac:dyDescent="0.2">
      <c r="A204" s="216"/>
      <c r="B204" s="306" t="s">
        <v>317</v>
      </c>
      <c r="C204" s="226"/>
      <c r="D204" s="226"/>
      <c r="E204" s="307" t="e">
        <f t="shared" si="16"/>
        <v>#DIV/0!</v>
      </c>
    </row>
    <row r="205" spans="1:5" x14ac:dyDescent="0.2">
      <c r="A205" s="216"/>
      <c r="B205" s="306" t="s">
        <v>318</v>
      </c>
      <c r="C205" s="226"/>
      <c r="D205" s="226"/>
      <c r="E205" s="307" t="e">
        <f t="shared" si="16"/>
        <v>#DIV/0!</v>
      </c>
    </row>
    <row r="206" spans="1:5" x14ac:dyDescent="0.2">
      <c r="A206" s="216"/>
      <c r="B206" s="306" t="s">
        <v>319</v>
      </c>
      <c r="C206" s="226"/>
      <c r="D206" s="226"/>
      <c r="E206" s="307" t="e">
        <f t="shared" si="16"/>
        <v>#DIV/0!</v>
      </c>
    </row>
    <row r="207" spans="1:5" x14ac:dyDescent="0.2">
      <c r="A207" s="216"/>
      <c r="B207" s="306" t="s">
        <v>320</v>
      </c>
      <c r="C207" s="226"/>
      <c r="D207" s="226"/>
      <c r="E207" s="313" t="e">
        <f t="shared" si="16"/>
        <v>#DIV/0!</v>
      </c>
    </row>
    <row r="208" spans="1:5" x14ac:dyDescent="0.2">
      <c r="A208" s="216"/>
      <c r="B208" s="306" t="s">
        <v>321</v>
      </c>
      <c r="C208" s="226"/>
      <c r="D208" s="226"/>
      <c r="E208" s="313" t="e">
        <f t="shared" si="16"/>
        <v>#DIV/0!</v>
      </c>
    </row>
    <row r="209" spans="1:5" x14ac:dyDescent="0.2">
      <c r="A209" s="216"/>
      <c r="B209" s="306" t="s">
        <v>322</v>
      </c>
      <c r="C209" s="226"/>
      <c r="D209" s="226"/>
      <c r="E209" s="313" t="e">
        <f t="shared" si="16"/>
        <v>#DIV/0!</v>
      </c>
    </row>
    <row r="210" spans="1:5" ht="13.5" thickBot="1" x14ac:dyDescent="0.25">
      <c r="B210" s="309" t="s">
        <v>282</v>
      </c>
      <c r="C210" s="310">
        <f>SUM(C198:C209)</f>
        <v>3409</v>
      </c>
      <c r="D210" s="310">
        <f>SUM(D198:D209)/6</f>
        <v>101.5</v>
      </c>
      <c r="E210" s="311">
        <f>C210/D210</f>
        <v>33.586206896551722</v>
      </c>
    </row>
    <row r="211" spans="1:5" ht="13.5" thickTop="1" x14ac:dyDescent="0.2">
      <c r="B211" s="312" t="s">
        <v>329</v>
      </c>
    </row>
    <row r="212" spans="1:5" x14ac:dyDescent="0.2">
      <c r="B212" s="242" t="s">
        <v>356</v>
      </c>
    </row>
  </sheetData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0378-9519-4040-9CB7-DF79E209E032}">
  <sheetPr>
    <tabColor rgb="FF002060"/>
  </sheetPr>
  <dimension ref="A1:Q201"/>
  <sheetViews>
    <sheetView topLeftCell="A153" zoomScaleNormal="100" zoomScaleSheetLayoutView="100" workbookViewId="0">
      <selection activeCell="H141" sqref="H141"/>
    </sheetView>
  </sheetViews>
  <sheetFormatPr baseColWidth="10" defaultRowHeight="12.75" x14ac:dyDescent="0.2"/>
  <cols>
    <col min="1" max="1" width="6.7109375" style="210" customWidth="1"/>
    <col min="2" max="2" width="6.85546875" style="210" customWidth="1"/>
    <col min="3" max="8" width="8.42578125" style="210" customWidth="1"/>
    <col min="9" max="9" width="4.5703125" style="210" customWidth="1"/>
    <col min="10" max="16384" width="11.42578125" style="210"/>
  </cols>
  <sheetData>
    <row r="1" spans="1:17" ht="15.75" x14ac:dyDescent="0.25">
      <c r="A1" s="208"/>
      <c r="B1" s="209" t="s">
        <v>262</v>
      </c>
      <c r="Q1" s="211"/>
    </row>
    <row r="2" spans="1:17" x14ac:dyDescent="0.2">
      <c r="B2" s="208" t="s">
        <v>41</v>
      </c>
      <c r="Q2" s="211"/>
    </row>
    <row r="3" spans="1:17" x14ac:dyDescent="0.2">
      <c r="B3" s="208" t="s">
        <v>371</v>
      </c>
      <c r="Q3" s="211"/>
    </row>
    <row r="4" spans="1:17" x14ac:dyDescent="0.2">
      <c r="J4" s="214"/>
      <c r="Q4" s="211"/>
    </row>
    <row r="5" spans="1:17" x14ac:dyDescent="0.2">
      <c r="J5" s="214" t="s">
        <v>372</v>
      </c>
      <c r="Q5" s="211"/>
    </row>
    <row r="6" spans="1:17" x14ac:dyDescent="0.2">
      <c r="A6" s="208" t="s">
        <v>373</v>
      </c>
      <c r="Q6" s="211"/>
    </row>
    <row r="7" spans="1:17" ht="13.5" thickBot="1" x14ac:dyDescent="0.25">
      <c r="B7" s="215"/>
      <c r="C7" s="215"/>
      <c r="D7" s="215"/>
      <c r="E7" s="215"/>
      <c r="F7" s="215"/>
      <c r="G7" s="215"/>
      <c r="Q7" s="211"/>
    </row>
    <row r="8" spans="1:17" ht="13.5" thickTop="1" x14ac:dyDescent="0.2">
      <c r="A8" s="216"/>
      <c r="B8" s="318" t="s">
        <v>269</v>
      </c>
      <c r="C8" s="319">
        <v>2018</v>
      </c>
      <c r="D8" s="319">
        <v>2019</v>
      </c>
      <c r="E8" s="319">
        <v>2020</v>
      </c>
      <c r="F8" s="319">
        <v>2021</v>
      </c>
      <c r="G8" s="320">
        <v>2022</v>
      </c>
      <c r="H8" s="320">
        <v>2023</v>
      </c>
      <c r="Q8" s="211"/>
    </row>
    <row r="9" spans="1:17" x14ac:dyDescent="0.2">
      <c r="A9" s="216"/>
      <c r="B9" s="321" t="s">
        <v>270</v>
      </c>
      <c r="C9" s="322">
        <v>3.37</v>
      </c>
      <c r="D9" s="322">
        <v>2.85</v>
      </c>
      <c r="E9" s="322">
        <v>2.83</v>
      </c>
      <c r="F9" s="323">
        <v>0</v>
      </c>
      <c r="G9" s="324">
        <v>0</v>
      </c>
      <c r="H9" s="324">
        <v>1.6</v>
      </c>
      <c r="Q9" s="211"/>
    </row>
    <row r="10" spans="1:17" x14ac:dyDescent="0.2">
      <c r="A10" s="216"/>
      <c r="B10" s="321" t="s">
        <v>271</v>
      </c>
      <c r="C10" s="322">
        <v>3.47</v>
      </c>
      <c r="D10" s="322">
        <v>2.81</v>
      </c>
      <c r="E10" s="322">
        <v>2.93</v>
      </c>
      <c r="F10" s="323">
        <v>0</v>
      </c>
      <c r="G10" s="324">
        <v>0</v>
      </c>
      <c r="H10" s="324">
        <v>1.77</v>
      </c>
      <c r="Q10" s="211"/>
    </row>
    <row r="11" spans="1:17" x14ac:dyDescent="0.2">
      <c r="A11" s="216"/>
      <c r="B11" s="321" t="s">
        <v>272</v>
      </c>
      <c r="C11" s="322">
        <v>3.28</v>
      </c>
      <c r="D11" s="322">
        <v>2.6</v>
      </c>
      <c r="E11" s="322">
        <v>2.78</v>
      </c>
      <c r="F11" s="323">
        <v>0</v>
      </c>
      <c r="G11" s="324">
        <v>0</v>
      </c>
      <c r="H11" s="324">
        <v>1.7</v>
      </c>
      <c r="Q11" s="211"/>
    </row>
    <row r="12" spans="1:17" x14ac:dyDescent="0.2">
      <c r="A12" s="216"/>
      <c r="B12" s="321" t="s">
        <v>273</v>
      </c>
      <c r="C12" s="322">
        <v>3.28</v>
      </c>
      <c r="D12" s="322">
        <v>2.75</v>
      </c>
      <c r="E12" s="322">
        <v>0</v>
      </c>
      <c r="F12" s="323">
        <v>0</v>
      </c>
      <c r="G12" s="324">
        <v>1.32</v>
      </c>
      <c r="H12" s="324">
        <v>1.74</v>
      </c>
      <c r="Q12" s="211"/>
    </row>
    <row r="13" spans="1:17" x14ac:dyDescent="0.2">
      <c r="A13" s="216"/>
      <c r="B13" s="321" t="s">
        <v>274</v>
      </c>
      <c r="C13" s="322">
        <v>3.21</v>
      </c>
      <c r="D13" s="322">
        <v>2.75</v>
      </c>
      <c r="E13" s="322">
        <v>0</v>
      </c>
      <c r="F13" s="323">
        <v>0</v>
      </c>
      <c r="G13" s="324">
        <v>1.27</v>
      </c>
      <c r="H13" s="324">
        <v>1.84</v>
      </c>
      <c r="Q13" s="211"/>
    </row>
    <row r="14" spans="1:17" x14ac:dyDescent="0.2">
      <c r="A14" s="216"/>
      <c r="B14" s="321" t="s">
        <v>275</v>
      </c>
      <c r="C14" s="322">
        <v>3.17</v>
      </c>
      <c r="D14" s="322">
        <v>2.8</v>
      </c>
      <c r="E14" s="322">
        <v>0</v>
      </c>
      <c r="F14" s="323">
        <v>0</v>
      </c>
      <c r="G14" s="324">
        <v>1.46</v>
      </c>
      <c r="H14" s="324">
        <v>1.85</v>
      </c>
      <c r="Q14" s="211"/>
    </row>
    <row r="15" spans="1:17" x14ac:dyDescent="0.2">
      <c r="A15" s="216"/>
      <c r="B15" s="321" t="s">
        <v>276</v>
      </c>
      <c r="C15" s="322">
        <v>3.41</v>
      </c>
      <c r="D15" s="322">
        <v>2.84</v>
      </c>
      <c r="E15" s="322">
        <v>0</v>
      </c>
      <c r="F15" s="323">
        <v>0</v>
      </c>
      <c r="G15" s="324">
        <v>1.4</v>
      </c>
      <c r="H15" s="324"/>
      <c r="Q15" s="211"/>
    </row>
    <row r="16" spans="1:17" x14ac:dyDescent="0.2">
      <c r="A16" s="216"/>
      <c r="B16" s="321" t="s">
        <v>277</v>
      </c>
      <c r="C16" s="322">
        <v>3.38</v>
      </c>
      <c r="D16" s="322">
        <v>2.7</v>
      </c>
      <c r="E16" s="322">
        <v>0</v>
      </c>
      <c r="F16" s="323">
        <v>0</v>
      </c>
      <c r="G16" s="324">
        <v>1.48</v>
      </c>
      <c r="H16" s="324"/>
      <c r="Q16" s="211"/>
    </row>
    <row r="17" spans="1:17" x14ac:dyDescent="0.2">
      <c r="A17" s="216"/>
      <c r="B17" s="321" t="s">
        <v>278</v>
      </c>
      <c r="C17" s="322">
        <v>3.28</v>
      </c>
      <c r="D17" s="322">
        <v>2.89</v>
      </c>
      <c r="E17" s="322">
        <v>0</v>
      </c>
      <c r="F17" s="323">
        <v>0</v>
      </c>
      <c r="G17" s="325">
        <v>1.53</v>
      </c>
      <c r="H17" s="325"/>
      <c r="Q17" s="211"/>
    </row>
    <row r="18" spans="1:17" x14ac:dyDescent="0.2">
      <c r="A18" s="216"/>
      <c r="B18" s="321" t="s">
        <v>279</v>
      </c>
      <c r="C18" s="322">
        <v>3.11</v>
      </c>
      <c r="D18" s="322">
        <v>2.76</v>
      </c>
      <c r="E18" s="322">
        <v>0</v>
      </c>
      <c r="F18" s="323">
        <v>0</v>
      </c>
      <c r="G18" s="326">
        <v>2.92</v>
      </c>
      <c r="H18" s="326"/>
      <c r="Q18" s="211"/>
    </row>
    <row r="19" spans="1:17" x14ac:dyDescent="0.2">
      <c r="A19" s="216"/>
      <c r="B19" s="321" t="s">
        <v>280</v>
      </c>
      <c r="C19" s="322">
        <v>2.6</v>
      </c>
      <c r="D19" s="322">
        <v>2.82</v>
      </c>
      <c r="E19" s="322">
        <v>0</v>
      </c>
      <c r="F19" s="323">
        <v>0</v>
      </c>
      <c r="G19" s="326">
        <v>1.67</v>
      </c>
      <c r="H19" s="326"/>
      <c r="Q19" s="211"/>
    </row>
    <row r="20" spans="1:17" x14ac:dyDescent="0.2">
      <c r="A20" s="216"/>
      <c r="B20" s="321" t="s">
        <v>281</v>
      </c>
      <c r="C20" s="322">
        <v>2.96</v>
      </c>
      <c r="D20" s="322">
        <v>2.46</v>
      </c>
      <c r="E20" s="322">
        <v>0</v>
      </c>
      <c r="F20" s="323">
        <v>0</v>
      </c>
      <c r="G20" s="326">
        <v>1.41</v>
      </c>
      <c r="H20" s="326"/>
      <c r="Q20" s="211"/>
    </row>
    <row r="21" spans="1:17" ht="13.5" thickBot="1" x14ac:dyDescent="0.25">
      <c r="A21" s="216"/>
      <c r="B21" s="327" t="s">
        <v>283</v>
      </c>
      <c r="C21" s="328">
        <f>AVERAGE(C9:C20)</f>
        <v>3.2100000000000004</v>
      </c>
      <c r="D21" s="328">
        <f t="shared" ref="D21:H21" si="0">AVERAGE(D9:D20)</f>
        <v>2.7524999999999999</v>
      </c>
      <c r="E21" s="328">
        <f t="shared" si="0"/>
        <v>0.71166666666666656</v>
      </c>
      <c r="F21" s="328">
        <f t="shared" si="0"/>
        <v>0</v>
      </c>
      <c r="G21" s="329">
        <f t="shared" si="0"/>
        <v>1.2049999999999998</v>
      </c>
      <c r="H21" s="329">
        <f t="shared" si="0"/>
        <v>1.75</v>
      </c>
      <c r="Q21" s="211"/>
    </row>
    <row r="22" spans="1:17" ht="13.5" thickTop="1" x14ac:dyDescent="0.2">
      <c r="B22" s="242" t="s">
        <v>374</v>
      </c>
      <c r="Q22" s="211"/>
    </row>
    <row r="23" spans="1:17" x14ac:dyDescent="0.2">
      <c r="B23" s="242"/>
      <c r="I23" s="210">
        <v>0</v>
      </c>
      <c r="Q23" s="211"/>
    </row>
    <row r="24" spans="1:17" x14ac:dyDescent="0.2">
      <c r="Q24" s="211"/>
    </row>
    <row r="25" spans="1:17" ht="13.5" thickBot="1" x14ac:dyDescent="0.25">
      <c r="A25" s="243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4"/>
    </row>
    <row r="26" spans="1:17" x14ac:dyDescent="0.2">
      <c r="Q26" s="245"/>
    </row>
    <row r="27" spans="1:17" x14ac:dyDescent="0.2">
      <c r="J27" s="214" t="s">
        <v>375</v>
      </c>
      <c r="Q27" s="211"/>
    </row>
    <row r="28" spans="1:17" x14ac:dyDescent="0.2">
      <c r="A28" s="208" t="s">
        <v>376</v>
      </c>
      <c r="Q28" s="211"/>
    </row>
    <row r="29" spans="1:17" ht="13.5" thickBot="1" x14ac:dyDescent="0.25">
      <c r="B29" s="215"/>
      <c r="C29" s="215"/>
      <c r="D29" s="215"/>
      <c r="E29" s="215"/>
      <c r="F29" s="215"/>
      <c r="Q29" s="211"/>
    </row>
    <row r="30" spans="1:17" ht="13.5" thickTop="1" x14ac:dyDescent="0.2">
      <c r="A30" s="216"/>
      <c r="B30" s="330" t="s">
        <v>269</v>
      </c>
      <c r="C30" s="331">
        <v>2018</v>
      </c>
      <c r="D30" s="331">
        <v>2019</v>
      </c>
      <c r="E30" s="331">
        <v>2020</v>
      </c>
      <c r="F30" s="331">
        <v>2021</v>
      </c>
      <c r="G30" s="332">
        <v>2022</v>
      </c>
      <c r="H30" s="332">
        <v>2023</v>
      </c>
      <c r="Q30" s="211"/>
    </row>
    <row r="31" spans="1:17" x14ac:dyDescent="0.2">
      <c r="A31" s="216"/>
      <c r="B31" s="333" t="s">
        <v>270</v>
      </c>
      <c r="C31" s="334">
        <v>1.47</v>
      </c>
      <c r="D31" s="322">
        <v>1.4</v>
      </c>
      <c r="E31" s="335">
        <v>1.37</v>
      </c>
      <c r="F31" s="322">
        <v>0</v>
      </c>
      <c r="G31" s="336">
        <v>0</v>
      </c>
      <c r="H31" s="336">
        <v>1.28</v>
      </c>
      <c r="Q31" s="211"/>
    </row>
    <row r="32" spans="1:17" x14ac:dyDescent="0.2">
      <c r="A32" s="216"/>
      <c r="B32" s="333" t="s">
        <v>271</v>
      </c>
      <c r="C32" s="323">
        <v>1.35</v>
      </c>
      <c r="D32" s="322">
        <v>1.53</v>
      </c>
      <c r="E32" s="322">
        <v>1.4</v>
      </c>
      <c r="F32" s="322">
        <v>0</v>
      </c>
      <c r="G32" s="336">
        <v>0</v>
      </c>
      <c r="H32" s="336">
        <v>1.23</v>
      </c>
      <c r="Q32" s="211"/>
    </row>
    <row r="33" spans="1:17" x14ac:dyDescent="0.2">
      <c r="A33" s="216"/>
      <c r="B33" s="333" t="s">
        <v>272</v>
      </c>
      <c r="C33" s="334">
        <v>1.1200000000000001</v>
      </c>
      <c r="D33" s="335">
        <v>1.53</v>
      </c>
      <c r="E33" s="335">
        <v>1.19</v>
      </c>
      <c r="F33" s="322">
        <v>0</v>
      </c>
      <c r="G33" s="336">
        <v>0</v>
      </c>
      <c r="H33" s="336">
        <v>1.21</v>
      </c>
      <c r="Q33" s="211"/>
    </row>
    <row r="34" spans="1:17" x14ac:dyDescent="0.2">
      <c r="A34" s="216"/>
      <c r="B34" s="333" t="s">
        <v>273</v>
      </c>
      <c r="C34" s="334">
        <v>1.02</v>
      </c>
      <c r="D34" s="335">
        <v>1.32</v>
      </c>
      <c r="E34" s="335">
        <v>1.44</v>
      </c>
      <c r="F34" s="322">
        <v>0</v>
      </c>
      <c r="G34" s="336">
        <v>4.5199999999999996</v>
      </c>
      <c r="H34" s="336">
        <v>1.2</v>
      </c>
      <c r="Q34" s="211"/>
    </row>
    <row r="35" spans="1:17" x14ac:dyDescent="0.2">
      <c r="A35" s="216"/>
      <c r="B35" s="333" t="s">
        <v>274</v>
      </c>
      <c r="C35" s="334">
        <v>1.06</v>
      </c>
      <c r="D35" s="322">
        <v>1.2</v>
      </c>
      <c r="E35" s="322">
        <v>0</v>
      </c>
      <c r="F35" s="322">
        <v>0</v>
      </c>
      <c r="G35" s="336">
        <v>3.64</v>
      </c>
      <c r="H35" s="336">
        <v>1.33</v>
      </c>
      <c r="Q35" s="211"/>
    </row>
    <row r="36" spans="1:17" x14ac:dyDescent="0.2">
      <c r="A36" s="216"/>
      <c r="B36" s="333" t="s">
        <v>275</v>
      </c>
      <c r="C36" s="334">
        <v>1.29</v>
      </c>
      <c r="D36" s="322">
        <v>1.1299999999999999</v>
      </c>
      <c r="E36" s="322">
        <v>0</v>
      </c>
      <c r="F36" s="322">
        <v>0</v>
      </c>
      <c r="G36" s="336">
        <v>3.25</v>
      </c>
      <c r="H36" s="336">
        <v>1.58</v>
      </c>
      <c r="Q36" s="211"/>
    </row>
    <row r="37" spans="1:17" x14ac:dyDescent="0.2">
      <c r="A37" s="216"/>
      <c r="B37" s="333" t="s">
        <v>276</v>
      </c>
      <c r="C37" s="334">
        <v>1.26</v>
      </c>
      <c r="D37" s="335">
        <v>1.1200000000000001</v>
      </c>
      <c r="E37" s="322">
        <v>0</v>
      </c>
      <c r="F37" s="322">
        <v>0</v>
      </c>
      <c r="G37" s="336">
        <v>3.08</v>
      </c>
      <c r="H37" s="336"/>
      <c r="Q37" s="211"/>
    </row>
    <row r="38" spans="1:17" x14ac:dyDescent="0.2">
      <c r="A38" s="216"/>
      <c r="B38" s="333" t="s">
        <v>277</v>
      </c>
      <c r="C38" s="323">
        <v>1.3</v>
      </c>
      <c r="D38" s="322">
        <v>1.1100000000000001</v>
      </c>
      <c r="E38" s="322">
        <v>0</v>
      </c>
      <c r="F38" s="322">
        <v>0</v>
      </c>
      <c r="G38" s="336">
        <v>3.07</v>
      </c>
      <c r="H38" s="336"/>
      <c r="Q38" s="211"/>
    </row>
    <row r="39" spans="1:17" x14ac:dyDescent="0.2">
      <c r="A39" s="216"/>
      <c r="B39" s="333" t="s">
        <v>278</v>
      </c>
      <c r="C39" s="334">
        <v>1.26</v>
      </c>
      <c r="D39" s="335">
        <v>1.01</v>
      </c>
      <c r="E39" s="322">
        <v>0</v>
      </c>
      <c r="F39" s="322">
        <v>0</v>
      </c>
      <c r="G39" s="336">
        <v>2.78</v>
      </c>
      <c r="H39" s="336"/>
      <c r="Q39" s="211"/>
    </row>
    <row r="40" spans="1:17" x14ac:dyDescent="0.2">
      <c r="A40" s="216"/>
      <c r="B40" s="333" t="s">
        <v>279</v>
      </c>
      <c r="C40" s="334">
        <v>1.34</v>
      </c>
      <c r="D40" s="335">
        <v>0.97</v>
      </c>
      <c r="E40" s="322">
        <v>0</v>
      </c>
      <c r="F40" s="322">
        <v>0</v>
      </c>
      <c r="G40" s="337">
        <v>2.4900000000000002</v>
      </c>
      <c r="H40" s="337"/>
      <c r="Q40" s="211"/>
    </row>
    <row r="41" spans="1:17" x14ac:dyDescent="0.2">
      <c r="A41" s="216"/>
      <c r="B41" s="333" t="s">
        <v>280</v>
      </c>
      <c r="C41" s="334">
        <v>1.25</v>
      </c>
      <c r="D41" s="322">
        <v>1.3</v>
      </c>
      <c r="E41" s="322">
        <v>0</v>
      </c>
      <c r="F41" s="322">
        <v>0</v>
      </c>
      <c r="G41" s="337">
        <v>2.6</v>
      </c>
      <c r="H41" s="337"/>
      <c r="Q41" s="211"/>
    </row>
    <row r="42" spans="1:17" x14ac:dyDescent="0.2">
      <c r="A42" s="216"/>
      <c r="B42" s="333" t="s">
        <v>281</v>
      </c>
      <c r="C42" s="334">
        <v>1.51</v>
      </c>
      <c r="D42" s="335">
        <v>1.38</v>
      </c>
      <c r="E42" s="322">
        <v>0</v>
      </c>
      <c r="F42" s="322">
        <v>0</v>
      </c>
      <c r="G42" s="337">
        <v>2.79</v>
      </c>
      <c r="H42" s="337"/>
      <c r="Q42" s="211"/>
    </row>
    <row r="43" spans="1:17" ht="13.5" thickBot="1" x14ac:dyDescent="0.25">
      <c r="B43" s="338" t="s">
        <v>283</v>
      </c>
      <c r="C43" s="339">
        <f>AVERAGE(C31:C42)</f>
        <v>1.2691666666666668</v>
      </c>
      <c r="D43" s="339">
        <f t="shared" ref="D43:G43" si="1">AVERAGE(D31:D42)</f>
        <v>1.25</v>
      </c>
      <c r="E43" s="339">
        <f t="shared" si="1"/>
        <v>0.45</v>
      </c>
      <c r="F43" s="339">
        <f t="shared" si="1"/>
        <v>0</v>
      </c>
      <c r="G43" s="340">
        <f t="shared" si="1"/>
        <v>2.3516666666666666</v>
      </c>
      <c r="H43" s="340">
        <f>AVERAGE(H31:H42)</f>
        <v>1.3049999999999999</v>
      </c>
      <c r="Q43" s="211"/>
    </row>
    <row r="44" spans="1:17" ht="13.5" thickTop="1" x14ac:dyDescent="0.2">
      <c r="B44" s="242" t="s">
        <v>377</v>
      </c>
      <c r="Q44" s="211"/>
    </row>
    <row r="45" spans="1:17" x14ac:dyDescent="0.2">
      <c r="Q45" s="211"/>
    </row>
    <row r="46" spans="1:17" x14ac:dyDescent="0.2">
      <c r="Q46" s="211"/>
    </row>
    <row r="47" spans="1:17" ht="13.5" thickBot="1" x14ac:dyDescent="0.25">
      <c r="A47" s="243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4"/>
    </row>
    <row r="48" spans="1:17" x14ac:dyDescent="0.2">
      <c r="Q48" s="245"/>
    </row>
    <row r="49" spans="1:17" x14ac:dyDescent="0.2">
      <c r="J49" s="214" t="s">
        <v>378</v>
      </c>
      <c r="Q49" s="211"/>
    </row>
    <row r="50" spans="1:17" x14ac:dyDescent="0.2">
      <c r="A50" s="208" t="s">
        <v>379</v>
      </c>
      <c r="Q50" s="211"/>
    </row>
    <row r="51" spans="1:17" ht="13.5" thickBot="1" x14ac:dyDescent="0.25">
      <c r="B51" s="215"/>
      <c r="C51" s="215"/>
      <c r="D51" s="215"/>
      <c r="E51" s="215"/>
      <c r="F51" s="215"/>
      <c r="Q51" s="211"/>
    </row>
    <row r="52" spans="1:17" ht="13.5" thickTop="1" x14ac:dyDescent="0.2">
      <c r="A52" s="216"/>
      <c r="B52" s="265" t="s">
        <v>269</v>
      </c>
      <c r="C52" s="266">
        <v>2018</v>
      </c>
      <c r="D52" s="266">
        <v>2019</v>
      </c>
      <c r="E52" s="266">
        <v>2020</v>
      </c>
      <c r="F52" s="266">
        <v>2021</v>
      </c>
      <c r="G52" s="267">
        <v>2022</v>
      </c>
      <c r="H52" s="267">
        <v>2023</v>
      </c>
      <c r="Q52" s="211"/>
    </row>
    <row r="53" spans="1:17" x14ac:dyDescent="0.2">
      <c r="A53" s="216"/>
      <c r="B53" s="268" t="s">
        <v>270</v>
      </c>
      <c r="C53" s="335">
        <v>3.15</v>
      </c>
      <c r="D53" s="335">
        <v>3.06</v>
      </c>
      <c r="E53" s="335">
        <v>3.29</v>
      </c>
      <c r="F53" s="335">
        <v>4.13</v>
      </c>
      <c r="G53" s="341">
        <v>3.25</v>
      </c>
      <c r="H53" s="341">
        <v>3.43</v>
      </c>
      <c r="Q53" s="211"/>
    </row>
    <row r="54" spans="1:17" x14ac:dyDescent="0.2">
      <c r="A54" s="216"/>
      <c r="B54" s="268" t="s">
        <v>271</v>
      </c>
      <c r="C54" s="335">
        <v>3.58</v>
      </c>
      <c r="D54" s="335">
        <v>3.38</v>
      </c>
      <c r="E54" s="335">
        <v>3.54</v>
      </c>
      <c r="F54" s="335">
        <v>5.75</v>
      </c>
      <c r="G54" s="341">
        <v>4.05</v>
      </c>
      <c r="H54" s="341">
        <v>3.55</v>
      </c>
      <c r="Q54" s="211"/>
    </row>
    <row r="55" spans="1:17" x14ac:dyDescent="0.2">
      <c r="A55" s="216"/>
      <c r="B55" s="268" t="s">
        <v>272</v>
      </c>
      <c r="C55" s="322">
        <v>3.5</v>
      </c>
      <c r="D55" s="322">
        <v>3.2</v>
      </c>
      <c r="E55" s="335">
        <v>3.24</v>
      </c>
      <c r="F55" s="335">
        <v>5.95</v>
      </c>
      <c r="G55" s="341">
        <v>3.58</v>
      </c>
      <c r="H55" s="341">
        <v>3.74</v>
      </c>
      <c r="Q55" s="211"/>
    </row>
    <row r="56" spans="1:17" x14ac:dyDescent="0.2">
      <c r="A56" s="216"/>
      <c r="B56" s="268" t="s">
        <v>273</v>
      </c>
      <c r="C56" s="335">
        <v>3.35</v>
      </c>
      <c r="D56" s="335">
        <v>3.23</v>
      </c>
      <c r="E56" s="335">
        <v>3.01</v>
      </c>
      <c r="F56" s="335">
        <v>6.07</v>
      </c>
      <c r="G56" s="342">
        <v>3.33</v>
      </c>
      <c r="H56" s="342">
        <v>3.44</v>
      </c>
      <c r="Q56" s="211"/>
    </row>
    <row r="57" spans="1:17" x14ac:dyDescent="0.2">
      <c r="A57" s="216"/>
      <c r="B57" s="268" t="s">
        <v>274</v>
      </c>
      <c r="C57" s="335">
        <v>3.47</v>
      </c>
      <c r="D57" s="335">
        <v>3.66</v>
      </c>
      <c r="E57" s="322">
        <v>3.5</v>
      </c>
      <c r="F57" s="335">
        <v>6.55</v>
      </c>
      <c r="G57" s="336">
        <v>3.8</v>
      </c>
      <c r="H57" s="336">
        <v>3.62</v>
      </c>
      <c r="Q57" s="211"/>
    </row>
    <row r="58" spans="1:17" x14ac:dyDescent="0.2">
      <c r="A58" s="216"/>
      <c r="B58" s="268" t="s">
        <v>275</v>
      </c>
      <c r="C58" s="335">
        <v>3.46</v>
      </c>
      <c r="D58" s="335">
        <v>3.48</v>
      </c>
      <c r="E58" s="335">
        <v>4.22</v>
      </c>
      <c r="F58" s="335">
        <v>5.62</v>
      </c>
      <c r="G58" s="341">
        <v>3.32</v>
      </c>
      <c r="H58" s="341">
        <v>3.86</v>
      </c>
      <c r="Q58" s="211"/>
    </row>
    <row r="59" spans="1:17" x14ac:dyDescent="0.2">
      <c r="A59" s="216"/>
      <c r="B59" s="268" t="s">
        <v>276</v>
      </c>
      <c r="C59" s="335">
        <v>3.26</v>
      </c>
      <c r="D59" s="335">
        <v>3.71</v>
      </c>
      <c r="E59" s="335">
        <v>4.59</v>
      </c>
      <c r="F59" s="322">
        <v>4.3</v>
      </c>
      <c r="G59" s="336">
        <v>3.48</v>
      </c>
      <c r="H59" s="336"/>
      <c r="Q59" s="211"/>
    </row>
    <row r="60" spans="1:17" x14ac:dyDescent="0.2">
      <c r="A60" s="216"/>
      <c r="B60" s="268" t="s">
        <v>277</v>
      </c>
      <c r="C60" s="335">
        <v>3.31</v>
      </c>
      <c r="D60" s="335">
        <v>3.41</v>
      </c>
      <c r="E60" s="335">
        <v>4.7300000000000004</v>
      </c>
      <c r="F60" s="322">
        <v>3.67</v>
      </c>
      <c r="G60" s="336">
        <v>3.58</v>
      </c>
      <c r="H60" s="336"/>
      <c r="Q60" s="211"/>
    </row>
    <row r="61" spans="1:17" x14ac:dyDescent="0.2">
      <c r="A61" s="216"/>
      <c r="B61" s="268" t="s">
        <v>278</v>
      </c>
      <c r="C61" s="322">
        <v>3.2</v>
      </c>
      <c r="D61" s="322">
        <v>3.14</v>
      </c>
      <c r="E61" s="335">
        <v>4.29</v>
      </c>
      <c r="F61" s="322">
        <v>3.72</v>
      </c>
      <c r="G61" s="336">
        <v>3.44</v>
      </c>
      <c r="H61" s="336"/>
      <c r="Q61" s="211"/>
    </row>
    <row r="62" spans="1:17" x14ac:dyDescent="0.2">
      <c r="A62" s="216"/>
      <c r="B62" s="268" t="s">
        <v>279</v>
      </c>
      <c r="C62" s="322">
        <v>3</v>
      </c>
      <c r="D62" s="322">
        <v>3.31</v>
      </c>
      <c r="E62" s="335">
        <v>4.59</v>
      </c>
      <c r="F62" s="322">
        <v>3.73</v>
      </c>
      <c r="G62" s="337">
        <v>3.53</v>
      </c>
      <c r="H62" s="337"/>
      <c r="Q62" s="211"/>
    </row>
    <row r="63" spans="1:17" x14ac:dyDescent="0.2">
      <c r="A63" s="216"/>
      <c r="B63" s="268" t="s">
        <v>280</v>
      </c>
      <c r="C63" s="335">
        <v>3.52</v>
      </c>
      <c r="D63" s="335">
        <v>3.27</v>
      </c>
      <c r="E63" s="335">
        <v>3.63</v>
      </c>
      <c r="F63" s="322">
        <v>3.47</v>
      </c>
      <c r="G63" s="337">
        <v>3.24</v>
      </c>
      <c r="H63" s="337"/>
      <c r="Q63" s="211"/>
    </row>
    <row r="64" spans="1:17" x14ac:dyDescent="0.2">
      <c r="A64" s="216"/>
      <c r="B64" s="268" t="s">
        <v>281</v>
      </c>
      <c r="C64" s="335">
        <v>3.22</v>
      </c>
      <c r="D64" s="335">
        <v>3.34</v>
      </c>
      <c r="E64" s="335">
        <v>4.08</v>
      </c>
      <c r="F64" s="322">
        <v>3.51</v>
      </c>
      <c r="G64" s="337">
        <v>3.62</v>
      </c>
      <c r="H64" s="337"/>
      <c r="Q64" s="211"/>
    </row>
    <row r="65" spans="1:17" ht="13.5" thickBot="1" x14ac:dyDescent="0.25">
      <c r="B65" s="269" t="s">
        <v>283</v>
      </c>
      <c r="C65" s="272">
        <f>AVERAGE(C53:C64)</f>
        <v>3.3350000000000004</v>
      </c>
      <c r="D65" s="272">
        <f t="shared" ref="D65" si="2">AVERAGE(D53:D64)</f>
        <v>3.3491666666666675</v>
      </c>
      <c r="E65" s="272">
        <v>3.86</v>
      </c>
      <c r="F65" s="272">
        <v>4.8600000000000003</v>
      </c>
      <c r="G65" s="271">
        <v>3.25</v>
      </c>
      <c r="H65" s="271">
        <f>AVERAGE(H53:H64)</f>
        <v>3.6066666666666669</v>
      </c>
      <c r="Q65" s="211"/>
    </row>
    <row r="66" spans="1:17" ht="13.5" thickTop="1" x14ac:dyDescent="0.2">
      <c r="B66" s="242" t="s">
        <v>380</v>
      </c>
      <c r="Q66" s="211"/>
    </row>
    <row r="67" spans="1:17" x14ac:dyDescent="0.2">
      <c r="Q67" s="211"/>
    </row>
    <row r="68" spans="1:17" x14ac:dyDescent="0.2">
      <c r="Q68" s="211"/>
    </row>
    <row r="69" spans="1:17" ht="13.5" thickBot="1" x14ac:dyDescent="0.25">
      <c r="A69" s="243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4"/>
    </row>
    <row r="70" spans="1:17" x14ac:dyDescent="0.2">
      <c r="Q70" s="245"/>
    </row>
    <row r="71" spans="1:17" x14ac:dyDescent="0.2">
      <c r="J71" s="214" t="s">
        <v>381</v>
      </c>
      <c r="Q71" s="211"/>
    </row>
    <row r="72" spans="1:17" x14ac:dyDescent="0.2">
      <c r="A72" s="208" t="s">
        <v>382</v>
      </c>
      <c r="Q72" s="211"/>
    </row>
    <row r="73" spans="1:17" ht="13.5" thickBot="1" x14ac:dyDescent="0.25">
      <c r="B73" s="215"/>
      <c r="C73" s="215"/>
      <c r="D73" s="215"/>
      <c r="E73" s="215"/>
      <c r="F73" s="215"/>
      <c r="Q73" s="211"/>
    </row>
    <row r="74" spans="1:17" ht="13.5" thickTop="1" x14ac:dyDescent="0.2">
      <c r="A74" s="216"/>
      <c r="B74" s="278" t="s">
        <v>269</v>
      </c>
      <c r="C74" s="279">
        <v>2018</v>
      </c>
      <c r="D74" s="279">
        <v>2019</v>
      </c>
      <c r="E74" s="279">
        <v>2020</v>
      </c>
      <c r="F74" s="279">
        <v>2021</v>
      </c>
      <c r="G74" s="280">
        <v>2022</v>
      </c>
      <c r="H74" s="280">
        <v>2023</v>
      </c>
      <c r="Q74" s="211"/>
    </row>
    <row r="75" spans="1:17" x14ac:dyDescent="0.2">
      <c r="A75" s="216"/>
      <c r="B75" s="281" t="s">
        <v>270</v>
      </c>
      <c r="C75" s="322">
        <v>1.7</v>
      </c>
      <c r="D75" s="322">
        <v>1.95</v>
      </c>
      <c r="E75" s="335">
        <v>1.89</v>
      </c>
      <c r="F75" s="322">
        <v>9.85</v>
      </c>
      <c r="G75" s="336">
        <v>11.54</v>
      </c>
      <c r="H75" s="336">
        <v>2.52</v>
      </c>
      <c r="Q75" s="211"/>
    </row>
    <row r="76" spans="1:17" x14ac:dyDescent="0.2">
      <c r="A76" s="216"/>
      <c r="B76" s="281" t="s">
        <v>271</v>
      </c>
      <c r="C76" s="335">
        <v>1.92</v>
      </c>
      <c r="D76" s="335">
        <v>1.82</v>
      </c>
      <c r="E76" s="335">
        <v>1.37</v>
      </c>
      <c r="F76" s="335">
        <v>5.38</v>
      </c>
      <c r="G76" s="341">
        <v>9.59</v>
      </c>
      <c r="H76" s="341">
        <v>2.2799999999999998</v>
      </c>
      <c r="Q76" s="211"/>
    </row>
    <row r="77" spans="1:17" x14ac:dyDescent="0.2">
      <c r="A77" s="216"/>
      <c r="B77" s="281" t="s">
        <v>272</v>
      </c>
      <c r="C77" s="335">
        <v>2.11</v>
      </c>
      <c r="D77" s="335">
        <v>2.4500000000000002</v>
      </c>
      <c r="E77" s="335">
        <v>2.98</v>
      </c>
      <c r="F77" s="322">
        <v>6.24</v>
      </c>
      <c r="G77" s="336">
        <v>9.2799999999999994</v>
      </c>
      <c r="H77" s="336">
        <v>1.78</v>
      </c>
      <c r="Q77" s="211"/>
    </row>
    <row r="78" spans="1:17" x14ac:dyDescent="0.2">
      <c r="A78" s="216"/>
      <c r="B78" s="281" t="s">
        <v>273</v>
      </c>
      <c r="C78" s="335">
        <v>1.62</v>
      </c>
      <c r="D78" s="335">
        <v>1.74</v>
      </c>
      <c r="E78" s="335">
        <v>7.96</v>
      </c>
      <c r="F78" s="322">
        <v>5.52</v>
      </c>
      <c r="G78" s="336">
        <v>8.6999999999999993</v>
      </c>
      <c r="H78" s="336">
        <v>2.44</v>
      </c>
      <c r="Q78" s="211"/>
    </row>
    <row r="79" spans="1:17" x14ac:dyDescent="0.2">
      <c r="A79" s="216"/>
      <c r="B79" s="281" t="s">
        <v>274</v>
      </c>
      <c r="C79" s="335">
        <v>1.87</v>
      </c>
      <c r="D79" s="322">
        <v>1.6</v>
      </c>
      <c r="E79" s="335">
        <v>5.48</v>
      </c>
      <c r="F79" s="322">
        <v>7.2</v>
      </c>
      <c r="G79" s="336">
        <v>2.36</v>
      </c>
      <c r="H79" s="336">
        <v>2.4500000000000002</v>
      </c>
      <c r="Q79" s="211"/>
    </row>
    <row r="80" spans="1:17" x14ac:dyDescent="0.2">
      <c r="A80" s="216"/>
      <c r="B80" s="281" t="s">
        <v>275</v>
      </c>
      <c r="C80" s="335">
        <v>1.78</v>
      </c>
      <c r="D80" s="335">
        <v>1.96</v>
      </c>
      <c r="E80" s="322">
        <v>5.3</v>
      </c>
      <c r="F80" s="322">
        <v>11.32</v>
      </c>
      <c r="G80" s="336">
        <v>2.3199999999999998</v>
      </c>
      <c r="H80" s="336">
        <v>2.17</v>
      </c>
      <c r="Q80" s="211"/>
    </row>
    <row r="81" spans="1:17" x14ac:dyDescent="0.2">
      <c r="A81" s="216"/>
      <c r="B81" s="281" t="s">
        <v>276</v>
      </c>
      <c r="C81" s="335">
        <v>2.35</v>
      </c>
      <c r="D81" s="335">
        <v>1.85</v>
      </c>
      <c r="E81" s="335">
        <v>9.42</v>
      </c>
      <c r="F81" s="322">
        <v>12.95</v>
      </c>
      <c r="G81" s="336">
        <v>2.41</v>
      </c>
      <c r="H81" s="336"/>
      <c r="Q81" s="211"/>
    </row>
    <row r="82" spans="1:17" x14ac:dyDescent="0.2">
      <c r="A82" s="216"/>
      <c r="B82" s="281" t="s">
        <v>277</v>
      </c>
      <c r="C82" s="335">
        <v>2.0699999999999998</v>
      </c>
      <c r="D82" s="322">
        <v>2</v>
      </c>
      <c r="E82" s="322">
        <v>9.3000000000000007</v>
      </c>
      <c r="F82" s="322">
        <v>11.77</v>
      </c>
      <c r="G82" s="336">
        <v>2.83</v>
      </c>
      <c r="H82" s="336"/>
      <c r="Q82" s="211"/>
    </row>
    <row r="83" spans="1:17" x14ac:dyDescent="0.2">
      <c r="A83" s="216"/>
      <c r="B83" s="281" t="s">
        <v>278</v>
      </c>
      <c r="C83" s="322">
        <v>2.8</v>
      </c>
      <c r="D83" s="322">
        <v>2.25</v>
      </c>
      <c r="E83" s="322">
        <v>9.9</v>
      </c>
      <c r="F83" s="322">
        <v>13.05</v>
      </c>
      <c r="G83" s="336">
        <v>2.5099999999999998</v>
      </c>
      <c r="H83" s="336"/>
      <c r="Q83" s="211"/>
    </row>
    <row r="84" spans="1:17" x14ac:dyDescent="0.2">
      <c r="A84" s="216"/>
      <c r="B84" s="281" t="s">
        <v>279</v>
      </c>
      <c r="C84" s="335">
        <v>2.35</v>
      </c>
      <c r="D84" s="335">
        <v>2.4300000000000002</v>
      </c>
      <c r="E84" s="335">
        <v>12.46</v>
      </c>
      <c r="F84" s="322">
        <v>11.98</v>
      </c>
      <c r="G84" s="337">
        <v>2.83</v>
      </c>
      <c r="H84" s="337"/>
      <c r="Q84" s="211"/>
    </row>
    <row r="85" spans="1:17" x14ac:dyDescent="0.2">
      <c r="A85" s="216"/>
      <c r="B85" s="281" t="s">
        <v>280</v>
      </c>
      <c r="C85" s="335">
        <v>1.65</v>
      </c>
      <c r="D85" s="335">
        <v>2.4900000000000002</v>
      </c>
      <c r="E85" s="335">
        <v>11.61</v>
      </c>
      <c r="F85" s="322">
        <v>12.01</v>
      </c>
      <c r="G85" s="337">
        <v>2.69</v>
      </c>
      <c r="H85" s="337"/>
      <c r="Q85" s="211"/>
    </row>
    <row r="86" spans="1:17" x14ac:dyDescent="0.2">
      <c r="A86" s="216"/>
      <c r="B86" s="281" t="s">
        <v>281</v>
      </c>
      <c r="C86" s="335">
        <v>2.37</v>
      </c>
      <c r="D86" s="335">
        <v>2.4300000000000002</v>
      </c>
      <c r="E86" s="335">
        <v>11.17</v>
      </c>
      <c r="F86" s="322">
        <v>11.53</v>
      </c>
      <c r="G86" s="337">
        <v>2.71</v>
      </c>
      <c r="H86" s="337"/>
      <c r="Q86" s="211"/>
    </row>
    <row r="87" spans="1:17" ht="13.5" thickBot="1" x14ac:dyDescent="0.25">
      <c r="B87" s="284" t="s">
        <v>283</v>
      </c>
      <c r="C87" s="287">
        <f>AVERAGE(C75:C86)</f>
        <v>2.0491666666666668</v>
      </c>
      <c r="D87" s="287">
        <f t="shared" ref="D87" si="3">AVERAGE(D75:D86)</f>
        <v>2.0808333333333331</v>
      </c>
      <c r="E87" s="287">
        <v>6.89</v>
      </c>
      <c r="F87" s="287">
        <v>9.43</v>
      </c>
      <c r="G87" s="286">
        <v>11.54</v>
      </c>
      <c r="H87" s="286">
        <f>AVERAGE(H75:H86)</f>
        <v>2.273333333333333</v>
      </c>
      <c r="Q87" s="211"/>
    </row>
    <row r="88" spans="1:17" ht="13.5" thickTop="1" x14ac:dyDescent="0.2">
      <c r="B88" s="242" t="s">
        <v>383</v>
      </c>
      <c r="Q88" s="211"/>
    </row>
    <row r="89" spans="1:17" x14ac:dyDescent="0.2">
      <c r="C89" s="242"/>
      <c r="Q89" s="211"/>
    </row>
    <row r="90" spans="1:17" x14ac:dyDescent="0.2">
      <c r="Q90" s="211"/>
    </row>
    <row r="91" spans="1:17" ht="13.5" thickBot="1" x14ac:dyDescent="0.25">
      <c r="A91" s="243"/>
      <c r="B91" s="243"/>
      <c r="C91" s="243"/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4"/>
    </row>
    <row r="92" spans="1:17" x14ac:dyDescent="0.2">
      <c r="Q92" s="245"/>
    </row>
    <row r="93" spans="1:17" x14ac:dyDescent="0.2">
      <c r="J93" s="214" t="s">
        <v>384</v>
      </c>
      <c r="Q93" s="211"/>
    </row>
    <row r="94" spans="1:17" x14ac:dyDescent="0.2">
      <c r="A94" s="208" t="s">
        <v>385</v>
      </c>
      <c r="Q94" s="211"/>
    </row>
    <row r="95" spans="1:17" ht="13.5" thickBot="1" x14ac:dyDescent="0.25">
      <c r="B95" s="215"/>
      <c r="C95" s="215"/>
      <c r="D95" s="215"/>
      <c r="E95" s="215"/>
      <c r="F95" s="215"/>
      <c r="Q95" s="211"/>
    </row>
    <row r="96" spans="1:17" ht="13.5" thickTop="1" x14ac:dyDescent="0.2">
      <c r="A96" s="216"/>
      <c r="B96" s="292" t="s">
        <v>269</v>
      </c>
      <c r="C96" s="293">
        <v>2018</v>
      </c>
      <c r="D96" s="293">
        <v>2019</v>
      </c>
      <c r="E96" s="293">
        <v>2020</v>
      </c>
      <c r="F96" s="293">
        <v>2021</v>
      </c>
      <c r="G96" s="294">
        <v>2022</v>
      </c>
      <c r="H96" s="294">
        <v>2023</v>
      </c>
      <c r="Q96" s="211"/>
    </row>
    <row r="97" spans="1:17" x14ac:dyDescent="0.2">
      <c r="A97" s="216"/>
      <c r="B97" s="295" t="s">
        <v>270</v>
      </c>
      <c r="C97" s="335">
        <v>63.24</v>
      </c>
      <c r="D97" s="335">
        <v>59.34</v>
      </c>
      <c r="E97" s="335">
        <v>60.44</v>
      </c>
      <c r="F97" s="335">
        <v>27.32</v>
      </c>
      <c r="G97" s="341">
        <v>19.88</v>
      </c>
      <c r="H97" s="341">
        <v>53.79</v>
      </c>
      <c r="Q97" s="211"/>
    </row>
    <row r="98" spans="1:17" x14ac:dyDescent="0.2">
      <c r="A98" s="216"/>
      <c r="B98" s="295" t="s">
        <v>271</v>
      </c>
      <c r="C98" s="335">
        <v>61.66</v>
      </c>
      <c r="D98" s="335">
        <v>62.05</v>
      </c>
      <c r="E98" s="335">
        <v>69.42</v>
      </c>
      <c r="F98" s="335">
        <v>47.04</v>
      </c>
      <c r="G98" s="341">
        <v>24.57</v>
      </c>
      <c r="H98" s="341">
        <v>57.4</v>
      </c>
      <c r="Q98" s="211"/>
    </row>
    <row r="99" spans="1:17" x14ac:dyDescent="0.2">
      <c r="A99" s="216"/>
      <c r="B99" s="295" t="s">
        <v>272</v>
      </c>
      <c r="C99" s="322">
        <v>58.24</v>
      </c>
      <c r="D99" s="322">
        <v>54.2</v>
      </c>
      <c r="E99" s="335">
        <v>49.54</v>
      </c>
      <c r="F99" s="335">
        <v>42.25</v>
      </c>
      <c r="G99" s="341">
        <v>24.44</v>
      </c>
      <c r="H99" s="341">
        <v>63.62</v>
      </c>
      <c r="Q99" s="211"/>
    </row>
    <row r="100" spans="1:17" x14ac:dyDescent="0.2">
      <c r="A100" s="216"/>
      <c r="B100" s="295" t="s">
        <v>273</v>
      </c>
      <c r="C100" s="335">
        <v>65.02</v>
      </c>
      <c r="D100" s="335">
        <v>62.49</v>
      </c>
      <c r="E100" s="335">
        <v>23.64</v>
      </c>
      <c r="F100" s="322">
        <v>44.76</v>
      </c>
      <c r="G100" s="336">
        <v>24.83</v>
      </c>
      <c r="H100" s="336">
        <v>54.9</v>
      </c>
      <c r="Q100" s="211"/>
    </row>
    <row r="101" spans="1:17" x14ac:dyDescent="0.2">
      <c r="A101" s="216"/>
      <c r="B101" s="295" t="s">
        <v>274</v>
      </c>
      <c r="C101" s="335">
        <v>62.71</v>
      </c>
      <c r="D101" s="335">
        <v>67.489999999999995</v>
      </c>
      <c r="E101" s="335">
        <v>37.590000000000003</v>
      </c>
      <c r="F101" s="322">
        <v>37.32</v>
      </c>
      <c r="G101" s="336">
        <v>58.13</v>
      </c>
      <c r="H101" s="336">
        <v>56.7</v>
      </c>
      <c r="Q101" s="211"/>
    </row>
    <row r="102" spans="1:17" x14ac:dyDescent="0.2">
      <c r="A102" s="216"/>
      <c r="B102" s="295" t="s">
        <v>275</v>
      </c>
      <c r="C102" s="322">
        <v>63.7</v>
      </c>
      <c r="D102" s="322">
        <v>61.21</v>
      </c>
      <c r="E102" s="322">
        <v>40.700000000000003</v>
      </c>
      <c r="F102" s="322">
        <v>24.9</v>
      </c>
      <c r="G102" s="336">
        <v>56.46</v>
      </c>
      <c r="H102" s="336">
        <v>61.47</v>
      </c>
      <c r="Q102" s="211"/>
    </row>
    <row r="103" spans="1:17" x14ac:dyDescent="0.2">
      <c r="A103" s="216"/>
      <c r="B103" s="295" t="s">
        <v>276</v>
      </c>
      <c r="C103" s="335">
        <v>55.44</v>
      </c>
      <c r="D103" s="322">
        <v>62.5</v>
      </c>
      <c r="E103" s="335">
        <v>29.11</v>
      </c>
      <c r="F103" s="322">
        <v>20</v>
      </c>
      <c r="G103" s="336">
        <v>56.98</v>
      </c>
      <c r="H103" s="336"/>
      <c r="Q103" s="211"/>
    </row>
    <row r="104" spans="1:17" x14ac:dyDescent="0.2">
      <c r="A104" s="216"/>
      <c r="B104" s="295" t="s">
        <v>277</v>
      </c>
      <c r="C104" s="335">
        <v>58.77</v>
      </c>
      <c r="D104" s="335">
        <v>59.98</v>
      </c>
      <c r="E104" s="335">
        <v>27.73</v>
      </c>
      <c r="F104" s="322">
        <v>20.25</v>
      </c>
      <c r="G104" s="336">
        <v>53.52</v>
      </c>
      <c r="H104" s="336"/>
      <c r="Q104" s="211"/>
    </row>
    <row r="105" spans="1:17" x14ac:dyDescent="0.2">
      <c r="A105" s="216"/>
      <c r="B105" s="295" t="s">
        <v>278</v>
      </c>
      <c r="C105" s="335">
        <v>50.44</v>
      </c>
      <c r="D105" s="335">
        <v>55.57</v>
      </c>
      <c r="E105" s="335">
        <v>26.11</v>
      </c>
      <c r="F105" s="322">
        <v>19.16</v>
      </c>
      <c r="G105" s="336">
        <v>55.51</v>
      </c>
      <c r="H105" s="336"/>
      <c r="Q105" s="211"/>
    </row>
    <row r="106" spans="1:17" x14ac:dyDescent="0.2">
      <c r="A106" s="216"/>
      <c r="B106" s="295" t="s">
        <v>279</v>
      </c>
      <c r="C106" s="335">
        <v>54.27</v>
      </c>
      <c r="D106" s="322">
        <v>55.3</v>
      </c>
      <c r="E106" s="335">
        <v>21.07</v>
      </c>
      <c r="F106" s="322">
        <v>20.97</v>
      </c>
      <c r="G106" s="337">
        <v>60.66</v>
      </c>
      <c r="H106" s="337"/>
      <c r="Q106" s="211"/>
    </row>
    <row r="107" spans="1:17" x14ac:dyDescent="0.2">
      <c r="A107" s="216"/>
      <c r="B107" s="295" t="s">
        <v>280</v>
      </c>
      <c r="C107" s="335">
        <v>64.14</v>
      </c>
      <c r="D107" s="335">
        <v>53.85</v>
      </c>
      <c r="E107" s="335">
        <v>20.05</v>
      </c>
      <c r="F107" s="322">
        <v>18.920000000000002</v>
      </c>
      <c r="G107" s="337">
        <v>51.97</v>
      </c>
      <c r="H107" s="337"/>
      <c r="Q107" s="211"/>
    </row>
    <row r="108" spans="1:17" x14ac:dyDescent="0.2">
      <c r="A108" s="216"/>
      <c r="B108" s="295" t="s">
        <v>281</v>
      </c>
      <c r="C108" s="335">
        <v>55.41</v>
      </c>
      <c r="D108" s="335">
        <v>55.62</v>
      </c>
      <c r="E108" s="335">
        <v>22.14</v>
      </c>
      <c r="F108" s="322">
        <v>20.56</v>
      </c>
      <c r="G108" s="337">
        <v>52.14</v>
      </c>
      <c r="H108" s="337"/>
      <c r="Q108" s="211"/>
    </row>
    <row r="109" spans="1:17" ht="13.5" thickBot="1" x14ac:dyDescent="0.25">
      <c r="B109" s="297" t="s">
        <v>283</v>
      </c>
      <c r="C109" s="300">
        <f>AVERAGE(C97:C108)</f>
        <v>59.419999999999995</v>
      </c>
      <c r="D109" s="300">
        <f t="shared" ref="D109" si="4">AVERAGE(D97:D108)</f>
        <v>59.133333333333333</v>
      </c>
      <c r="E109" s="300">
        <v>31.76</v>
      </c>
      <c r="F109" s="300">
        <v>28.49</v>
      </c>
      <c r="G109" s="299">
        <v>19.88</v>
      </c>
      <c r="H109" s="299">
        <f>AVERAGE(H97:H108)</f>
        <v>57.98</v>
      </c>
      <c r="Q109" s="211"/>
    </row>
    <row r="110" spans="1:17" ht="13.5" thickTop="1" x14ac:dyDescent="0.2">
      <c r="B110" s="242" t="s">
        <v>386</v>
      </c>
      <c r="Q110" s="211"/>
    </row>
    <row r="111" spans="1:17" x14ac:dyDescent="0.2">
      <c r="Q111" s="211"/>
    </row>
    <row r="112" spans="1:17" x14ac:dyDescent="0.2">
      <c r="Q112" s="211"/>
    </row>
    <row r="113" spans="1:17" ht="13.5" thickBot="1" x14ac:dyDescent="0.25">
      <c r="A113" s="243"/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4"/>
    </row>
    <row r="114" spans="1:17" x14ac:dyDescent="0.2">
      <c r="Q114" s="211"/>
    </row>
    <row r="115" spans="1:17" x14ac:dyDescent="0.2">
      <c r="J115" s="214" t="s">
        <v>387</v>
      </c>
      <c r="Q115" s="211"/>
    </row>
    <row r="116" spans="1:17" x14ac:dyDescent="0.2">
      <c r="A116" s="208" t="s">
        <v>388</v>
      </c>
      <c r="J116" s="214"/>
      <c r="Q116" s="211"/>
    </row>
    <row r="117" spans="1:17" ht="13.5" thickBot="1" x14ac:dyDescent="0.25">
      <c r="B117" s="215"/>
      <c r="C117" s="215"/>
      <c r="D117" s="215"/>
      <c r="E117" s="215"/>
      <c r="F117" s="215"/>
      <c r="Q117" s="211"/>
    </row>
    <row r="118" spans="1:17" ht="13.5" thickTop="1" x14ac:dyDescent="0.2">
      <c r="A118" s="216"/>
      <c r="B118" s="343" t="s">
        <v>269</v>
      </c>
      <c r="C118" s="344">
        <v>2018</v>
      </c>
      <c r="D118" s="344">
        <v>2019</v>
      </c>
      <c r="E118" s="344">
        <v>2020</v>
      </c>
      <c r="F118" s="344">
        <v>2021</v>
      </c>
      <c r="G118" s="345">
        <v>2022</v>
      </c>
      <c r="H118" s="345">
        <v>2023</v>
      </c>
      <c r="Q118" s="211"/>
    </row>
    <row r="119" spans="1:17" x14ac:dyDescent="0.2">
      <c r="A119" s="216"/>
      <c r="B119" s="346" t="s">
        <v>270</v>
      </c>
      <c r="C119" s="322">
        <v>0.49</v>
      </c>
      <c r="D119" s="322">
        <v>0</v>
      </c>
      <c r="E119" s="322">
        <v>0</v>
      </c>
      <c r="F119" s="322">
        <v>0</v>
      </c>
      <c r="G119" s="336">
        <v>0</v>
      </c>
      <c r="H119" s="336">
        <v>0</v>
      </c>
      <c r="Q119" s="211"/>
    </row>
    <row r="120" spans="1:17" x14ac:dyDescent="0.2">
      <c r="A120" s="216"/>
      <c r="B120" s="346" t="s">
        <v>271</v>
      </c>
      <c r="C120" s="322">
        <v>0</v>
      </c>
      <c r="D120" s="322">
        <v>0.56000000000000005</v>
      </c>
      <c r="E120" s="322">
        <v>0</v>
      </c>
      <c r="F120" s="322">
        <v>0</v>
      </c>
      <c r="G120" s="347">
        <v>0</v>
      </c>
      <c r="H120" s="347">
        <v>0.19</v>
      </c>
      <c r="Q120" s="211"/>
    </row>
    <row r="121" spans="1:17" x14ac:dyDescent="0.2">
      <c r="A121" s="216"/>
      <c r="B121" s="346" t="s">
        <v>272</v>
      </c>
      <c r="C121" s="322">
        <v>0.4</v>
      </c>
      <c r="D121" s="322">
        <v>0</v>
      </c>
      <c r="E121" s="322">
        <v>0</v>
      </c>
      <c r="F121" s="322">
        <v>0</v>
      </c>
      <c r="G121" s="336">
        <v>0</v>
      </c>
      <c r="H121" s="348">
        <v>0</v>
      </c>
      <c r="Q121" s="211"/>
    </row>
    <row r="122" spans="1:17" x14ac:dyDescent="0.2">
      <c r="A122" s="216"/>
      <c r="B122" s="346" t="s">
        <v>273</v>
      </c>
      <c r="C122" s="322">
        <v>0.5</v>
      </c>
      <c r="D122" s="322">
        <v>0.3</v>
      </c>
      <c r="E122" s="322">
        <v>0</v>
      </c>
      <c r="F122" s="322">
        <v>0</v>
      </c>
      <c r="G122" s="336">
        <v>0</v>
      </c>
      <c r="H122" s="336">
        <v>0</v>
      </c>
      <c r="Q122" s="211"/>
    </row>
    <row r="123" spans="1:17" x14ac:dyDescent="0.2">
      <c r="A123" s="216"/>
      <c r="B123" s="346" t="s">
        <v>274</v>
      </c>
      <c r="C123" s="349">
        <v>0</v>
      </c>
      <c r="D123" s="349">
        <v>0</v>
      </c>
      <c r="E123" s="322">
        <v>0.3</v>
      </c>
      <c r="F123" s="322">
        <v>0</v>
      </c>
      <c r="G123" s="336">
        <v>0</v>
      </c>
      <c r="H123" s="336">
        <v>0</v>
      </c>
      <c r="Q123" s="211"/>
    </row>
    <row r="124" spans="1:17" x14ac:dyDescent="0.2">
      <c r="A124" s="216"/>
      <c r="B124" s="346" t="s">
        <v>275</v>
      </c>
      <c r="C124" s="349">
        <v>0</v>
      </c>
      <c r="D124" s="349">
        <v>0.2</v>
      </c>
      <c r="E124" s="322">
        <v>0</v>
      </c>
      <c r="F124" s="322">
        <v>0</v>
      </c>
      <c r="G124" s="336">
        <v>0.36</v>
      </c>
      <c r="H124" s="336">
        <v>0.18</v>
      </c>
      <c r="Q124" s="211"/>
    </row>
    <row r="125" spans="1:17" x14ac:dyDescent="0.2">
      <c r="A125" s="216"/>
      <c r="B125" s="346" t="s">
        <v>276</v>
      </c>
      <c r="C125" s="322">
        <v>0.4</v>
      </c>
      <c r="D125" s="322">
        <v>0</v>
      </c>
      <c r="E125" s="322">
        <v>0</v>
      </c>
      <c r="F125" s="322">
        <v>0</v>
      </c>
      <c r="G125" s="336">
        <v>0</v>
      </c>
      <c r="H125" s="336"/>
      <c r="Q125" s="211"/>
    </row>
    <row r="126" spans="1:17" x14ac:dyDescent="0.2">
      <c r="A126" s="216"/>
      <c r="B126" s="346" t="s">
        <v>277</v>
      </c>
      <c r="C126" s="322">
        <v>0.2</v>
      </c>
      <c r="D126" s="322">
        <v>0</v>
      </c>
      <c r="E126" s="322">
        <v>0</v>
      </c>
      <c r="F126" s="322">
        <v>0</v>
      </c>
      <c r="G126" s="336">
        <v>0</v>
      </c>
      <c r="H126" s="336"/>
      <c r="Q126" s="211"/>
    </row>
    <row r="127" spans="1:17" x14ac:dyDescent="0.2">
      <c r="A127" s="216"/>
      <c r="B127" s="346" t="s">
        <v>278</v>
      </c>
      <c r="C127" s="322">
        <v>0.2</v>
      </c>
      <c r="D127" s="322">
        <v>0</v>
      </c>
      <c r="E127" s="322">
        <v>0</v>
      </c>
      <c r="F127" s="322">
        <v>0</v>
      </c>
      <c r="G127" s="336">
        <v>0</v>
      </c>
      <c r="H127" s="336"/>
      <c r="Q127" s="211"/>
    </row>
    <row r="128" spans="1:17" x14ac:dyDescent="0.2">
      <c r="A128" s="216"/>
      <c r="B128" s="346" t="s">
        <v>279</v>
      </c>
      <c r="C128" s="322">
        <v>0.5</v>
      </c>
      <c r="D128" s="322">
        <v>0</v>
      </c>
      <c r="E128" s="322">
        <v>0</v>
      </c>
      <c r="F128" s="322">
        <v>0</v>
      </c>
      <c r="G128" s="337">
        <v>0</v>
      </c>
      <c r="H128" s="337"/>
      <c r="Q128" s="211"/>
    </row>
    <row r="129" spans="1:17" x14ac:dyDescent="0.2">
      <c r="A129" s="216"/>
      <c r="B129" s="346" t="s">
        <v>280</v>
      </c>
      <c r="C129" s="322">
        <v>0.3</v>
      </c>
      <c r="D129" s="322">
        <v>0.4</v>
      </c>
      <c r="E129" s="322">
        <v>0</v>
      </c>
      <c r="F129" s="322">
        <v>0</v>
      </c>
      <c r="G129" s="337">
        <v>0</v>
      </c>
      <c r="H129" s="337"/>
      <c r="Q129" s="211"/>
    </row>
    <row r="130" spans="1:17" x14ac:dyDescent="0.2">
      <c r="A130" s="216"/>
      <c r="B130" s="346" t="s">
        <v>281</v>
      </c>
      <c r="C130" s="322">
        <v>0</v>
      </c>
      <c r="D130" s="322">
        <v>0</v>
      </c>
      <c r="E130" s="322">
        <v>0</v>
      </c>
      <c r="F130" s="322">
        <v>0</v>
      </c>
      <c r="G130" s="337">
        <v>0</v>
      </c>
      <c r="H130" s="337"/>
      <c r="Q130" s="211"/>
    </row>
    <row r="131" spans="1:17" ht="13.5" thickBot="1" x14ac:dyDescent="0.25">
      <c r="B131" s="350" t="s">
        <v>283</v>
      </c>
      <c r="C131" s="351">
        <f>AVERAGE(C119:C130)</f>
        <v>0.24916666666666665</v>
      </c>
      <c r="D131" s="351">
        <f t="shared" ref="D131:G131" si="5">AVERAGE(D119:D130)</f>
        <v>0.12166666666666666</v>
      </c>
      <c r="E131" s="351">
        <f t="shared" si="5"/>
        <v>2.4999999999999998E-2</v>
      </c>
      <c r="F131" s="351">
        <f t="shared" si="5"/>
        <v>0</v>
      </c>
      <c r="G131" s="352">
        <f t="shared" si="5"/>
        <v>0.03</v>
      </c>
      <c r="H131" s="352">
        <f>AVERAGE(H119:H130)</f>
        <v>6.1666666666666668E-2</v>
      </c>
      <c r="Q131" s="211"/>
    </row>
    <row r="132" spans="1:17" ht="13.5" thickTop="1" x14ac:dyDescent="0.2">
      <c r="B132" s="242" t="s">
        <v>389</v>
      </c>
      <c r="Q132" s="211"/>
    </row>
    <row r="133" spans="1:17" x14ac:dyDescent="0.2">
      <c r="Q133" s="211"/>
    </row>
    <row r="134" spans="1:17" x14ac:dyDescent="0.2">
      <c r="Q134" s="211"/>
    </row>
    <row r="135" spans="1:17" ht="13.5" thickBot="1" x14ac:dyDescent="0.25">
      <c r="A135" s="243"/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4"/>
    </row>
    <row r="136" spans="1:17" x14ac:dyDescent="0.2">
      <c r="Q136" s="245"/>
    </row>
    <row r="137" spans="1:17" x14ac:dyDescent="0.2">
      <c r="J137" s="214" t="s">
        <v>390</v>
      </c>
      <c r="Q137" s="211"/>
    </row>
    <row r="138" spans="1:17" x14ac:dyDescent="0.2">
      <c r="A138" s="208" t="s">
        <v>391</v>
      </c>
      <c r="Q138" s="211"/>
    </row>
    <row r="139" spans="1:17" ht="13.5" thickBot="1" x14ac:dyDescent="0.25">
      <c r="B139" s="215"/>
      <c r="C139" s="215"/>
      <c r="D139" s="215"/>
      <c r="E139" s="215"/>
      <c r="F139" s="215"/>
      <c r="Q139" s="211"/>
    </row>
    <row r="140" spans="1:17" ht="13.5" thickTop="1" x14ac:dyDescent="0.2">
      <c r="A140" s="216"/>
      <c r="B140" s="353" t="s">
        <v>269</v>
      </c>
      <c r="C140" s="354">
        <v>2018</v>
      </c>
      <c r="D140" s="354">
        <v>2019</v>
      </c>
      <c r="E140" s="354">
        <v>2020</v>
      </c>
      <c r="F140" s="354">
        <v>2021</v>
      </c>
      <c r="G140" s="355">
        <v>2022</v>
      </c>
      <c r="H140" s="355">
        <v>2023</v>
      </c>
      <c r="Q140" s="211"/>
    </row>
    <row r="141" spans="1:17" x14ac:dyDescent="0.2">
      <c r="A141" s="216"/>
      <c r="B141" s="356" t="s">
        <v>270</v>
      </c>
      <c r="C141" s="322">
        <v>2.2999999999999998</v>
      </c>
      <c r="D141" s="335">
        <v>3.23</v>
      </c>
      <c r="E141" s="334">
        <v>1.69</v>
      </c>
      <c r="F141" s="335">
        <v>13.91</v>
      </c>
      <c r="G141" s="336">
        <v>5.4</v>
      </c>
      <c r="H141" s="336">
        <v>3.76</v>
      </c>
      <c r="Q141" s="211"/>
    </row>
    <row r="142" spans="1:17" x14ac:dyDescent="0.2">
      <c r="A142" s="216"/>
      <c r="B142" s="356" t="s">
        <v>271</v>
      </c>
      <c r="C142" s="335">
        <v>1.77</v>
      </c>
      <c r="D142" s="335">
        <v>2.4500000000000002</v>
      </c>
      <c r="E142" s="334">
        <v>2.21</v>
      </c>
      <c r="F142" s="335">
        <v>26.92</v>
      </c>
      <c r="G142" s="341">
        <v>2.52</v>
      </c>
      <c r="H142" s="341">
        <v>1.36</v>
      </c>
      <c r="Q142" s="211"/>
    </row>
    <row r="143" spans="1:17" x14ac:dyDescent="0.2">
      <c r="A143" s="216"/>
      <c r="B143" s="356" t="s">
        <v>272</v>
      </c>
      <c r="C143" s="335">
        <v>3.05</v>
      </c>
      <c r="D143" s="335">
        <v>2.46</v>
      </c>
      <c r="E143" s="334">
        <v>1.36</v>
      </c>
      <c r="F143" s="335">
        <v>18.309999999999999</v>
      </c>
      <c r="G143" s="336">
        <v>4</v>
      </c>
      <c r="H143" s="336">
        <v>4.6900000000000004</v>
      </c>
      <c r="Q143" s="211"/>
    </row>
    <row r="144" spans="1:17" x14ac:dyDescent="0.2">
      <c r="A144" s="216"/>
      <c r="B144" s="356" t="s">
        <v>273</v>
      </c>
      <c r="C144" s="322">
        <v>3.4</v>
      </c>
      <c r="D144" s="322">
        <v>2.2000000000000002</v>
      </c>
      <c r="E144" s="334">
        <v>4.6100000000000003</v>
      </c>
      <c r="F144" s="335">
        <v>18.52</v>
      </c>
      <c r="G144" s="341">
        <v>3.51</v>
      </c>
      <c r="H144" s="341">
        <v>2.95</v>
      </c>
      <c r="Q144" s="211"/>
    </row>
    <row r="145" spans="1:17" x14ac:dyDescent="0.2">
      <c r="A145" s="216"/>
      <c r="B145" s="356" t="s">
        <v>274</v>
      </c>
      <c r="C145" s="322">
        <v>1.77</v>
      </c>
      <c r="D145" s="322">
        <v>1.57</v>
      </c>
      <c r="E145" s="334">
        <v>16.47</v>
      </c>
      <c r="F145" s="335">
        <v>17.98</v>
      </c>
      <c r="G145" s="336">
        <v>2.6</v>
      </c>
      <c r="H145" s="336">
        <v>4.04</v>
      </c>
      <c r="Q145" s="211"/>
    </row>
    <row r="146" spans="1:17" x14ac:dyDescent="0.2">
      <c r="A146" s="216"/>
      <c r="B146" s="356" t="s">
        <v>275</v>
      </c>
      <c r="C146" s="335">
        <v>1.97</v>
      </c>
      <c r="D146" s="335">
        <v>1.86</v>
      </c>
      <c r="E146" s="334">
        <v>20.49</v>
      </c>
      <c r="F146" s="335">
        <v>7.87</v>
      </c>
      <c r="G146" s="341">
        <v>3.09</v>
      </c>
      <c r="H146" s="341">
        <v>3.07</v>
      </c>
      <c r="Q146" s="211"/>
    </row>
    <row r="147" spans="1:17" x14ac:dyDescent="0.2">
      <c r="A147" s="216"/>
      <c r="B147" s="356" t="s">
        <v>276</v>
      </c>
      <c r="C147" s="335">
        <v>2.4300000000000002</v>
      </c>
      <c r="D147" s="322">
        <v>1.4</v>
      </c>
      <c r="E147" s="334">
        <v>18.059999999999999</v>
      </c>
      <c r="F147" s="335">
        <v>6.82</v>
      </c>
      <c r="G147" s="341">
        <v>2.21</v>
      </c>
      <c r="H147" s="341"/>
      <c r="Q147" s="211"/>
    </row>
    <row r="148" spans="1:17" x14ac:dyDescent="0.2">
      <c r="A148" s="216"/>
      <c r="B148" s="356" t="s">
        <v>277</v>
      </c>
      <c r="C148" s="335">
        <v>2.14</v>
      </c>
      <c r="D148" s="335">
        <v>1.77</v>
      </c>
      <c r="E148" s="334">
        <v>18.8</v>
      </c>
      <c r="F148" s="335">
        <v>3.61</v>
      </c>
      <c r="G148" s="341">
        <v>3.81</v>
      </c>
      <c r="H148" s="341"/>
      <c r="Q148" s="211"/>
    </row>
    <row r="149" spans="1:17" x14ac:dyDescent="0.2">
      <c r="A149" s="216"/>
      <c r="B149" s="356" t="s">
        <v>278</v>
      </c>
      <c r="C149" s="322">
        <v>3.1</v>
      </c>
      <c r="D149" s="322">
        <v>0.93</v>
      </c>
      <c r="E149" s="334">
        <v>9.48</v>
      </c>
      <c r="F149" s="335">
        <v>2.99</v>
      </c>
      <c r="G149" s="341">
        <v>3.26</v>
      </c>
      <c r="H149" s="341"/>
      <c r="Q149" s="211"/>
    </row>
    <row r="150" spans="1:17" x14ac:dyDescent="0.2">
      <c r="A150" s="216"/>
      <c r="B150" s="356" t="s">
        <v>279</v>
      </c>
      <c r="C150" s="335">
        <v>1.45</v>
      </c>
      <c r="D150" s="335">
        <v>1.54</v>
      </c>
      <c r="E150" s="334">
        <v>5.91</v>
      </c>
      <c r="F150" s="335">
        <v>3.95</v>
      </c>
      <c r="G150" s="357">
        <v>2.4500000000000002</v>
      </c>
      <c r="H150" s="357"/>
      <c r="Q150" s="211"/>
    </row>
    <row r="151" spans="1:17" x14ac:dyDescent="0.2">
      <c r="A151" s="216"/>
      <c r="B151" s="356" t="s">
        <v>280</v>
      </c>
      <c r="C151" s="322">
        <v>2.7</v>
      </c>
      <c r="D151" s="322">
        <v>1.97</v>
      </c>
      <c r="E151" s="334">
        <v>4.6500000000000004</v>
      </c>
      <c r="F151" s="335">
        <v>3.74</v>
      </c>
      <c r="G151" s="357">
        <v>2.29</v>
      </c>
      <c r="H151" s="357"/>
      <c r="Q151" s="211"/>
    </row>
    <row r="152" spans="1:17" x14ac:dyDescent="0.2">
      <c r="A152" s="216"/>
      <c r="B152" s="356" t="s">
        <v>281</v>
      </c>
      <c r="C152" s="335">
        <v>1.51</v>
      </c>
      <c r="D152" s="335">
        <v>2.52</v>
      </c>
      <c r="E152" s="334">
        <v>5.37</v>
      </c>
      <c r="F152" s="335">
        <v>3.07</v>
      </c>
      <c r="G152" s="357">
        <v>2.42</v>
      </c>
      <c r="H152" s="357"/>
      <c r="Q152" s="211"/>
    </row>
    <row r="153" spans="1:17" ht="13.5" thickBot="1" x14ac:dyDescent="0.25">
      <c r="B153" s="358" t="s">
        <v>283</v>
      </c>
      <c r="C153" s="359">
        <f>AVERAGE(C141:C152)</f>
        <v>2.2991666666666668</v>
      </c>
      <c r="D153" s="359">
        <f t="shared" ref="D153" si="6">AVERAGE(D141:D152)</f>
        <v>1.9916666666666665</v>
      </c>
      <c r="E153" s="359">
        <v>8.2200000000000006</v>
      </c>
      <c r="F153" s="359">
        <v>11.8</v>
      </c>
      <c r="G153" s="360">
        <v>5.4</v>
      </c>
      <c r="H153" s="360">
        <f>AVERAGE(H141:H152)</f>
        <v>3.311666666666667</v>
      </c>
      <c r="Q153" s="211"/>
    </row>
    <row r="154" spans="1:17" ht="13.5" thickTop="1" x14ac:dyDescent="0.2">
      <c r="B154" s="242" t="s">
        <v>392</v>
      </c>
      <c r="Q154" s="211"/>
    </row>
    <row r="155" spans="1:17" x14ac:dyDescent="0.2">
      <c r="Q155" s="211"/>
    </row>
    <row r="156" spans="1:17" x14ac:dyDescent="0.2">
      <c r="Q156" s="211"/>
    </row>
    <row r="157" spans="1:17" ht="13.5" thickBot="1" x14ac:dyDescent="0.25">
      <c r="A157" s="243"/>
      <c r="B157" s="243"/>
      <c r="C157" s="243"/>
      <c r="D157" s="243"/>
      <c r="E157" s="243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  <c r="P157" s="243"/>
      <c r="Q157" s="244"/>
    </row>
    <row r="158" spans="1:17" x14ac:dyDescent="0.2">
      <c r="Q158" s="245"/>
    </row>
    <row r="159" spans="1:17" x14ac:dyDescent="0.2">
      <c r="J159" s="214" t="s">
        <v>393</v>
      </c>
      <c r="Q159" s="211"/>
    </row>
    <row r="160" spans="1:17" x14ac:dyDescent="0.2">
      <c r="A160" s="208" t="s">
        <v>394</v>
      </c>
      <c r="Q160" s="211"/>
    </row>
    <row r="161" spans="1:17" ht="13.5" thickBot="1" x14ac:dyDescent="0.25">
      <c r="B161" s="215"/>
      <c r="C161" s="215"/>
      <c r="D161" s="215"/>
      <c r="E161" s="215"/>
      <c r="F161" s="215"/>
      <c r="Q161" s="211"/>
    </row>
    <row r="162" spans="1:17" ht="13.5" thickTop="1" x14ac:dyDescent="0.2">
      <c r="A162" s="216"/>
      <c r="B162" s="361" t="s">
        <v>269</v>
      </c>
      <c r="C162" s="362">
        <v>2018</v>
      </c>
      <c r="D162" s="362">
        <v>2019</v>
      </c>
      <c r="E162" s="362">
        <v>2020</v>
      </c>
      <c r="F162" s="362">
        <v>2021</v>
      </c>
      <c r="G162" s="363">
        <v>2022</v>
      </c>
      <c r="H162" s="363">
        <v>2023</v>
      </c>
      <c r="Q162" s="211"/>
    </row>
    <row r="163" spans="1:17" x14ac:dyDescent="0.2">
      <c r="A163" s="216"/>
      <c r="B163" s="364" t="s">
        <v>270</v>
      </c>
      <c r="C163" s="322">
        <v>11.9</v>
      </c>
      <c r="D163" s="335">
        <v>10.42</v>
      </c>
      <c r="E163" s="335">
        <v>2.2200000000000002</v>
      </c>
      <c r="F163" s="322">
        <v>0</v>
      </c>
      <c r="G163" s="336">
        <v>0</v>
      </c>
      <c r="H163" s="336">
        <v>0</v>
      </c>
      <c r="Q163" s="211"/>
    </row>
    <row r="164" spans="1:17" x14ac:dyDescent="0.2">
      <c r="A164" s="216"/>
      <c r="B164" s="364" t="s">
        <v>271</v>
      </c>
      <c r="C164" s="322">
        <v>9.8000000000000007</v>
      </c>
      <c r="D164" s="335">
        <v>7.61</v>
      </c>
      <c r="E164" s="322">
        <v>0</v>
      </c>
      <c r="F164" s="322">
        <v>0</v>
      </c>
      <c r="G164" s="336">
        <v>0</v>
      </c>
      <c r="H164" s="336">
        <v>2.65</v>
      </c>
      <c r="Q164" s="211"/>
    </row>
    <row r="165" spans="1:17" x14ac:dyDescent="0.2">
      <c r="A165" s="216"/>
      <c r="B165" s="364" t="s">
        <v>272</v>
      </c>
      <c r="C165" s="335">
        <v>3.74</v>
      </c>
      <c r="D165" s="335">
        <v>5.62</v>
      </c>
      <c r="E165" s="335">
        <v>8.33</v>
      </c>
      <c r="F165" s="322">
        <v>0</v>
      </c>
      <c r="G165" s="336">
        <v>0</v>
      </c>
      <c r="H165" s="336">
        <v>1.97</v>
      </c>
      <c r="Q165" s="211"/>
    </row>
    <row r="166" spans="1:17" x14ac:dyDescent="0.2">
      <c r="A166" s="216"/>
      <c r="B166" s="364" t="s">
        <v>273</v>
      </c>
      <c r="C166" s="335">
        <v>5.69</v>
      </c>
      <c r="D166" s="335">
        <v>11.57</v>
      </c>
      <c r="E166" s="322">
        <v>0</v>
      </c>
      <c r="F166" s="322">
        <v>0</v>
      </c>
      <c r="G166" s="347">
        <v>0</v>
      </c>
      <c r="H166" s="347">
        <v>11.64</v>
      </c>
      <c r="Q166" s="211"/>
    </row>
    <row r="167" spans="1:17" x14ac:dyDescent="0.2">
      <c r="A167" s="216"/>
      <c r="B167" s="364" t="s">
        <v>274</v>
      </c>
      <c r="C167" s="335">
        <v>9.92</v>
      </c>
      <c r="D167" s="322">
        <v>10</v>
      </c>
      <c r="E167" s="322">
        <v>0</v>
      </c>
      <c r="F167" s="322">
        <v>0</v>
      </c>
      <c r="G167" s="336">
        <v>0</v>
      </c>
      <c r="H167" s="336">
        <v>1.97</v>
      </c>
      <c r="Q167" s="211"/>
    </row>
    <row r="168" spans="1:17" x14ac:dyDescent="0.2">
      <c r="A168" s="216"/>
      <c r="B168" s="364" t="s">
        <v>275</v>
      </c>
      <c r="C168" s="335">
        <v>3.96</v>
      </c>
      <c r="D168" s="322">
        <v>7.2</v>
      </c>
      <c r="E168" s="322">
        <v>0</v>
      </c>
      <c r="F168" s="322">
        <v>0</v>
      </c>
      <c r="G168" s="336">
        <v>0</v>
      </c>
      <c r="H168" s="336">
        <v>11.64</v>
      </c>
      <c r="Q168" s="211"/>
    </row>
    <row r="169" spans="1:17" x14ac:dyDescent="0.2">
      <c r="A169" s="216"/>
      <c r="B169" s="364" t="s">
        <v>276</v>
      </c>
      <c r="C169" s="322">
        <v>23.4</v>
      </c>
      <c r="D169" s="335">
        <v>9.57</v>
      </c>
      <c r="E169" s="322">
        <v>0</v>
      </c>
      <c r="F169" s="322">
        <v>0</v>
      </c>
      <c r="G169" s="336">
        <v>0</v>
      </c>
      <c r="H169" s="336"/>
      <c r="Q169" s="211"/>
    </row>
    <row r="170" spans="1:17" x14ac:dyDescent="0.2">
      <c r="A170" s="216"/>
      <c r="B170" s="364" t="s">
        <v>277</v>
      </c>
      <c r="C170" s="322">
        <v>15.2</v>
      </c>
      <c r="D170" s="335">
        <v>2.13</v>
      </c>
      <c r="E170" s="322">
        <v>0</v>
      </c>
      <c r="F170" s="322">
        <v>0</v>
      </c>
      <c r="G170" s="336">
        <v>17.68</v>
      </c>
      <c r="H170" s="336"/>
      <c r="Q170" s="211"/>
    </row>
    <row r="171" spans="1:17" x14ac:dyDescent="0.2">
      <c r="A171" s="216"/>
      <c r="B171" s="364" t="s">
        <v>278</v>
      </c>
      <c r="C171" s="322">
        <v>6</v>
      </c>
      <c r="D171" s="322">
        <v>1</v>
      </c>
      <c r="E171" s="322">
        <v>0</v>
      </c>
      <c r="F171" s="322">
        <v>0</v>
      </c>
      <c r="G171" s="336">
        <v>0</v>
      </c>
      <c r="H171" s="336"/>
      <c r="Q171" s="211"/>
    </row>
    <row r="172" spans="1:17" x14ac:dyDescent="0.2">
      <c r="A172" s="216"/>
      <c r="B172" s="364" t="s">
        <v>279</v>
      </c>
      <c r="C172" s="322">
        <v>10.6</v>
      </c>
      <c r="D172" s="322">
        <v>0</v>
      </c>
      <c r="E172" s="322">
        <v>0</v>
      </c>
      <c r="F172" s="322">
        <v>0</v>
      </c>
      <c r="G172" s="337">
        <v>0</v>
      </c>
      <c r="H172" s="337"/>
      <c r="Q172" s="211"/>
    </row>
    <row r="173" spans="1:17" x14ac:dyDescent="0.2">
      <c r="A173" s="216"/>
      <c r="B173" s="364" t="s">
        <v>280</v>
      </c>
      <c r="C173" s="322">
        <v>8.5</v>
      </c>
      <c r="D173" s="335">
        <v>1.08</v>
      </c>
      <c r="E173" s="322">
        <v>0</v>
      </c>
      <c r="F173" s="322">
        <v>0</v>
      </c>
      <c r="G173" s="337">
        <v>0</v>
      </c>
      <c r="H173" s="337"/>
      <c r="Q173" s="211"/>
    </row>
    <row r="174" spans="1:17" x14ac:dyDescent="0.2">
      <c r="A174" s="216"/>
      <c r="B174" s="364" t="s">
        <v>281</v>
      </c>
      <c r="C174" s="322">
        <v>8.1</v>
      </c>
      <c r="D174" s="322">
        <v>0</v>
      </c>
      <c r="E174" s="322">
        <v>4.3</v>
      </c>
      <c r="F174" s="322">
        <v>0</v>
      </c>
      <c r="G174" s="337">
        <v>0</v>
      </c>
      <c r="H174" s="337"/>
      <c r="Q174" s="211"/>
    </row>
    <row r="175" spans="1:17" ht="13.5" thickBot="1" x14ac:dyDescent="0.25">
      <c r="B175" s="365" t="s">
        <v>283</v>
      </c>
      <c r="C175" s="366">
        <f>AVERAGE(C163:C174)</f>
        <v>9.7341666666666651</v>
      </c>
      <c r="D175" s="366">
        <f t="shared" ref="D175:G175" si="7">AVERAGE(D163:D174)</f>
        <v>5.5166666666666666</v>
      </c>
      <c r="E175" s="366">
        <f t="shared" si="7"/>
        <v>1.2375</v>
      </c>
      <c r="F175" s="366">
        <f t="shared" si="7"/>
        <v>0</v>
      </c>
      <c r="G175" s="367">
        <f t="shared" si="7"/>
        <v>1.4733333333333334</v>
      </c>
      <c r="H175" s="367">
        <f>AVERAGE(H163:H174)</f>
        <v>4.9783333333333335</v>
      </c>
      <c r="Q175" s="211"/>
    </row>
    <row r="176" spans="1:17" ht="13.5" thickTop="1" x14ac:dyDescent="0.2">
      <c r="B176" s="242" t="s">
        <v>395</v>
      </c>
      <c r="Q176" s="211"/>
    </row>
    <row r="177" spans="1:17" x14ac:dyDescent="0.2">
      <c r="Q177" s="211"/>
    </row>
    <row r="178" spans="1:17" x14ac:dyDescent="0.2">
      <c r="Q178" s="211"/>
    </row>
    <row r="179" spans="1:17" ht="13.5" thickBot="1" x14ac:dyDescent="0.25">
      <c r="A179" s="243"/>
      <c r="B179" s="243"/>
      <c r="C179" s="243"/>
      <c r="D179" s="243"/>
      <c r="E179" s="243"/>
      <c r="F179" s="243"/>
      <c r="G179" s="243"/>
      <c r="H179" s="243"/>
      <c r="I179" s="243"/>
      <c r="J179" s="243"/>
      <c r="K179" s="243"/>
      <c r="L179" s="243"/>
      <c r="M179" s="243"/>
      <c r="N179" s="243"/>
      <c r="O179" s="243"/>
      <c r="P179" s="243"/>
      <c r="Q179" s="244"/>
    </row>
    <row r="180" spans="1:17" x14ac:dyDescent="0.2">
      <c r="Q180" s="245"/>
    </row>
    <row r="181" spans="1:17" x14ac:dyDescent="0.2">
      <c r="J181" s="214" t="s">
        <v>396</v>
      </c>
      <c r="Q181" s="211"/>
    </row>
    <row r="182" spans="1:17" x14ac:dyDescent="0.2">
      <c r="A182" s="208" t="s">
        <v>397</v>
      </c>
      <c r="Q182" s="211"/>
    </row>
    <row r="183" spans="1:17" ht="13.5" thickBot="1" x14ac:dyDescent="0.25">
      <c r="B183" s="215"/>
      <c r="C183" s="215"/>
      <c r="D183" s="215"/>
      <c r="E183" s="215"/>
      <c r="F183" s="215"/>
      <c r="Q183" s="211"/>
    </row>
    <row r="184" spans="1:17" ht="13.5" thickTop="1" x14ac:dyDescent="0.2">
      <c r="A184" s="216"/>
      <c r="B184" s="368" t="s">
        <v>269</v>
      </c>
      <c r="C184" s="369">
        <v>2018</v>
      </c>
      <c r="D184" s="369">
        <v>2019</v>
      </c>
      <c r="E184" s="369">
        <v>2020</v>
      </c>
      <c r="F184" s="369">
        <v>2021</v>
      </c>
      <c r="G184" s="370">
        <v>2022</v>
      </c>
      <c r="H184" s="370">
        <v>2023</v>
      </c>
      <c r="Q184" s="211"/>
    </row>
    <row r="185" spans="1:17" x14ac:dyDescent="0.2">
      <c r="A185" s="216"/>
      <c r="B185" s="371" t="s">
        <v>270</v>
      </c>
      <c r="C185" s="335">
        <v>6.69</v>
      </c>
      <c r="D185" s="335">
        <v>6.46</v>
      </c>
      <c r="E185" s="335">
        <v>6.51</v>
      </c>
      <c r="F185" s="322">
        <v>2.29</v>
      </c>
      <c r="G185" s="336">
        <v>2.15</v>
      </c>
      <c r="H185" s="336">
        <v>5.69</v>
      </c>
      <c r="Q185" s="211"/>
    </row>
    <row r="186" spans="1:17" x14ac:dyDescent="0.2">
      <c r="A186" s="216"/>
      <c r="B186" s="371" t="s">
        <v>271</v>
      </c>
      <c r="C186" s="335">
        <v>5.58</v>
      </c>
      <c r="D186" s="335">
        <v>5.84</v>
      </c>
      <c r="E186" s="335">
        <v>6.46</v>
      </c>
      <c r="F186" s="322">
        <v>2.76</v>
      </c>
      <c r="G186" s="336">
        <v>2.2000000000000002</v>
      </c>
      <c r="H186" s="336">
        <v>5.23</v>
      </c>
      <c r="Q186" s="211"/>
    </row>
    <row r="187" spans="1:17" x14ac:dyDescent="0.2">
      <c r="A187" s="216"/>
      <c r="B187" s="371" t="s">
        <v>272</v>
      </c>
      <c r="C187" s="335">
        <v>6.13</v>
      </c>
      <c r="D187" s="322">
        <v>5.8</v>
      </c>
      <c r="E187" s="335">
        <v>5.26</v>
      </c>
      <c r="F187" s="322">
        <v>2.87</v>
      </c>
      <c r="G187" s="336">
        <v>2.5299999999999998</v>
      </c>
      <c r="H187" s="336">
        <v>6.33</v>
      </c>
      <c r="Q187" s="211"/>
    </row>
    <row r="188" spans="1:17" x14ac:dyDescent="0.2">
      <c r="A188" s="216"/>
      <c r="B188" s="371" t="s">
        <v>273</v>
      </c>
      <c r="C188" s="335">
        <v>6.47</v>
      </c>
      <c r="D188" s="335">
        <v>6.48</v>
      </c>
      <c r="E188" s="335">
        <v>2.88</v>
      </c>
      <c r="F188" s="322">
        <v>3</v>
      </c>
      <c r="G188" s="336">
        <v>2.59</v>
      </c>
      <c r="H188" s="336">
        <v>5.55</v>
      </c>
      <c r="Q188" s="211"/>
    </row>
    <row r="189" spans="1:17" x14ac:dyDescent="0.2">
      <c r="A189" s="216"/>
      <c r="B189" s="371" t="s">
        <v>274</v>
      </c>
      <c r="C189" s="322">
        <v>6.2</v>
      </c>
      <c r="D189" s="322">
        <v>6.29</v>
      </c>
      <c r="E189" s="335">
        <v>3.53</v>
      </c>
      <c r="F189" s="322">
        <v>2.7</v>
      </c>
      <c r="G189" s="336">
        <v>5.5</v>
      </c>
      <c r="H189" s="336">
        <v>5.47</v>
      </c>
      <c r="Q189" s="211"/>
    </row>
    <row r="190" spans="1:17" x14ac:dyDescent="0.2">
      <c r="A190" s="216"/>
      <c r="B190" s="371" t="s">
        <v>275</v>
      </c>
      <c r="C190" s="335">
        <v>6.13</v>
      </c>
      <c r="D190" s="335">
        <v>5.92</v>
      </c>
      <c r="E190" s="335">
        <v>3.36</v>
      </c>
      <c r="F190" s="322">
        <v>1.99</v>
      </c>
      <c r="G190" s="336">
        <v>5.62</v>
      </c>
      <c r="H190" s="336">
        <v>5.32</v>
      </c>
      <c r="Q190" s="211"/>
    </row>
    <row r="191" spans="1:17" x14ac:dyDescent="0.2">
      <c r="A191" s="216"/>
      <c r="B191" s="371" t="s">
        <v>276</v>
      </c>
      <c r="C191" s="335">
        <v>5.87</v>
      </c>
      <c r="D191" s="335">
        <v>6.27</v>
      </c>
      <c r="E191" s="335">
        <v>2.33</v>
      </c>
      <c r="F191" s="335">
        <v>1.91</v>
      </c>
      <c r="G191" s="341">
        <v>5.54</v>
      </c>
      <c r="H191" s="341"/>
      <c r="Q191" s="211"/>
    </row>
    <row r="192" spans="1:17" x14ac:dyDescent="0.2">
      <c r="A192" s="216"/>
      <c r="B192" s="371" t="s">
        <v>277</v>
      </c>
      <c r="C192" s="335">
        <v>6.16</v>
      </c>
      <c r="D192" s="335">
        <v>6.21</v>
      </c>
      <c r="E192" s="335">
        <v>2.41</v>
      </c>
      <c r="F192" s="322">
        <v>2.1</v>
      </c>
      <c r="G192" s="336">
        <v>5.09</v>
      </c>
      <c r="H192" s="336"/>
      <c r="Q192" s="211"/>
    </row>
    <row r="193" spans="1:17" x14ac:dyDescent="0.2">
      <c r="A193" s="216"/>
      <c r="B193" s="371" t="s">
        <v>278</v>
      </c>
      <c r="C193" s="335">
        <v>5.32</v>
      </c>
      <c r="D193" s="335">
        <v>5.91</v>
      </c>
      <c r="E193" s="335">
        <v>2.2400000000000002</v>
      </c>
      <c r="F193" s="335">
        <v>1.86</v>
      </c>
      <c r="G193" s="341">
        <v>5.32</v>
      </c>
      <c r="H193" s="341"/>
      <c r="Q193" s="211"/>
    </row>
    <row r="194" spans="1:17" x14ac:dyDescent="0.2">
      <c r="A194" s="216"/>
      <c r="B194" s="371" t="s">
        <v>279</v>
      </c>
      <c r="C194" s="335">
        <v>6.04</v>
      </c>
      <c r="D194" s="322">
        <v>5.7</v>
      </c>
      <c r="E194" s="335">
        <v>1.96</v>
      </c>
      <c r="F194" s="335">
        <v>2.0499999999999998</v>
      </c>
      <c r="G194" s="341">
        <v>5.41</v>
      </c>
      <c r="H194" s="341"/>
      <c r="Q194" s="211"/>
    </row>
    <row r="195" spans="1:17" x14ac:dyDescent="0.2">
      <c r="A195" s="216"/>
      <c r="B195" s="371" t="s">
        <v>280</v>
      </c>
      <c r="C195" s="335">
        <v>6.51</v>
      </c>
      <c r="D195" s="335">
        <v>5.57</v>
      </c>
      <c r="E195" s="335">
        <v>2.0699999999999998</v>
      </c>
      <c r="F195" s="335">
        <v>2.0299999999999998</v>
      </c>
      <c r="G195" s="341">
        <v>5.36</v>
      </c>
      <c r="H195" s="341"/>
      <c r="Q195" s="211"/>
    </row>
    <row r="196" spans="1:17" x14ac:dyDescent="0.2">
      <c r="A196" s="216"/>
      <c r="B196" s="371" t="s">
        <v>281</v>
      </c>
      <c r="C196" s="335">
        <v>5.84</v>
      </c>
      <c r="D196" s="335">
        <v>5.67</v>
      </c>
      <c r="E196" s="335">
        <v>2.16</v>
      </c>
      <c r="F196" s="335">
        <v>2.14</v>
      </c>
      <c r="G196" s="341">
        <v>5.48</v>
      </c>
      <c r="H196" s="341"/>
      <c r="Q196" s="211"/>
    </row>
    <row r="197" spans="1:17" ht="13.5" thickBot="1" x14ac:dyDescent="0.25">
      <c r="B197" s="372" t="s">
        <v>283</v>
      </c>
      <c r="C197" s="373">
        <f>AVERAGE(C185:C196)</f>
        <v>6.0783333333333331</v>
      </c>
      <c r="D197" s="373">
        <f t="shared" ref="D197" si="8">AVERAGE(D185:D196)</f>
        <v>6.0100000000000016</v>
      </c>
      <c r="E197" s="373">
        <v>3.03</v>
      </c>
      <c r="F197" s="373">
        <v>2.31</v>
      </c>
      <c r="G197" s="374">
        <v>2.15</v>
      </c>
      <c r="H197" s="374">
        <f>AVERAGE(H185:H196)</f>
        <v>5.5983333333333336</v>
      </c>
      <c r="Q197" s="211"/>
    </row>
    <row r="198" spans="1:17" ht="13.5" thickTop="1" x14ac:dyDescent="0.2">
      <c r="B198" s="242" t="s">
        <v>398</v>
      </c>
      <c r="Q198" s="211"/>
    </row>
    <row r="199" spans="1:17" x14ac:dyDescent="0.2">
      <c r="Q199" s="211"/>
    </row>
    <row r="200" spans="1:17" x14ac:dyDescent="0.2">
      <c r="Q200" s="211"/>
    </row>
    <row r="201" spans="1:17" ht="13.5" thickBot="1" x14ac:dyDescent="0.25">
      <c r="A201" s="243"/>
      <c r="B201" s="243"/>
      <c r="C201" s="243"/>
      <c r="D201" s="243"/>
      <c r="E201" s="243"/>
      <c r="F201" s="243"/>
      <c r="G201" s="243"/>
      <c r="H201" s="243"/>
      <c r="I201" s="243"/>
      <c r="J201" s="243"/>
      <c r="K201" s="243"/>
      <c r="L201" s="243"/>
      <c r="M201" s="243"/>
      <c r="N201" s="243"/>
      <c r="O201" s="243"/>
      <c r="P201" s="243"/>
      <c r="Q201" s="244"/>
    </row>
  </sheetData>
  <pageMargins left="0.31496062992125984" right="0.31496062992125984" top="0.55118110236220474" bottom="0.55118110236220474" header="0.31496062992125984" footer="0.31496062992125984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429D-CF5B-4B07-8337-B728B4A81928}">
  <sheetPr>
    <tabColor rgb="FFFFFF00"/>
  </sheetPr>
  <dimension ref="A1:T74"/>
  <sheetViews>
    <sheetView workbookViewId="0">
      <selection activeCell="H1" sqref="H1"/>
    </sheetView>
  </sheetViews>
  <sheetFormatPr baseColWidth="10" defaultRowHeight="12.75" x14ac:dyDescent="0.2"/>
  <cols>
    <col min="1" max="1" width="6.42578125" style="210" customWidth="1"/>
    <col min="2" max="2" width="6.140625" style="210" customWidth="1"/>
    <col min="3" max="3" width="12.140625" style="210" customWidth="1"/>
    <col min="4" max="4" width="12.85546875" style="210" customWidth="1"/>
    <col min="5" max="5" width="10.42578125" style="210" customWidth="1"/>
    <col min="6" max="6" width="12.140625" style="210" customWidth="1"/>
    <col min="7" max="7" width="12.85546875" style="210" customWidth="1"/>
    <col min="8" max="8" width="10.42578125" style="210" customWidth="1"/>
    <col min="9" max="9" width="12.140625" style="210" customWidth="1"/>
    <col min="10" max="10" width="12.85546875" style="210" customWidth="1"/>
    <col min="11" max="11" width="10.42578125" style="210" customWidth="1"/>
    <col min="12" max="12" width="12.140625" style="210" customWidth="1"/>
    <col min="13" max="13" width="12.85546875" style="210" customWidth="1"/>
    <col min="14" max="14" width="10.42578125" style="210" customWidth="1"/>
    <col min="15" max="15" width="12.140625" style="210" customWidth="1"/>
    <col min="16" max="16" width="12.85546875" style="210" customWidth="1"/>
    <col min="17" max="18" width="10.42578125" style="210" customWidth="1"/>
    <col min="19" max="16384" width="11.42578125" style="210"/>
  </cols>
  <sheetData>
    <row r="1" spans="1:20" ht="15.75" x14ac:dyDescent="0.25">
      <c r="B1" s="209" t="s">
        <v>399</v>
      </c>
    </row>
    <row r="2" spans="1:20" x14ac:dyDescent="0.2">
      <c r="B2" s="208" t="s">
        <v>41</v>
      </c>
    </row>
    <row r="3" spans="1:20" x14ac:dyDescent="0.2">
      <c r="B3" s="208" t="s">
        <v>371</v>
      </c>
    </row>
    <row r="5" spans="1:20" x14ac:dyDescent="0.2">
      <c r="A5" s="208" t="s">
        <v>400</v>
      </c>
    </row>
    <row r="6" spans="1:20" ht="13.5" thickBot="1" x14ac:dyDescent="0.25"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3">
        <v>2023</v>
      </c>
    </row>
    <row r="7" spans="1:20" ht="52.9" customHeight="1" thickTop="1" x14ac:dyDescent="0.2">
      <c r="A7" s="216"/>
      <c r="B7" s="375" t="s">
        <v>5</v>
      </c>
      <c r="C7" s="376" t="s">
        <v>401</v>
      </c>
      <c r="D7" s="376" t="s">
        <v>402</v>
      </c>
      <c r="E7" s="377" t="s">
        <v>403</v>
      </c>
      <c r="F7" s="378" t="s">
        <v>401</v>
      </c>
      <c r="G7" s="379" t="s">
        <v>402</v>
      </c>
      <c r="H7" s="380" t="s">
        <v>404</v>
      </c>
      <c r="I7" s="381" t="s">
        <v>401</v>
      </c>
      <c r="J7" s="382" t="s">
        <v>402</v>
      </c>
      <c r="K7" s="383" t="s">
        <v>405</v>
      </c>
      <c r="L7" s="384" t="s">
        <v>401</v>
      </c>
      <c r="M7" s="385" t="s">
        <v>402</v>
      </c>
      <c r="N7" s="386" t="s">
        <v>406</v>
      </c>
      <c r="O7" s="387" t="s">
        <v>401</v>
      </c>
      <c r="P7" s="388" t="s">
        <v>402</v>
      </c>
      <c r="Q7" s="389" t="s">
        <v>407</v>
      </c>
      <c r="R7" s="390" t="s">
        <v>401</v>
      </c>
      <c r="S7" s="390" t="s">
        <v>402</v>
      </c>
      <c r="T7" s="390" t="s">
        <v>408</v>
      </c>
    </row>
    <row r="8" spans="1:20" x14ac:dyDescent="0.2">
      <c r="A8" s="216"/>
      <c r="B8" s="391" t="s">
        <v>270</v>
      </c>
      <c r="C8" s="392">
        <v>262</v>
      </c>
      <c r="D8" s="393">
        <v>173</v>
      </c>
      <c r="E8" s="394">
        <f>+D8/C8*100</f>
        <v>66.030534351145036</v>
      </c>
      <c r="F8" s="392">
        <v>240</v>
      </c>
      <c r="G8" s="393">
        <v>166</v>
      </c>
      <c r="H8" s="395">
        <f>+G8/F8*100</f>
        <v>69.166666666666671</v>
      </c>
      <c r="I8" s="392">
        <v>305</v>
      </c>
      <c r="J8" s="393">
        <v>215</v>
      </c>
      <c r="K8" s="396">
        <f>+J8/I8*100</f>
        <v>70.491803278688522</v>
      </c>
      <c r="L8" s="392">
        <v>145</v>
      </c>
      <c r="M8" s="393">
        <v>136</v>
      </c>
      <c r="N8" s="397">
        <f>+M8/L8*100</f>
        <v>93.793103448275858</v>
      </c>
      <c r="O8" s="392">
        <v>150</v>
      </c>
      <c r="P8" s="393">
        <v>69</v>
      </c>
      <c r="Q8" s="398">
        <f t="shared" ref="Q8:Q20" si="0">+P8/O8*100</f>
        <v>46</v>
      </c>
      <c r="R8" s="392">
        <v>244</v>
      </c>
      <c r="S8" s="393">
        <v>152</v>
      </c>
      <c r="T8" s="399">
        <f t="shared" ref="T8:T20" si="1">+S8/R8*100</f>
        <v>62.295081967213115</v>
      </c>
    </row>
    <row r="9" spans="1:20" x14ac:dyDescent="0.2">
      <c r="A9" s="216"/>
      <c r="B9" s="391" t="s">
        <v>271</v>
      </c>
      <c r="C9" s="392">
        <v>244</v>
      </c>
      <c r="D9" s="393">
        <v>148</v>
      </c>
      <c r="E9" s="394">
        <f t="shared" ref="E9:E20" si="2">+D9/C9*100</f>
        <v>60.655737704918032</v>
      </c>
      <c r="F9" s="392">
        <v>205</v>
      </c>
      <c r="G9" s="393">
        <v>129</v>
      </c>
      <c r="H9" s="395">
        <f t="shared" ref="H9:H20" si="3">+G9/F9*100</f>
        <v>62.926829268292686</v>
      </c>
      <c r="I9" s="392">
        <v>280</v>
      </c>
      <c r="J9" s="393">
        <v>194</v>
      </c>
      <c r="K9" s="396">
        <f t="shared" ref="K9:K20" si="4">+J9/I9*100</f>
        <v>69.285714285714278</v>
      </c>
      <c r="L9" s="392">
        <v>124</v>
      </c>
      <c r="M9" s="393">
        <v>124</v>
      </c>
      <c r="N9" s="397">
        <f t="shared" ref="N9:N20" si="5">+M9/L9*100</f>
        <v>100</v>
      </c>
      <c r="O9" s="392">
        <v>181</v>
      </c>
      <c r="P9" s="393">
        <v>88</v>
      </c>
      <c r="Q9" s="398">
        <f t="shared" si="0"/>
        <v>48.618784530386741</v>
      </c>
      <c r="R9" s="392">
        <v>242</v>
      </c>
      <c r="S9" s="393">
        <v>91</v>
      </c>
      <c r="T9" s="399">
        <f t="shared" si="1"/>
        <v>37.603305785123972</v>
      </c>
    </row>
    <row r="10" spans="1:20" x14ac:dyDescent="0.2">
      <c r="A10" s="216"/>
      <c r="B10" s="391" t="s">
        <v>272</v>
      </c>
      <c r="C10" s="392">
        <v>242</v>
      </c>
      <c r="D10" s="393">
        <v>148</v>
      </c>
      <c r="E10" s="394">
        <f t="shared" si="2"/>
        <v>61.157024793388423</v>
      </c>
      <c r="F10" s="392">
        <v>241</v>
      </c>
      <c r="G10" s="393">
        <v>158</v>
      </c>
      <c r="H10" s="395">
        <f t="shared" si="3"/>
        <v>65.560165975103729</v>
      </c>
      <c r="I10" s="392">
        <v>219</v>
      </c>
      <c r="J10" s="393">
        <v>174</v>
      </c>
      <c r="K10" s="396">
        <f t="shared" si="4"/>
        <v>79.452054794520549</v>
      </c>
      <c r="L10" s="392">
        <v>174</v>
      </c>
      <c r="M10" s="393">
        <v>167</v>
      </c>
      <c r="N10" s="397">
        <f t="shared" si="5"/>
        <v>95.977011494252878</v>
      </c>
      <c r="O10" s="392">
        <v>215</v>
      </c>
      <c r="P10" s="393">
        <v>174</v>
      </c>
      <c r="Q10" s="398">
        <f t="shared" si="0"/>
        <v>80.930232558139537</v>
      </c>
      <c r="R10" s="392">
        <v>264</v>
      </c>
      <c r="S10" s="393">
        <v>112</v>
      </c>
      <c r="T10" s="399">
        <f t="shared" si="1"/>
        <v>42.424242424242422</v>
      </c>
    </row>
    <row r="11" spans="1:20" x14ac:dyDescent="0.2">
      <c r="A11" s="216"/>
      <c r="B11" s="391" t="s">
        <v>273</v>
      </c>
      <c r="C11" s="392">
        <f>160+95</f>
        <v>255</v>
      </c>
      <c r="D11" s="393">
        <v>160</v>
      </c>
      <c r="E11" s="394">
        <f t="shared" si="2"/>
        <v>62.745098039215684</v>
      </c>
      <c r="F11" s="392">
        <v>250</v>
      </c>
      <c r="G11" s="393">
        <v>151</v>
      </c>
      <c r="H11" s="395">
        <f t="shared" si="3"/>
        <v>60.4</v>
      </c>
      <c r="I11" s="392">
        <v>110</v>
      </c>
      <c r="J11" s="393">
        <v>110</v>
      </c>
      <c r="K11" s="396">
        <f t="shared" si="4"/>
        <v>100</v>
      </c>
      <c r="L11" s="392">
        <v>147</v>
      </c>
      <c r="M11" s="393">
        <v>142</v>
      </c>
      <c r="N11" s="397">
        <f t="shared" si="5"/>
        <v>96.598639455782305</v>
      </c>
      <c r="O11" s="392">
        <v>208</v>
      </c>
      <c r="P11" s="393">
        <v>137</v>
      </c>
      <c r="Q11" s="398">
        <f t="shared" si="0"/>
        <v>65.865384615384613</v>
      </c>
      <c r="R11" s="392">
        <v>248</v>
      </c>
      <c r="S11" s="393">
        <v>102</v>
      </c>
      <c r="T11" s="399">
        <f t="shared" si="1"/>
        <v>41.12903225806452</v>
      </c>
    </row>
    <row r="12" spans="1:20" x14ac:dyDescent="0.2">
      <c r="A12" s="216"/>
      <c r="B12" s="391" t="s">
        <v>274</v>
      </c>
      <c r="C12" s="392">
        <f>94+158</f>
        <v>252</v>
      </c>
      <c r="D12" s="393">
        <v>158</v>
      </c>
      <c r="E12" s="394">
        <f t="shared" si="2"/>
        <v>62.698412698412696</v>
      </c>
      <c r="F12" s="392">
        <v>281</v>
      </c>
      <c r="G12" s="393">
        <v>183</v>
      </c>
      <c r="H12" s="395">
        <f t="shared" si="3"/>
        <v>65.12455516014235</v>
      </c>
      <c r="I12" s="392">
        <v>116</v>
      </c>
      <c r="J12" s="393">
        <v>116</v>
      </c>
      <c r="K12" s="396">
        <f t="shared" si="4"/>
        <v>100</v>
      </c>
      <c r="L12" s="392">
        <v>148</v>
      </c>
      <c r="M12" s="393">
        <v>148</v>
      </c>
      <c r="N12" s="397">
        <f t="shared" si="5"/>
        <v>100</v>
      </c>
      <c r="O12" s="392">
        <v>214</v>
      </c>
      <c r="P12" s="393">
        <v>115</v>
      </c>
      <c r="Q12" s="398">
        <f t="shared" si="0"/>
        <v>53.738317757009348</v>
      </c>
      <c r="R12" s="392">
        <v>264</v>
      </c>
      <c r="S12" s="393">
        <v>112</v>
      </c>
      <c r="T12" s="399">
        <f t="shared" si="1"/>
        <v>42.424242424242422</v>
      </c>
    </row>
    <row r="13" spans="1:20" x14ac:dyDescent="0.2">
      <c r="A13" s="216"/>
      <c r="B13" s="391" t="s">
        <v>275</v>
      </c>
      <c r="C13" s="392">
        <f>81+156</f>
        <v>237</v>
      </c>
      <c r="D13" s="393">
        <v>156</v>
      </c>
      <c r="E13" s="394">
        <f t="shared" si="2"/>
        <v>65.822784810126578</v>
      </c>
      <c r="F13" s="392">
        <v>247</v>
      </c>
      <c r="G13" s="393">
        <v>150</v>
      </c>
      <c r="H13" s="395">
        <f t="shared" si="3"/>
        <v>60.728744939271252</v>
      </c>
      <c r="I13" s="392">
        <v>91</v>
      </c>
      <c r="J13" s="393">
        <v>91</v>
      </c>
      <c r="K13" s="396">
        <f t="shared" si="4"/>
        <v>100</v>
      </c>
      <c r="L13" s="392">
        <v>147</v>
      </c>
      <c r="M13" s="393">
        <v>145</v>
      </c>
      <c r="N13" s="397">
        <f t="shared" si="5"/>
        <v>98.639455782312922</v>
      </c>
      <c r="O13" s="392">
        <v>277</v>
      </c>
      <c r="P13" s="393">
        <v>101</v>
      </c>
      <c r="Q13" s="398">
        <f t="shared" si="0"/>
        <v>36.462093862815884</v>
      </c>
      <c r="R13" s="392">
        <v>248</v>
      </c>
      <c r="S13" s="393">
        <v>102</v>
      </c>
      <c r="T13" s="399">
        <f t="shared" si="1"/>
        <v>41.12903225806452</v>
      </c>
    </row>
    <row r="14" spans="1:20" x14ac:dyDescent="0.2">
      <c r="A14" s="216"/>
      <c r="B14" s="391" t="s">
        <v>276</v>
      </c>
      <c r="C14" s="392">
        <v>213</v>
      </c>
      <c r="D14" s="393">
        <v>162</v>
      </c>
      <c r="E14" s="394">
        <f t="shared" si="2"/>
        <v>76.056338028169009</v>
      </c>
      <c r="F14" s="392">
        <v>307</v>
      </c>
      <c r="G14" s="393">
        <v>192</v>
      </c>
      <c r="H14" s="395">
        <f t="shared" si="3"/>
        <v>62.540716612377842</v>
      </c>
      <c r="I14" s="392">
        <v>93</v>
      </c>
      <c r="J14" s="393">
        <v>93</v>
      </c>
      <c r="K14" s="396">
        <f t="shared" si="4"/>
        <v>100</v>
      </c>
      <c r="L14" s="392">
        <v>153</v>
      </c>
      <c r="M14" s="393">
        <v>153</v>
      </c>
      <c r="N14" s="397">
        <f t="shared" si="5"/>
        <v>100</v>
      </c>
      <c r="O14" s="392">
        <v>270</v>
      </c>
      <c r="P14" s="393">
        <v>116</v>
      </c>
      <c r="Q14" s="398">
        <f t="shared" si="0"/>
        <v>42.962962962962962</v>
      </c>
      <c r="R14" s="392"/>
      <c r="S14" s="393"/>
      <c r="T14" s="399" t="e">
        <f t="shared" si="1"/>
        <v>#DIV/0!</v>
      </c>
    </row>
    <row r="15" spans="1:20" x14ac:dyDescent="0.2">
      <c r="A15" s="216"/>
      <c r="B15" s="391" t="s">
        <v>277</v>
      </c>
      <c r="C15" s="392">
        <v>235</v>
      </c>
      <c r="D15" s="393">
        <v>186</v>
      </c>
      <c r="E15" s="394">
        <f t="shared" si="2"/>
        <v>79.148936170212764</v>
      </c>
      <c r="F15" s="392">
        <v>256</v>
      </c>
      <c r="G15" s="393">
        <v>131</v>
      </c>
      <c r="H15" s="395">
        <f t="shared" si="3"/>
        <v>51.171875</v>
      </c>
      <c r="I15" s="392">
        <v>122</v>
      </c>
      <c r="J15" s="393">
        <v>122</v>
      </c>
      <c r="K15" s="396">
        <f t="shared" si="4"/>
        <v>100</v>
      </c>
      <c r="L15" s="392">
        <v>157</v>
      </c>
      <c r="M15" s="393">
        <v>157</v>
      </c>
      <c r="N15" s="397">
        <f t="shared" si="5"/>
        <v>100</v>
      </c>
      <c r="O15" s="392">
        <v>254</v>
      </c>
      <c r="P15" s="393">
        <v>165</v>
      </c>
      <c r="Q15" s="398">
        <f t="shared" si="0"/>
        <v>64.960629921259837</v>
      </c>
      <c r="R15" s="392"/>
      <c r="S15" s="393"/>
      <c r="T15" s="399" t="e">
        <f t="shared" si="1"/>
        <v>#DIV/0!</v>
      </c>
    </row>
    <row r="16" spans="1:20" x14ac:dyDescent="0.2">
      <c r="A16" s="216"/>
      <c r="B16" s="391" t="s">
        <v>278</v>
      </c>
      <c r="C16" s="392">
        <f>171+42</f>
        <v>213</v>
      </c>
      <c r="D16" s="393">
        <v>171</v>
      </c>
      <c r="E16" s="394">
        <f t="shared" si="2"/>
        <v>80.281690140845072</v>
      </c>
      <c r="F16" s="392">
        <v>246</v>
      </c>
      <c r="G16" s="393">
        <v>108</v>
      </c>
      <c r="H16" s="395">
        <f t="shared" si="3"/>
        <v>43.902439024390247</v>
      </c>
      <c r="I16" s="392">
        <v>134</v>
      </c>
      <c r="J16" s="393">
        <v>134</v>
      </c>
      <c r="K16" s="396">
        <f t="shared" si="4"/>
        <v>100</v>
      </c>
      <c r="L16" s="392">
        <v>163</v>
      </c>
      <c r="M16" s="393">
        <v>162</v>
      </c>
      <c r="N16" s="397">
        <f t="shared" si="5"/>
        <v>99.386503067484668</v>
      </c>
      <c r="O16" s="392">
        <v>244</v>
      </c>
      <c r="P16" s="393">
        <v>151</v>
      </c>
      <c r="Q16" s="398">
        <f t="shared" si="0"/>
        <v>61.885245901639344</v>
      </c>
      <c r="R16" s="392"/>
      <c r="S16" s="393"/>
      <c r="T16" s="399" t="e">
        <f t="shared" si="1"/>
        <v>#DIV/0!</v>
      </c>
    </row>
    <row r="17" spans="1:20" x14ac:dyDescent="0.2">
      <c r="A17" s="216"/>
      <c r="B17" s="391" t="s">
        <v>279</v>
      </c>
      <c r="C17" s="392">
        <v>249</v>
      </c>
      <c r="D17" s="393">
        <v>165</v>
      </c>
      <c r="E17" s="394">
        <f t="shared" si="2"/>
        <v>66.265060240963862</v>
      </c>
      <c r="F17" s="392">
        <v>255</v>
      </c>
      <c r="G17" s="393">
        <v>153</v>
      </c>
      <c r="H17" s="395">
        <f t="shared" si="3"/>
        <v>60</v>
      </c>
      <c r="I17" s="392">
        <v>145</v>
      </c>
      <c r="J17" s="393">
        <v>145</v>
      </c>
      <c r="K17" s="396">
        <f t="shared" si="4"/>
        <v>100</v>
      </c>
      <c r="L17" s="392">
        <v>189</v>
      </c>
      <c r="M17" s="393">
        <v>188</v>
      </c>
      <c r="N17" s="397">
        <f t="shared" si="5"/>
        <v>99.470899470899468</v>
      </c>
      <c r="O17" s="400">
        <v>242</v>
      </c>
      <c r="P17" s="401">
        <v>91</v>
      </c>
      <c r="Q17" s="402">
        <f t="shared" si="0"/>
        <v>37.603305785123972</v>
      </c>
      <c r="R17" s="400"/>
      <c r="S17" s="401"/>
      <c r="T17" s="403" t="e">
        <f t="shared" si="1"/>
        <v>#DIV/0!</v>
      </c>
    </row>
    <row r="18" spans="1:20" x14ac:dyDescent="0.2">
      <c r="A18" s="216"/>
      <c r="B18" s="391" t="s">
        <v>280</v>
      </c>
      <c r="C18" s="392">
        <v>262</v>
      </c>
      <c r="D18" s="393">
        <v>167</v>
      </c>
      <c r="E18" s="394">
        <f t="shared" si="2"/>
        <v>63.74045801526718</v>
      </c>
      <c r="F18" s="392">
        <v>262</v>
      </c>
      <c r="G18" s="393">
        <v>169</v>
      </c>
      <c r="H18" s="395">
        <f t="shared" si="3"/>
        <v>64.503816793893137</v>
      </c>
      <c r="I18" s="392">
        <v>173</v>
      </c>
      <c r="J18" s="393">
        <v>158</v>
      </c>
      <c r="K18" s="396">
        <f t="shared" si="4"/>
        <v>91.329479768786129</v>
      </c>
      <c r="L18" s="392">
        <v>177</v>
      </c>
      <c r="M18" s="393">
        <v>177</v>
      </c>
      <c r="N18" s="397">
        <f t="shared" si="5"/>
        <v>100</v>
      </c>
      <c r="O18" s="400">
        <v>245</v>
      </c>
      <c r="P18" s="401">
        <v>91</v>
      </c>
      <c r="Q18" s="402">
        <f t="shared" si="0"/>
        <v>37.142857142857146</v>
      </c>
      <c r="R18" s="400"/>
      <c r="S18" s="401"/>
      <c r="T18" s="403" t="e">
        <f t="shared" si="1"/>
        <v>#DIV/0!</v>
      </c>
    </row>
    <row r="19" spans="1:20" x14ac:dyDescent="0.2">
      <c r="A19" s="216"/>
      <c r="B19" s="391" t="s">
        <v>281</v>
      </c>
      <c r="C19" s="392">
        <v>246</v>
      </c>
      <c r="D19" s="393">
        <v>179</v>
      </c>
      <c r="E19" s="394">
        <f t="shared" si="2"/>
        <v>72.764227642276424</v>
      </c>
      <c r="F19" s="392">
        <v>215</v>
      </c>
      <c r="G19" s="393">
        <v>151</v>
      </c>
      <c r="H19" s="395">
        <f t="shared" si="3"/>
        <v>70.232558139534888</v>
      </c>
      <c r="I19" s="392">
        <v>186</v>
      </c>
      <c r="J19" s="393">
        <v>164</v>
      </c>
      <c r="K19" s="396">
        <f t="shared" si="4"/>
        <v>88.172043010752688</v>
      </c>
      <c r="L19" s="392">
        <v>163</v>
      </c>
      <c r="M19" s="393">
        <v>157</v>
      </c>
      <c r="N19" s="397">
        <f t="shared" si="5"/>
        <v>96.319018404907979</v>
      </c>
      <c r="O19" s="400">
        <v>257</v>
      </c>
      <c r="P19" s="401">
        <v>109</v>
      </c>
      <c r="Q19" s="402">
        <f t="shared" si="0"/>
        <v>42.412451361867703</v>
      </c>
      <c r="R19" s="400"/>
      <c r="S19" s="401"/>
      <c r="T19" s="403" t="e">
        <f t="shared" si="1"/>
        <v>#DIV/0!</v>
      </c>
    </row>
    <row r="20" spans="1:20" ht="13.5" thickBot="1" x14ac:dyDescent="0.25">
      <c r="A20" s="216"/>
      <c r="B20" s="404" t="s">
        <v>123</v>
      </c>
      <c r="C20" s="405">
        <f>SUM(C8:C19)</f>
        <v>2910</v>
      </c>
      <c r="D20" s="405">
        <f>SUM(D8:D19)</f>
        <v>1973</v>
      </c>
      <c r="E20" s="406">
        <f t="shared" si="2"/>
        <v>67.800687285223376</v>
      </c>
      <c r="F20" s="407">
        <f>SUM(F8:F19)</f>
        <v>3005</v>
      </c>
      <c r="G20" s="408">
        <f>SUM(G8:G19)</f>
        <v>1841</v>
      </c>
      <c r="H20" s="409">
        <f t="shared" si="3"/>
        <v>61.26455906821964</v>
      </c>
      <c r="I20" s="410">
        <f>SUM(I8:I19)</f>
        <v>1974</v>
      </c>
      <c r="J20" s="411">
        <f>SUM(J8:J19)</f>
        <v>1716</v>
      </c>
      <c r="K20" s="412">
        <f t="shared" si="4"/>
        <v>86.930091185410333</v>
      </c>
      <c r="L20" s="413">
        <f>SUM(L8:L19)</f>
        <v>1887</v>
      </c>
      <c r="M20" s="414">
        <f>SUM(M8:M19)</f>
        <v>1856</v>
      </c>
      <c r="N20" s="415">
        <f t="shared" si="5"/>
        <v>98.357180710121881</v>
      </c>
      <c r="O20" s="416">
        <f>SUM(O8:O19)</f>
        <v>2757</v>
      </c>
      <c r="P20" s="417">
        <f>SUM(P8:P19)</f>
        <v>1407</v>
      </c>
      <c r="Q20" s="418">
        <f t="shared" si="0"/>
        <v>51.033732317736671</v>
      </c>
      <c r="R20" s="416">
        <f>SUM(R8:R19)</f>
        <v>1510</v>
      </c>
      <c r="S20" s="417">
        <f>SUM(S8:S19)</f>
        <v>671</v>
      </c>
      <c r="T20" s="419">
        <f t="shared" si="1"/>
        <v>44.437086092715234</v>
      </c>
    </row>
    <row r="21" spans="1:20" ht="13.5" thickTop="1" x14ac:dyDescent="0.2"/>
    <row r="22" spans="1:20" x14ac:dyDescent="0.2">
      <c r="B22" s="420"/>
    </row>
    <row r="23" spans="1:20" ht="13.5" thickBot="1" x14ac:dyDescent="0.25">
      <c r="B23" s="215"/>
      <c r="C23" s="215"/>
      <c r="D23" s="215"/>
      <c r="E23" s="215"/>
      <c r="F23" s="215"/>
      <c r="G23" s="215"/>
    </row>
    <row r="24" spans="1:20" ht="26.25" thickTop="1" x14ac:dyDescent="0.2">
      <c r="A24" s="216"/>
      <c r="B24" s="421" t="s">
        <v>313</v>
      </c>
      <c r="C24" s="422" t="s">
        <v>409</v>
      </c>
      <c r="D24" s="423" t="s">
        <v>410</v>
      </c>
      <c r="E24" s="424" t="s">
        <v>411</v>
      </c>
      <c r="F24" s="425" t="s">
        <v>412</v>
      </c>
      <c r="G24" s="426" t="s">
        <v>413</v>
      </c>
      <c r="H24" s="426" t="s">
        <v>414</v>
      </c>
    </row>
    <row r="25" spans="1:20" x14ac:dyDescent="0.2">
      <c r="A25" s="216"/>
      <c r="B25" s="427" t="s">
        <v>270</v>
      </c>
      <c r="C25" s="229">
        <f>E8</f>
        <v>66.030534351145036</v>
      </c>
      <c r="D25" s="229">
        <f>H8</f>
        <v>69.166666666666671</v>
      </c>
      <c r="E25" s="229">
        <f>K8</f>
        <v>70.491803278688522</v>
      </c>
      <c r="F25" s="229">
        <f>N8</f>
        <v>93.793103448275858</v>
      </c>
      <c r="G25" s="282">
        <f t="shared" ref="G25:G37" si="6">Q8</f>
        <v>46</v>
      </c>
      <c r="H25" s="282">
        <v>62.3</v>
      </c>
    </row>
    <row r="26" spans="1:20" x14ac:dyDescent="0.2">
      <c r="A26" s="216"/>
      <c r="B26" s="427" t="s">
        <v>271</v>
      </c>
      <c r="C26" s="229">
        <f t="shared" ref="C26:C37" si="7">E9</f>
        <v>60.655737704918032</v>
      </c>
      <c r="D26" s="229">
        <f t="shared" ref="D26:D37" si="8">H9</f>
        <v>62.926829268292686</v>
      </c>
      <c r="E26" s="229">
        <f t="shared" ref="E26:E37" si="9">K9</f>
        <v>69.285714285714278</v>
      </c>
      <c r="F26" s="229">
        <f t="shared" ref="F26:F37" si="10">N9</f>
        <v>100</v>
      </c>
      <c r="G26" s="282">
        <f t="shared" si="6"/>
        <v>48.618784530386741</v>
      </c>
      <c r="H26" s="282">
        <v>37.6</v>
      </c>
    </row>
    <row r="27" spans="1:20" x14ac:dyDescent="0.2">
      <c r="A27" s="216"/>
      <c r="B27" s="427" t="s">
        <v>272</v>
      </c>
      <c r="C27" s="229">
        <f t="shared" si="7"/>
        <v>61.157024793388423</v>
      </c>
      <c r="D27" s="229">
        <f t="shared" si="8"/>
        <v>65.560165975103729</v>
      </c>
      <c r="E27" s="229">
        <f t="shared" si="9"/>
        <v>79.452054794520549</v>
      </c>
      <c r="F27" s="229">
        <f t="shared" si="10"/>
        <v>95.977011494252878</v>
      </c>
      <c r="G27" s="282">
        <f t="shared" si="6"/>
        <v>80.930232558139537</v>
      </c>
      <c r="H27" s="282">
        <v>42.42</v>
      </c>
    </row>
    <row r="28" spans="1:20" x14ac:dyDescent="0.2">
      <c r="A28" s="216"/>
      <c r="B28" s="427" t="s">
        <v>273</v>
      </c>
      <c r="C28" s="229">
        <f t="shared" si="7"/>
        <v>62.745098039215684</v>
      </c>
      <c r="D28" s="229">
        <f t="shared" si="8"/>
        <v>60.4</v>
      </c>
      <c r="E28" s="229">
        <f t="shared" si="9"/>
        <v>100</v>
      </c>
      <c r="F28" s="229">
        <f t="shared" si="10"/>
        <v>96.598639455782305</v>
      </c>
      <c r="G28" s="282">
        <f t="shared" si="6"/>
        <v>65.865384615384613</v>
      </c>
      <c r="H28" s="282">
        <v>41.13</v>
      </c>
    </row>
    <row r="29" spans="1:20" x14ac:dyDescent="0.2">
      <c r="A29" s="216"/>
      <c r="B29" s="427" t="s">
        <v>274</v>
      </c>
      <c r="C29" s="229">
        <f t="shared" si="7"/>
        <v>62.698412698412696</v>
      </c>
      <c r="D29" s="229">
        <f t="shared" si="8"/>
        <v>65.12455516014235</v>
      </c>
      <c r="E29" s="229">
        <f t="shared" si="9"/>
        <v>100</v>
      </c>
      <c r="F29" s="229">
        <f t="shared" si="10"/>
        <v>100</v>
      </c>
      <c r="G29" s="282">
        <f t="shared" si="6"/>
        <v>53.738317757009348</v>
      </c>
      <c r="H29" s="282">
        <f>T12</f>
        <v>42.424242424242422</v>
      </c>
    </row>
    <row r="30" spans="1:20" x14ac:dyDescent="0.2">
      <c r="A30" s="216"/>
      <c r="B30" s="427" t="s">
        <v>275</v>
      </c>
      <c r="C30" s="229">
        <f t="shared" si="7"/>
        <v>65.822784810126578</v>
      </c>
      <c r="D30" s="229">
        <f t="shared" si="8"/>
        <v>60.728744939271252</v>
      </c>
      <c r="E30" s="229">
        <f t="shared" si="9"/>
        <v>100</v>
      </c>
      <c r="F30" s="229">
        <f t="shared" si="10"/>
        <v>98.639455782312922</v>
      </c>
      <c r="G30" s="282">
        <f t="shared" si="6"/>
        <v>36.462093862815884</v>
      </c>
      <c r="H30" s="282">
        <f t="shared" ref="H30:H37" si="11">T13</f>
        <v>41.12903225806452</v>
      </c>
    </row>
    <row r="31" spans="1:20" x14ac:dyDescent="0.2">
      <c r="A31" s="216"/>
      <c r="B31" s="427" t="s">
        <v>276</v>
      </c>
      <c r="C31" s="229">
        <f t="shared" si="7"/>
        <v>76.056338028169009</v>
      </c>
      <c r="D31" s="229">
        <f t="shared" si="8"/>
        <v>62.540716612377842</v>
      </c>
      <c r="E31" s="229">
        <f t="shared" si="9"/>
        <v>100</v>
      </c>
      <c r="F31" s="229">
        <f t="shared" si="10"/>
        <v>100</v>
      </c>
      <c r="G31" s="282">
        <f t="shared" si="6"/>
        <v>42.962962962962962</v>
      </c>
      <c r="H31" s="282" t="e">
        <f t="shared" si="11"/>
        <v>#DIV/0!</v>
      </c>
    </row>
    <row r="32" spans="1:20" x14ac:dyDescent="0.2">
      <c r="A32" s="216"/>
      <c r="B32" s="427" t="s">
        <v>277</v>
      </c>
      <c r="C32" s="229">
        <f t="shared" si="7"/>
        <v>79.148936170212764</v>
      </c>
      <c r="D32" s="229">
        <f t="shared" si="8"/>
        <v>51.171875</v>
      </c>
      <c r="E32" s="229">
        <f t="shared" si="9"/>
        <v>100</v>
      </c>
      <c r="F32" s="229">
        <f t="shared" si="10"/>
        <v>100</v>
      </c>
      <c r="G32" s="282">
        <f t="shared" si="6"/>
        <v>64.960629921259837</v>
      </c>
      <c r="H32" s="282" t="e">
        <f t="shared" si="11"/>
        <v>#DIV/0!</v>
      </c>
    </row>
    <row r="33" spans="1:15" x14ac:dyDescent="0.2">
      <c r="A33" s="216"/>
      <c r="B33" s="427" t="s">
        <v>278</v>
      </c>
      <c r="C33" s="229">
        <f t="shared" si="7"/>
        <v>80.281690140845072</v>
      </c>
      <c r="D33" s="229">
        <f t="shared" si="8"/>
        <v>43.902439024390247</v>
      </c>
      <c r="E33" s="229">
        <f t="shared" si="9"/>
        <v>100</v>
      </c>
      <c r="F33" s="229">
        <f t="shared" si="10"/>
        <v>99.386503067484668</v>
      </c>
      <c r="G33" s="282">
        <f t="shared" si="6"/>
        <v>61.885245901639344</v>
      </c>
      <c r="H33" s="282" t="e">
        <f t="shared" si="11"/>
        <v>#DIV/0!</v>
      </c>
    </row>
    <row r="34" spans="1:15" x14ac:dyDescent="0.2">
      <c r="A34" s="216"/>
      <c r="B34" s="427" t="s">
        <v>279</v>
      </c>
      <c r="C34" s="229">
        <f t="shared" si="7"/>
        <v>66.265060240963862</v>
      </c>
      <c r="D34" s="229">
        <f t="shared" si="8"/>
        <v>60</v>
      </c>
      <c r="E34" s="229">
        <f t="shared" si="9"/>
        <v>100</v>
      </c>
      <c r="F34" s="229">
        <f t="shared" si="10"/>
        <v>99.470899470899468</v>
      </c>
      <c r="G34" s="428">
        <f t="shared" si="6"/>
        <v>37.603305785123972</v>
      </c>
      <c r="H34" s="282" t="e">
        <f t="shared" si="11"/>
        <v>#DIV/0!</v>
      </c>
    </row>
    <row r="35" spans="1:15" x14ac:dyDescent="0.2">
      <c r="A35" s="216"/>
      <c r="B35" s="427" t="s">
        <v>280</v>
      </c>
      <c r="C35" s="229">
        <f t="shared" si="7"/>
        <v>63.74045801526718</v>
      </c>
      <c r="D35" s="229">
        <f t="shared" si="8"/>
        <v>64.503816793893137</v>
      </c>
      <c r="E35" s="229">
        <f t="shared" si="9"/>
        <v>91.329479768786129</v>
      </c>
      <c r="F35" s="229">
        <f t="shared" si="10"/>
        <v>100</v>
      </c>
      <c r="G35" s="428">
        <f t="shared" si="6"/>
        <v>37.142857142857146</v>
      </c>
      <c r="H35" s="282" t="e">
        <f t="shared" si="11"/>
        <v>#DIV/0!</v>
      </c>
    </row>
    <row r="36" spans="1:15" x14ac:dyDescent="0.2">
      <c r="A36" s="216"/>
      <c r="B36" s="427" t="s">
        <v>281</v>
      </c>
      <c r="C36" s="229">
        <f t="shared" si="7"/>
        <v>72.764227642276424</v>
      </c>
      <c r="D36" s="229">
        <f t="shared" si="8"/>
        <v>70.232558139534888</v>
      </c>
      <c r="E36" s="229">
        <f t="shared" si="9"/>
        <v>88.172043010752688</v>
      </c>
      <c r="F36" s="229">
        <f t="shared" si="10"/>
        <v>96.319018404907979</v>
      </c>
      <c r="G36" s="428">
        <f t="shared" si="6"/>
        <v>42.412451361867703</v>
      </c>
      <c r="H36" s="282" t="e">
        <f t="shared" si="11"/>
        <v>#DIV/0!</v>
      </c>
    </row>
    <row r="37" spans="1:15" ht="13.5" thickBot="1" x14ac:dyDescent="0.25">
      <c r="A37" s="216"/>
      <c r="B37" s="429" t="s">
        <v>123</v>
      </c>
      <c r="C37" s="430">
        <f t="shared" si="7"/>
        <v>67.800687285223376</v>
      </c>
      <c r="D37" s="431">
        <f t="shared" si="8"/>
        <v>61.26455906821964</v>
      </c>
      <c r="E37" s="432">
        <f t="shared" si="9"/>
        <v>86.930091185410333</v>
      </c>
      <c r="F37" s="433">
        <f t="shared" si="10"/>
        <v>98.357180710121881</v>
      </c>
      <c r="G37" s="434">
        <f t="shared" si="6"/>
        <v>51.033732317736671</v>
      </c>
      <c r="H37" s="282">
        <f t="shared" si="11"/>
        <v>44.437086092715234</v>
      </c>
    </row>
    <row r="38" spans="1:15" ht="13.5" thickTop="1" x14ac:dyDescent="0.2">
      <c r="B38" s="242" t="s">
        <v>415</v>
      </c>
      <c r="I38" s="242" t="s">
        <v>416</v>
      </c>
    </row>
    <row r="41" spans="1:15" x14ac:dyDescent="0.2">
      <c r="A41" s="208" t="s">
        <v>417</v>
      </c>
    </row>
    <row r="42" spans="1:15" ht="13.5" thickBot="1" x14ac:dyDescent="0.25"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</row>
    <row r="43" spans="1:15" ht="54.75" thickTop="1" x14ac:dyDescent="0.2">
      <c r="A43" s="216"/>
      <c r="B43" s="435" t="s">
        <v>5</v>
      </c>
      <c r="C43" s="436" t="s">
        <v>418</v>
      </c>
      <c r="D43" s="378" t="s">
        <v>419</v>
      </c>
      <c r="E43" s="437" t="s">
        <v>420</v>
      </c>
      <c r="F43" s="438" t="s">
        <v>421</v>
      </c>
      <c r="G43" s="439" t="s">
        <v>422</v>
      </c>
      <c r="H43" s="440" t="s">
        <v>423</v>
      </c>
      <c r="I43" s="441" t="s">
        <v>424</v>
      </c>
      <c r="J43" s="442" t="s">
        <v>425</v>
      </c>
      <c r="K43" s="443" t="s">
        <v>426</v>
      </c>
      <c r="L43" s="444" t="s">
        <v>427</v>
      </c>
      <c r="M43" s="264" t="s">
        <v>428</v>
      </c>
      <c r="N43" s="445" t="s">
        <v>429</v>
      </c>
      <c r="O43" s="446" t="s">
        <v>430</v>
      </c>
    </row>
    <row r="44" spans="1:15" x14ac:dyDescent="0.2">
      <c r="A44" s="216"/>
      <c r="B44" s="447" t="s">
        <v>270</v>
      </c>
      <c r="C44" s="448">
        <v>2</v>
      </c>
      <c r="D44" s="392">
        <v>262</v>
      </c>
      <c r="E44" s="395">
        <f>+D44/C44</f>
        <v>131</v>
      </c>
      <c r="F44" s="392">
        <v>240</v>
      </c>
      <c r="G44" s="449">
        <f>+F44/2</f>
        <v>120</v>
      </c>
      <c r="H44" s="392">
        <v>305</v>
      </c>
      <c r="I44" s="450">
        <f>+H44/2</f>
        <v>152.5</v>
      </c>
      <c r="J44" s="392">
        <v>145</v>
      </c>
      <c r="K44" s="451">
        <f>+J44/2</f>
        <v>72.5</v>
      </c>
      <c r="L44" s="392">
        <v>150</v>
      </c>
      <c r="M44" s="452">
        <f t="shared" ref="M44:M55" si="12">+L44/2</f>
        <v>75</v>
      </c>
      <c r="N44" s="392">
        <v>244</v>
      </c>
      <c r="O44" s="399">
        <f t="shared" ref="O44:O55" si="13">+N44/2</f>
        <v>122</v>
      </c>
    </row>
    <row r="45" spans="1:15" x14ac:dyDescent="0.2">
      <c r="A45" s="216"/>
      <c r="B45" s="447" t="s">
        <v>271</v>
      </c>
      <c r="C45" s="448">
        <v>2</v>
      </c>
      <c r="D45" s="392">
        <v>244</v>
      </c>
      <c r="E45" s="395">
        <f t="shared" ref="E45:E55" si="14">+D45/C45</f>
        <v>122</v>
      </c>
      <c r="F45" s="392">
        <v>205</v>
      </c>
      <c r="G45" s="449">
        <f t="shared" ref="G45:I55" si="15">+F45/2</f>
        <v>102.5</v>
      </c>
      <c r="H45" s="392">
        <v>280</v>
      </c>
      <c r="I45" s="450">
        <f t="shared" si="15"/>
        <v>140</v>
      </c>
      <c r="J45" s="392">
        <v>124</v>
      </c>
      <c r="K45" s="451">
        <f t="shared" ref="K45:K55" si="16">+J45/2</f>
        <v>62</v>
      </c>
      <c r="L45" s="392">
        <v>181</v>
      </c>
      <c r="M45" s="452">
        <f t="shared" si="12"/>
        <v>90.5</v>
      </c>
      <c r="N45" s="392">
        <v>242</v>
      </c>
      <c r="O45" s="399">
        <f t="shared" si="13"/>
        <v>121</v>
      </c>
    </row>
    <row r="46" spans="1:15" x14ac:dyDescent="0.2">
      <c r="A46" s="216"/>
      <c r="B46" s="447" t="s">
        <v>272</v>
      </c>
      <c r="C46" s="448">
        <v>2</v>
      </c>
      <c r="D46" s="392">
        <v>242</v>
      </c>
      <c r="E46" s="395">
        <f t="shared" si="14"/>
        <v>121</v>
      </c>
      <c r="F46" s="392">
        <v>241</v>
      </c>
      <c r="G46" s="449">
        <f t="shared" si="15"/>
        <v>120.5</v>
      </c>
      <c r="H46" s="392">
        <v>219</v>
      </c>
      <c r="I46" s="450">
        <f t="shared" si="15"/>
        <v>109.5</v>
      </c>
      <c r="J46" s="392">
        <v>174</v>
      </c>
      <c r="K46" s="451">
        <f t="shared" si="16"/>
        <v>87</v>
      </c>
      <c r="L46" s="392">
        <v>215</v>
      </c>
      <c r="M46" s="452">
        <f t="shared" si="12"/>
        <v>107.5</v>
      </c>
      <c r="N46" s="392">
        <v>264</v>
      </c>
      <c r="O46" s="399">
        <f t="shared" si="13"/>
        <v>132</v>
      </c>
    </row>
    <row r="47" spans="1:15" x14ac:dyDescent="0.2">
      <c r="A47" s="216"/>
      <c r="B47" s="447" t="s">
        <v>273</v>
      </c>
      <c r="C47" s="448">
        <v>2</v>
      </c>
      <c r="D47" s="392">
        <v>255</v>
      </c>
      <c r="E47" s="395">
        <f t="shared" si="14"/>
        <v>127.5</v>
      </c>
      <c r="F47" s="392">
        <v>250</v>
      </c>
      <c r="G47" s="449">
        <f t="shared" si="15"/>
        <v>125</v>
      </c>
      <c r="H47" s="392">
        <v>110</v>
      </c>
      <c r="I47" s="450">
        <f t="shared" si="15"/>
        <v>55</v>
      </c>
      <c r="J47" s="392">
        <v>147</v>
      </c>
      <c r="K47" s="451">
        <f t="shared" si="16"/>
        <v>73.5</v>
      </c>
      <c r="L47" s="392">
        <v>208</v>
      </c>
      <c r="M47" s="452">
        <f t="shared" si="12"/>
        <v>104</v>
      </c>
      <c r="N47" s="392">
        <v>248</v>
      </c>
      <c r="O47" s="399">
        <f t="shared" si="13"/>
        <v>124</v>
      </c>
    </row>
    <row r="48" spans="1:15" x14ac:dyDescent="0.2">
      <c r="A48" s="216"/>
      <c r="B48" s="447" t="s">
        <v>274</v>
      </c>
      <c r="C48" s="448">
        <v>2</v>
      </c>
      <c r="D48" s="392">
        <v>252</v>
      </c>
      <c r="E48" s="395">
        <f t="shared" si="14"/>
        <v>126</v>
      </c>
      <c r="F48" s="392">
        <v>281</v>
      </c>
      <c r="G48" s="449">
        <f t="shared" si="15"/>
        <v>140.5</v>
      </c>
      <c r="H48" s="392">
        <v>116</v>
      </c>
      <c r="I48" s="450">
        <f t="shared" si="15"/>
        <v>58</v>
      </c>
      <c r="J48" s="392">
        <v>148</v>
      </c>
      <c r="K48" s="451">
        <f t="shared" si="16"/>
        <v>74</v>
      </c>
      <c r="L48" s="392">
        <v>214</v>
      </c>
      <c r="M48" s="452">
        <f t="shared" si="12"/>
        <v>107</v>
      </c>
      <c r="N48" s="392">
        <v>264</v>
      </c>
      <c r="O48" s="399">
        <f t="shared" si="13"/>
        <v>132</v>
      </c>
    </row>
    <row r="49" spans="1:15" x14ac:dyDescent="0.2">
      <c r="A49" s="216"/>
      <c r="B49" s="447" t="s">
        <v>275</v>
      </c>
      <c r="C49" s="448">
        <v>2</v>
      </c>
      <c r="D49" s="392">
        <v>237</v>
      </c>
      <c r="E49" s="395">
        <f t="shared" si="14"/>
        <v>118.5</v>
      </c>
      <c r="F49" s="392">
        <v>247</v>
      </c>
      <c r="G49" s="449">
        <f t="shared" si="15"/>
        <v>123.5</v>
      </c>
      <c r="H49" s="392">
        <v>91</v>
      </c>
      <c r="I49" s="450">
        <f t="shared" si="15"/>
        <v>45.5</v>
      </c>
      <c r="J49" s="392">
        <v>147</v>
      </c>
      <c r="K49" s="451">
        <f t="shared" si="16"/>
        <v>73.5</v>
      </c>
      <c r="L49" s="392">
        <v>277</v>
      </c>
      <c r="M49" s="452">
        <f t="shared" si="12"/>
        <v>138.5</v>
      </c>
      <c r="N49" s="392">
        <v>248</v>
      </c>
      <c r="O49" s="399">
        <f t="shared" si="13"/>
        <v>124</v>
      </c>
    </row>
    <row r="50" spans="1:15" x14ac:dyDescent="0.2">
      <c r="A50" s="216"/>
      <c r="B50" s="447" t="s">
        <v>276</v>
      </c>
      <c r="C50" s="448">
        <v>2</v>
      </c>
      <c r="D50" s="392">
        <v>213</v>
      </c>
      <c r="E50" s="395">
        <f t="shared" si="14"/>
        <v>106.5</v>
      </c>
      <c r="F50" s="392">
        <v>307</v>
      </c>
      <c r="G50" s="449">
        <f t="shared" si="15"/>
        <v>153.5</v>
      </c>
      <c r="H50" s="392">
        <v>93</v>
      </c>
      <c r="I50" s="450">
        <f t="shared" si="15"/>
        <v>46.5</v>
      </c>
      <c r="J50" s="392">
        <v>153</v>
      </c>
      <c r="K50" s="451">
        <f t="shared" si="16"/>
        <v>76.5</v>
      </c>
      <c r="L50" s="392">
        <v>270</v>
      </c>
      <c r="M50" s="452">
        <f t="shared" si="12"/>
        <v>135</v>
      </c>
      <c r="N50" s="392"/>
      <c r="O50" s="399">
        <f t="shared" si="13"/>
        <v>0</v>
      </c>
    </row>
    <row r="51" spans="1:15" x14ac:dyDescent="0.2">
      <c r="A51" s="216"/>
      <c r="B51" s="447" t="s">
        <v>277</v>
      </c>
      <c r="C51" s="448">
        <v>2</v>
      </c>
      <c r="D51" s="392">
        <v>235</v>
      </c>
      <c r="E51" s="395">
        <f t="shared" si="14"/>
        <v>117.5</v>
      </c>
      <c r="F51" s="392">
        <v>256</v>
      </c>
      <c r="G51" s="449">
        <f t="shared" si="15"/>
        <v>128</v>
      </c>
      <c r="H51" s="392">
        <v>122</v>
      </c>
      <c r="I51" s="450">
        <f t="shared" si="15"/>
        <v>61</v>
      </c>
      <c r="J51" s="392">
        <v>157</v>
      </c>
      <c r="K51" s="451">
        <f t="shared" si="16"/>
        <v>78.5</v>
      </c>
      <c r="L51" s="392">
        <v>254</v>
      </c>
      <c r="M51" s="452">
        <f t="shared" si="12"/>
        <v>127</v>
      </c>
      <c r="N51" s="392"/>
      <c r="O51" s="399">
        <f t="shared" si="13"/>
        <v>0</v>
      </c>
    </row>
    <row r="52" spans="1:15" x14ac:dyDescent="0.2">
      <c r="A52" s="216"/>
      <c r="B52" s="447" t="s">
        <v>278</v>
      </c>
      <c r="C52" s="448">
        <v>2</v>
      </c>
      <c r="D52" s="392">
        <v>213</v>
      </c>
      <c r="E52" s="395">
        <f t="shared" si="14"/>
        <v>106.5</v>
      </c>
      <c r="F52" s="392">
        <v>246</v>
      </c>
      <c r="G52" s="449">
        <f t="shared" si="15"/>
        <v>123</v>
      </c>
      <c r="H52" s="392">
        <v>134</v>
      </c>
      <c r="I52" s="450">
        <f t="shared" si="15"/>
        <v>67</v>
      </c>
      <c r="J52" s="392">
        <v>163</v>
      </c>
      <c r="K52" s="451">
        <f t="shared" si="16"/>
        <v>81.5</v>
      </c>
      <c r="L52" s="392">
        <v>244</v>
      </c>
      <c r="M52" s="452">
        <f t="shared" si="12"/>
        <v>122</v>
      </c>
      <c r="N52" s="392"/>
      <c r="O52" s="399">
        <f t="shared" si="13"/>
        <v>0</v>
      </c>
    </row>
    <row r="53" spans="1:15" x14ac:dyDescent="0.2">
      <c r="A53" s="216"/>
      <c r="B53" s="447" t="s">
        <v>279</v>
      </c>
      <c r="C53" s="448">
        <v>2</v>
      </c>
      <c r="D53" s="392">
        <v>249</v>
      </c>
      <c r="E53" s="395">
        <f t="shared" si="14"/>
        <v>124.5</v>
      </c>
      <c r="F53" s="392">
        <v>255</v>
      </c>
      <c r="G53" s="449">
        <f t="shared" si="15"/>
        <v>127.5</v>
      </c>
      <c r="H53" s="392">
        <v>145</v>
      </c>
      <c r="I53" s="450">
        <f t="shared" si="15"/>
        <v>72.5</v>
      </c>
      <c r="J53" s="392">
        <v>189</v>
      </c>
      <c r="K53" s="451">
        <f t="shared" si="16"/>
        <v>94.5</v>
      </c>
      <c r="L53" s="392">
        <v>242</v>
      </c>
      <c r="M53" s="452">
        <f t="shared" si="12"/>
        <v>121</v>
      </c>
      <c r="N53" s="392"/>
      <c r="O53" s="399">
        <f t="shared" si="13"/>
        <v>0</v>
      </c>
    </row>
    <row r="54" spans="1:15" x14ac:dyDescent="0.2">
      <c r="A54" s="216"/>
      <c r="B54" s="447" t="s">
        <v>280</v>
      </c>
      <c r="C54" s="448">
        <v>2</v>
      </c>
      <c r="D54" s="392">
        <v>262</v>
      </c>
      <c r="E54" s="395">
        <f t="shared" si="14"/>
        <v>131</v>
      </c>
      <c r="F54" s="392">
        <v>262</v>
      </c>
      <c r="G54" s="449">
        <f t="shared" si="15"/>
        <v>131</v>
      </c>
      <c r="H54" s="392">
        <v>173</v>
      </c>
      <c r="I54" s="450">
        <f t="shared" si="15"/>
        <v>86.5</v>
      </c>
      <c r="J54" s="392">
        <v>177</v>
      </c>
      <c r="K54" s="451">
        <f t="shared" si="16"/>
        <v>88.5</v>
      </c>
      <c r="L54" s="392">
        <v>245</v>
      </c>
      <c r="M54" s="452">
        <f t="shared" si="12"/>
        <v>122.5</v>
      </c>
      <c r="N54" s="392"/>
      <c r="O54" s="399">
        <f t="shared" si="13"/>
        <v>0</v>
      </c>
    </row>
    <row r="55" spans="1:15" x14ac:dyDescent="0.2">
      <c r="A55" s="216"/>
      <c r="B55" s="447" t="s">
        <v>281</v>
      </c>
      <c r="C55" s="448">
        <v>2</v>
      </c>
      <c r="D55" s="392">
        <v>246</v>
      </c>
      <c r="E55" s="395">
        <f t="shared" si="14"/>
        <v>123</v>
      </c>
      <c r="F55" s="392">
        <v>215</v>
      </c>
      <c r="G55" s="449">
        <f t="shared" si="15"/>
        <v>107.5</v>
      </c>
      <c r="H55" s="392">
        <v>186</v>
      </c>
      <c r="I55" s="450">
        <f t="shared" si="15"/>
        <v>93</v>
      </c>
      <c r="J55" s="392">
        <v>163</v>
      </c>
      <c r="K55" s="451">
        <f t="shared" si="16"/>
        <v>81.5</v>
      </c>
      <c r="L55" s="392">
        <v>257</v>
      </c>
      <c r="M55" s="452">
        <f t="shared" si="12"/>
        <v>128.5</v>
      </c>
      <c r="N55" s="392"/>
      <c r="O55" s="399">
        <f t="shared" si="13"/>
        <v>0</v>
      </c>
    </row>
    <row r="56" spans="1:15" ht="13.5" thickBot="1" x14ac:dyDescent="0.25">
      <c r="A56" s="216"/>
      <c r="B56" s="453" t="s">
        <v>123</v>
      </c>
      <c r="C56" s="454">
        <v>2</v>
      </c>
      <c r="D56" s="455">
        <f>SUM(D44:D55)</f>
        <v>2910</v>
      </c>
      <c r="E56" s="456">
        <f>AVERAGE(E44:E55)</f>
        <v>121.25</v>
      </c>
      <c r="F56" s="457">
        <f>SUM(F44:F55)</f>
        <v>3005</v>
      </c>
      <c r="G56" s="458">
        <f>AVERAGE(G44:G55)</f>
        <v>125.20833333333333</v>
      </c>
      <c r="H56" s="459">
        <f>SUM(H44:H55)</f>
        <v>1974</v>
      </c>
      <c r="I56" s="460">
        <f>AVERAGE(I44:I55)</f>
        <v>82.25</v>
      </c>
      <c r="J56" s="461">
        <f>SUM(J44:J55)</f>
        <v>1887</v>
      </c>
      <c r="K56" s="462">
        <f>AVERAGE(K44:K55)</f>
        <v>78.625</v>
      </c>
      <c r="L56" s="463">
        <f>SUM(L44:L55)</f>
        <v>2757</v>
      </c>
      <c r="M56" s="464">
        <f>AVERAGE(M44:M55)</f>
        <v>114.875</v>
      </c>
      <c r="N56" s="463">
        <f>SUM(N44:N55)</f>
        <v>1510</v>
      </c>
      <c r="O56" s="465">
        <f>AVERAGE(O44:O55)</f>
        <v>62.916666666666664</v>
      </c>
    </row>
    <row r="57" spans="1:15" ht="13.5" thickTop="1" x14ac:dyDescent="0.2">
      <c r="B57" s="242" t="s">
        <v>431</v>
      </c>
    </row>
    <row r="59" spans="1:15" ht="13.5" thickBot="1" x14ac:dyDescent="0.25">
      <c r="B59" s="215"/>
      <c r="C59" s="215"/>
      <c r="D59" s="215"/>
      <c r="E59" s="215"/>
      <c r="F59" s="215"/>
      <c r="G59" s="215"/>
    </row>
    <row r="60" spans="1:15" ht="13.5" thickTop="1" x14ac:dyDescent="0.2">
      <c r="A60" s="216"/>
      <c r="B60" s="466" t="s">
        <v>313</v>
      </c>
      <c r="C60" s="467" t="s">
        <v>420</v>
      </c>
      <c r="D60" s="468" t="s">
        <v>422</v>
      </c>
      <c r="E60" s="469" t="s">
        <v>424</v>
      </c>
      <c r="F60" s="470" t="s">
        <v>426</v>
      </c>
      <c r="G60" s="471" t="s">
        <v>428</v>
      </c>
      <c r="H60" s="472" t="s">
        <v>430</v>
      </c>
    </row>
    <row r="61" spans="1:15" x14ac:dyDescent="0.2">
      <c r="A61" s="216"/>
      <c r="B61" s="447" t="s">
        <v>270</v>
      </c>
      <c r="C61" s="229">
        <f>E44</f>
        <v>131</v>
      </c>
      <c r="D61" s="229">
        <f>G44</f>
        <v>120</v>
      </c>
      <c r="E61" s="229">
        <f>I44</f>
        <v>152.5</v>
      </c>
      <c r="F61" s="229">
        <f>K44</f>
        <v>72.5</v>
      </c>
      <c r="G61" s="282">
        <f t="shared" ref="G61:G72" si="17">M44</f>
        <v>75</v>
      </c>
      <c r="H61" s="282">
        <f>O44</f>
        <v>122</v>
      </c>
    </row>
    <row r="62" spans="1:15" x14ac:dyDescent="0.2">
      <c r="A62" s="216"/>
      <c r="B62" s="447" t="s">
        <v>271</v>
      </c>
      <c r="C62" s="229">
        <f t="shared" ref="C62:C73" si="18">E45</f>
        <v>122</v>
      </c>
      <c r="D62" s="229">
        <f t="shared" ref="D62:D73" si="19">G45</f>
        <v>102.5</v>
      </c>
      <c r="E62" s="229">
        <f t="shared" ref="E62:E73" si="20">I45</f>
        <v>140</v>
      </c>
      <c r="F62" s="229">
        <f t="shared" ref="F62:F73" si="21">K45</f>
        <v>62</v>
      </c>
      <c r="G62" s="282">
        <f t="shared" si="17"/>
        <v>90.5</v>
      </c>
      <c r="H62" s="282">
        <f>O45</f>
        <v>121</v>
      </c>
    </row>
    <row r="63" spans="1:15" x14ac:dyDescent="0.2">
      <c r="A63" s="216"/>
      <c r="B63" s="447" t="s">
        <v>272</v>
      </c>
      <c r="C63" s="229">
        <f t="shared" si="18"/>
        <v>121</v>
      </c>
      <c r="D63" s="229">
        <f t="shared" si="19"/>
        <v>120.5</v>
      </c>
      <c r="E63" s="229">
        <f t="shared" si="20"/>
        <v>109.5</v>
      </c>
      <c r="F63" s="229">
        <f t="shared" si="21"/>
        <v>87</v>
      </c>
      <c r="G63" s="282">
        <f t="shared" si="17"/>
        <v>107.5</v>
      </c>
      <c r="H63" s="282">
        <f>O46</f>
        <v>132</v>
      </c>
    </row>
    <row r="64" spans="1:15" x14ac:dyDescent="0.2">
      <c r="A64" s="216"/>
      <c r="B64" s="447" t="s">
        <v>273</v>
      </c>
      <c r="C64" s="229">
        <f t="shared" si="18"/>
        <v>127.5</v>
      </c>
      <c r="D64" s="229">
        <f t="shared" si="19"/>
        <v>125</v>
      </c>
      <c r="E64" s="229">
        <f t="shared" si="20"/>
        <v>55</v>
      </c>
      <c r="F64" s="229">
        <f t="shared" si="21"/>
        <v>73.5</v>
      </c>
      <c r="G64" s="282">
        <f t="shared" si="17"/>
        <v>104</v>
      </c>
      <c r="H64" s="282">
        <f>O47</f>
        <v>124</v>
      </c>
    </row>
    <row r="65" spans="1:9" x14ac:dyDescent="0.2">
      <c r="A65" s="216"/>
      <c r="B65" s="447" t="s">
        <v>274</v>
      </c>
      <c r="C65" s="229">
        <f t="shared" si="18"/>
        <v>126</v>
      </c>
      <c r="D65" s="229">
        <f t="shared" si="19"/>
        <v>140.5</v>
      </c>
      <c r="E65" s="229">
        <f t="shared" si="20"/>
        <v>58</v>
      </c>
      <c r="F65" s="229">
        <f t="shared" si="21"/>
        <v>74</v>
      </c>
      <c r="G65" s="282">
        <f t="shared" si="17"/>
        <v>107</v>
      </c>
      <c r="H65" s="282">
        <f>O48</f>
        <v>132</v>
      </c>
    </row>
    <row r="66" spans="1:9" x14ac:dyDescent="0.2">
      <c r="A66" s="216"/>
      <c r="B66" s="447" t="s">
        <v>275</v>
      </c>
      <c r="C66" s="229">
        <f t="shared" si="18"/>
        <v>118.5</v>
      </c>
      <c r="D66" s="229">
        <f t="shared" si="19"/>
        <v>123.5</v>
      </c>
      <c r="E66" s="229">
        <f t="shared" si="20"/>
        <v>45.5</v>
      </c>
      <c r="F66" s="229">
        <f t="shared" si="21"/>
        <v>73.5</v>
      </c>
      <c r="G66" s="282">
        <f t="shared" si="17"/>
        <v>138.5</v>
      </c>
      <c r="H66" s="282">
        <f t="shared" ref="H66:H72" si="22">O49</f>
        <v>124</v>
      </c>
    </row>
    <row r="67" spans="1:9" x14ac:dyDescent="0.2">
      <c r="A67" s="216"/>
      <c r="B67" s="447" t="s">
        <v>276</v>
      </c>
      <c r="C67" s="229">
        <f t="shared" si="18"/>
        <v>106.5</v>
      </c>
      <c r="D67" s="229">
        <f t="shared" si="19"/>
        <v>153.5</v>
      </c>
      <c r="E67" s="229">
        <f t="shared" si="20"/>
        <v>46.5</v>
      </c>
      <c r="F67" s="229">
        <f t="shared" si="21"/>
        <v>76.5</v>
      </c>
      <c r="G67" s="282">
        <f t="shared" si="17"/>
        <v>135</v>
      </c>
      <c r="H67" s="282">
        <f t="shared" si="22"/>
        <v>0</v>
      </c>
    </row>
    <row r="68" spans="1:9" x14ac:dyDescent="0.2">
      <c r="A68" s="216"/>
      <c r="B68" s="447" t="s">
        <v>277</v>
      </c>
      <c r="C68" s="229">
        <f t="shared" si="18"/>
        <v>117.5</v>
      </c>
      <c r="D68" s="229">
        <f t="shared" si="19"/>
        <v>128</v>
      </c>
      <c r="E68" s="229">
        <f t="shared" si="20"/>
        <v>61</v>
      </c>
      <c r="F68" s="229">
        <f t="shared" si="21"/>
        <v>78.5</v>
      </c>
      <c r="G68" s="282">
        <f t="shared" si="17"/>
        <v>127</v>
      </c>
      <c r="H68" s="282">
        <f t="shared" si="22"/>
        <v>0</v>
      </c>
    </row>
    <row r="69" spans="1:9" x14ac:dyDescent="0.2">
      <c r="A69" s="216"/>
      <c r="B69" s="447" t="s">
        <v>278</v>
      </c>
      <c r="C69" s="229">
        <f t="shared" si="18"/>
        <v>106.5</v>
      </c>
      <c r="D69" s="229">
        <f t="shared" si="19"/>
        <v>123</v>
      </c>
      <c r="E69" s="229">
        <f t="shared" si="20"/>
        <v>67</v>
      </c>
      <c r="F69" s="229">
        <f t="shared" si="21"/>
        <v>81.5</v>
      </c>
      <c r="G69" s="282">
        <f t="shared" si="17"/>
        <v>122</v>
      </c>
      <c r="H69" s="282">
        <f t="shared" si="22"/>
        <v>0</v>
      </c>
    </row>
    <row r="70" spans="1:9" x14ac:dyDescent="0.2">
      <c r="A70" s="216"/>
      <c r="B70" s="447" t="s">
        <v>279</v>
      </c>
      <c r="C70" s="229">
        <f t="shared" si="18"/>
        <v>124.5</v>
      </c>
      <c r="D70" s="229">
        <f t="shared" si="19"/>
        <v>127.5</v>
      </c>
      <c r="E70" s="229">
        <f t="shared" si="20"/>
        <v>72.5</v>
      </c>
      <c r="F70" s="229">
        <f t="shared" si="21"/>
        <v>94.5</v>
      </c>
      <c r="G70" s="282">
        <f t="shared" si="17"/>
        <v>121</v>
      </c>
      <c r="H70" s="282">
        <f t="shared" si="22"/>
        <v>0</v>
      </c>
    </row>
    <row r="71" spans="1:9" x14ac:dyDescent="0.2">
      <c r="A71" s="216"/>
      <c r="B71" s="447" t="s">
        <v>280</v>
      </c>
      <c r="C71" s="229">
        <f t="shared" si="18"/>
        <v>131</v>
      </c>
      <c r="D71" s="229">
        <f t="shared" si="19"/>
        <v>131</v>
      </c>
      <c r="E71" s="229">
        <f t="shared" si="20"/>
        <v>86.5</v>
      </c>
      <c r="F71" s="229">
        <f t="shared" si="21"/>
        <v>88.5</v>
      </c>
      <c r="G71" s="282">
        <f t="shared" si="17"/>
        <v>122.5</v>
      </c>
      <c r="H71" s="282">
        <f t="shared" si="22"/>
        <v>0</v>
      </c>
    </row>
    <row r="72" spans="1:9" x14ac:dyDescent="0.2">
      <c r="A72" s="216"/>
      <c r="B72" s="447" t="s">
        <v>281</v>
      </c>
      <c r="C72" s="229">
        <f t="shared" si="18"/>
        <v>123</v>
      </c>
      <c r="D72" s="229">
        <f t="shared" si="19"/>
        <v>107.5</v>
      </c>
      <c r="E72" s="229">
        <f t="shared" si="20"/>
        <v>93</v>
      </c>
      <c r="F72" s="229">
        <f t="shared" si="21"/>
        <v>81.5</v>
      </c>
      <c r="G72" s="282">
        <f t="shared" si="17"/>
        <v>128.5</v>
      </c>
      <c r="H72" s="282">
        <f t="shared" si="22"/>
        <v>0</v>
      </c>
    </row>
    <row r="73" spans="1:9" ht="13.5" thickBot="1" x14ac:dyDescent="0.25">
      <c r="B73" s="453" t="s">
        <v>123</v>
      </c>
      <c r="C73" s="431">
        <f t="shared" si="18"/>
        <v>121.25</v>
      </c>
      <c r="D73" s="473">
        <f t="shared" si="19"/>
        <v>125.20833333333333</v>
      </c>
      <c r="E73" s="474">
        <f t="shared" si="20"/>
        <v>82.25</v>
      </c>
      <c r="F73" s="475">
        <f t="shared" si="21"/>
        <v>78.625</v>
      </c>
      <c r="G73" s="476">
        <f>M56</f>
        <v>114.875</v>
      </c>
      <c r="H73" s="476">
        <f>O56</f>
        <v>62.916666666666664</v>
      </c>
    </row>
    <row r="74" spans="1:9" ht="13.5" thickTop="1" x14ac:dyDescent="0.2">
      <c r="B74" s="242" t="s">
        <v>432</v>
      </c>
      <c r="I74" s="242" t="s">
        <v>433</v>
      </c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B4AE-960E-451C-AC32-7B7F66D69CA7}">
  <sheetPr>
    <tabColor rgb="FF72AF2F"/>
  </sheetPr>
  <dimension ref="A1:Q37"/>
  <sheetViews>
    <sheetView tabSelected="1" workbookViewId="0"/>
  </sheetViews>
  <sheetFormatPr baseColWidth="10" defaultRowHeight="12.75" x14ac:dyDescent="0.2"/>
  <cols>
    <col min="1" max="1" width="8.140625" style="210" customWidth="1"/>
    <col min="2" max="2" width="7.140625" style="210" customWidth="1"/>
    <col min="3" max="8" width="8.5703125" style="210" customWidth="1"/>
    <col min="9" max="9" width="7.85546875" style="210" customWidth="1"/>
    <col min="10" max="16384" width="11.42578125" style="210"/>
  </cols>
  <sheetData>
    <row r="1" spans="1:17" ht="15.75" x14ac:dyDescent="0.25">
      <c r="B1" s="209" t="s">
        <v>434</v>
      </c>
    </row>
    <row r="2" spans="1:17" x14ac:dyDescent="0.2">
      <c r="B2" s="208" t="s">
        <v>435</v>
      </c>
    </row>
    <row r="3" spans="1:17" x14ac:dyDescent="0.2">
      <c r="B3" s="208" t="s">
        <v>436</v>
      </c>
    </row>
    <row r="4" spans="1:17" ht="13.5" thickBot="1" x14ac:dyDescent="0.25">
      <c r="B4" s="215"/>
      <c r="C4" s="215"/>
      <c r="D4" s="215"/>
      <c r="E4" s="215"/>
      <c r="F4" s="215"/>
      <c r="G4" s="215"/>
    </row>
    <row r="5" spans="1:17" ht="13.5" thickTop="1" x14ac:dyDescent="0.2">
      <c r="A5" s="216"/>
      <c r="B5" s="477" t="s">
        <v>143</v>
      </c>
      <c r="C5" s="478">
        <v>2018</v>
      </c>
      <c r="D5" s="478">
        <v>2019</v>
      </c>
      <c r="E5" s="478">
        <v>2020</v>
      </c>
      <c r="F5" s="478">
        <v>2021</v>
      </c>
      <c r="G5" s="479">
        <v>2022</v>
      </c>
      <c r="H5" s="479">
        <v>2023</v>
      </c>
    </row>
    <row r="6" spans="1:17" x14ac:dyDescent="0.2">
      <c r="A6" s="216"/>
      <c r="B6" s="480" t="s">
        <v>270</v>
      </c>
      <c r="C6" s="335">
        <v>121</v>
      </c>
      <c r="D6" s="335">
        <f>124+9</f>
        <v>133</v>
      </c>
      <c r="E6" s="335">
        <v>105</v>
      </c>
      <c r="F6" s="335">
        <v>79</v>
      </c>
      <c r="G6" s="341">
        <v>89</v>
      </c>
      <c r="H6" s="341">
        <v>109</v>
      </c>
    </row>
    <row r="7" spans="1:17" x14ac:dyDescent="0.2">
      <c r="A7" s="216"/>
      <c r="B7" s="480" t="s">
        <v>271</v>
      </c>
      <c r="C7" s="335">
        <v>115</v>
      </c>
      <c r="D7" s="335">
        <v>127</v>
      </c>
      <c r="E7" s="335">
        <v>113</v>
      </c>
      <c r="F7" s="335">
        <v>85</v>
      </c>
      <c r="G7" s="341">
        <v>90</v>
      </c>
      <c r="H7" s="341">
        <v>85</v>
      </c>
    </row>
    <row r="8" spans="1:17" x14ac:dyDescent="0.2">
      <c r="A8" s="216"/>
      <c r="B8" s="480" t="s">
        <v>272</v>
      </c>
      <c r="C8" s="335">
        <v>124</v>
      </c>
      <c r="D8" s="335">
        <v>124</v>
      </c>
      <c r="E8" s="335">
        <v>95</v>
      </c>
      <c r="F8" s="335">
        <v>98</v>
      </c>
      <c r="G8" s="342">
        <v>109</v>
      </c>
      <c r="H8" s="342">
        <v>104</v>
      </c>
    </row>
    <row r="9" spans="1:17" x14ac:dyDescent="0.2">
      <c r="A9" s="216"/>
      <c r="B9" s="480" t="s">
        <v>273</v>
      </c>
      <c r="C9" s="335">
        <v>114</v>
      </c>
      <c r="D9" s="335">
        <v>120</v>
      </c>
      <c r="E9" s="335">
        <v>79</v>
      </c>
      <c r="F9" s="335">
        <v>93</v>
      </c>
      <c r="G9" s="341">
        <v>108</v>
      </c>
      <c r="H9" s="341">
        <v>88</v>
      </c>
    </row>
    <row r="10" spans="1:17" x14ac:dyDescent="0.2">
      <c r="A10" s="216"/>
      <c r="B10" s="480" t="s">
        <v>274</v>
      </c>
      <c r="C10" s="335">
        <v>112</v>
      </c>
      <c r="D10" s="335">
        <f>102+13</f>
        <v>115</v>
      </c>
      <c r="E10" s="335">
        <v>89</v>
      </c>
      <c r="F10" s="335">
        <v>98</v>
      </c>
      <c r="G10" s="341">
        <v>89</v>
      </c>
      <c r="H10" s="341">
        <v>93</v>
      </c>
    </row>
    <row r="11" spans="1:17" x14ac:dyDescent="0.2">
      <c r="A11" s="216"/>
      <c r="B11" s="480" t="s">
        <v>275</v>
      </c>
      <c r="C11" s="335">
        <f>96+12</f>
        <v>108</v>
      </c>
      <c r="D11" s="335">
        <v>102</v>
      </c>
      <c r="E11" s="335">
        <v>94</v>
      </c>
      <c r="F11" s="335">
        <v>85</v>
      </c>
      <c r="G11" s="341">
        <v>75</v>
      </c>
      <c r="H11" s="341">
        <v>82</v>
      </c>
      <c r="Q11" s="481" t="s">
        <v>180</v>
      </c>
    </row>
    <row r="12" spans="1:17" x14ac:dyDescent="0.2">
      <c r="A12" s="216"/>
      <c r="B12" s="480" t="s">
        <v>276</v>
      </c>
      <c r="C12" s="335">
        <v>103</v>
      </c>
      <c r="D12" s="335">
        <v>98</v>
      </c>
      <c r="E12" s="335">
        <v>79</v>
      </c>
      <c r="F12" s="335">
        <v>79</v>
      </c>
      <c r="G12" s="341">
        <v>93</v>
      </c>
      <c r="H12" s="341"/>
    </row>
    <row r="13" spans="1:17" x14ac:dyDescent="0.2">
      <c r="A13" s="216"/>
      <c r="B13" s="480" t="s">
        <v>277</v>
      </c>
      <c r="C13" s="335">
        <v>121</v>
      </c>
      <c r="D13" s="335">
        <v>105</v>
      </c>
      <c r="E13" s="335">
        <v>94</v>
      </c>
      <c r="F13" s="335">
        <v>82</v>
      </c>
      <c r="G13" s="341">
        <v>89</v>
      </c>
      <c r="H13" s="341"/>
    </row>
    <row r="14" spans="1:17" x14ac:dyDescent="0.2">
      <c r="A14" s="216"/>
      <c r="B14" s="480" t="s">
        <v>278</v>
      </c>
      <c r="C14" s="335">
        <v>86</v>
      </c>
      <c r="D14" s="335">
        <f>23+76</f>
        <v>99</v>
      </c>
      <c r="E14" s="335">
        <v>107</v>
      </c>
      <c r="F14" s="335">
        <v>85</v>
      </c>
      <c r="G14" s="341">
        <v>86</v>
      </c>
      <c r="H14" s="341"/>
    </row>
    <row r="15" spans="1:17" x14ac:dyDescent="0.2">
      <c r="A15" s="216"/>
      <c r="B15" s="480" t="s">
        <v>279</v>
      </c>
      <c r="C15" s="335">
        <v>122</v>
      </c>
      <c r="D15" s="335">
        <v>89</v>
      </c>
      <c r="E15" s="335">
        <v>84</v>
      </c>
      <c r="F15" s="335">
        <v>74</v>
      </c>
      <c r="G15" s="357">
        <v>74</v>
      </c>
      <c r="H15" s="357"/>
    </row>
    <row r="16" spans="1:17" x14ac:dyDescent="0.2">
      <c r="A16" s="216"/>
      <c r="B16" s="480" t="s">
        <v>280</v>
      </c>
      <c r="C16" s="335">
        <f>203-89</f>
        <v>114</v>
      </c>
      <c r="D16" s="335">
        <f>19+59</f>
        <v>78</v>
      </c>
      <c r="E16" s="335">
        <v>96</v>
      </c>
      <c r="F16" s="335">
        <v>88</v>
      </c>
      <c r="G16" s="357">
        <v>83</v>
      </c>
      <c r="H16" s="357"/>
    </row>
    <row r="17" spans="1:10" x14ac:dyDescent="0.2">
      <c r="A17" s="216"/>
      <c r="B17" s="480" t="s">
        <v>281</v>
      </c>
      <c r="C17" s="335">
        <f>193-82</f>
        <v>111</v>
      </c>
      <c r="D17" s="335">
        <f>17+90</f>
        <v>107</v>
      </c>
      <c r="E17" s="335">
        <v>74</v>
      </c>
      <c r="F17" s="335">
        <v>84</v>
      </c>
      <c r="G17" s="357">
        <v>82</v>
      </c>
      <c r="H17" s="357"/>
    </row>
    <row r="18" spans="1:10" ht="13.5" thickBot="1" x14ac:dyDescent="0.25">
      <c r="A18" s="216"/>
      <c r="B18" s="482" t="s">
        <v>282</v>
      </c>
      <c r="C18" s="483">
        <f>SUM(C6:C17)</f>
        <v>1351</v>
      </c>
      <c r="D18" s="483">
        <f t="shared" ref="D18:H18" si="0">SUM(D6:D17)</f>
        <v>1297</v>
      </c>
      <c r="E18" s="483">
        <f t="shared" si="0"/>
        <v>1109</v>
      </c>
      <c r="F18" s="483">
        <f t="shared" si="0"/>
        <v>1030</v>
      </c>
      <c r="G18" s="484">
        <f t="shared" si="0"/>
        <v>1067</v>
      </c>
      <c r="H18" s="484">
        <f t="shared" si="0"/>
        <v>561</v>
      </c>
    </row>
    <row r="19" spans="1:10" ht="13.5" thickTop="1" x14ac:dyDescent="0.2">
      <c r="B19" s="242" t="s">
        <v>437</v>
      </c>
      <c r="J19" s="242" t="s">
        <v>438</v>
      </c>
    </row>
    <row r="37" spans="2:2" x14ac:dyDescent="0.2">
      <c r="B37" s="242" t="s">
        <v>439</v>
      </c>
    </row>
  </sheetData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2023</vt:lpstr>
      <vt:lpstr>GINECO 2023</vt:lpstr>
      <vt:lpstr>INDIC-2023</vt:lpstr>
      <vt:lpstr>INDICAD. 2023</vt:lpstr>
      <vt:lpstr>ANUAL 2023</vt:lpstr>
      <vt:lpstr>DESEMPEÑO HOSP 2023.</vt:lpstr>
      <vt:lpstr>INTERV. QX.2023</vt:lpstr>
      <vt:lpstr>PARTOS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</dc:creator>
  <cp:lastModifiedBy>COMPUTO2</cp:lastModifiedBy>
  <cp:lastPrinted>2023-06-07T21:50:28Z</cp:lastPrinted>
  <dcterms:created xsi:type="dcterms:W3CDTF">2015-01-14T20:18:08Z</dcterms:created>
  <dcterms:modified xsi:type="dcterms:W3CDTF">2023-07-19T18:55:57Z</dcterms:modified>
</cp:coreProperties>
</file>