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rge Alonso\Documents\Excel TOTAL en 30 Días - Excel completo de Cero a Avanzado\10 - DÍA 10 - CREA UNA PLANILLA DE INGRESOS CON HERRAMIENTAS DE PROGRAMADOR\"/>
    </mc:Choice>
  </mc:AlternateContent>
  <xr:revisionPtr revIDLastSave="0" documentId="13_ncr:1_{9E0BFFAF-7F61-4F17-B1B0-749B2C658ABE}" xr6:coauthVersionLast="47" xr6:coauthVersionMax="47" xr10:uidLastSave="{00000000-0000-0000-0000-000000000000}"/>
  <bookViews>
    <workbookView xWindow="20370" yWindow="-120" windowWidth="21840" windowHeight="13290" activeTab="2" xr2:uid="{0BF097C5-080B-4589-B22F-6E3EADC05A76}"/>
  </bookViews>
  <sheets>
    <sheet name="Ingreso" sheetId="4" r:id="rId1"/>
    <sheet name="Lista de Precios" sheetId="2" r:id="rId2"/>
    <sheet name="Resum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3" l="1"/>
  <c r="B17" i="3"/>
  <c r="K14" i="3"/>
  <c r="C11" i="3"/>
  <c r="J22" i="4"/>
  <c r="K12" i="3"/>
  <c r="K11" i="3"/>
  <c r="C13" i="3"/>
  <c r="C12" i="3"/>
  <c r="N8" i="4"/>
  <c r="N9" i="4"/>
  <c r="N10" i="4"/>
  <c r="N11" i="4"/>
  <c r="N12" i="4"/>
  <c r="N13" i="4"/>
  <c r="N7" i="4"/>
  <c r="Q8" i="4" l="1"/>
  <c r="D8" i="3" s="1"/>
  <c r="Q9" i="4"/>
  <c r="E8" i="3" s="1"/>
  <c r="Q10" i="4"/>
  <c r="F8" i="3" s="1"/>
  <c r="Q11" i="4"/>
  <c r="G8" i="3" s="1"/>
  <c r="Q12" i="4"/>
  <c r="H8" i="3" s="1"/>
  <c r="Q13" i="4"/>
  <c r="I8" i="3" s="1"/>
  <c r="Q7" i="4"/>
  <c r="C8" i="3" s="1"/>
  <c r="I7" i="3" l="1"/>
  <c r="H7" i="3"/>
  <c r="G7" i="3"/>
  <c r="F7" i="3"/>
  <c r="E7" i="3"/>
  <c r="D7" i="3"/>
  <c r="C7" i="3"/>
  <c r="I6" i="3"/>
  <c r="H6" i="3"/>
  <c r="G6" i="3"/>
  <c r="F6" i="3"/>
  <c r="E6" i="3"/>
  <c r="D6" i="3"/>
  <c r="C6" i="3"/>
  <c r="O8" i="4"/>
  <c r="O9" i="4"/>
  <c r="O10" i="4"/>
  <c r="O11" i="4"/>
  <c r="O12" i="4"/>
  <c r="O13" i="4"/>
  <c r="O7" i="4"/>
  <c r="O14" i="4" l="1"/>
  <c r="K7" i="3" s="1"/>
  <c r="N14" i="4"/>
  <c r="K6" i="3" s="1"/>
  <c r="L8" i="4"/>
  <c r="D5" i="3" s="1"/>
  <c r="L9" i="4"/>
  <c r="E5" i="3" s="1"/>
  <c r="L10" i="4"/>
  <c r="F5" i="3" s="1"/>
  <c r="L11" i="4"/>
  <c r="L7" i="4"/>
  <c r="C5" i="3" s="1"/>
  <c r="G5" i="3" l="1"/>
  <c r="I2" i="3"/>
  <c r="C2" i="3"/>
  <c r="I13" i="4" l="1"/>
  <c r="J13" i="4" s="1"/>
  <c r="L13" i="4" s="1"/>
  <c r="I5" i="3" s="1"/>
  <c r="I12" i="4"/>
  <c r="J12" i="4" s="1"/>
  <c r="L12" i="4" s="1"/>
  <c r="I11" i="4"/>
  <c r="J11" i="4" s="1"/>
  <c r="I10" i="4"/>
  <c r="J10" i="4" s="1"/>
  <c r="I9" i="4"/>
  <c r="J9" i="4" s="1"/>
  <c r="I8" i="4"/>
  <c r="J8" i="4" s="1"/>
  <c r="I7" i="4"/>
  <c r="J7" i="4" s="1"/>
  <c r="K7" i="4" s="1"/>
  <c r="R7" i="4" s="1"/>
  <c r="H5" i="3" l="1"/>
  <c r="L14" i="4"/>
  <c r="K5" i="3" s="1"/>
  <c r="C4" i="3"/>
  <c r="H4" i="3"/>
  <c r="K12" i="4"/>
  <c r="R12" i="4" s="1"/>
  <c r="G4" i="3"/>
  <c r="K11" i="4"/>
  <c r="R11" i="4" s="1"/>
  <c r="K10" i="4"/>
  <c r="R10" i="4" s="1"/>
  <c r="F4" i="3"/>
  <c r="K8" i="4"/>
  <c r="R8" i="4" s="1"/>
  <c r="D4" i="3"/>
  <c r="I4" i="3"/>
  <c r="K13" i="4"/>
  <c r="R13" i="4" s="1"/>
  <c r="K9" i="4"/>
  <c r="R9" i="4" s="1"/>
  <c r="E4" i="3"/>
  <c r="J14" i="4"/>
  <c r="R14" i="4" l="1"/>
  <c r="K8" i="3" s="1"/>
  <c r="K14" i="4"/>
  <c r="K4" i="3" s="1"/>
  <c r="K9" i="3" l="1"/>
</calcChain>
</file>

<file path=xl/sharedStrings.xml><?xml version="1.0" encoding="utf-8"?>
<sst xmlns="http://schemas.openxmlformats.org/spreadsheetml/2006/main" count="78" uniqueCount="54">
  <si>
    <t>INGRESOS</t>
  </si>
  <si>
    <t>Horas Cancha</t>
  </si>
  <si>
    <t>Diurno</t>
  </si>
  <si>
    <t>Nocturno</t>
  </si>
  <si>
    <t>Vestuario</t>
  </si>
  <si>
    <t>No</t>
  </si>
  <si>
    <t>Bàsico</t>
  </si>
  <si>
    <t>Confort</t>
  </si>
  <si>
    <t>Premium</t>
  </si>
  <si>
    <t>Refrigerio</t>
  </si>
  <si>
    <t>Minimo</t>
  </si>
  <si>
    <t>Abundante</t>
  </si>
  <si>
    <t>Completo</t>
  </si>
  <si>
    <t>Descuentos</t>
  </si>
  <si>
    <t>1 a 10</t>
  </si>
  <si>
    <t>11 a 15</t>
  </si>
  <si>
    <t>16 o +</t>
  </si>
  <si>
    <t>COSTOS</t>
  </si>
  <si>
    <t>Riego de Cancha</t>
  </si>
  <si>
    <t>Limpieza de Vestuarios</t>
  </si>
  <si>
    <t>Reparacion de Redes</t>
  </si>
  <si>
    <t>Inflar Pelotas</t>
  </si>
  <si>
    <t>Normal</t>
  </si>
  <si>
    <t>Domingo</t>
  </si>
  <si>
    <t>Feriado</t>
  </si>
  <si>
    <t>Observaciones</t>
  </si>
  <si>
    <t>Adicionales Diarios</t>
  </si>
  <si>
    <t>Turno 7</t>
  </si>
  <si>
    <t>Turno 6</t>
  </si>
  <si>
    <t>Turno 5</t>
  </si>
  <si>
    <t>Turno 4</t>
  </si>
  <si>
    <t>Turno 3</t>
  </si>
  <si>
    <t>Turno 2</t>
  </si>
  <si>
    <t>Turno 1</t>
  </si>
  <si>
    <t>Personas</t>
  </si>
  <si>
    <t>Hasta</t>
  </si>
  <si>
    <t>Desde</t>
  </si>
  <si>
    <t>Extras</t>
  </si>
  <si>
    <t>Horario</t>
  </si>
  <si>
    <t>Fecha</t>
  </si>
  <si>
    <t>Encargado</t>
  </si>
  <si>
    <t>RESTA</t>
  </si>
  <si>
    <t>Final</t>
  </si>
  <si>
    <t>Hora Fracción</t>
  </si>
  <si>
    <t>TOTAL</t>
  </si>
  <si>
    <t>Federico</t>
  </si>
  <si>
    <t>lUZ Fracción</t>
  </si>
  <si>
    <t>Extra Luz</t>
  </si>
  <si>
    <t>Descuento %</t>
  </si>
  <si>
    <t>Descuento $</t>
  </si>
  <si>
    <t>Limpieza de Vestuario</t>
  </si>
  <si>
    <t>Reparación de Redes</t>
  </si>
  <si>
    <t>Jornada</t>
  </si>
  <si>
    <t>El día de hoy se ha dañado el motor de la heladera. He llamado al técnico y me ha asegurado que vendrá mañana por la tarde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</si>
</sst>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\ * #,##0.00_-;\-&quot;$&quot;\ * #,##0.00_-;_-&quot;$&quot;\ * &quot;-&quot;??_-;_-@_-"/>
    <numFmt numFmtId="165" formatCode="dddd\ dd\ &quot;de&quot;\ mmmm\ &quot;de&quot;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/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1" xfId="0" applyFont="1" applyFill="1" applyBorder="1"/>
    <xf numFmtId="164" fontId="0" fillId="0" borderId="1" xfId="1" applyFont="1" applyBorder="1"/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Border="1"/>
    <xf numFmtId="20" fontId="0" fillId="0" borderId="1" xfId="0" applyNumberFormat="1" applyBorder="1"/>
    <xf numFmtId="20" fontId="0" fillId="0" borderId="3" xfId="0" applyNumberFormat="1" applyBorder="1"/>
    <xf numFmtId="0" fontId="0" fillId="5" borderId="2" xfId="0" applyFill="1" applyBorder="1" applyAlignment="1">
      <alignment vertical="center"/>
    </xf>
    <xf numFmtId="0" fontId="0" fillId="5" borderId="5" xfId="0" applyFill="1" applyBorder="1"/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6" fillId="0" borderId="0" xfId="0" applyFont="1"/>
    <xf numFmtId="164" fontId="6" fillId="0" borderId="1" xfId="0" applyNumberFormat="1" applyFont="1" applyBorder="1"/>
    <xf numFmtId="164" fontId="0" fillId="0" borderId="0" xfId="1" applyFont="1"/>
    <xf numFmtId="0" fontId="0" fillId="5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0" fontId="0" fillId="0" borderId="9" xfId="0" applyNumberFormat="1" applyBorder="1"/>
    <xf numFmtId="20" fontId="0" fillId="4" borderId="0" xfId="0" applyNumberFormat="1" applyFill="1"/>
    <xf numFmtId="164" fontId="0" fillId="0" borderId="0" xfId="0" applyNumberFormat="1"/>
    <xf numFmtId="164" fontId="0" fillId="0" borderId="10" xfId="1" applyFont="1" applyBorder="1"/>
    <xf numFmtId="20" fontId="0" fillId="0" borderId="11" xfId="0" applyNumberFormat="1" applyBorder="1"/>
    <xf numFmtId="20" fontId="0" fillId="4" borderId="12" xfId="0" applyNumberFormat="1" applyFill="1" applyBorder="1"/>
    <xf numFmtId="164" fontId="0" fillId="0" borderId="12" xfId="0" applyNumberFormat="1" applyBorder="1"/>
    <xf numFmtId="164" fontId="0" fillId="0" borderId="13" xfId="1" applyFont="1" applyBorder="1"/>
    <xf numFmtId="20" fontId="2" fillId="0" borderId="0" xfId="0" applyNumberFormat="1" applyFont="1"/>
    <xf numFmtId="164" fontId="2" fillId="0" borderId="0" xfId="0" applyNumberFormat="1" applyFont="1"/>
    <xf numFmtId="164" fontId="2" fillId="0" borderId="0" xfId="1" applyFont="1"/>
    <xf numFmtId="20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0" fillId="0" borderId="9" xfId="1" applyFont="1" applyBorder="1"/>
    <xf numFmtId="0" fontId="0" fillId="0" borderId="1" xfId="1" applyNumberFormat="1" applyFont="1" applyBorder="1"/>
    <xf numFmtId="0" fontId="0" fillId="0" borderId="9" xfId="0" applyBorder="1"/>
    <xf numFmtId="0" fontId="0" fillId="0" borderId="11" xfId="0" applyBorder="1"/>
    <xf numFmtId="164" fontId="0" fillId="0" borderId="1" xfId="1" applyFont="1" applyFill="1" applyBorder="1"/>
    <xf numFmtId="0" fontId="0" fillId="3" borderId="0" xfId="0" applyFill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Font="1" applyFill="1" applyBorder="1" applyAlignment="1">
      <alignment horizontal="center"/>
    </xf>
    <xf numFmtId="44" fontId="0" fillId="0" borderId="1" xfId="0" applyNumberFormat="1" applyFill="1" applyBorder="1"/>
    <xf numFmtId="0" fontId="0" fillId="0" borderId="1" xfId="0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CheckBox" fmlaLink="$J$20" lockText="1" noThreeD="1"/>
</file>

<file path=xl/ctrlProps/ctrlProp2.xml><?xml version="1.0" encoding="utf-8"?>
<formControlPr xmlns="http://schemas.microsoft.com/office/spreadsheetml/2009/9/main" objectType="CheckBox" checked="Checked" fmlaLink="$J$17" lockText="1" noThreeD="1"/>
</file>

<file path=xl/ctrlProps/ctrlProp3.xml><?xml version="1.0" encoding="utf-8"?>
<formControlPr xmlns="http://schemas.microsoft.com/office/spreadsheetml/2009/9/main" objectType="CheckBox" checked="Checked" fmlaLink="$J$18" lockText="1" noThreeD="1"/>
</file>

<file path=xl/ctrlProps/ctrlProp4.xml><?xml version="1.0" encoding="utf-8"?>
<formControlPr xmlns="http://schemas.microsoft.com/office/spreadsheetml/2009/9/main" objectType="CheckBox" fmlaLink="$J$19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checked="Checked" firstButton="1" fmlaLink="$J$21" lockText="1" noThreeD="1"/>
</file>

<file path=xl/ctrlProps/ctrlProp7.xml><?xml version="1.0" encoding="utf-8"?>
<formControlPr xmlns="http://schemas.microsoft.com/office/spreadsheetml/2009/9/main" objectType="Radio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16</xdr:row>
          <xdr:rowOff>9525</xdr:rowOff>
        </xdr:from>
        <xdr:to>
          <xdr:col>7</xdr:col>
          <xdr:colOff>38100</xdr:colOff>
          <xdr:row>16</xdr:row>
          <xdr:rowOff>190500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Inflar Pelotas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15</xdr:row>
          <xdr:rowOff>180975</xdr:rowOff>
        </xdr:from>
        <xdr:to>
          <xdr:col>2</xdr:col>
          <xdr:colOff>352425</xdr:colOff>
          <xdr:row>16</xdr:row>
          <xdr:rowOff>209550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Riego de Cancha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504825</xdr:colOff>
          <xdr:row>15</xdr:row>
          <xdr:rowOff>180975</xdr:rowOff>
        </xdr:from>
        <xdr:to>
          <xdr:col>4</xdr:col>
          <xdr:colOff>95250</xdr:colOff>
          <xdr:row>16</xdr:row>
          <xdr:rowOff>200025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Limpieza Vestuario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15</xdr:row>
          <xdr:rowOff>190500</xdr:rowOff>
        </xdr:from>
        <xdr:to>
          <xdr:col>5</xdr:col>
          <xdr:colOff>514350</xdr:colOff>
          <xdr:row>16</xdr:row>
          <xdr:rowOff>200025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Reparación Redes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17</xdr:row>
          <xdr:rowOff>57150</xdr:rowOff>
        </xdr:from>
        <xdr:to>
          <xdr:col>3</xdr:col>
          <xdr:colOff>695325</xdr:colOff>
          <xdr:row>21</xdr:row>
          <xdr:rowOff>133350</xdr:rowOff>
        </xdr:to>
        <xdr:sp macro="" textlink="">
          <xdr:nvSpPr>
            <xdr:cNvPr id="1040" name="Group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Tipo de Jornada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17</xdr:row>
          <xdr:rowOff>476250</xdr:rowOff>
        </xdr:from>
        <xdr:to>
          <xdr:col>3</xdr:col>
          <xdr:colOff>581025</xdr:colOff>
          <xdr:row>18</xdr:row>
          <xdr:rowOff>123825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Jornada Normal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19</xdr:row>
          <xdr:rowOff>209550</xdr:rowOff>
        </xdr:from>
        <xdr:to>
          <xdr:col>3</xdr:col>
          <xdr:colOff>581025</xdr:colOff>
          <xdr:row>20</xdr:row>
          <xdr:rowOff>47625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Jornada Feriada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219075</xdr:rowOff>
        </xdr:from>
        <xdr:to>
          <xdr:col>6</xdr:col>
          <xdr:colOff>685800</xdr:colOff>
          <xdr:row>21</xdr:row>
          <xdr:rowOff>85725</xdr:rowOff>
        </xdr:to>
        <xdr:sp macro="" textlink="">
          <xdr:nvSpPr>
            <xdr:cNvPr id="1043" name="TextBox1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769F-D3E4-48A2-8815-B4353C7EA579}">
  <sheetPr codeName="Hoja1"/>
  <dimension ref="B1:R23"/>
  <sheetViews>
    <sheetView showGridLines="0" workbookViewId="0">
      <selection activeCell="H7" sqref="H7"/>
    </sheetView>
  </sheetViews>
  <sheetFormatPr baseColWidth="10" defaultColWidth="0" defaultRowHeight="15" zeroHeight="1" x14ac:dyDescent="0.25"/>
  <cols>
    <col min="1" max="1" width="2.140625" customWidth="1"/>
    <col min="2" max="8" width="11.42578125" customWidth="1"/>
    <col min="9" max="9" width="11.42578125" hidden="1"/>
    <col min="10" max="10" width="22.85546875" hidden="1"/>
    <col min="11" max="11" width="12" hidden="1"/>
    <col min="12" max="12" width="11.42578125" style="14" hidden="1"/>
    <col min="13" max="13" width="2.85546875" hidden="1"/>
    <col min="14" max="15" width="11.42578125" hidden="1"/>
    <col min="16" max="16" width="2.28515625" hidden="1"/>
    <col min="17" max="18" width="13" hidden="1"/>
    <col min="19" max="16384" width="11.42578125" hidden="1"/>
  </cols>
  <sheetData>
    <row r="1" spans="2:18" x14ac:dyDescent="0.25"/>
    <row r="2" spans="2:18" x14ac:dyDescent="0.25">
      <c r="B2" s="9" t="s">
        <v>40</v>
      </c>
      <c r="C2" s="39" t="s">
        <v>45</v>
      </c>
      <c r="D2" s="39"/>
      <c r="E2" s="39"/>
      <c r="F2" s="39"/>
      <c r="G2" s="39"/>
    </row>
    <row r="3" spans="2:18" x14ac:dyDescent="0.25">
      <c r="B3" s="9" t="s">
        <v>39</v>
      </c>
      <c r="C3" s="38">
        <v>45634</v>
      </c>
      <c r="D3" s="38"/>
      <c r="E3" s="38"/>
      <c r="F3" s="38"/>
      <c r="G3" s="38"/>
    </row>
    <row r="4" spans="2:18" x14ac:dyDescent="0.25"/>
    <row r="5" spans="2:18" x14ac:dyDescent="0.25">
      <c r="C5" s="42" t="s">
        <v>38</v>
      </c>
      <c r="D5" s="43"/>
      <c r="E5" s="44" t="s">
        <v>37</v>
      </c>
      <c r="F5" s="44"/>
      <c r="G5" s="44"/>
    </row>
    <row r="6" spans="2:18" x14ac:dyDescent="0.25">
      <c r="C6" s="10" t="s">
        <v>36</v>
      </c>
      <c r="D6" s="10" t="s">
        <v>35</v>
      </c>
      <c r="E6" s="11" t="s">
        <v>4</v>
      </c>
      <c r="F6" s="11" t="s">
        <v>9</v>
      </c>
      <c r="G6" s="11" t="s">
        <v>34</v>
      </c>
      <c r="I6" s="15" t="s">
        <v>41</v>
      </c>
      <c r="J6" s="16" t="s">
        <v>42</v>
      </c>
      <c r="K6" s="17" t="s">
        <v>44</v>
      </c>
      <c r="L6" s="18" t="s">
        <v>47</v>
      </c>
      <c r="N6" s="15" t="s">
        <v>4</v>
      </c>
      <c r="O6" s="18" t="s">
        <v>9</v>
      </c>
      <c r="Q6" s="15" t="s">
        <v>48</v>
      </c>
      <c r="R6" s="18" t="s">
        <v>49</v>
      </c>
    </row>
    <row r="7" spans="2:18" x14ac:dyDescent="0.25">
      <c r="B7" s="8" t="s">
        <v>33</v>
      </c>
      <c r="C7" s="7">
        <v>0.375</v>
      </c>
      <c r="D7" s="6">
        <v>0.4375</v>
      </c>
      <c r="E7" s="5" t="s">
        <v>6</v>
      </c>
      <c r="F7" s="5" t="s">
        <v>10</v>
      </c>
      <c r="G7" s="5">
        <v>10</v>
      </c>
      <c r="I7" s="19">
        <f t="shared" ref="I7:I13" si="0">D7-C7</f>
        <v>6.25E-2</v>
      </c>
      <c r="J7" s="20">
        <f>IF(HOUR(I7)&lt;1,_xlfn.CEILING.MATH(I7,"01:00"),_xlfn.CEILING.MATH(I7,"00:10"))</f>
        <v>6.25E-2</v>
      </c>
      <c r="K7" s="21">
        <f>((HOUR(J7)*'Lista de Precios'!$C$5)+(MINUTE(J7)/10*'Lista de Precios'!$E$5))*G7</f>
        <v>1450</v>
      </c>
      <c r="L7" s="22">
        <f xml:space="preserve">   IF(C7&gt;0.75,          ((HOUR(J7)*'Lista de Precios'!$D$5)+(MINUTE(J7)/10*'Lista de Precios'!$F$5))*G7, 0)</f>
        <v>0</v>
      </c>
      <c r="N7" s="32">
        <f>IF(E7='Lista de Precios'!$C$6,'Lista de Precios'!$C$7,IF(E7='Lista de Precios'!$D$6,'Lista de Precios'!$D$7,IF(E7='Lista de Precios'!$E$6,'Lista de Precios'!$E$7,IF(E7='Lista de Precios'!$F$6,'Lista de Precios'!$F$7,0))))*G7</f>
        <v>300</v>
      </c>
      <c r="O7" s="22">
        <f>IF(F7='Lista de Precios'!$C$8,'Lista de Precios'!$C$9,IF(F7='Lista de Precios'!$D$8,'Lista de Precios'!$D$9,IF(F7='Lista de Precios'!$E$8,'Lista de Precios'!$E$9,IF(F7='Lista de Precios'!$F$8,'Lista de Precios'!$F$9,IF(F7='Lista de Precios'!$G$8,'Lista de Precios'!$G$9,0)))))*Ingreso!G7</f>
        <v>900</v>
      </c>
      <c r="Q7" s="34">
        <f>IF(G7&lt;=10,'Lista de Precios'!$C$11,IF(G7&lt;=15,'Lista de Precios'!$D$11,'Lista de Precios'!$E$11))</f>
        <v>0</v>
      </c>
      <c r="R7" s="22">
        <f>(K7+L7+N7+O7)*Q7/100</f>
        <v>0</v>
      </c>
    </row>
    <row r="8" spans="2:18" x14ac:dyDescent="0.25">
      <c r="B8" s="8" t="s">
        <v>32</v>
      </c>
      <c r="C8" s="7">
        <v>0.44791666666666669</v>
      </c>
      <c r="D8" s="6">
        <v>0.49583333333333335</v>
      </c>
      <c r="E8" s="5" t="s">
        <v>7</v>
      </c>
      <c r="F8" s="5" t="s">
        <v>6</v>
      </c>
      <c r="G8" s="5">
        <v>12</v>
      </c>
      <c r="I8" s="19">
        <f t="shared" si="0"/>
        <v>4.7916666666666663E-2</v>
      </c>
      <c r="J8" s="20">
        <f t="shared" ref="J8:J13" si="1">IF(HOUR(I8)&lt;1,_xlfn.CEILING.MATH(I8,"01:00"),_xlfn.CEILING.MATH(I8,"00:10"))</f>
        <v>4.8611111111111105E-2</v>
      </c>
      <c r="K8" s="21">
        <f>((HOUR(J8)*'Lista de Precios'!$C$5)+(MINUTE(J8)/10*'Lista de Precios'!$E$5))*G8</f>
        <v>1380</v>
      </c>
      <c r="L8" s="22">
        <f xml:space="preserve">   IF(C8&gt;0.75,          ((HOUR(J8)*'Lista de Precios'!$D$5)+(MINUTE(J8)/10*'Lista de Precios'!$F$5))*G8, 0)</f>
        <v>0</v>
      </c>
      <c r="N8" s="32">
        <f>IF(E8='Lista de Precios'!$C$6,'Lista de Precios'!$C$7,IF(E8='Lista de Precios'!$D$6,'Lista de Precios'!$D$7,IF(E8='Lista de Precios'!$E$6,'Lista de Precios'!$E$7,IF(E8='Lista de Precios'!$F$6,'Lista de Precios'!$F$7,0))))*G8</f>
        <v>720</v>
      </c>
      <c r="O8" s="22">
        <f>IF(F8='Lista de Precios'!$C$8,'Lista de Precios'!$C$9,IF(F8='Lista de Precios'!$D$8,'Lista de Precios'!$D$9,IF(F8='Lista de Precios'!$E$8,'Lista de Precios'!$E$9,IF(F8='Lista de Precios'!$F$8,'Lista de Precios'!$F$9,IF(F8='Lista de Precios'!$G$8,'Lista de Precios'!$G$9,0)))))*Ingreso!G8</f>
        <v>1320</v>
      </c>
      <c r="Q8" s="34">
        <f>IF(G8&lt;=10,'Lista de Precios'!$C$11,IF(G8&lt;=15,'Lista de Precios'!$D$11,'Lista de Precios'!$E$11))</f>
        <v>10</v>
      </c>
      <c r="R8" s="22">
        <f t="shared" ref="R8:R13" si="2">(K8+L8+N8+O8)*Q8/100</f>
        <v>342</v>
      </c>
    </row>
    <row r="9" spans="2:18" x14ac:dyDescent="0.25">
      <c r="B9" s="8" t="s">
        <v>31</v>
      </c>
      <c r="C9" s="7">
        <v>0.50069444444444444</v>
      </c>
      <c r="D9" s="6">
        <v>0.53055555555555556</v>
      </c>
      <c r="E9" s="5" t="s">
        <v>5</v>
      </c>
      <c r="F9" s="5" t="s">
        <v>5</v>
      </c>
      <c r="G9" s="5">
        <v>11</v>
      </c>
      <c r="I9" s="19">
        <f t="shared" si="0"/>
        <v>2.9861111111111116E-2</v>
      </c>
      <c r="J9" s="20">
        <f t="shared" si="1"/>
        <v>4.1666666666666664E-2</v>
      </c>
      <c r="K9" s="21">
        <f>((HOUR(J9)*'Lista de Precios'!$C$5)+(MINUTE(J9)/10*'Lista de Precios'!$E$5))*G9</f>
        <v>1100</v>
      </c>
      <c r="L9" s="22">
        <f xml:space="preserve">   IF(C9&gt;0.75,          ((HOUR(J9)*'Lista de Precios'!$D$5)+(MINUTE(J9)/10*'Lista de Precios'!$F$5))*G9, 0)</f>
        <v>0</v>
      </c>
      <c r="N9" s="32">
        <f>IF(E9='Lista de Precios'!$C$6,'Lista de Precios'!$C$7,IF(E9='Lista de Precios'!$D$6,'Lista de Precios'!$D$7,IF(E9='Lista de Precios'!$E$6,'Lista de Precios'!$E$7,IF(E9='Lista de Precios'!$F$6,'Lista de Precios'!$F$7,0))))*G9</f>
        <v>0</v>
      </c>
      <c r="O9" s="22">
        <f>IF(F9='Lista de Precios'!$C$8,'Lista de Precios'!$C$9,IF(F9='Lista de Precios'!$D$8,'Lista de Precios'!$D$9,IF(F9='Lista de Precios'!$E$8,'Lista de Precios'!$E$9,IF(F9='Lista de Precios'!$F$8,'Lista de Precios'!$F$9,IF(F9='Lista de Precios'!$G$8,'Lista de Precios'!$G$9,0)))))*Ingreso!G9</f>
        <v>0</v>
      </c>
      <c r="Q9" s="34">
        <f>IF(G9&lt;=10,'Lista de Precios'!$C$11,IF(G9&lt;=15,'Lista de Precios'!$D$11,'Lista de Precios'!$E$11))</f>
        <v>10</v>
      </c>
      <c r="R9" s="22">
        <f t="shared" si="2"/>
        <v>110</v>
      </c>
    </row>
    <row r="10" spans="2:18" x14ac:dyDescent="0.25">
      <c r="B10" s="8" t="s">
        <v>30</v>
      </c>
      <c r="C10" s="7">
        <v>0.55555555555555558</v>
      </c>
      <c r="D10" s="6">
        <v>0.63958333333333328</v>
      </c>
      <c r="E10" s="5" t="s">
        <v>7</v>
      </c>
      <c r="F10" s="5" t="s">
        <v>11</v>
      </c>
      <c r="G10" s="5">
        <v>15</v>
      </c>
      <c r="I10" s="19">
        <f t="shared" si="0"/>
        <v>8.4027777777777701E-2</v>
      </c>
      <c r="J10" s="20">
        <f t="shared" si="1"/>
        <v>9.0277777777777776E-2</v>
      </c>
      <c r="K10" s="21">
        <f>((HOUR(J10)*'Lista de Precios'!$C$5)+(MINUTE(J10)/10*'Lista de Precios'!$E$5))*G10</f>
        <v>3225</v>
      </c>
      <c r="L10" s="22">
        <f xml:space="preserve">   IF(C10&gt;0.75,          ((HOUR(J10)*'Lista de Precios'!$D$5)+(MINUTE(J10)/10*'Lista de Precios'!$F$5))*G10, 0)</f>
        <v>0</v>
      </c>
      <c r="N10" s="32">
        <f>IF(E10='Lista de Precios'!$C$6,'Lista de Precios'!$C$7,IF(E10='Lista de Precios'!$D$6,'Lista de Precios'!$D$7,IF(E10='Lista de Precios'!$E$6,'Lista de Precios'!$E$7,IF(E10='Lista de Precios'!$F$6,'Lista de Precios'!$F$7,0))))*G10</f>
        <v>900</v>
      </c>
      <c r="O10" s="22">
        <f>IF(F10='Lista de Precios'!$C$8,'Lista de Precios'!$C$9,IF(F10='Lista de Precios'!$D$8,'Lista de Precios'!$D$9,IF(F10='Lista de Precios'!$E$8,'Lista de Precios'!$E$9,IF(F10='Lista de Precios'!$F$8,'Lista de Precios'!$F$9,IF(F10='Lista de Precios'!$G$8,'Lista de Precios'!$G$9,0)))))*Ingreso!G10</f>
        <v>1950</v>
      </c>
      <c r="Q10" s="34">
        <f>IF(G10&lt;=10,'Lista de Precios'!$C$11,IF(G10&lt;=15,'Lista de Precios'!$D$11,'Lista de Precios'!$E$11))</f>
        <v>10</v>
      </c>
      <c r="R10" s="22">
        <f t="shared" si="2"/>
        <v>607.5</v>
      </c>
    </row>
    <row r="11" spans="2:18" x14ac:dyDescent="0.25">
      <c r="B11" s="8" t="s">
        <v>29</v>
      </c>
      <c r="C11" s="7">
        <v>0.64583333333333337</v>
      </c>
      <c r="D11" s="6">
        <v>0.75347222222222221</v>
      </c>
      <c r="E11" s="5" t="s">
        <v>8</v>
      </c>
      <c r="F11" s="5" t="s">
        <v>11</v>
      </c>
      <c r="G11" s="5">
        <v>17</v>
      </c>
      <c r="I11" s="19">
        <f t="shared" si="0"/>
        <v>0.10763888888888884</v>
      </c>
      <c r="J11" s="20">
        <f t="shared" si="1"/>
        <v>0.1111111111111111</v>
      </c>
      <c r="K11" s="21">
        <f>((HOUR(J11)*'Lista de Precios'!$C$5)+(MINUTE(J11)/10*'Lista de Precios'!$E$5))*G11</f>
        <v>4420</v>
      </c>
      <c r="L11" s="22">
        <f xml:space="preserve">   IF(C11&gt;0.75,          ((HOUR(J11)*'Lista de Precios'!$D$5)+(MINUTE(J11)/10*'Lista de Precios'!$F$5))*G11, 0)</f>
        <v>0</v>
      </c>
      <c r="N11" s="32">
        <f>IF(E11='Lista de Precios'!$C$6,'Lista de Precios'!$C$7,IF(E11='Lista de Precios'!$D$6,'Lista de Precios'!$D$7,IF(E11='Lista de Precios'!$E$6,'Lista de Precios'!$E$7,IF(E11='Lista de Precios'!$F$6,'Lista de Precios'!$F$7,0))))*G11</f>
        <v>2040</v>
      </c>
      <c r="O11" s="22">
        <f>IF(F11='Lista de Precios'!$C$8,'Lista de Precios'!$C$9,IF(F11='Lista de Precios'!$D$8,'Lista de Precios'!$D$9,IF(F11='Lista de Precios'!$E$8,'Lista de Precios'!$E$9,IF(F11='Lista de Precios'!$F$8,'Lista de Precios'!$F$9,IF(F11='Lista de Precios'!$G$8,'Lista de Precios'!$G$9,0)))))*Ingreso!G11</f>
        <v>2210</v>
      </c>
      <c r="Q11" s="34">
        <f>IF(G11&lt;=10,'Lista de Precios'!$C$11,IF(G11&lt;=15,'Lista de Precios'!$D$11,'Lista de Precios'!$E$11))</f>
        <v>15</v>
      </c>
      <c r="R11" s="22">
        <f t="shared" si="2"/>
        <v>1300.5</v>
      </c>
    </row>
    <row r="12" spans="2:18" x14ac:dyDescent="0.25">
      <c r="B12" s="8" t="s">
        <v>28</v>
      </c>
      <c r="C12" s="7">
        <v>0.79166666666666663</v>
      </c>
      <c r="D12" s="6">
        <v>0.83958333333333324</v>
      </c>
      <c r="E12" s="5" t="s">
        <v>6</v>
      </c>
      <c r="F12" s="5" t="s">
        <v>12</v>
      </c>
      <c r="G12" s="5">
        <v>10</v>
      </c>
      <c r="I12" s="19">
        <f t="shared" si="0"/>
        <v>4.7916666666666607E-2</v>
      </c>
      <c r="J12" s="20">
        <f t="shared" si="1"/>
        <v>4.8611111111111105E-2</v>
      </c>
      <c r="K12" s="21">
        <f>((HOUR(J12)*'Lista de Precios'!$C$5)+(MINUTE(J12)/10*'Lista de Precios'!$E$5))*G12</f>
        <v>1150</v>
      </c>
      <c r="L12" s="22">
        <f xml:space="preserve">   IF(C12&gt;0.75,          ((HOUR(J12)*'Lista de Precios'!$D$5)+(MINUTE(J12)/10*'Lista de Precios'!$F$5))*G12, 0)</f>
        <v>95</v>
      </c>
      <c r="N12" s="32">
        <f>IF(E12='Lista de Precios'!$C$6,'Lista de Precios'!$C$7,IF(E12='Lista de Precios'!$D$6,'Lista de Precios'!$D$7,IF(E12='Lista de Precios'!$E$6,'Lista de Precios'!$E$7,IF(E12='Lista de Precios'!$F$6,'Lista de Precios'!$F$7,0))))*G12</f>
        <v>300</v>
      </c>
      <c r="O12" s="22">
        <f>IF(F12='Lista de Precios'!$C$8,'Lista de Precios'!$C$9,IF(F12='Lista de Precios'!$D$8,'Lista de Precios'!$D$9,IF(F12='Lista de Precios'!$E$8,'Lista de Precios'!$E$9,IF(F12='Lista de Precios'!$F$8,'Lista de Precios'!$F$9,IF(F12='Lista de Precios'!$G$8,'Lista de Precios'!$G$9,0)))))*Ingreso!G12</f>
        <v>1850</v>
      </c>
      <c r="Q12" s="34">
        <f>IF(G12&lt;=10,'Lista de Precios'!$C$11,IF(G12&lt;=15,'Lista de Precios'!$D$11,'Lista de Precios'!$E$11))</f>
        <v>0</v>
      </c>
      <c r="R12" s="22">
        <f t="shared" si="2"/>
        <v>0</v>
      </c>
    </row>
    <row r="13" spans="2:18" x14ac:dyDescent="0.25">
      <c r="B13" s="8" t="s">
        <v>27</v>
      </c>
      <c r="C13" s="7">
        <v>0.875</v>
      </c>
      <c r="D13" s="6">
        <v>0.9375</v>
      </c>
      <c r="E13" s="5" t="s">
        <v>5</v>
      </c>
      <c r="F13" s="5" t="s">
        <v>5</v>
      </c>
      <c r="G13" s="5">
        <v>14</v>
      </c>
      <c r="I13" s="23">
        <f t="shared" si="0"/>
        <v>6.25E-2</v>
      </c>
      <c r="J13" s="24">
        <f t="shared" si="1"/>
        <v>6.25E-2</v>
      </c>
      <c r="K13" s="25">
        <f>((HOUR(J13)*'Lista de Precios'!$C$5)+(MINUTE(J13)/10*'Lista de Precios'!$E$5))*G13</f>
        <v>2030</v>
      </c>
      <c r="L13" s="26">
        <f xml:space="preserve">   IF(C13&gt;0.75,          ((HOUR(J13)*'Lista de Precios'!$D$5)+(MINUTE(J13)/10*'Lista de Precios'!$F$5))*G13, 0)</f>
        <v>175</v>
      </c>
      <c r="N13" s="32">
        <f>IF(E13='Lista de Precios'!$C$6,'Lista de Precios'!$C$7,IF(E13='Lista de Precios'!$D$6,'Lista de Precios'!$D$7,IF(E13='Lista de Precios'!$E$6,'Lista de Precios'!$E$7,IF(E13='Lista de Precios'!$F$6,'Lista de Precios'!$F$7,0))))*G13</f>
        <v>0</v>
      </c>
      <c r="O13" s="26">
        <f>IF(F13='Lista de Precios'!$C$8,'Lista de Precios'!$C$9,IF(F13='Lista de Precios'!$D$8,'Lista de Precios'!$D$9,IF(F13='Lista de Precios'!$E$8,'Lista de Precios'!$E$9,IF(F13='Lista de Precios'!$F$8,'Lista de Precios'!$F$9,IF(F13='Lista de Precios'!$G$8,'Lista de Precios'!$G$9,0)))))*Ingreso!G13</f>
        <v>0</v>
      </c>
      <c r="Q13" s="35">
        <f>IF(G13&lt;=10,'Lista de Precios'!$C$11,IF(G13&lt;=15,'Lista de Precios'!$D$11,'Lista de Precios'!$E$11))</f>
        <v>10</v>
      </c>
      <c r="R13" s="22">
        <f t="shared" si="2"/>
        <v>220.5</v>
      </c>
    </row>
    <row r="14" spans="2:18" x14ac:dyDescent="0.25">
      <c r="J14" s="27">
        <f>SUM(J7:J13)</f>
        <v>0.46527777777777773</v>
      </c>
      <c r="K14" s="28">
        <f>SUM(K7:K13)</f>
        <v>14755</v>
      </c>
      <c r="L14" s="29">
        <f>SUM(L7:L13)</f>
        <v>270</v>
      </c>
      <c r="N14" s="29">
        <f>SUM(N7:N13)</f>
        <v>4260</v>
      </c>
      <c r="O14" s="29">
        <f>SUM(O7:O13)</f>
        <v>8230</v>
      </c>
      <c r="R14" s="29">
        <f>SUM(R7:R13)</f>
        <v>2580.5</v>
      </c>
    </row>
    <row r="15" spans="2:18" x14ac:dyDescent="0.25">
      <c r="B15" s="45" t="s">
        <v>26</v>
      </c>
      <c r="C15" s="45"/>
      <c r="D15" s="45"/>
      <c r="E15" s="45"/>
      <c r="F15" s="45"/>
      <c r="G15" s="45"/>
    </row>
    <row r="16" spans="2:18" x14ac:dyDescent="0.25">
      <c r="B16" s="46"/>
      <c r="C16" s="47"/>
      <c r="D16" s="47"/>
      <c r="E16" s="47"/>
      <c r="F16" s="47"/>
      <c r="G16" s="48"/>
    </row>
    <row r="17" spans="2:10" ht="30" x14ac:dyDescent="0.25">
      <c r="B17" s="49"/>
      <c r="C17" s="50"/>
      <c r="D17" s="50"/>
      <c r="E17" s="50"/>
      <c r="F17" s="50"/>
      <c r="G17" s="51"/>
      <c r="I17" s="37" t="s">
        <v>18</v>
      </c>
      <c r="J17" t="b">
        <v>1</v>
      </c>
    </row>
    <row r="18" spans="2:10" ht="45" x14ac:dyDescent="0.25">
      <c r="B18" s="40"/>
      <c r="C18" s="40"/>
      <c r="D18" s="40"/>
      <c r="E18" s="41" t="s">
        <v>25</v>
      </c>
      <c r="F18" s="41"/>
      <c r="G18" s="41"/>
      <c r="I18" s="37" t="s">
        <v>50</v>
      </c>
      <c r="J18" t="b">
        <v>1</v>
      </c>
    </row>
    <row r="19" spans="2:10" ht="30" x14ac:dyDescent="0.25">
      <c r="B19" s="40"/>
      <c r="C19" s="40"/>
      <c r="D19" s="40"/>
      <c r="E19" s="41"/>
      <c r="F19" s="41"/>
      <c r="G19" s="41"/>
      <c r="I19" s="37" t="s">
        <v>51</v>
      </c>
      <c r="J19" t="b">
        <v>0</v>
      </c>
    </row>
    <row r="20" spans="2:10" ht="30" x14ac:dyDescent="0.25">
      <c r="B20" s="40"/>
      <c r="C20" s="40"/>
      <c r="D20" s="40"/>
      <c r="E20" s="41"/>
      <c r="F20" s="41"/>
      <c r="G20" s="41"/>
      <c r="I20" s="37" t="s">
        <v>21</v>
      </c>
      <c r="J20" t="b">
        <v>0</v>
      </c>
    </row>
    <row r="21" spans="2:10" x14ac:dyDescent="0.25">
      <c r="B21" s="40"/>
      <c r="C21" s="40"/>
      <c r="D21" s="40"/>
      <c r="E21" s="41"/>
      <c r="F21" s="41"/>
      <c r="G21" s="41"/>
      <c r="I21" s="37" t="s">
        <v>52</v>
      </c>
      <c r="J21">
        <v>1</v>
      </c>
    </row>
    <row r="22" spans="2:10" x14ac:dyDescent="0.25">
      <c r="B22" s="40"/>
      <c r="C22" s="40"/>
      <c r="D22" s="40"/>
      <c r="E22" s="41"/>
      <c r="F22" s="41"/>
      <c r="G22" s="41"/>
      <c r="I22" s="37" t="s">
        <v>23</v>
      </c>
      <c r="J22">
        <f>IF(WEEKDAY(C3)=1,3,J21)</f>
        <v>3</v>
      </c>
    </row>
    <row r="23" spans="2:10" x14ac:dyDescent="0.25">
      <c r="J23" t="s">
        <v>53</v>
      </c>
    </row>
  </sheetData>
  <mergeCells count="8">
    <mergeCell ref="C3:G3"/>
    <mergeCell ref="C2:G2"/>
    <mergeCell ref="B18:D22"/>
    <mergeCell ref="E18:G22"/>
    <mergeCell ref="C5:D5"/>
    <mergeCell ref="E5:G5"/>
    <mergeCell ref="B15:G15"/>
    <mergeCell ref="B16:G17"/>
  </mergeCells>
  <dataValidations disablePrompts="1" count="4">
    <dataValidation type="date" operator="greaterThanOrEqual" allowBlank="1" showInputMessage="1" showErrorMessage="1" sqref="C3:G3" xr:uid="{84FB7571-13FB-4BEC-8FE4-6649EAF705B4}">
      <formula1>TODAY()</formula1>
    </dataValidation>
    <dataValidation type="time" allowBlank="1" showInputMessage="1" showErrorMessage="1" sqref="D7:D13" xr:uid="{24AE6C12-29CA-493F-8D68-002C9E2BA805}">
      <formula1>C7</formula1>
      <formula2>0.958333333333333</formula2>
    </dataValidation>
    <dataValidation type="time" allowBlank="1" showInputMessage="1" showErrorMessage="1" sqref="C8:C13" xr:uid="{083DFEEC-24CC-40D8-9AA3-186E4AE5E9F3}">
      <formula1>D7</formula1>
      <formula2>0.958333333333333</formula2>
    </dataValidation>
    <dataValidation type="time" allowBlank="1" showInputMessage="1" showErrorMessage="1" sqref="C7" xr:uid="{9A36F163-63A6-4EB1-97BD-B63F7B007761}">
      <formula1>0.375</formula1>
      <formula2>0.958333333333333</formula2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3" r:id="rId4" name="TextBox1">
          <controlPr defaultSize="0" autoLine="0" linkedCell="J23" r:id="rId5">
            <anchor moveWithCells="1">
              <from>
                <xdr:col>4</xdr:col>
                <xdr:colOff>47625</xdr:colOff>
                <xdr:row>17</xdr:row>
                <xdr:rowOff>219075</xdr:rowOff>
              </from>
              <to>
                <xdr:col>6</xdr:col>
                <xdr:colOff>685800</xdr:colOff>
                <xdr:row>21</xdr:row>
                <xdr:rowOff>85725</xdr:rowOff>
              </to>
            </anchor>
          </controlPr>
        </control>
      </mc:Choice>
      <mc:Fallback>
        <control shapeId="1043" r:id="rId4" name="TextBox1"/>
      </mc:Fallback>
    </mc:AlternateContent>
    <mc:AlternateContent xmlns:mc="http://schemas.openxmlformats.org/markup-compatibility/2006">
      <mc:Choice Requires="x14">
        <control shapeId="1033" r:id="rId6" name="Check Box 9">
          <controlPr defaultSize="0" autoFill="0" autoLine="0" autoPict="0">
            <anchor moveWithCells="1">
              <from>
                <xdr:col>5</xdr:col>
                <xdr:colOff>666750</xdr:colOff>
                <xdr:row>16</xdr:row>
                <xdr:rowOff>9525</xdr:rowOff>
              </from>
              <to>
                <xdr:col>7</xdr:col>
                <xdr:colOff>38100</xdr:colOff>
                <xdr:row>16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7" r:id="rId7" name="Check Box 13">
          <controlPr defaultSize="0" autoFill="0" autoLine="0" autoPict="0">
            <anchor moveWithCells="1">
              <from>
                <xdr:col>1</xdr:col>
                <xdr:colOff>114300</xdr:colOff>
                <xdr:row>15</xdr:row>
                <xdr:rowOff>180975</xdr:rowOff>
              </from>
              <to>
                <xdr:col>2</xdr:col>
                <xdr:colOff>352425</xdr:colOff>
                <xdr:row>16</xdr:row>
                <xdr:rowOff>209550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8" r:id="rId8" name="Check Box 14">
          <controlPr defaultSize="0" autoFill="0" autoLine="0" autoPict="0">
            <anchor moveWithCells="1">
              <from>
                <xdr:col>2</xdr:col>
                <xdr:colOff>504825</xdr:colOff>
                <xdr:row>15</xdr:row>
                <xdr:rowOff>180975</xdr:rowOff>
              </from>
              <to>
                <xdr:col>4</xdr:col>
                <xdr:colOff>95250</xdr:colOff>
                <xdr:row>16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9" r:id="rId9" name="Check Box 15">
          <controlPr defaultSize="0" autoFill="0" autoLine="0" autoPict="0">
            <anchor moveWithCells="1">
              <from>
                <xdr:col>4</xdr:col>
                <xdr:colOff>247650</xdr:colOff>
                <xdr:row>15</xdr:row>
                <xdr:rowOff>190500</xdr:rowOff>
              </from>
              <to>
                <xdr:col>5</xdr:col>
                <xdr:colOff>514350</xdr:colOff>
                <xdr:row>16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0" r:id="rId10" name="Group Box 16">
          <controlPr defaultSize="0" autoFill="0" autoPict="0">
            <anchor moveWithCells="1">
              <from>
                <xdr:col>1</xdr:col>
                <xdr:colOff>76200</xdr:colOff>
                <xdr:row>17</xdr:row>
                <xdr:rowOff>57150</xdr:rowOff>
              </from>
              <to>
                <xdr:col>3</xdr:col>
                <xdr:colOff>695325</xdr:colOff>
                <xdr:row>21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1" r:id="rId11" name="Option Button 17">
          <controlPr defaultSize="0" autoFill="0" autoLine="0" autoPict="0">
            <anchor moveWithCells="1">
              <from>
                <xdr:col>1</xdr:col>
                <xdr:colOff>133350</xdr:colOff>
                <xdr:row>17</xdr:row>
                <xdr:rowOff>476250</xdr:rowOff>
              </from>
              <to>
                <xdr:col>3</xdr:col>
                <xdr:colOff>581025</xdr:colOff>
                <xdr:row>18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2" r:id="rId12" name="Option Button 18">
          <controlPr defaultSize="0" autoFill="0" autoLine="0" autoPict="0">
            <anchor moveWithCells="1">
              <from>
                <xdr:col>1</xdr:col>
                <xdr:colOff>123825</xdr:colOff>
                <xdr:row>19</xdr:row>
                <xdr:rowOff>209550</xdr:rowOff>
              </from>
              <to>
                <xdr:col>3</xdr:col>
                <xdr:colOff>581025</xdr:colOff>
                <xdr:row>20</xdr:row>
                <xdr:rowOff>47625</xdr:rowOff>
              </to>
            </anchor>
          </controlPr>
        </control>
      </mc:Choice>
    </mc:AlternateContent>
  </control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132AE3F7-CB26-4FBA-994A-328FD9B75D25}">
          <x14:formula1>
            <xm:f>'Lista de Precios'!$C$6:$F$6</xm:f>
          </x14:formula1>
          <xm:sqref>E7:E13</xm:sqref>
        </x14:dataValidation>
        <x14:dataValidation type="list" allowBlank="1" showInputMessage="1" showErrorMessage="1" xr:uid="{52149957-6A67-41B0-B6F2-E4A559ABE988}">
          <x14:formula1>
            <xm:f>'Lista de Precios'!$C$8:$G$8</xm:f>
          </x14:formula1>
          <xm:sqref>F7:F13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3A9E-6DD3-464C-9409-205873379315}">
  <sheetPr codeName="Hoja2"/>
  <dimension ref="B2:G21"/>
  <sheetViews>
    <sheetView workbookViewId="0">
      <selection activeCell="E12" sqref="E12"/>
    </sheetView>
  </sheetViews>
  <sheetFormatPr baseColWidth="10" defaultRowHeight="15" x14ac:dyDescent="0.25"/>
  <cols>
    <col min="2" max="2" width="24.7109375" customWidth="1"/>
    <col min="5" max="5" width="12.85546875" bestFit="1" customWidth="1"/>
  </cols>
  <sheetData>
    <row r="2" spans="2:7" ht="23.25" x14ac:dyDescent="0.35">
      <c r="B2" s="54" t="s">
        <v>0</v>
      </c>
      <c r="C2" s="54"/>
      <c r="D2" s="54"/>
    </row>
    <row r="4" spans="2:7" x14ac:dyDescent="0.25">
      <c r="B4" s="53" t="s">
        <v>1</v>
      </c>
      <c r="C4" s="1" t="s">
        <v>2</v>
      </c>
      <c r="D4" s="1" t="s">
        <v>3</v>
      </c>
      <c r="E4" s="1" t="s">
        <v>43</v>
      </c>
      <c r="F4" s="1" t="s">
        <v>46</v>
      </c>
    </row>
    <row r="5" spans="2:7" x14ac:dyDescent="0.25">
      <c r="B5" s="53"/>
      <c r="C5" s="2">
        <v>100</v>
      </c>
      <c r="D5" s="2">
        <v>8</v>
      </c>
      <c r="E5" s="2">
        <v>15</v>
      </c>
      <c r="F5" s="2">
        <v>1.5</v>
      </c>
    </row>
    <row r="6" spans="2:7" x14ac:dyDescent="0.25">
      <c r="B6" s="53" t="s">
        <v>4</v>
      </c>
      <c r="C6" s="1" t="s">
        <v>5</v>
      </c>
      <c r="D6" s="1" t="s">
        <v>6</v>
      </c>
      <c r="E6" s="1" t="s">
        <v>7</v>
      </c>
      <c r="F6" s="1" t="s">
        <v>8</v>
      </c>
    </row>
    <row r="7" spans="2:7" x14ac:dyDescent="0.25">
      <c r="B7" s="53"/>
      <c r="C7" s="2">
        <v>0</v>
      </c>
      <c r="D7" s="2">
        <v>30</v>
      </c>
      <c r="E7" s="2">
        <v>60</v>
      </c>
      <c r="F7" s="2">
        <v>120</v>
      </c>
    </row>
    <row r="8" spans="2:7" x14ac:dyDescent="0.25">
      <c r="B8" s="53" t="s">
        <v>9</v>
      </c>
      <c r="C8" s="1" t="s">
        <v>5</v>
      </c>
      <c r="D8" s="1" t="s">
        <v>10</v>
      </c>
      <c r="E8" s="1" t="s">
        <v>6</v>
      </c>
      <c r="F8" s="1" t="s">
        <v>11</v>
      </c>
      <c r="G8" s="1" t="s">
        <v>12</v>
      </c>
    </row>
    <row r="9" spans="2:7" x14ac:dyDescent="0.25">
      <c r="B9" s="53"/>
      <c r="C9" s="2">
        <v>0</v>
      </c>
      <c r="D9" s="2">
        <v>90</v>
      </c>
      <c r="E9" s="2">
        <v>110</v>
      </c>
      <c r="F9" s="2">
        <v>130</v>
      </c>
      <c r="G9" s="2">
        <v>185</v>
      </c>
    </row>
    <row r="10" spans="2:7" x14ac:dyDescent="0.25">
      <c r="B10" s="53" t="s">
        <v>13</v>
      </c>
      <c r="C10" s="1" t="s">
        <v>14</v>
      </c>
      <c r="D10" s="1" t="s">
        <v>15</v>
      </c>
      <c r="E10" s="1" t="s">
        <v>16</v>
      </c>
    </row>
    <row r="11" spans="2:7" x14ac:dyDescent="0.25">
      <c r="B11" s="53"/>
      <c r="C11" s="33">
        <v>0</v>
      </c>
      <c r="D11" s="33">
        <v>10</v>
      </c>
      <c r="E11" s="33">
        <v>15</v>
      </c>
    </row>
    <row r="13" spans="2:7" ht="23.25" x14ac:dyDescent="0.35">
      <c r="B13" s="55" t="s">
        <v>17</v>
      </c>
      <c r="C13" s="55"/>
      <c r="D13" s="55"/>
    </row>
    <row r="15" spans="2:7" x14ac:dyDescent="0.25">
      <c r="B15" s="3" t="s">
        <v>18</v>
      </c>
      <c r="C15" s="2">
        <v>160</v>
      </c>
    </row>
    <row r="16" spans="2:7" x14ac:dyDescent="0.25">
      <c r="B16" s="3" t="s">
        <v>19</v>
      </c>
      <c r="C16" s="2">
        <v>300</v>
      </c>
    </row>
    <row r="17" spans="2:5" x14ac:dyDescent="0.25">
      <c r="B17" s="3" t="s">
        <v>20</v>
      </c>
      <c r="C17" s="2">
        <v>100</v>
      </c>
    </row>
    <row r="18" spans="2:5" x14ac:dyDescent="0.25">
      <c r="B18" s="3" t="s">
        <v>21</v>
      </c>
      <c r="C18" s="2">
        <v>70</v>
      </c>
    </row>
    <row r="20" spans="2:5" x14ac:dyDescent="0.25">
      <c r="B20" s="52" t="s">
        <v>13</v>
      </c>
      <c r="C20" s="4" t="s">
        <v>22</v>
      </c>
      <c r="D20" s="4" t="s">
        <v>23</v>
      </c>
      <c r="E20" s="4" t="s">
        <v>24</v>
      </c>
    </row>
    <row r="21" spans="2:5" x14ac:dyDescent="0.25">
      <c r="B21" s="52"/>
      <c r="C21" s="2">
        <v>1600</v>
      </c>
      <c r="D21" s="2">
        <v>2200</v>
      </c>
      <c r="E21" s="2">
        <v>3200</v>
      </c>
    </row>
  </sheetData>
  <mergeCells count="7">
    <mergeCell ref="B20:B21"/>
    <mergeCell ref="B4:B5"/>
    <mergeCell ref="B2:D2"/>
    <mergeCell ref="B6:B7"/>
    <mergeCell ref="B8:B9"/>
    <mergeCell ref="B10:B11"/>
    <mergeCell ref="B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0047-0CEE-474B-AC88-FEBBA61121D9}">
  <sheetPr codeName="Hoja3"/>
  <dimension ref="B1:K25"/>
  <sheetViews>
    <sheetView showGridLines="0" tabSelected="1" workbookViewId="0">
      <selection activeCell="C25" sqref="C25:K25"/>
    </sheetView>
  </sheetViews>
  <sheetFormatPr baseColWidth="10" defaultRowHeight="15" x14ac:dyDescent="0.25"/>
  <cols>
    <col min="1" max="1" width="5" customWidth="1"/>
    <col min="2" max="2" width="19.28515625" customWidth="1"/>
    <col min="3" max="9" width="4.85546875" customWidth="1"/>
    <col min="10" max="10" width="1" customWidth="1"/>
    <col min="11" max="11" width="11.42578125" customWidth="1"/>
  </cols>
  <sheetData>
    <row r="1" spans="3:11" ht="94.5" customHeight="1" x14ac:dyDescent="0.25"/>
    <row r="2" spans="3:11" x14ac:dyDescent="0.25">
      <c r="C2" s="39" t="str">
        <f>Ingreso!C2</f>
        <v>Federico</v>
      </c>
      <c r="D2" s="39"/>
      <c r="E2" s="39"/>
      <c r="I2" s="56">
        <f>Ingreso!C3</f>
        <v>45634</v>
      </c>
      <c r="J2" s="56"/>
      <c r="K2" s="56"/>
    </row>
    <row r="3" spans="3:11" ht="20.25" customHeight="1" x14ac:dyDescent="0.25"/>
    <row r="4" spans="3:11" x14ac:dyDescent="0.25">
      <c r="C4" s="30">
        <f>Ingreso!J7</f>
        <v>6.25E-2</v>
      </c>
      <c r="D4" s="30">
        <f>Ingreso!J8</f>
        <v>4.8611111111111105E-2</v>
      </c>
      <c r="E4" s="30">
        <f>Ingreso!J9</f>
        <v>4.1666666666666664E-2</v>
      </c>
      <c r="F4" s="30">
        <f>Ingreso!J10</f>
        <v>9.0277777777777776E-2</v>
      </c>
      <c r="G4" s="30">
        <f>Ingreso!J11</f>
        <v>0.1111111111111111</v>
      </c>
      <c r="H4" s="30">
        <f>Ingreso!J12</f>
        <v>4.8611111111111105E-2</v>
      </c>
      <c r="I4" s="30">
        <f>Ingreso!J13</f>
        <v>6.25E-2</v>
      </c>
      <c r="J4" s="12"/>
      <c r="K4" s="13">
        <f>Ingreso!K14</f>
        <v>14755</v>
      </c>
    </row>
    <row r="5" spans="3:11" x14ac:dyDescent="0.25">
      <c r="C5" s="31" t="str">
        <f>IF(Ingreso!L7&gt;0,"Si","No")</f>
        <v>No</v>
      </c>
      <c r="D5" s="31" t="str">
        <f>IF(Ingreso!L8&gt;0,"Si","No")</f>
        <v>No</v>
      </c>
      <c r="E5" s="31" t="str">
        <f>IF(Ingreso!L9&gt;0,"Si","No")</f>
        <v>No</v>
      </c>
      <c r="F5" s="31" t="str">
        <f>IF(Ingreso!L10&gt;0,"Si","No")</f>
        <v>No</v>
      </c>
      <c r="G5" s="31" t="str">
        <f>IF(Ingreso!L11,"Si","No")</f>
        <v>No</v>
      </c>
      <c r="H5" s="31" t="str">
        <f>IF(Ingreso!L12&gt;0,"Si","No")</f>
        <v>Si</v>
      </c>
      <c r="I5" s="31" t="str">
        <f>IF(Ingreso!L13&gt;0,"Si","No")</f>
        <v>Si</v>
      </c>
      <c r="J5" s="12"/>
      <c r="K5" s="13">
        <f>Ingreso!L14</f>
        <v>270</v>
      </c>
    </row>
    <row r="6" spans="3:11" x14ac:dyDescent="0.25">
      <c r="C6" s="31" t="str">
        <f>IF(Ingreso!E7='Lista de Precios'!$C$6,"N",IF(Ingreso!E7='Lista de Precios'!$D$6,"B",IF(Ingreso!E7='Lista de Precios'!$E$6,"C",IF(Ingreso!E7='Lista de Precios'!$F$6,"P",""))))</f>
        <v>B</v>
      </c>
      <c r="D6" s="31" t="str">
        <f>IF(Ingreso!E8='Lista de Precios'!$C$6,"N",IF(Ingreso!E8='Lista de Precios'!$D$6,"B",IF(Ingreso!E8='Lista de Precios'!$E$6,"C",IF(Ingreso!E8='Lista de Precios'!$F$6,"P",""))))</f>
        <v>C</v>
      </c>
      <c r="E6" s="31" t="str">
        <f>IF(Ingreso!E9='Lista de Precios'!$C$6,"N",IF(Ingreso!E9='Lista de Precios'!$D$6,"B",IF(Ingreso!E9='Lista de Precios'!$E$6,"C",IF(Ingreso!E9='Lista de Precios'!$F$6,"P",""))))</f>
        <v>N</v>
      </c>
      <c r="F6" s="31" t="str">
        <f>IF(Ingreso!E10='Lista de Precios'!$C$6,"N",IF(Ingreso!E10='Lista de Precios'!$D$6,"B",IF(Ingreso!E10='Lista de Precios'!$E$6,"C",IF(Ingreso!E10='Lista de Precios'!$F$6,"P",""))))</f>
        <v>C</v>
      </c>
      <c r="G6" s="31" t="str">
        <f>IF(Ingreso!E11='Lista de Precios'!$C$6,"N",IF(Ingreso!E11='Lista de Precios'!$D$6,"B",IF(Ingreso!E11='Lista de Precios'!$E$6,"C",IF(Ingreso!E11='Lista de Precios'!$F$6,"P",""))))</f>
        <v>P</v>
      </c>
      <c r="H6" s="31" t="str">
        <f>IF(Ingreso!E12='Lista de Precios'!$C$6,"N",IF(Ingreso!E12='Lista de Precios'!$D$6,"B",IF(Ingreso!E12='Lista de Precios'!$E$6,"C",IF(Ingreso!E12='Lista de Precios'!$F$6,"P",""))))</f>
        <v>B</v>
      </c>
      <c r="I6" s="31" t="str">
        <f>IF(Ingreso!E13='Lista de Precios'!$C$6,"N",IF(Ingreso!E13='Lista de Precios'!$D$6,"B",IF(Ingreso!E13='Lista de Precios'!$E$6,"C",IF(Ingreso!E13='Lista de Precios'!$F$6,"P",""))))</f>
        <v>N</v>
      </c>
      <c r="J6" s="12"/>
      <c r="K6" s="13">
        <f>Ingreso!N14</f>
        <v>4260</v>
      </c>
    </row>
    <row r="7" spans="3:11" x14ac:dyDescent="0.25">
      <c r="C7" s="31" t="str">
        <f>IF(Ingreso!F7='Lista de Precios'!$C$8,"N",IF(Ingreso!F7='Lista de Precios'!$D$8,"M",IF(Ingreso!F7='Lista de Precios'!$E$8,"B",IF(Ingreso!F7='Lista de Precios'!$F$8,"A",IF(Ingreso!F7='Lista de Precios'!$G$8,"C","")))))</f>
        <v>M</v>
      </c>
      <c r="D7" s="31" t="str">
        <f>IF(Ingreso!F8='Lista de Precios'!$C$8,"N",IF(Ingreso!F8='Lista de Precios'!$D$8,"M",IF(Ingreso!F8='Lista de Precios'!$E$8,"B",IF(Ingreso!F8='Lista de Precios'!$F$8,"A",IF(Ingreso!F8='Lista de Precios'!$G$8,"C","")))))</f>
        <v>B</v>
      </c>
      <c r="E7" s="31" t="str">
        <f>IF(Ingreso!F9='Lista de Precios'!$C$8,"N",IF(Ingreso!F9='Lista de Precios'!$D$8,"M",IF(Ingreso!F9='Lista de Precios'!$E$8,"B",IF(Ingreso!F9='Lista de Precios'!$F$8,"A",IF(Ingreso!F9='Lista de Precios'!$G$8,"C","")))))</f>
        <v>N</v>
      </c>
      <c r="F7" s="31" t="str">
        <f>IF(Ingreso!F10='Lista de Precios'!$C$8,"N",IF(Ingreso!F10='Lista de Precios'!$D$8,"M",IF(Ingreso!F10='Lista de Precios'!$E$8,"B",IF(Ingreso!F10='Lista de Precios'!$F$8,"A",IF(Ingreso!F10='Lista de Precios'!$G$8,"C","")))))</f>
        <v>A</v>
      </c>
      <c r="G7" s="31" t="str">
        <f>IF(Ingreso!F11='Lista de Precios'!$C$8,"N",IF(Ingreso!F11='Lista de Precios'!$D$8,"M",IF(Ingreso!F11='Lista de Precios'!$E$8,"B",IF(Ingreso!F11='Lista de Precios'!$F$8,"A",IF(Ingreso!F11='Lista de Precios'!$G$8,"C","")))))</f>
        <v>A</v>
      </c>
      <c r="H7" s="31" t="str">
        <f>IF(Ingreso!F12='Lista de Precios'!$C$8,"N",IF(Ingreso!F12='Lista de Precios'!$D$8,"M",IF(Ingreso!F12='Lista de Precios'!$E$8,"B",IF(Ingreso!F12='Lista de Precios'!$F$8,"A",IF(Ingreso!F12='Lista de Precios'!$G$8,"C","")))))</f>
        <v>C</v>
      </c>
      <c r="I7" s="31" t="str">
        <f>IF(Ingreso!F13='Lista de Precios'!$C$8,"N",IF(Ingreso!F13='Lista de Precios'!$D$8,"M",IF(Ingreso!F13='Lista de Precios'!$E$8,"B",IF(Ingreso!F13='Lista de Precios'!$F$8,"A",IF(Ingreso!F13='Lista de Precios'!$G$8,"C","")))))</f>
        <v>N</v>
      </c>
      <c r="J7" s="12"/>
      <c r="K7" s="13">
        <f>Ingreso!O14</f>
        <v>8230</v>
      </c>
    </row>
    <row r="8" spans="3:11" x14ac:dyDescent="0.25">
      <c r="C8" s="31">
        <f>Ingreso!Q7</f>
        <v>0</v>
      </c>
      <c r="D8" s="31">
        <f>Ingreso!Q8</f>
        <v>10</v>
      </c>
      <c r="E8" s="31">
        <f>Ingreso!Q9</f>
        <v>10</v>
      </c>
      <c r="F8" s="31">
        <f>Ingreso!Q10</f>
        <v>10</v>
      </c>
      <c r="G8" s="31">
        <f>Ingreso!Q11</f>
        <v>15</v>
      </c>
      <c r="H8" s="31">
        <f>Ingreso!Q12</f>
        <v>0</v>
      </c>
      <c r="I8" s="31">
        <f>Ingreso!Q13</f>
        <v>10</v>
      </c>
      <c r="J8" s="12"/>
      <c r="K8" s="13">
        <f>Ingreso!R14</f>
        <v>2580.5</v>
      </c>
    </row>
    <row r="9" spans="3:11" x14ac:dyDescent="0.25">
      <c r="K9" s="13">
        <f>K4+K5+K6+K7-K8</f>
        <v>24934.5</v>
      </c>
    </row>
    <row r="10" spans="3:11" ht="4.5" customHeight="1" x14ac:dyDescent="0.25"/>
    <row r="11" spans="3:11" x14ac:dyDescent="0.25">
      <c r="C11" s="57">
        <f>IF(Ingreso!J22=1,'Lista de Precios'!C21,IF(Ingreso!J22=2,'Lista de Precios'!E21,IF(Ingreso!J22=3,'Lista de Precios'!D21,"")))</f>
        <v>2200</v>
      </c>
      <c r="D11" s="57"/>
      <c r="E11" s="57"/>
      <c r="K11" s="36">
        <f>IF(Ingreso!J19=TRUE,'Lista de Precios'!C17,0)</f>
        <v>0</v>
      </c>
    </row>
    <row r="12" spans="3:11" x14ac:dyDescent="0.25">
      <c r="C12" s="57">
        <f>IF(Ingreso!J17=TRUE,'Lista de Precios'!C15,0)</f>
        <v>160</v>
      </c>
      <c r="D12" s="57"/>
      <c r="E12" s="57"/>
      <c r="K12" s="36">
        <f>IF(Ingreso!J20=TRUE,'Lista de Precios'!C18,0)</f>
        <v>0</v>
      </c>
    </row>
    <row r="13" spans="3:11" x14ac:dyDescent="0.25">
      <c r="C13" s="57">
        <f>IF(Ingreso!J18=TRUE,'Lista de Precios'!C16,0)</f>
        <v>300</v>
      </c>
      <c r="D13" s="57"/>
      <c r="E13" s="57"/>
    </row>
    <row r="14" spans="3:11" x14ac:dyDescent="0.25">
      <c r="K14" s="58">
        <f>C11+C12+C13+K11+K12</f>
        <v>2660</v>
      </c>
    </row>
    <row r="15" spans="3:11" ht="4.5" customHeight="1" x14ac:dyDescent="0.25"/>
    <row r="17" spans="2:11" x14ac:dyDescent="0.25">
      <c r="B17" s="59" t="str">
        <f>Ingreso!J23</f>
        <v>El día de hoy se ha dañado el motor de la heladera. He llamado al técnico y me ha asegurado que vendrá mañana por la tarde</v>
      </c>
      <c r="C17" s="59"/>
      <c r="D17" s="59"/>
      <c r="E17" s="59"/>
      <c r="F17" s="59"/>
      <c r="G17" s="59"/>
      <c r="H17" s="59"/>
      <c r="I17" s="59"/>
      <c r="J17" s="59"/>
      <c r="K17" s="59"/>
    </row>
    <row r="18" spans="2:11" x14ac:dyDescent="0.25">
      <c r="B18" s="59"/>
      <c r="C18" s="59"/>
      <c r="D18" s="59"/>
      <c r="E18" s="59"/>
      <c r="F18" s="59"/>
      <c r="G18" s="59"/>
      <c r="H18" s="59"/>
      <c r="I18" s="59"/>
      <c r="J18" s="59"/>
      <c r="K18" s="59"/>
    </row>
    <row r="19" spans="2:11" ht="6" customHeight="1" x14ac:dyDescent="0.25"/>
    <row r="21" spans="2:11" x14ac:dyDescent="0.25">
      <c r="B21" s="59" t="str">
        <f>"El día de hoy ha habido ingresos por un total de "&amp;TEXT(K9,"$0.0")&amp;", y egresos por un total de "&amp;TEXT(K14,"$0.0")&amp;". Por lo tanto el saldo final del día de la fecha "&amp;TEXT(I2,"dd/mm/aaaa")&amp;" ha sido de "&amp;TEXT((K9-K14),"$0.0")</f>
        <v>El día de hoy ha habido ingresos por un total de $24934.5, y egresos por un total de $2660.0. Por lo tanto el saldo final del día de la fecha 08/12/2024 ha sido de $22274.5</v>
      </c>
      <c r="C21" s="59"/>
      <c r="D21" s="59"/>
      <c r="E21" s="59"/>
      <c r="F21" s="59"/>
      <c r="G21" s="59"/>
      <c r="H21" s="59"/>
      <c r="I21" s="59"/>
      <c r="J21" s="59"/>
      <c r="K21" s="59"/>
    </row>
    <row r="22" spans="2:11" x14ac:dyDescent="0.25">
      <c r="B22" s="59"/>
      <c r="C22" s="59"/>
      <c r="D22" s="59"/>
      <c r="E22" s="59"/>
      <c r="F22" s="59"/>
      <c r="G22" s="59"/>
      <c r="H22" s="59"/>
      <c r="I22" s="59"/>
      <c r="J22" s="59"/>
      <c r="K22" s="59"/>
    </row>
    <row r="23" spans="2:11" x14ac:dyDescent="0.25">
      <c r="B23" s="59"/>
      <c r="C23" s="59"/>
      <c r="D23" s="59"/>
      <c r="E23" s="59"/>
      <c r="F23" s="59"/>
      <c r="G23" s="59"/>
      <c r="H23" s="59"/>
      <c r="I23" s="59"/>
      <c r="J23" s="59"/>
      <c r="K23" s="59"/>
    </row>
    <row r="24" spans="2:11" x14ac:dyDescent="0.25">
      <c r="B24" s="59"/>
      <c r="C24" s="59"/>
      <c r="D24" s="59"/>
      <c r="E24" s="59"/>
      <c r="F24" s="59"/>
      <c r="G24" s="59"/>
      <c r="H24" s="59"/>
      <c r="I24" s="59"/>
      <c r="J24" s="59"/>
      <c r="K24" s="59"/>
    </row>
    <row r="25" spans="2:11" x14ac:dyDescent="0.25">
      <c r="C25" s="39"/>
      <c r="D25" s="39"/>
      <c r="E25" s="39"/>
      <c r="F25" s="39"/>
      <c r="G25" s="39"/>
      <c r="H25" s="39"/>
      <c r="I25" s="39"/>
      <c r="J25" s="39"/>
      <c r="K25" s="39"/>
    </row>
  </sheetData>
  <mergeCells count="8">
    <mergeCell ref="B17:K18"/>
    <mergeCell ref="B21:K24"/>
    <mergeCell ref="C25:K25"/>
    <mergeCell ref="I2:K2"/>
    <mergeCell ref="C2:E2"/>
    <mergeCell ref="C11:E11"/>
    <mergeCell ref="C12:E12"/>
    <mergeCell ref="C13:E13"/>
  </mergeCell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</vt:lpstr>
      <vt:lpstr>Lista de Precios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Jorge Tello Alonso</cp:lastModifiedBy>
  <dcterms:created xsi:type="dcterms:W3CDTF">2020-07-02T17:13:41Z</dcterms:created>
  <dcterms:modified xsi:type="dcterms:W3CDTF">2024-12-03T03:27:15Z</dcterms:modified>
</cp:coreProperties>
</file>