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felipedelgado/Dropbox/Experimentos/Red_4_aviones/"/>
    </mc:Choice>
  </mc:AlternateContent>
  <xr:revisionPtr revIDLastSave="0" documentId="13_ncr:1_{03E0379A-3E34-3F45-B342-13B55554546B}" xr6:coauthVersionLast="33" xr6:coauthVersionMax="33" xr10:uidLastSave="{00000000-0000-0000-0000-000000000000}"/>
  <bookViews>
    <workbookView xWindow="51720" yWindow="460" windowWidth="25600" windowHeight="19340" tabRatio="500" activeTab="1" xr2:uid="{00000000-000D-0000-FFFF-FFFF00000000}"/>
  </bookViews>
  <sheets>
    <sheet name="3600" sheetId="1" r:id="rId1"/>
    <sheet name="7200" sheetId="2" r:id="rId2"/>
    <sheet name="Hoja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2" l="1"/>
  <c r="E29" i="2"/>
  <c r="E40" i="2"/>
  <c r="E9" i="2"/>
  <c r="E10" i="2"/>
  <c r="E11" i="2"/>
  <c r="E12" i="2"/>
  <c r="E13" i="2"/>
  <c r="E14" i="2"/>
  <c r="E15" i="2"/>
  <c r="E42" i="2" s="1"/>
  <c r="E17" i="2"/>
  <c r="E18" i="2"/>
  <c r="E19" i="2"/>
  <c r="E54" i="2" s="1"/>
  <c r="Y54" i="2" s="1"/>
  <c r="Z54" i="2" s="1"/>
  <c r="E20" i="2"/>
  <c r="E21" i="2"/>
  <c r="E22" i="2"/>
  <c r="E23" i="2"/>
  <c r="E66" i="2" s="1"/>
  <c r="Y66" i="2" s="1"/>
  <c r="Z66" i="2" s="1"/>
  <c r="E24" i="2"/>
  <c r="E25" i="2"/>
  <c r="E26" i="2"/>
  <c r="E27" i="2"/>
  <c r="E46" i="2" s="1"/>
  <c r="Y46" i="2" s="1"/>
  <c r="Z46" i="2" s="1"/>
  <c r="E30" i="2"/>
  <c r="E31" i="2"/>
  <c r="E33" i="2"/>
  <c r="E48" i="2" s="1"/>
  <c r="Y48" i="2" s="1"/>
  <c r="Z48" i="2" s="1"/>
  <c r="E34" i="2"/>
  <c r="E35" i="2"/>
  <c r="E7" i="2"/>
  <c r="E8" i="2"/>
  <c r="N7" i="2"/>
  <c r="N8" i="2"/>
  <c r="N61" i="2" s="1"/>
  <c r="N9" i="2"/>
  <c r="N40" i="2" s="1"/>
  <c r="N10" i="2"/>
  <c r="N11" i="2"/>
  <c r="N62" i="2" s="1"/>
  <c r="N12" i="2"/>
  <c r="N41" i="2" s="1"/>
  <c r="N13" i="2"/>
  <c r="N14" i="2"/>
  <c r="N15" i="2"/>
  <c r="N16" i="2"/>
  <c r="N53" i="2" s="1"/>
  <c r="N17" i="2"/>
  <c r="N18" i="2"/>
  <c r="N19" i="2"/>
  <c r="N20" i="2"/>
  <c r="N65" i="2" s="1"/>
  <c r="N21" i="2"/>
  <c r="N44" i="2" s="1"/>
  <c r="N22" i="2"/>
  <c r="N23" i="2"/>
  <c r="N66" i="2" s="1"/>
  <c r="N24" i="2"/>
  <c r="N45" i="2" s="1"/>
  <c r="N25" i="2"/>
  <c r="N26" i="2"/>
  <c r="N27" i="2"/>
  <c r="N28" i="2"/>
  <c r="N57" i="2" s="1"/>
  <c r="N29" i="2"/>
  <c r="N30" i="2"/>
  <c r="N31" i="2"/>
  <c r="N32" i="2"/>
  <c r="N69" i="2" s="1"/>
  <c r="N33" i="2"/>
  <c r="N48" i="2" s="1"/>
  <c r="N34" i="2"/>
  <c r="N35" i="2"/>
  <c r="N70" i="2" s="1"/>
  <c r="N6" i="2"/>
  <c r="N39" i="2" s="1"/>
  <c r="I7" i="2"/>
  <c r="I50" i="2" s="1"/>
  <c r="Y50" i="2" s="1"/>
  <c r="Z50" i="2" s="1"/>
  <c r="I8" i="2"/>
  <c r="I9" i="2"/>
  <c r="I10" i="2"/>
  <c r="I51" i="2" s="1"/>
  <c r="I11" i="2"/>
  <c r="I12" i="2"/>
  <c r="I13" i="2"/>
  <c r="I14" i="2"/>
  <c r="I63" i="2" s="1"/>
  <c r="Y63" i="2" s="1"/>
  <c r="Z63" i="2" s="1"/>
  <c r="I15" i="2"/>
  <c r="I42" i="2" s="1"/>
  <c r="I16" i="2"/>
  <c r="I17" i="2"/>
  <c r="I18" i="2"/>
  <c r="I19" i="2"/>
  <c r="I54" i="2" s="1"/>
  <c r="I20" i="2"/>
  <c r="I21" i="2"/>
  <c r="I22" i="2"/>
  <c r="I55" i="2" s="1"/>
  <c r="Y55" i="2" s="1"/>
  <c r="Z55" i="2" s="1"/>
  <c r="I23" i="2"/>
  <c r="I24" i="2"/>
  <c r="I25" i="2"/>
  <c r="I26" i="2"/>
  <c r="I67" i="2" s="1"/>
  <c r="Y67" i="2" s="1"/>
  <c r="Z67" i="2" s="1"/>
  <c r="I27" i="2"/>
  <c r="I46" i="2" s="1"/>
  <c r="I28" i="2"/>
  <c r="I29" i="2"/>
  <c r="I30" i="2"/>
  <c r="I31" i="2"/>
  <c r="I58" i="2" s="1"/>
  <c r="Y58" i="2" s="1"/>
  <c r="Z58" i="2" s="1"/>
  <c r="I32" i="2"/>
  <c r="I33" i="2"/>
  <c r="I34" i="2"/>
  <c r="I59" i="2" s="1"/>
  <c r="Y59" i="2" s="1"/>
  <c r="Z59" i="2" s="1"/>
  <c r="I35" i="2"/>
  <c r="B6" i="2"/>
  <c r="E6" i="2" s="1"/>
  <c r="E39" i="2" s="1"/>
  <c r="C16" i="2"/>
  <c r="C53" i="2" s="1"/>
  <c r="C28" i="2"/>
  <c r="E28" i="2" s="1"/>
  <c r="M76" i="2"/>
  <c r="M78" i="2"/>
  <c r="N78" i="2"/>
  <c r="N79" i="2" s="1"/>
  <c r="M81" i="2" s="1"/>
  <c r="E78" i="2"/>
  <c r="E77" i="2"/>
  <c r="N42" i="2"/>
  <c r="N43" i="2"/>
  <c r="N46" i="2"/>
  <c r="N47" i="2"/>
  <c r="N50" i="2"/>
  <c r="N51" i="2"/>
  <c r="N52" i="2"/>
  <c r="N54" i="2"/>
  <c r="N55" i="2"/>
  <c r="N56" i="2"/>
  <c r="N58" i="2"/>
  <c r="N59" i="2"/>
  <c r="N63" i="2"/>
  <c r="N64" i="2"/>
  <c r="N67" i="2"/>
  <c r="N68" i="2"/>
  <c r="I40" i="2"/>
  <c r="I41" i="2"/>
  <c r="I43" i="2"/>
  <c r="I44" i="2"/>
  <c r="Y44" i="2" s="1"/>
  <c r="Z44" i="2" s="1"/>
  <c r="I45" i="2"/>
  <c r="I47" i="2"/>
  <c r="I48" i="2"/>
  <c r="I52" i="2"/>
  <c r="I53" i="2"/>
  <c r="I56" i="2"/>
  <c r="Y56" i="2" s="1"/>
  <c r="Z56" i="2" s="1"/>
  <c r="I57" i="2"/>
  <c r="I61" i="2"/>
  <c r="I62" i="2"/>
  <c r="I64" i="2"/>
  <c r="I65" i="2"/>
  <c r="I66" i="2"/>
  <c r="I68" i="2"/>
  <c r="I69" i="2"/>
  <c r="I70" i="2"/>
  <c r="E41" i="2"/>
  <c r="Y41" i="2" s="1"/>
  <c r="Z41" i="2" s="1"/>
  <c r="E43" i="2"/>
  <c r="E44" i="2"/>
  <c r="E45" i="2"/>
  <c r="E47" i="2"/>
  <c r="E50" i="2"/>
  <c r="E51" i="2"/>
  <c r="E52" i="2"/>
  <c r="E55" i="2"/>
  <c r="E56" i="2"/>
  <c r="C57" i="2"/>
  <c r="Q57" i="2" s="1"/>
  <c r="E58" i="2"/>
  <c r="E59" i="2"/>
  <c r="E61" i="2"/>
  <c r="Y61" i="2" s="1"/>
  <c r="Z61" i="2" s="1"/>
  <c r="E62" i="2"/>
  <c r="E63" i="2"/>
  <c r="E64" i="2"/>
  <c r="E65" i="2"/>
  <c r="Y65" i="2" s="1"/>
  <c r="Z65" i="2" s="1"/>
  <c r="E67" i="2"/>
  <c r="E68" i="2"/>
  <c r="E69" i="2"/>
  <c r="Y69" i="2" s="1"/>
  <c r="Z69" i="2" s="1"/>
  <c r="E70" i="2"/>
  <c r="M39" i="2"/>
  <c r="M72" i="2" s="1"/>
  <c r="M40" i="2"/>
  <c r="M41" i="2"/>
  <c r="M42" i="2"/>
  <c r="M43" i="2"/>
  <c r="M44" i="2"/>
  <c r="M45" i="2"/>
  <c r="M46" i="2"/>
  <c r="M47" i="2"/>
  <c r="M48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H6" i="2"/>
  <c r="H39" i="2"/>
  <c r="H9" i="2"/>
  <c r="H40" i="2" s="1"/>
  <c r="H41" i="2"/>
  <c r="H42" i="2"/>
  <c r="H43" i="2"/>
  <c r="H44" i="2"/>
  <c r="H45" i="2"/>
  <c r="H46" i="2"/>
  <c r="H30" i="2"/>
  <c r="H47" i="2" s="1"/>
  <c r="H33" i="2"/>
  <c r="H48" i="2"/>
  <c r="H51" i="2"/>
  <c r="H52" i="2"/>
  <c r="H53" i="2"/>
  <c r="H54" i="2"/>
  <c r="H55" i="2"/>
  <c r="H56" i="2"/>
  <c r="H57" i="2"/>
  <c r="H31" i="2"/>
  <c r="H58" i="2" s="1"/>
  <c r="H34" i="2"/>
  <c r="H59" i="2"/>
  <c r="H8" i="2"/>
  <c r="H61" i="2" s="1"/>
  <c r="H62" i="2"/>
  <c r="H63" i="2"/>
  <c r="H64" i="2"/>
  <c r="H65" i="2"/>
  <c r="H66" i="2"/>
  <c r="H67" i="2"/>
  <c r="H68" i="2"/>
  <c r="H32" i="2"/>
  <c r="H69" i="2" s="1"/>
  <c r="H35" i="2"/>
  <c r="H70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1" i="2"/>
  <c r="D62" i="2"/>
  <c r="D63" i="2"/>
  <c r="D64" i="2"/>
  <c r="D65" i="2"/>
  <c r="D66" i="2"/>
  <c r="D67" i="2"/>
  <c r="D68" i="2"/>
  <c r="D69" i="2"/>
  <c r="D70" i="2"/>
  <c r="D72" i="2"/>
  <c r="C39" i="2"/>
  <c r="Q39" i="2" s="1"/>
  <c r="R39" i="2" s="1"/>
  <c r="G39" i="2"/>
  <c r="L39" i="2"/>
  <c r="S39" i="2" s="1"/>
  <c r="T39" i="2" s="1"/>
  <c r="Y40" i="2"/>
  <c r="Z40" i="2" s="1"/>
  <c r="Y43" i="2"/>
  <c r="Z43" i="2" s="1"/>
  <c r="Y45" i="2"/>
  <c r="Z45" i="2" s="1"/>
  <c r="Y47" i="2"/>
  <c r="Z47" i="2" s="1"/>
  <c r="Y52" i="2"/>
  <c r="Z52" i="2" s="1"/>
  <c r="Z60" i="2"/>
  <c r="Y62" i="2"/>
  <c r="Z62" i="2"/>
  <c r="Y64" i="2"/>
  <c r="Z64" i="2"/>
  <c r="Y68" i="2"/>
  <c r="Z68" i="2"/>
  <c r="Y70" i="2"/>
  <c r="Z70" i="2"/>
  <c r="L40" i="2"/>
  <c r="S40" i="2" s="1"/>
  <c r="T40" i="2" s="1"/>
  <c r="G40" i="2"/>
  <c r="L41" i="2"/>
  <c r="V41" i="2" s="1"/>
  <c r="W41" i="2" s="1"/>
  <c r="G41" i="2"/>
  <c r="L42" i="2"/>
  <c r="S42" i="2" s="1"/>
  <c r="T42" i="2" s="1"/>
  <c r="G42" i="2"/>
  <c r="L43" i="2"/>
  <c r="V43" i="2" s="1"/>
  <c r="W43" i="2" s="1"/>
  <c r="G43" i="2"/>
  <c r="L44" i="2"/>
  <c r="S44" i="2" s="1"/>
  <c r="T44" i="2" s="1"/>
  <c r="G44" i="2"/>
  <c r="L45" i="2"/>
  <c r="V45" i="2" s="1"/>
  <c r="W45" i="2" s="1"/>
  <c r="G45" i="2"/>
  <c r="L46" i="2"/>
  <c r="S46" i="2" s="1"/>
  <c r="T46" i="2" s="1"/>
  <c r="G46" i="2"/>
  <c r="L47" i="2"/>
  <c r="V47" i="2" s="1"/>
  <c r="W47" i="2" s="1"/>
  <c r="G47" i="2"/>
  <c r="L48" i="2"/>
  <c r="S48" i="2" s="1"/>
  <c r="T48" i="2" s="1"/>
  <c r="G48" i="2"/>
  <c r="L50" i="2"/>
  <c r="V50" i="2" s="1"/>
  <c r="W50" i="2" s="1"/>
  <c r="G50" i="2"/>
  <c r="L51" i="2"/>
  <c r="S51" i="2" s="1"/>
  <c r="T51" i="2" s="1"/>
  <c r="G51" i="2"/>
  <c r="L52" i="2"/>
  <c r="V52" i="2" s="1"/>
  <c r="W52" i="2" s="1"/>
  <c r="G52" i="2"/>
  <c r="L53" i="2"/>
  <c r="S53" i="2" s="1"/>
  <c r="T53" i="2" s="1"/>
  <c r="G53" i="2"/>
  <c r="L54" i="2"/>
  <c r="V54" i="2" s="1"/>
  <c r="W54" i="2" s="1"/>
  <c r="G54" i="2"/>
  <c r="L55" i="2"/>
  <c r="S55" i="2" s="1"/>
  <c r="T55" i="2" s="1"/>
  <c r="G55" i="2"/>
  <c r="L56" i="2"/>
  <c r="V56" i="2" s="1"/>
  <c r="W56" i="2" s="1"/>
  <c r="G56" i="2"/>
  <c r="L57" i="2"/>
  <c r="S57" i="2" s="1"/>
  <c r="T57" i="2" s="1"/>
  <c r="G57" i="2"/>
  <c r="L58" i="2"/>
  <c r="V58" i="2" s="1"/>
  <c r="W58" i="2" s="1"/>
  <c r="G58" i="2"/>
  <c r="L59" i="2"/>
  <c r="S59" i="2" s="1"/>
  <c r="T59" i="2" s="1"/>
  <c r="G59" i="2"/>
  <c r="L61" i="2"/>
  <c r="V61" i="2" s="1"/>
  <c r="W61" i="2" s="1"/>
  <c r="G61" i="2"/>
  <c r="L62" i="2"/>
  <c r="S62" i="2" s="1"/>
  <c r="T62" i="2" s="1"/>
  <c r="G62" i="2"/>
  <c r="L63" i="2"/>
  <c r="V63" i="2" s="1"/>
  <c r="W63" i="2" s="1"/>
  <c r="G63" i="2"/>
  <c r="L64" i="2"/>
  <c r="S64" i="2" s="1"/>
  <c r="T64" i="2" s="1"/>
  <c r="G64" i="2"/>
  <c r="L65" i="2"/>
  <c r="V65" i="2" s="1"/>
  <c r="W65" i="2" s="1"/>
  <c r="G65" i="2"/>
  <c r="L66" i="2"/>
  <c r="S66" i="2" s="1"/>
  <c r="T66" i="2" s="1"/>
  <c r="G66" i="2"/>
  <c r="L67" i="2"/>
  <c r="V67" i="2" s="1"/>
  <c r="W67" i="2" s="1"/>
  <c r="G67" i="2"/>
  <c r="L68" i="2"/>
  <c r="S68" i="2" s="1"/>
  <c r="T68" i="2" s="1"/>
  <c r="G68" i="2"/>
  <c r="L69" i="2"/>
  <c r="O69" i="2" s="1"/>
  <c r="P69" i="2" s="1"/>
  <c r="G69" i="2"/>
  <c r="L70" i="2"/>
  <c r="S70" i="2" s="1"/>
  <c r="T70" i="2" s="1"/>
  <c r="G70" i="2"/>
  <c r="V39" i="2"/>
  <c r="W39" i="2" s="1"/>
  <c r="C40" i="2"/>
  <c r="O40" i="2"/>
  <c r="P40" i="2" s="1"/>
  <c r="Q40" i="2"/>
  <c r="R40" i="2" s="1"/>
  <c r="C61" i="2"/>
  <c r="Q61" i="2"/>
  <c r="R61" i="2" s="1"/>
  <c r="Q49" i="2"/>
  <c r="C50" i="2"/>
  <c r="Q50" i="2" s="1"/>
  <c r="R50" i="2" s="1"/>
  <c r="C41" i="2"/>
  <c r="Q41" i="2" s="1"/>
  <c r="R41" i="2" s="1"/>
  <c r="C42" i="2"/>
  <c r="Q42" i="2"/>
  <c r="R42" i="2" s="1"/>
  <c r="S41" i="2"/>
  <c r="T41" i="2" s="1"/>
  <c r="S43" i="2"/>
  <c r="T43" i="2" s="1"/>
  <c r="S45" i="2"/>
  <c r="T45" i="2" s="1"/>
  <c r="S47" i="2"/>
  <c r="T47" i="2" s="1"/>
  <c r="S50" i="2"/>
  <c r="T50" i="2" s="1"/>
  <c r="S52" i="2"/>
  <c r="T52" i="2" s="1"/>
  <c r="S54" i="2"/>
  <c r="T54" i="2" s="1"/>
  <c r="S56" i="2"/>
  <c r="T56" i="2" s="1"/>
  <c r="S58" i="2"/>
  <c r="T58" i="2" s="1"/>
  <c r="S61" i="2"/>
  <c r="T61" i="2" s="1"/>
  <c r="S63" i="2"/>
  <c r="T63" i="2" s="1"/>
  <c r="S65" i="2"/>
  <c r="T65" i="2" s="1"/>
  <c r="S67" i="2"/>
  <c r="T67" i="2" s="1"/>
  <c r="S69" i="2"/>
  <c r="T69" i="2" s="1"/>
  <c r="C51" i="2"/>
  <c r="Q51" i="2" s="1"/>
  <c r="R51" i="2" s="1"/>
  <c r="C52" i="2"/>
  <c r="Q52" i="2"/>
  <c r="R52" i="2" s="1"/>
  <c r="C54" i="2"/>
  <c r="Q54" i="2"/>
  <c r="R54" i="2"/>
  <c r="C55" i="2"/>
  <c r="Q55" i="2" s="1"/>
  <c r="R55" i="2" s="1"/>
  <c r="C56" i="2"/>
  <c r="Q56" i="2" s="1"/>
  <c r="R56" i="2" s="1"/>
  <c r="C58" i="2"/>
  <c r="Q58" i="2"/>
  <c r="R58" i="2" s="1"/>
  <c r="C59" i="2"/>
  <c r="Q59" i="2"/>
  <c r="R59" i="2"/>
  <c r="C62" i="2"/>
  <c r="Q62" i="2" s="1"/>
  <c r="R62" i="2" s="1"/>
  <c r="C63" i="2"/>
  <c r="Q63" i="2" s="1"/>
  <c r="R63" i="2" s="1"/>
  <c r="C64" i="2"/>
  <c r="Q64" i="2"/>
  <c r="R64" i="2" s="1"/>
  <c r="C65" i="2"/>
  <c r="Q65" i="2"/>
  <c r="R65" i="2"/>
  <c r="C66" i="2"/>
  <c r="Q66" i="2" s="1"/>
  <c r="R66" i="2" s="1"/>
  <c r="C67" i="2"/>
  <c r="Q67" i="2" s="1"/>
  <c r="R67" i="2" s="1"/>
  <c r="C68" i="2"/>
  <c r="Q68" i="2"/>
  <c r="R68" i="2" s="1"/>
  <c r="C69" i="2"/>
  <c r="Q69" i="2"/>
  <c r="R69" i="2"/>
  <c r="C70" i="2"/>
  <c r="Q70" i="2" s="1"/>
  <c r="R70" i="2" s="1"/>
  <c r="C44" i="2"/>
  <c r="Q44" i="2" s="1"/>
  <c r="R44" i="2" s="1"/>
  <c r="C45" i="2"/>
  <c r="Q45" i="2"/>
  <c r="R45" i="2" s="1"/>
  <c r="C46" i="2"/>
  <c r="Q46" i="2"/>
  <c r="R46" i="2"/>
  <c r="C47" i="2"/>
  <c r="Q47" i="2" s="1"/>
  <c r="R47" i="2" s="1"/>
  <c r="C48" i="2"/>
  <c r="Q48" i="2" s="1"/>
  <c r="R48" i="2" s="1"/>
  <c r="C43" i="2"/>
  <c r="Q43" i="2"/>
  <c r="R43" i="2" s="1"/>
  <c r="O58" i="2"/>
  <c r="P58" i="2" s="1"/>
  <c r="O41" i="2"/>
  <c r="P41" i="2" s="1"/>
  <c r="B61" i="2"/>
  <c r="J61" i="2"/>
  <c r="B62" i="2"/>
  <c r="J62" i="2"/>
  <c r="B63" i="2"/>
  <c r="J63" i="2"/>
  <c r="B64" i="2"/>
  <c r="J64" i="2"/>
  <c r="B65" i="2"/>
  <c r="J65" i="2"/>
  <c r="B66" i="2"/>
  <c r="J66" i="2"/>
  <c r="B67" i="2"/>
  <c r="J67" i="2"/>
  <c r="B68" i="2"/>
  <c r="J68" i="2"/>
  <c r="B69" i="2"/>
  <c r="J69" i="2"/>
  <c r="B70" i="2"/>
  <c r="J70" i="2"/>
  <c r="A70" i="2"/>
  <c r="A69" i="2"/>
  <c r="A68" i="2"/>
  <c r="A67" i="2"/>
  <c r="A66" i="2"/>
  <c r="A65" i="2"/>
  <c r="A64" i="2"/>
  <c r="A63" i="2"/>
  <c r="A62" i="2"/>
  <c r="A61" i="2"/>
  <c r="B50" i="2"/>
  <c r="J50" i="2"/>
  <c r="B51" i="2"/>
  <c r="J51" i="2"/>
  <c r="B52" i="2"/>
  <c r="J52" i="2"/>
  <c r="B53" i="2"/>
  <c r="J53" i="2"/>
  <c r="B54" i="2"/>
  <c r="J54" i="2"/>
  <c r="B55" i="2"/>
  <c r="J55" i="2"/>
  <c r="B56" i="2"/>
  <c r="J56" i="2"/>
  <c r="B57" i="2"/>
  <c r="J57" i="2"/>
  <c r="B58" i="2"/>
  <c r="J58" i="2"/>
  <c r="B59" i="2"/>
  <c r="J59" i="2"/>
  <c r="A59" i="2"/>
  <c r="A58" i="2"/>
  <c r="A57" i="2"/>
  <c r="A56" i="2"/>
  <c r="A55" i="2"/>
  <c r="A54" i="2"/>
  <c r="A53" i="2"/>
  <c r="A52" i="2"/>
  <c r="A51" i="2"/>
  <c r="A50" i="2"/>
  <c r="B41" i="2"/>
  <c r="J41" i="2"/>
  <c r="B42" i="2"/>
  <c r="J42" i="2"/>
  <c r="B43" i="2"/>
  <c r="J43" i="2"/>
  <c r="B44" i="2"/>
  <c r="J44" i="2"/>
  <c r="B45" i="2"/>
  <c r="J45" i="2"/>
  <c r="B46" i="2"/>
  <c r="J46" i="2"/>
  <c r="B47" i="2"/>
  <c r="J47" i="2"/>
  <c r="B48" i="2"/>
  <c r="J48" i="2"/>
  <c r="A48" i="2"/>
  <c r="A47" i="2"/>
  <c r="A46" i="2"/>
  <c r="A45" i="2"/>
  <c r="A44" i="2"/>
  <c r="A43" i="2"/>
  <c r="A42" i="2"/>
  <c r="A41" i="2"/>
  <c r="B40" i="2"/>
  <c r="J40" i="2"/>
  <c r="A40" i="2"/>
  <c r="B39" i="2"/>
  <c r="J39" i="2"/>
  <c r="A39" i="2"/>
  <c r="H7" i="2"/>
  <c r="L26" i="1"/>
  <c r="L25" i="1"/>
  <c r="L24" i="1"/>
  <c r="H26" i="1"/>
  <c r="H25" i="1"/>
  <c r="H24" i="1"/>
  <c r="E26" i="1"/>
  <c r="E25" i="1"/>
  <c r="E24" i="1"/>
  <c r="L23" i="1"/>
  <c r="L22" i="1"/>
  <c r="L21" i="1"/>
  <c r="H23" i="1"/>
  <c r="H22" i="1"/>
  <c r="H21" i="1"/>
  <c r="E23" i="1"/>
  <c r="E22" i="1"/>
  <c r="E21" i="1"/>
  <c r="H20" i="1"/>
  <c r="L20" i="1"/>
  <c r="L19" i="1"/>
  <c r="L18" i="1"/>
  <c r="H19" i="1"/>
  <c r="H18" i="1"/>
  <c r="E20" i="1"/>
  <c r="E19" i="1"/>
  <c r="E18" i="1"/>
  <c r="L17" i="1"/>
  <c r="L16" i="1"/>
  <c r="L15" i="1"/>
  <c r="E17" i="1"/>
  <c r="H17" i="1"/>
  <c r="H16" i="1"/>
  <c r="H15" i="1"/>
  <c r="C16" i="1"/>
  <c r="L13" i="1"/>
  <c r="L14" i="1"/>
  <c r="L12" i="1"/>
  <c r="H14" i="1"/>
  <c r="H13" i="1"/>
  <c r="H12" i="1"/>
  <c r="L8" i="1"/>
  <c r="L9" i="1"/>
  <c r="L10" i="1"/>
  <c r="L11" i="1"/>
  <c r="L6" i="1"/>
  <c r="H8" i="1"/>
  <c r="H9" i="1"/>
  <c r="H10" i="1"/>
  <c r="H11" i="1"/>
  <c r="G9" i="1"/>
  <c r="B6" i="1"/>
  <c r="H6" i="1" s="1"/>
  <c r="B7" i="1"/>
  <c r="H7" i="1" s="1"/>
  <c r="G8" i="1"/>
  <c r="G7" i="1"/>
  <c r="G6" i="1"/>
  <c r="H72" i="2" l="1"/>
  <c r="Y39" i="2"/>
  <c r="N72" i="2"/>
  <c r="E76" i="2" s="1"/>
  <c r="Y51" i="2"/>
  <c r="Z51" i="2" s="1"/>
  <c r="Q53" i="2"/>
  <c r="E53" i="2"/>
  <c r="Y53" i="2" s="1"/>
  <c r="Y42" i="2"/>
  <c r="E57" i="2"/>
  <c r="Y57" i="2" s="1"/>
  <c r="E16" i="2"/>
  <c r="V70" i="2"/>
  <c r="W70" i="2" s="1"/>
  <c r="V69" i="2"/>
  <c r="W69" i="2" s="1"/>
  <c r="V68" i="2"/>
  <c r="W68" i="2" s="1"/>
  <c r="V66" i="2"/>
  <c r="W66" i="2" s="1"/>
  <c r="V64" i="2"/>
  <c r="W64" i="2" s="1"/>
  <c r="V62" i="2"/>
  <c r="W62" i="2" s="1"/>
  <c r="V59" i="2"/>
  <c r="W59" i="2" s="1"/>
  <c r="V57" i="2"/>
  <c r="W57" i="2" s="1"/>
  <c r="V55" i="2"/>
  <c r="W55" i="2" s="1"/>
  <c r="V53" i="2"/>
  <c r="W53" i="2" s="1"/>
  <c r="V51" i="2"/>
  <c r="W51" i="2" s="1"/>
  <c r="V48" i="2"/>
  <c r="W48" i="2" s="1"/>
  <c r="V46" i="2"/>
  <c r="W46" i="2" s="1"/>
  <c r="V44" i="2"/>
  <c r="W44" i="2" s="1"/>
  <c r="V42" i="2"/>
  <c r="W42" i="2" s="1"/>
  <c r="V40" i="2"/>
  <c r="W40" i="2" s="1"/>
  <c r="L7" i="1"/>
  <c r="O50" i="2"/>
  <c r="P50" i="2" s="1"/>
  <c r="I6" i="2"/>
  <c r="I39" i="2" s="1"/>
  <c r="I72" i="2" s="1"/>
  <c r="E72" i="2" l="1"/>
  <c r="E74" i="2" s="1"/>
  <c r="I74" i="2"/>
</calcChain>
</file>

<file path=xl/sharedStrings.xml><?xml version="1.0" encoding="utf-8"?>
<sst xmlns="http://schemas.openxmlformats.org/spreadsheetml/2006/main" count="111" uniqueCount="82">
  <si>
    <t>MIP</t>
  </si>
  <si>
    <t>FO</t>
  </si>
  <si>
    <t>tiempo</t>
  </si>
  <si>
    <t>heurística</t>
  </si>
  <si>
    <t>FIX</t>
  </si>
  <si>
    <t>O_30_P_20</t>
  </si>
  <si>
    <t>O_30_P_15</t>
  </si>
  <si>
    <t>gap</t>
  </si>
  <si>
    <t>O_30_P_10</t>
  </si>
  <si>
    <t>iteraciones</t>
  </si>
  <si>
    <t>upper</t>
  </si>
  <si>
    <t>O_35_P_20</t>
  </si>
  <si>
    <t>pedidos extras</t>
  </si>
  <si>
    <t>O_35_P_15</t>
  </si>
  <si>
    <t>O_35_P_10</t>
  </si>
  <si>
    <t>O_40_P_20</t>
  </si>
  <si>
    <t>O_40_P_15</t>
  </si>
  <si>
    <t>O_40_P_10</t>
  </si>
  <si>
    <t>O_45_P_20</t>
  </si>
  <si>
    <t>O_45_P_15</t>
  </si>
  <si>
    <t>O_45_P_10</t>
  </si>
  <si>
    <t>O_50_P_20</t>
  </si>
  <si>
    <t>O_50_P_15</t>
  </si>
  <si>
    <t>O_50_P_10</t>
  </si>
  <si>
    <t>O_55_P_20</t>
  </si>
  <si>
    <t>O_55_P_15</t>
  </si>
  <si>
    <t>O_55_P_10</t>
  </si>
  <si>
    <t>O_60_P_20</t>
  </si>
  <si>
    <t>O_60_P_15</t>
  </si>
  <si>
    <t>O_60_P_10</t>
  </si>
  <si>
    <t>AA30</t>
  </si>
  <si>
    <t>AA35</t>
  </si>
  <si>
    <t>AA40</t>
  </si>
  <si>
    <t>AA45</t>
  </si>
  <si>
    <t>AA50</t>
  </si>
  <si>
    <t>AA55</t>
  </si>
  <si>
    <t>AA60</t>
  </si>
  <si>
    <t>AA65</t>
  </si>
  <si>
    <t>AA70</t>
  </si>
  <si>
    <t>AA75</t>
  </si>
  <si>
    <t>originales</t>
  </si>
  <si>
    <t>nuevos</t>
  </si>
  <si>
    <t>modifican peso</t>
  </si>
  <si>
    <t>desaparecen</t>
  </si>
  <si>
    <t>Instance</t>
  </si>
  <si>
    <t>time (sec)</t>
  </si>
  <si>
    <t>OF</t>
  </si>
  <si>
    <t>math heuristic</t>
  </si>
  <si>
    <t>global it</t>
  </si>
  <si>
    <t>global it.</t>
  </si>
  <si>
    <t>AA30_S20</t>
  </si>
  <si>
    <t>AA30_S15</t>
  </si>
  <si>
    <t>AA30_S10</t>
  </si>
  <si>
    <t>AA35_S20</t>
  </si>
  <si>
    <t>AA35_S15</t>
  </si>
  <si>
    <t>AA35_S10</t>
  </si>
  <si>
    <t>AA40_S20</t>
  </si>
  <si>
    <t>AA40_S15</t>
  </si>
  <si>
    <t>AA40_S10</t>
  </si>
  <si>
    <t>AA45_S20</t>
  </si>
  <si>
    <t>AA45_S15</t>
  </si>
  <si>
    <t>AA45_S10</t>
  </si>
  <si>
    <t>AA50_S20</t>
  </si>
  <si>
    <t>AA50_S15</t>
  </si>
  <si>
    <t>AA50_S10</t>
  </si>
  <si>
    <t>AA55_S20</t>
  </si>
  <si>
    <t>AA55_S15</t>
  </si>
  <si>
    <t>AA55_S10</t>
  </si>
  <si>
    <t>AA60_S20</t>
  </si>
  <si>
    <t>AA60_S15</t>
  </si>
  <si>
    <t>AA60_S10</t>
  </si>
  <si>
    <t>AA65_S20</t>
  </si>
  <si>
    <t>AA65_S15</t>
  </si>
  <si>
    <t>AA65_S10</t>
  </si>
  <si>
    <t>AA70_S20</t>
  </si>
  <si>
    <t>AA70_S15</t>
  </si>
  <si>
    <t>AA70_S10</t>
  </si>
  <si>
    <t>AA75_S20</t>
  </si>
  <si>
    <t>AA75_S15</t>
  </si>
  <si>
    <t>AA75_S10</t>
  </si>
  <si>
    <t>Average</t>
  </si>
  <si>
    <r>
      <t>Promo Code:</t>
    </r>
    <r>
      <rPr>
        <sz val="14"/>
        <color rgb="FF000000"/>
        <rFont val="ProximaNova-Regular"/>
      </rPr>
      <t> </t>
    </r>
    <r>
      <rPr>
        <sz val="14"/>
        <color rgb="FFEA0E31"/>
        <rFont val="ProximaNova-Regular"/>
      </rPr>
      <t>73501DBD-B79B-A587-8CD6-60D2CD56DD2A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</si>
</sst>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%"/>
    <numFmt numFmtId="165" formatCode="0.00000000000000%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ProximaNova-Regular"/>
    </font>
    <font>
      <sz val="14"/>
      <color rgb="FF000000"/>
      <name val="ProximaNova-Regular"/>
    </font>
    <font>
      <sz val="14"/>
      <color rgb="FFEA0E31"/>
      <name val="ProximaNova-Regula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" fontId="0" fillId="0" borderId="0" xfId="0" applyNumberFormat="1"/>
    <xf numFmtId="10" fontId="0" fillId="0" borderId="0" xfId="0" applyNumberFormat="1"/>
    <xf numFmtId="0" fontId="3" fillId="0" borderId="0" xfId="0" applyFont="1" applyAlignment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/>
    <xf numFmtId="2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2" fontId="4" fillId="2" borderId="0" xfId="0" applyNumberFormat="1" applyFont="1" applyFill="1" applyBorder="1"/>
    <xf numFmtId="10" fontId="0" fillId="2" borderId="0" xfId="0" applyNumberForma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Font="1" applyFill="1" applyBorder="1"/>
    <xf numFmtId="10" fontId="0" fillId="2" borderId="0" xfId="0" applyNumberFormat="1" applyFont="1" applyFill="1" applyBorder="1"/>
    <xf numFmtId="2" fontId="0" fillId="2" borderId="0" xfId="0" applyNumberFormat="1" applyFont="1" applyFill="1" applyBorder="1"/>
    <xf numFmtId="1" fontId="0" fillId="2" borderId="0" xfId="0" applyNumberFormat="1" applyFont="1" applyFill="1" applyBorder="1"/>
    <xf numFmtId="2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6" xfId="0" applyFont="1" applyFill="1" applyBorder="1"/>
    <xf numFmtId="10" fontId="0" fillId="2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NumberFormat="1"/>
    <xf numFmtId="1" fontId="0" fillId="2" borderId="6" xfId="0" applyNumberFormat="1" applyFill="1" applyBorder="1"/>
    <xf numFmtId="10" fontId="0" fillId="2" borderId="6" xfId="0" applyNumberForma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6"/>
  <sheetViews>
    <sheetView workbookViewId="0">
      <selection activeCell="A8" sqref="A8:XFD8"/>
    </sheetView>
  </sheetViews>
  <sheetFormatPr baseColWidth="10" defaultRowHeight="16"/>
  <sheetData>
    <row r="4" spans="1:13">
      <c r="C4" s="45" t="s">
        <v>0</v>
      </c>
      <c r="D4" s="45"/>
      <c r="E4" s="1"/>
      <c r="F4" s="45" t="s">
        <v>3</v>
      </c>
      <c r="G4" s="45"/>
      <c r="H4" s="1"/>
      <c r="J4" s="5" t="s">
        <v>4</v>
      </c>
      <c r="K4" s="5"/>
    </row>
    <row r="5" spans="1:13">
      <c r="B5" t="s">
        <v>10</v>
      </c>
      <c r="C5" t="s">
        <v>1</v>
      </c>
      <c r="D5" t="s">
        <v>2</v>
      </c>
      <c r="E5" t="s">
        <v>7</v>
      </c>
      <c r="F5" t="s">
        <v>1</v>
      </c>
      <c r="G5" t="s">
        <v>2</v>
      </c>
      <c r="H5" t="s">
        <v>7</v>
      </c>
      <c r="I5" t="s">
        <v>9</v>
      </c>
      <c r="J5" s="2" t="s">
        <v>1</v>
      </c>
      <c r="K5" s="2" t="s">
        <v>2</v>
      </c>
      <c r="M5" t="s">
        <v>12</v>
      </c>
    </row>
    <row r="6" spans="1:13">
      <c r="A6" t="s">
        <v>5</v>
      </c>
      <c r="B6">
        <f>C6</f>
        <v>5927.98596</v>
      </c>
      <c r="C6">
        <v>5927.98596</v>
      </c>
      <c r="D6">
        <v>740</v>
      </c>
      <c r="E6" s="4"/>
      <c r="F6">
        <v>5927.98596</v>
      </c>
      <c r="G6" s="3">
        <f>52.8767243187*60</f>
        <v>3172.603459122</v>
      </c>
      <c r="H6" s="4">
        <f>-(F6-B6)/F6</f>
        <v>0</v>
      </c>
      <c r="J6">
        <v>5240.5185295499996</v>
      </c>
      <c r="K6">
        <v>78</v>
      </c>
      <c r="L6" s="4">
        <f>-(J6-B6)/J6</f>
        <v>0.13118309315643864</v>
      </c>
      <c r="M6">
        <v>5</v>
      </c>
    </row>
    <row r="7" spans="1:13">
      <c r="A7" t="s">
        <v>6</v>
      </c>
      <c r="B7">
        <f>C7*(1+E7)</f>
        <v>5969.7971916490633</v>
      </c>
      <c r="C7">
        <v>5952.9859593000001</v>
      </c>
      <c r="D7">
        <v>3600</v>
      </c>
      <c r="E7" s="4">
        <v>2.8240000000000001E-3</v>
      </c>
      <c r="F7">
        <v>5950.77</v>
      </c>
      <c r="G7">
        <f>60*48.345239834</f>
        <v>2900.7143900399997</v>
      </c>
      <c r="H7" s="4">
        <f>-(F7-B7)/F7</f>
        <v>3.1974335504586534E-3</v>
      </c>
      <c r="I7">
        <v>10</v>
      </c>
      <c r="J7">
        <v>5240.5185295499996</v>
      </c>
      <c r="K7">
        <v>78</v>
      </c>
      <c r="L7" s="4">
        <f t="shared" ref="L7:L11" si="0">-(J7-B7)/J7</f>
        <v>0.13916154632157868</v>
      </c>
      <c r="M7">
        <v>5</v>
      </c>
    </row>
    <row r="8" spans="1:13">
      <c r="A8" t="s">
        <v>8</v>
      </c>
      <c r="B8">
        <v>6119.60952</v>
      </c>
      <c r="C8">
        <v>5197.0340900000001</v>
      </c>
      <c r="D8">
        <v>3600</v>
      </c>
      <c r="E8" s="4">
        <v>0.17799999999999999</v>
      </c>
      <c r="F8">
        <v>5913.85</v>
      </c>
      <c r="G8">
        <f>60*41.5285901308</f>
        <v>2491.7154078479998</v>
      </c>
      <c r="H8" s="4">
        <f t="shared" ref="H8:H11" si="1">-(F8-B8)/F8</f>
        <v>3.4792820244003417E-2</v>
      </c>
      <c r="I8">
        <v>10</v>
      </c>
      <c r="J8">
        <v>5240.5185295499996</v>
      </c>
      <c r="K8">
        <v>78</v>
      </c>
      <c r="L8" s="4">
        <f t="shared" si="0"/>
        <v>0.16774885643338952</v>
      </c>
      <c r="M8">
        <v>5</v>
      </c>
    </row>
    <row r="9" spans="1:13">
      <c r="A9" t="s">
        <v>11</v>
      </c>
      <c r="B9">
        <v>7137.75821</v>
      </c>
      <c r="C9">
        <v>6974.7979400000004</v>
      </c>
      <c r="D9">
        <v>3600</v>
      </c>
      <c r="E9" s="4">
        <v>2.3363999999999999E-2</v>
      </c>
      <c r="F9">
        <v>6946.19</v>
      </c>
      <c r="G9">
        <f>60*64.7983955304</f>
        <v>3887.9037318239998</v>
      </c>
      <c r="H9" s="4">
        <f t="shared" si="1"/>
        <v>2.7578890010207087E-2</v>
      </c>
      <c r="I9">
        <v>6</v>
      </c>
      <c r="J9">
        <v>5745.98</v>
      </c>
      <c r="K9">
        <v>106.6</v>
      </c>
      <c r="L9" s="4">
        <f t="shared" si="0"/>
        <v>0.2422177261320089</v>
      </c>
      <c r="M9">
        <v>6</v>
      </c>
    </row>
    <row r="10" spans="1:13">
      <c r="A10" t="s">
        <v>13</v>
      </c>
      <c r="B10">
        <v>7224.1275999999998</v>
      </c>
      <c r="C10">
        <v>5815.7658000000001</v>
      </c>
      <c r="D10">
        <v>3600</v>
      </c>
      <c r="E10" s="4">
        <v>0.24199999999999999</v>
      </c>
      <c r="F10">
        <v>6941.03</v>
      </c>
      <c r="G10">
        <v>3826</v>
      </c>
      <c r="H10" s="4">
        <f t="shared" si="1"/>
        <v>4.0786108113637323E-2</v>
      </c>
      <c r="I10">
        <v>5</v>
      </c>
      <c r="J10">
        <v>5745.98</v>
      </c>
      <c r="K10">
        <v>106.6</v>
      </c>
      <c r="L10" s="4">
        <f t="shared" si="0"/>
        <v>0.25724899843020693</v>
      </c>
      <c r="M10">
        <v>6</v>
      </c>
    </row>
    <row r="11" spans="1:13">
      <c r="A11" t="s">
        <v>14</v>
      </c>
      <c r="B11">
        <v>7417.9176399999997</v>
      </c>
      <c r="C11">
        <v>4347.2288200000003</v>
      </c>
      <c r="D11">
        <v>3600</v>
      </c>
      <c r="E11" s="4">
        <v>0.70599999999999996</v>
      </c>
      <c r="F11">
        <v>7017.77</v>
      </c>
      <c r="G11">
        <v>2222.6999999999998</v>
      </c>
      <c r="H11" s="4">
        <f t="shared" si="1"/>
        <v>5.7019201256239403E-2</v>
      </c>
      <c r="I11">
        <v>4</v>
      </c>
      <c r="J11">
        <v>5745.98</v>
      </c>
      <c r="K11">
        <v>106.6</v>
      </c>
      <c r="L11" s="4">
        <f t="shared" si="0"/>
        <v>0.29097519309151793</v>
      </c>
      <c r="M11">
        <v>6</v>
      </c>
    </row>
    <row r="12" spans="1:13">
      <c r="A12" t="s">
        <v>15</v>
      </c>
      <c r="B12">
        <v>5885.3009400000001</v>
      </c>
      <c r="C12">
        <v>5799.3233700000001</v>
      </c>
      <c r="D12">
        <v>3600</v>
      </c>
      <c r="E12" s="4">
        <v>1.4800000000000001E-2</v>
      </c>
      <c r="F12">
        <v>5809.36</v>
      </c>
      <c r="G12">
        <v>4085.3</v>
      </c>
      <c r="H12" s="4">
        <f t="shared" ref="H12:H17" si="2">-(F12-B12)/F12</f>
        <v>1.3072169739868146E-2</v>
      </c>
      <c r="I12">
        <v>6</v>
      </c>
      <c r="J12">
        <v>5289.1192899999996</v>
      </c>
      <c r="K12">
        <v>89.1</v>
      </c>
      <c r="L12" s="4">
        <f>-(J12-B12)/J12</f>
        <v>0.11271851083547796</v>
      </c>
      <c r="M12">
        <v>5</v>
      </c>
    </row>
    <row r="13" spans="1:13">
      <c r="A13" t="s">
        <v>16</v>
      </c>
      <c r="B13">
        <v>6067.3618800000004</v>
      </c>
      <c r="C13">
        <v>4969.24568</v>
      </c>
      <c r="D13">
        <v>3600</v>
      </c>
      <c r="E13" s="4">
        <v>0.221</v>
      </c>
      <c r="F13">
        <v>5864.34</v>
      </c>
      <c r="G13">
        <v>2563.8000000000002</v>
      </c>
      <c r="H13" s="4">
        <f t="shared" si="2"/>
        <v>3.4619732143770697E-2</v>
      </c>
      <c r="I13">
        <v>4</v>
      </c>
      <c r="J13">
        <v>5289.1192899999996</v>
      </c>
      <c r="K13">
        <v>89.1</v>
      </c>
      <c r="L13" s="4">
        <f t="shared" ref="L13:L14" si="3">-(J13-B13)/J13</f>
        <v>0.14714029828584199</v>
      </c>
      <c r="M13">
        <v>5</v>
      </c>
    </row>
    <row r="14" spans="1:13">
      <c r="A14" t="s">
        <v>17</v>
      </c>
      <c r="B14">
        <v>6361.6440599999996</v>
      </c>
      <c r="C14">
        <v>3515.44013</v>
      </c>
      <c r="D14">
        <v>3600</v>
      </c>
      <c r="E14" s="4">
        <v>0.81</v>
      </c>
      <c r="F14">
        <v>5824.63</v>
      </c>
      <c r="G14">
        <v>2186.1</v>
      </c>
      <c r="H14" s="4">
        <f t="shared" si="2"/>
        <v>9.2197111232816417E-2</v>
      </c>
      <c r="I14">
        <v>4</v>
      </c>
      <c r="J14">
        <v>5289.1192899999996</v>
      </c>
      <c r="K14">
        <v>89.1</v>
      </c>
      <c r="L14" s="4">
        <f t="shared" si="3"/>
        <v>0.20277946311927483</v>
      </c>
      <c r="M14">
        <v>5</v>
      </c>
    </row>
    <row r="15" spans="1:13">
      <c r="A15" t="s">
        <v>18</v>
      </c>
      <c r="B15">
        <v>7377.9409400000004</v>
      </c>
      <c r="C15">
        <v>7377.9409400000004</v>
      </c>
      <c r="D15">
        <v>1793</v>
      </c>
      <c r="E15" s="4">
        <v>0</v>
      </c>
      <c r="F15">
        <v>7377.9409400000004</v>
      </c>
      <c r="G15">
        <v>3811.2</v>
      </c>
      <c r="H15" s="4">
        <f t="shared" si="2"/>
        <v>0</v>
      </c>
      <c r="I15">
        <v>4</v>
      </c>
      <c r="J15">
        <v>6968.8975418</v>
      </c>
      <c r="K15">
        <v>149.5</v>
      </c>
      <c r="L15" s="4">
        <f t="shared" ref="L15:L20" si="4">-(J15-B15)/J15</f>
        <v>5.8695567806317378E-2</v>
      </c>
      <c r="M15">
        <v>2</v>
      </c>
    </row>
    <row r="16" spans="1:13">
      <c r="A16" t="s">
        <v>19</v>
      </c>
      <c r="B16">
        <v>7548.8579</v>
      </c>
      <c r="C16" t="str">
        <f>"-"</f>
        <v>-</v>
      </c>
      <c r="D16">
        <v>3600</v>
      </c>
      <c r="E16" s="4"/>
      <c r="F16">
        <v>7322.82</v>
      </c>
      <c r="G16">
        <v>4012.1</v>
      </c>
      <c r="H16" s="4">
        <f t="shared" si="2"/>
        <v>3.0867602918001572E-2</v>
      </c>
      <c r="I16">
        <v>6</v>
      </c>
      <c r="J16">
        <v>6968.8975418</v>
      </c>
      <c r="K16">
        <v>149.5</v>
      </c>
      <c r="L16" s="4">
        <f t="shared" si="4"/>
        <v>8.3221249088733448E-2</v>
      </c>
      <c r="M16">
        <v>2</v>
      </c>
    </row>
    <row r="17" spans="1:13">
      <c r="A17" t="s">
        <v>20</v>
      </c>
      <c r="B17">
        <v>7827.53215</v>
      </c>
      <c r="C17">
        <v>4514.0852299999997</v>
      </c>
      <c r="D17">
        <v>3600</v>
      </c>
      <c r="E17" s="4">
        <f t="shared" ref="E17:E23" si="5">-(C17-B17)/C17</f>
        <v>0.73402400512495436</v>
      </c>
      <c r="F17">
        <v>7416.56</v>
      </c>
      <c r="G17">
        <v>2789.9</v>
      </c>
      <c r="H17" s="4">
        <f t="shared" si="2"/>
        <v>5.5412772228634243E-2</v>
      </c>
      <c r="I17">
        <v>5</v>
      </c>
      <c r="J17">
        <v>6968.8975418</v>
      </c>
      <c r="K17">
        <v>149.5</v>
      </c>
      <c r="L17" s="4">
        <f t="shared" si="4"/>
        <v>0.12320953250493949</v>
      </c>
      <c r="M17">
        <v>2</v>
      </c>
    </row>
    <row r="18" spans="1:13">
      <c r="A18" t="s">
        <v>21</v>
      </c>
      <c r="B18">
        <v>8870.0506000000005</v>
      </c>
      <c r="C18">
        <v>8167.5164100000002</v>
      </c>
      <c r="D18">
        <v>3600</v>
      </c>
      <c r="E18" s="4">
        <f t="shared" si="5"/>
        <v>8.6015644748487288E-2</v>
      </c>
      <c r="F18">
        <v>8627.17</v>
      </c>
      <c r="G18">
        <v>4773.8999999999996</v>
      </c>
      <c r="H18" s="4">
        <f t="shared" ref="H18:H23" si="6">-(F18-B18)/F18</f>
        <v>2.81529864370356E-2</v>
      </c>
      <c r="I18">
        <v>3</v>
      </c>
      <c r="J18">
        <v>7792.6390574999996</v>
      </c>
      <c r="K18">
        <v>388.1</v>
      </c>
      <c r="L18" s="4">
        <f t="shared" si="4"/>
        <v>0.13826016251362877</v>
      </c>
      <c r="M18">
        <v>2</v>
      </c>
    </row>
    <row r="19" spans="1:13">
      <c r="A19" t="s">
        <v>22</v>
      </c>
      <c r="B19">
        <v>9106.3201200000003</v>
      </c>
      <c r="C19">
        <v>5310.89048</v>
      </c>
      <c r="D19">
        <v>3600</v>
      </c>
      <c r="E19" s="4">
        <f t="shared" si="5"/>
        <v>0.71465033110605591</v>
      </c>
      <c r="F19">
        <v>8417.98</v>
      </c>
      <c r="G19">
        <v>4128.3999999999996</v>
      </c>
      <c r="H19" s="4">
        <f t="shared" si="6"/>
        <v>8.177022516090568E-2</v>
      </c>
      <c r="I19">
        <v>4</v>
      </c>
      <c r="J19">
        <v>7792.6390574999996</v>
      </c>
      <c r="K19">
        <v>388.1</v>
      </c>
      <c r="L19" s="4">
        <f t="shared" si="4"/>
        <v>0.16857973952170321</v>
      </c>
      <c r="M19">
        <v>2</v>
      </c>
    </row>
    <row r="20" spans="1:13">
      <c r="A20" t="s">
        <v>23</v>
      </c>
      <c r="B20">
        <v>9482.34548</v>
      </c>
      <c r="C20">
        <v>3285.1223765</v>
      </c>
      <c r="D20">
        <v>3600</v>
      </c>
      <c r="E20" s="4">
        <f t="shared" si="5"/>
        <v>1.8864512165000622</v>
      </c>
      <c r="F20">
        <v>8329.82</v>
      </c>
      <c r="G20">
        <v>3800.3</v>
      </c>
      <c r="H20" s="4">
        <f t="shared" si="6"/>
        <v>0.13836139076234544</v>
      </c>
      <c r="J20">
        <v>7792.6390574999996</v>
      </c>
      <c r="K20">
        <v>388.1</v>
      </c>
      <c r="L20" s="4">
        <f t="shared" si="4"/>
        <v>0.21683365674094041</v>
      </c>
      <c r="M20">
        <v>2</v>
      </c>
    </row>
    <row r="21" spans="1:13">
      <c r="A21" t="s">
        <v>24</v>
      </c>
      <c r="B21">
        <v>10516.1338</v>
      </c>
      <c r="C21">
        <v>10406.2184</v>
      </c>
      <c r="D21">
        <v>3600</v>
      </c>
      <c r="E21" s="4">
        <f t="shared" si="5"/>
        <v>1.0562472915233056E-2</v>
      </c>
      <c r="F21">
        <v>10451.370000000001</v>
      </c>
      <c r="G21">
        <v>4373.1000000000004</v>
      </c>
      <c r="H21" s="4">
        <f t="shared" si="6"/>
        <v>6.1966804351964192E-3</v>
      </c>
      <c r="I21">
        <v>2</v>
      </c>
      <c r="J21">
        <v>9109.3223156999993</v>
      </c>
      <c r="K21">
        <v>547.1</v>
      </c>
      <c r="L21" s="4">
        <f t="shared" ref="L21:L26" si="7">-(J21-B21)/J21</f>
        <v>0.15443645921665852</v>
      </c>
      <c r="M21">
        <v>3</v>
      </c>
    </row>
    <row r="22" spans="1:13">
      <c r="A22" t="s">
        <v>25</v>
      </c>
      <c r="B22">
        <v>10780.8516</v>
      </c>
      <c r="C22">
        <v>6810.6255737000001</v>
      </c>
      <c r="D22">
        <v>3600</v>
      </c>
      <c r="E22" s="4">
        <f t="shared" si="5"/>
        <v>0.58294586647539048</v>
      </c>
      <c r="F22">
        <v>10471.25</v>
      </c>
      <c r="G22">
        <v>4882.8</v>
      </c>
      <c r="H22" s="4">
        <f t="shared" si="6"/>
        <v>2.9566823445147425E-2</v>
      </c>
      <c r="I22">
        <v>3</v>
      </c>
      <c r="J22">
        <v>9109.3223156999993</v>
      </c>
      <c r="K22">
        <v>547.1</v>
      </c>
      <c r="L22" s="4">
        <f t="shared" si="7"/>
        <v>0.18349655730362124</v>
      </c>
      <c r="M22">
        <v>3</v>
      </c>
    </row>
    <row r="23" spans="1:13">
      <c r="A23" t="s">
        <v>26</v>
      </c>
      <c r="B23">
        <v>11186.235699999999</v>
      </c>
      <c r="C23">
        <v>3946.9095600000001</v>
      </c>
      <c r="D23">
        <v>3600</v>
      </c>
      <c r="E23" s="4">
        <f t="shared" si="5"/>
        <v>1.8341758355364999</v>
      </c>
      <c r="F23">
        <v>9948.34</v>
      </c>
      <c r="G23">
        <v>4522.1000000000004</v>
      </c>
      <c r="H23" s="4">
        <f t="shared" si="6"/>
        <v>0.12443238771493527</v>
      </c>
      <c r="I23">
        <v>4</v>
      </c>
      <c r="J23">
        <v>9109.3223156999993</v>
      </c>
      <c r="K23">
        <v>547.1</v>
      </c>
      <c r="L23" s="4">
        <f t="shared" si="7"/>
        <v>0.22799867128649307</v>
      </c>
      <c r="M23">
        <v>3</v>
      </c>
    </row>
    <row r="24" spans="1:13">
      <c r="A24" t="s">
        <v>27</v>
      </c>
      <c r="B24">
        <v>10927.5111</v>
      </c>
      <c r="C24">
        <v>6438.6840899999997</v>
      </c>
      <c r="D24">
        <v>3600</v>
      </c>
      <c r="E24" s="4">
        <f>-(C24-B24)/C24</f>
        <v>0.69716528210658024</v>
      </c>
      <c r="F24">
        <v>10435.67</v>
      </c>
      <c r="G24">
        <v>4769.7</v>
      </c>
      <c r="H24" s="4">
        <f>-(F24-B24)/F24</f>
        <v>4.7130764004611074E-2</v>
      </c>
      <c r="I24">
        <v>1</v>
      </c>
      <c r="J24">
        <v>8518.0792290999998</v>
      </c>
      <c r="K24">
        <v>1295.5999999999999</v>
      </c>
      <c r="L24" s="4">
        <f t="shared" si="7"/>
        <v>0.28286093684932473</v>
      </c>
      <c r="M24">
        <v>9</v>
      </c>
    </row>
    <row r="25" spans="1:13">
      <c r="A25" t="s">
        <v>28</v>
      </c>
      <c r="B25">
        <v>11221.2271</v>
      </c>
      <c r="C25">
        <v>2466.4470824</v>
      </c>
      <c r="D25">
        <v>3600</v>
      </c>
      <c r="E25" s="4">
        <f>-(C25-B25)/C25</f>
        <v>3.5495511256138839</v>
      </c>
      <c r="F25">
        <v>10632.15</v>
      </c>
      <c r="G25">
        <v>5814.3</v>
      </c>
      <c r="H25" s="4">
        <f>-(F25-B25)/F25</f>
        <v>5.5405266103281128E-2</v>
      </c>
      <c r="I25">
        <v>2</v>
      </c>
      <c r="J25">
        <v>8518.0792290999998</v>
      </c>
      <c r="K25">
        <v>1295.5999999999999</v>
      </c>
      <c r="L25" s="4">
        <f t="shared" si="7"/>
        <v>0.31734241936437219</v>
      </c>
      <c r="M25">
        <v>9</v>
      </c>
    </row>
    <row r="26" spans="1:13">
      <c r="A26" t="s">
        <v>29</v>
      </c>
      <c r="B26">
        <v>11622.0823</v>
      </c>
      <c r="C26">
        <v>-26.09628</v>
      </c>
      <c r="D26">
        <v>3600</v>
      </c>
      <c r="E26" s="4">
        <f>-(C26-B26)/C26</f>
        <v>-446.35398531898034</v>
      </c>
      <c r="F26">
        <v>10118.56</v>
      </c>
      <c r="G26">
        <v>4260.5</v>
      </c>
      <c r="H26" s="4">
        <f>-(F26-B26)/F26</f>
        <v>0.14859054055122475</v>
      </c>
      <c r="I26">
        <v>2</v>
      </c>
      <c r="J26">
        <v>8518.0792290999998</v>
      </c>
      <c r="K26">
        <v>1295.5999999999999</v>
      </c>
      <c r="L26" s="4">
        <f t="shared" si="7"/>
        <v>0.36440176093876997</v>
      </c>
      <c r="M26">
        <v>9</v>
      </c>
    </row>
  </sheetData>
  <mergeCells count="2"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Z87"/>
  <sheetViews>
    <sheetView tabSelected="1" topLeftCell="A33" workbookViewId="0">
      <selection activeCell="B30" sqref="B1:B1048576"/>
    </sheetView>
  </sheetViews>
  <sheetFormatPr baseColWidth="10" defaultRowHeight="16"/>
  <cols>
    <col min="2" max="2" width="14.83203125" hidden="1" customWidth="1"/>
    <col min="3" max="3" width="12.33203125" customWidth="1"/>
    <col min="4" max="4" width="11.1640625" bestFit="1" customWidth="1"/>
    <col min="5" max="5" width="20.33203125" bestFit="1" customWidth="1"/>
    <col min="6" max="6" width="3.33203125" style="15" customWidth="1"/>
    <col min="8" max="8" width="11.1640625" bestFit="1" customWidth="1"/>
    <col min="10" max="10" width="7.6640625" customWidth="1"/>
    <col min="11" max="11" width="2.83203125" customWidth="1"/>
  </cols>
  <sheetData>
    <row r="4" spans="1:15">
      <c r="A4" s="6"/>
      <c r="B4" s="6"/>
      <c r="C4" s="48" t="s">
        <v>0</v>
      </c>
      <c r="D4" s="48"/>
      <c r="E4" s="14"/>
      <c r="F4" s="27"/>
      <c r="G4" s="48" t="s">
        <v>3</v>
      </c>
      <c r="H4" s="48"/>
      <c r="I4" s="8"/>
      <c r="J4" s="6"/>
      <c r="K4" s="6"/>
      <c r="L4" s="9" t="s">
        <v>4</v>
      </c>
      <c r="M4" s="9"/>
      <c r="N4" s="6"/>
    </row>
    <row r="5" spans="1:15">
      <c r="A5" s="6" t="s">
        <v>44</v>
      </c>
      <c r="B5" s="6" t="s">
        <v>10</v>
      </c>
      <c r="C5" s="6" t="s">
        <v>1</v>
      </c>
      <c r="D5" s="6" t="s">
        <v>2</v>
      </c>
      <c r="E5" s="28" t="s">
        <v>7</v>
      </c>
      <c r="G5" s="30" t="s">
        <v>1</v>
      </c>
      <c r="H5" s="6" t="s">
        <v>2</v>
      </c>
      <c r="I5" s="6" t="s">
        <v>7</v>
      </c>
      <c r="J5" s="6" t="s">
        <v>48</v>
      </c>
      <c r="K5" s="6"/>
      <c r="L5" s="10" t="s">
        <v>1</v>
      </c>
      <c r="M5" s="10" t="s">
        <v>2</v>
      </c>
      <c r="N5" s="6"/>
      <c r="O5" t="s">
        <v>12</v>
      </c>
    </row>
    <row r="6" spans="1:15">
      <c r="A6" s="6" t="s">
        <v>50</v>
      </c>
      <c r="B6" s="11">
        <f>C6</f>
        <v>5927.98596</v>
      </c>
      <c r="C6" s="11">
        <v>5927.98596</v>
      </c>
      <c r="D6" s="6">
        <v>740</v>
      </c>
      <c r="E6" s="29">
        <f>-(C6-B6)/B6</f>
        <v>0</v>
      </c>
      <c r="F6" s="16"/>
      <c r="G6" s="31">
        <v>5927.98596</v>
      </c>
      <c r="H6" s="13">
        <f>52.8767243187*60</f>
        <v>3172.603459122</v>
      </c>
      <c r="I6" s="12">
        <f>-(G6-B6)/B6</f>
        <v>0</v>
      </c>
      <c r="J6" s="6">
        <v>9</v>
      </c>
      <c r="K6" s="6"/>
      <c r="L6" s="11">
        <v>5240.5185295499996</v>
      </c>
      <c r="M6" s="6">
        <v>78</v>
      </c>
      <c r="N6" s="12">
        <f>-(L6-B6)/B6</f>
        <v>0.11596981421494466</v>
      </c>
      <c r="O6">
        <v>5</v>
      </c>
    </row>
    <row r="7" spans="1:15">
      <c r="A7" s="6" t="s">
        <v>51</v>
      </c>
      <c r="B7" s="11">
        <v>5952.98596</v>
      </c>
      <c r="C7" s="11">
        <v>5952.98596</v>
      </c>
      <c r="D7" s="6">
        <v>3474</v>
      </c>
      <c r="E7" s="29">
        <f t="shared" ref="E7:E35" si="0">-(C7-B7)/B7</f>
        <v>0</v>
      </c>
      <c r="F7" s="16"/>
      <c r="G7" s="31">
        <v>5950.77</v>
      </c>
      <c r="H7" s="13">
        <f>60*48.345239834</f>
        <v>2900.7143900399997</v>
      </c>
      <c r="I7" s="12">
        <f t="shared" ref="I7:I35" si="1">-(G7-B7)/B7</f>
        <v>3.7224344469973197E-4</v>
      </c>
      <c r="J7" s="6">
        <v>10</v>
      </c>
      <c r="K7" s="6"/>
      <c r="L7" s="11">
        <v>5240.5185295499996</v>
      </c>
      <c r="M7" s="6">
        <v>78</v>
      </c>
      <c r="N7" s="12">
        <f t="shared" ref="N7:N35" si="2">-(L7-B7)/B7</f>
        <v>0.11968236364696556</v>
      </c>
      <c r="O7">
        <v>5</v>
      </c>
    </row>
    <row r="8" spans="1:15">
      <c r="A8" s="6" t="s">
        <v>52</v>
      </c>
      <c r="B8" s="11">
        <v>6111.1028500000002</v>
      </c>
      <c r="C8" s="11">
        <v>5962.8893500000004</v>
      </c>
      <c r="D8" s="6">
        <v>7200</v>
      </c>
      <c r="E8" s="29">
        <f t="shared" si="0"/>
        <v>2.4253150967668599E-2</v>
      </c>
      <c r="F8" s="16"/>
      <c r="G8" s="31">
        <v>5913.85</v>
      </c>
      <c r="H8" s="13">
        <f>60*41.5285901308</f>
        <v>2491.7154078479998</v>
      </c>
      <c r="I8" s="12">
        <f t="shared" si="1"/>
        <v>3.2277782724602619E-2</v>
      </c>
      <c r="J8" s="6">
        <v>10</v>
      </c>
      <c r="K8" s="6"/>
      <c r="L8" s="11">
        <v>5240.5185295499996</v>
      </c>
      <c r="M8" s="6">
        <v>78</v>
      </c>
      <c r="N8" s="12">
        <f t="shared" si="2"/>
        <v>0.14245944501654076</v>
      </c>
      <c r="O8">
        <v>5</v>
      </c>
    </row>
    <row r="9" spans="1:15">
      <c r="A9" s="6" t="s">
        <v>53</v>
      </c>
      <c r="B9" s="11">
        <v>7120.8755899999996</v>
      </c>
      <c r="C9" s="11">
        <v>7014.1623</v>
      </c>
      <c r="D9" s="6">
        <v>7200</v>
      </c>
      <c r="E9" s="29">
        <f t="shared" si="0"/>
        <v>1.4985978711643198E-2</v>
      </c>
      <c r="F9" s="16"/>
      <c r="G9" s="31">
        <v>6946.19</v>
      </c>
      <c r="H9" s="13">
        <f>60*64.7983955304</f>
        <v>3887.9037318239998</v>
      </c>
      <c r="I9" s="12">
        <f t="shared" si="1"/>
        <v>2.453147619167997E-2</v>
      </c>
      <c r="J9" s="6">
        <v>6</v>
      </c>
      <c r="K9" s="6"/>
      <c r="L9" s="11">
        <v>5745.98</v>
      </c>
      <c r="M9" s="6">
        <v>106.6</v>
      </c>
      <c r="N9" s="12">
        <f t="shared" si="2"/>
        <v>0.19307956902530299</v>
      </c>
      <c r="O9">
        <v>6</v>
      </c>
    </row>
    <row r="10" spans="1:15">
      <c r="A10" s="6" t="s">
        <v>54</v>
      </c>
      <c r="B10" s="11">
        <v>7217.2622499999998</v>
      </c>
      <c r="C10" s="11">
        <v>6794.6117199999999</v>
      </c>
      <c r="D10" s="6">
        <v>7200</v>
      </c>
      <c r="E10" s="29">
        <f t="shared" si="0"/>
        <v>5.856106032450184E-2</v>
      </c>
      <c r="F10" s="16"/>
      <c r="G10" s="31">
        <v>6941.03</v>
      </c>
      <c r="H10" s="13">
        <v>3826</v>
      </c>
      <c r="I10" s="12">
        <f t="shared" si="1"/>
        <v>3.827382744752001E-2</v>
      </c>
      <c r="J10" s="6">
        <v>5</v>
      </c>
      <c r="K10" s="6"/>
      <c r="L10" s="11">
        <v>5745.98</v>
      </c>
      <c r="M10" s="6">
        <v>106.6</v>
      </c>
      <c r="N10" s="12">
        <f t="shared" si="2"/>
        <v>0.20385600509389834</v>
      </c>
      <c r="O10">
        <v>6</v>
      </c>
    </row>
    <row r="11" spans="1:15">
      <c r="A11" s="6" t="s">
        <v>55</v>
      </c>
      <c r="B11" s="11">
        <v>7407.6203500000001</v>
      </c>
      <c r="C11" s="11">
        <v>4347.2288200000003</v>
      </c>
      <c r="D11" s="6">
        <v>7200</v>
      </c>
      <c r="E11" s="29">
        <f t="shared" si="0"/>
        <v>0.41314097988296605</v>
      </c>
      <c r="F11" s="16"/>
      <c r="G11" s="31">
        <v>7017.77</v>
      </c>
      <c r="H11" s="13">
        <v>2222.6999999999998</v>
      </c>
      <c r="I11" s="12">
        <f t="shared" si="1"/>
        <v>5.2628284331553206E-2</v>
      </c>
      <c r="J11" s="6">
        <v>4</v>
      </c>
      <c r="K11" s="6"/>
      <c r="L11" s="11">
        <v>5745.98</v>
      </c>
      <c r="M11" s="6">
        <v>106.6</v>
      </c>
      <c r="N11" s="12">
        <f t="shared" si="2"/>
        <v>0.22431499881065051</v>
      </c>
      <c r="O11">
        <v>6</v>
      </c>
    </row>
    <row r="12" spans="1:15">
      <c r="A12" s="6" t="s">
        <v>56</v>
      </c>
      <c r="B12" s="11">
        <v>5849.6917299999996</v>
      </c>
      <c r="C12" s="11">
        <v>5849.6917299999996</v>
      </c>
      <c r="D12" s="6">
        <v>6271</v>
      </c>
      <c r="E12" s="29">
        <f t="shared" si="0"/>
        <v>0</v>
      </c>
      <c r="F12" s="16"/>
      <c r="G12" s="31">
        <v>5809.36</v>
      </c>
      <c r="H12" s="13">
        <v>4085.3</v>
      </c>
      <c r="I12" s="12">
        <f t="shared" si="1"/>
        <v>6.8946761404809756E-3</v>
      </c>
      <c r="J12" s="6">
        <v>6</v>
      </c>
      <c r="K12" s="6"/>
      <c r="L12" s="11">
        <v>5289.1192899999996</v>
      </c>
      <c r="M12" s="6">
        <v>89.1</v>
      </c>
      <c r="N12" s="12">
        <f t="shared" si="2"/>
        <v>9.5829398517723249E-2</v>
      </c>
      <c r="O12">
        <v>5</v>
      </c>
    </row>
    <row r="13" spans="1:15">
      <c r="A13" s="6" t="s">
        <v>57</v>
      </c>
      <c r="B13" s="11">
        <v>6061.5518000000002</v>
      </c>
      <c r="C13" s="11">
        <v>5281.9240099999997</v>
      </c>
      <c r="D13" s="6">
        <v>7200</v>
      </c>
      <c r="E13" s="29">
        <f t="shared" si="0"/>
        <v>0.12861851481661848</v>
      </c>
      <c r="F13" s="16"/>
      <c r="G13" s="31">
        <v>5864.34</v>
      </c>
      <c r="H13" s="13">
        <v>2563.8000000000002</v>
      </c>
      <c r="I13" s="12">
        <f t="shared" si="1"/>
        <v>3.2534870031136254E-2</v>
      </c>
      <c r="J13" s="6">
        <v>4</v>
      </c>
      <c r="K13" s="6"/>
      <c r="L13" s="11">
        <v>5289.1192899999996</v>
      </c>
      <c r="M13" s="6">
        <v>89.1</v>
      </c>
      <c r="N13" s="12">
        <f t="shared" si="2"/>
        <v>0.12743147885001999</v>
      </c>
      <c r="O13">
        <v>5</v>
      </c>
    </row>
    <row r="14" spans="1:15">
      <c r="A14" s="6" t="s">
        <v>58</v>
      </c>
      <c r="B14" s="11">
        <v>6356.2320300000001</v>
      </c>
      <c r="C14" s="11">
        <v>3698.63591</v>
      </c>
      <c r="D14" s="6">
        <v>7200</v>
      </c>
      <c r="E14" s="29">
        <f t="shared" si="0"/>
        <v>0.41810873288714728</v>
      </c>
      <c r="F14" s="16"/>
      <c r="G14" s="31">
        <v>5824.63</v>
      </c>
      <c r="H14" s="13">
        <v>2186.1</v>
      </c>
      <c r="I14" s="12">
        <f t="shared" si="1"/>
        <v>8.3634774106885454E-2</v>
      </c>
      <c r="J14" s="6">
        <v>4</v>
      </c>
      <c r="K14" s="6"/>
      <c r="L14" s="11">
        <v>5289.1192899999996</v>
      </c>
      <c r="M14" s="6">
        <v>89.1</v>
      </c>
      <c r="N14" s="12">
        <f t="shared" si="2"/>
        <v>0.16788448485887014</v>
      </c>
      <c r="O14">
        <v>5</v>
      </c>
    </row>
    <row r="15" spans="1:15">
      <c r="A15" s="6" t="s">
        <v>59</v>
      </c>
      <c r="B15" s="11">
        <v>7377.9409400000004</v>
      </c>
      <c r="C15" s="11">
        <v>7377.9409400000004</v>
      </c>
      <c r="D15" s="6">
        <v>1793</v>
      </c>
      <c r="E15" s="29">
        <f t="shared" si="0"/>
        <v>0</v>
      </c>
      <c r="F15" s="16"/>
      <c r="G15" s="31">
        <v>7377.9409400000004</v>
      </c>
      <c r="H15" s="13">
        <v>3811.2</v>
      </c>
      <c r="I15" s="12">
        <f t="shared" si="1"/>
        <v>0</v>
      </c>
      <c r="J15" s="6">
        <v>4</v>
      </c>
      <c r="K15" s="6"/>
      <c r="L15" s="11">
        <v>6968.8975418</v>
      </c>
      <c r="M15" s="6">
        <v>149.5</v>
      </c>
      <c r="N15" s="12">
        <f t="shared" si="2"/>
        <v>5.544140316742633E-2</v>
      </c>
      <c r="O15">
        <v>2</v>
      </c>
    </row>
    <row r="16" spans="1:15">
      <c r="A16" s="6" t="s">
        <v>60</v>
      </c>
      <c r="B16" s="11">
        <v>7539.4737800000003</v>
      </c>
      <c r="C16" s="11" t="str">
        <f>"-"</f>
        <v>-</v>
      </c>
      <c r="D16" s="6">
        <v>7200</v>
      </c>
      <c r="E16" s="29" t="e">
        <f t="shared" si="0"/>
        <v>#VALUE!</v>
      </c>
      <c r="F16" s="16"/>
      <c r="G16" s="31">
        <v>7322.82</v>
      </c>
      <c r="H16" s="13">
        <v>4012.1</v>
      </c>
      <c r="I16" s="12">
        <f t="shared" si="1"/>
        <v>2.8735928570335918E-2</v>
      </c>
      <c r="J16" s="6">
        <v>6</v>
      </c>
      <c r="K16" s="6"/>
      <c r="L16" s="11">
        <v>6968.8975418</v>
      </c>
      <c r="M16" s="6">
        <v>149.5</v>
      </c>
      <c r="N16" s="12">
        <f t="shared" si="2"/>
        <v>7.5678522778813914E-2</v>
      </c>
      <c r="O16">
        <v>2</v>
      </c>
    </row>
    <row r="17" spans="1:15">
      <c r="A17" s="6" t="s">
        <v>61</v>
      </c>
      <c r="B17" s="11">
        <v>7820.2579599999999</v>
      </c>
      <c r="C17" s="11">
        <v>5934.2326905</v>
      </c>
      <c r="D17" s="6">
        <v>7200</v>
      </c>
      <c r="E17" s="29">
        <f t="shared" si="0"/>
        <v>0.24117174639850369</v>
      </c>
      <c r="F17" s="16"/>
      <c r="G17" s="31">
        <v>7416.56</v>
      </c>
      <c r="H17" s="13">
        <v>2789.9</v>
      </c>
      <c r="I17" s="12">
        <f t="shared" si="1"/>
        <v>5.1622077182732665E-2</v>
      </c>
      <c r="J17" s="6">
        <v>5</v>
      </c>
      <c r="K17" s="6"/>
      <c r="L17" s="11">
        <v>6968.8975418</v>
      </c>
      <c r="M17" s="6">
        <v>149.5</v>
      </c>
      <c r="N17" s="12">
        <f t="shared" si="2"/>
        <v>0.10886602750889306</v>
      </c>
      <c r="O17">
        <v>2</v>
      </c>
    </row>
    <row r="18" spans="1:15">
      <c r="A18" s="6" t="s">
        <v>62</v>
      </c>
      <c r="B18" s="11">
        <v>8859.23704</v>
      </c>
      <c r="C18" s="11">
        <v>8447.0136600000005</v>
      </c>
      <c r="D18" s="6">
        <v>7200</v>
      </c>
      <c r="E18" s="29">
        <f t="shared" si="0"/>
        <v>4.6530347719423867E-2</v>
      </c>
      <c r="F18" s="16"/>
      <c r="G18" s="31">
        <v>8627.17</v>
      </c>
      <c r="H18" s="13">
        <v>4773.8999999999996</v>
      </c>
      <c r="I18" s="12">
        <f t="shared" si="1"/>
        <v>2.6194923891549909E-2</v>
      </c>
      <c r="J18" s="6">
        <v>3</v>
      </c>
      <c r="K18" s="6"/>
      <c r="L18" s="11">
        <v>7792.6390574999996</v>
      </c>
      <c r="M18" s="6">
        <v>388.1</v>
      </c>
      <c r="N18" s="12">
        <f t="shared" si="2"/>
        <v>0.120393886932277</v>
      </c>
      <c r="O18">
        <v>2</v>
      </c>
    </row>
    <row r="19" spans="1:15">
      <c r="A19" s="6" t="s">
        <v>63</v>
      </c>
      <c r="B19" s="11">
        <v>9079.8863500000007</v>
      </c>
      <c r="C19" s="11">
        <v>5310.89048</v>
      </c>
      <c r="D19" s="6">
        <v>7200</v>
      </c>
      <c r="E19" s="29">
        <f t="shared" si="0"/>
        <v>0.41509284639889799</v>
      </c>
      <c r="F19" s="16"/>
      <c r="G19" s="31">
        <v>8417.98</v>
      </c>
      <c r="H19" s="13">
        <v>4128.3999999999996</v>
      </c>
      <c r="I19" s="12">
        <f t="shared" si="1"/>
        <v>7.2898087540490097E-2</v>
      </c>
      <c r="J19" s="6">
        <v>4</v>
      </c>
      <c r="K19" s="6"/>
      <c r="L19" s="11">
        <v>7792.6390574999996</v>
      </c>
      <c r="M19" s="6">
        <v>388.1</v>
      </c>
      <c r="N19" s="12">
        <f t="shared" si="2"/>
        <v>0.1417690974182734</v>
      </c>
      <c r="O19">
        <v>2</v>
      </c>
    </row>
    <row r="20" spans="1:15">
      <c r="A20" s="6" t="s">
        <v>64</v>
      </c>
      <c r="B20" s="11">
        <v>9455.9431999999997</v>
      </c>
      <c r="C20" s="11">
        <v>3666.62797</v>
      </c>
      <c r="D20" s="6">
        <v>7200</v>
      </c>
      <c r="E20" s="29">
        <f t="shared" si="0"/>
        <v>0.6122409058040873</v>
      </c>
      <c r="F20" s="16"/>
      <c r="G20" s="31">
        <v>8329.82</v>
      </c>
      <c r="H20" s="13">
        <v>3800.3</v>
      </c>
      <c r="I20" s="12">
        <f t="shared" si="1"/>
        <v>0.11909157829966661</v>
      </c>
      <c r="J20" s="6">
        <v>5</v>
      </c>
      <c r="K20" s="6"/>
      <c r="L20" s="11">
        <v>7792.6390574999996</v>
      </c>
      <c r="M20" s="6">
        <v>388.1</v>
      </c>
      <c r="N20" s="12">
        <f t="shared" si="2"/>
        <v>0.17590039484374231</v>
      </c>
      <c r="O20">
        <v>2</v>
      </c>
    </row>
    <row r="21" spans="1:15">
      <c r="A21" s="6" t="s">
        <v>65</v>
      </c>
      <c r="B21" s="11">
        <v>10502.7803</v>
      </c>
      <c r="C21" s="11">
        <v>10446.754199999999</v>
      </c>
      <c r="D21" s="6">
        <v>7200</v>
      </c>
      <c r="E21" s="29">
        <f t="shared" si="0"/>
        <v>5.3344065475692138E-3</v>
      </c>
      <c r="F21" s="16"/>
      <c r="G21" s="31">
        <v>10451.370000000001</v>
      </c>
      <c r="H21" s="13">
        <v>4373.1000000000004</v>
      </c>
      <c r="I21" s="12">
        <f t="shared" si="1"/>
        <v>4.8949229186484606E-3</v>
      </c>
      <c r="J21" s="6">
        <v>2</v>
      </c>
      <c r="K21" s="6"/>
      <c r="L21" s="11">
        <v>9109.3223156999993</v>
      </c>
      <c r="M21" s="6">
        <v>547.1</v>
      </c>
      <c r="N21" s="12">
        <f t="shared" si="2"/>
        <v>0.13267515310207917</v>
      </c>
      <c r="O21">
        <v>3</v>
      </c>
    </row>
    <row r="22" spans="1:15">
      <c r="A22" s="6" t="s">
        <v>66</v>
      </c>
      <c r="B22" s="11">
        <v>10739.9863</v>
      </c>
      <c r="C22" s="11">
        <v>7402.7377200000001</v>
      </c>
      <c r="D22" s="6">
        <v>7200</v>
      </c>
      <c r="E22" s="29">
        <f t="shared" si="0"/>
        <v>0.31073117663101679</v>
      </c>
      <c r="F22" s="16"/>
      <c r="G22" s="31">
        <v>10471.25</v>
      </c>
      <c r="H22" s="13">
        <v>4882.8</v>
      </c>
      <c r="I22" s="12">
        <f t="shared" si="1"/>
        <v>2.5022033780434196E-2</v>
      </c>
      <c r="J22" s="6">
        <v>3</v>
      </c>
      <c r="K22" s="6"/>
      <c r="L22" s="11">
        <v>9109.3223156999993</v>
      </c>
      <c r="M22" s="6">
        <v>547.1</v>
      </c>
      <c r="N22" s="12">
        <f t="shared" si="2"/>
        <v>0.15183110469144651</v>
      </c>
      <c r="O22">
        <v>3</v>
      </c>
    </row>
    <row r="23" spans="1:15">
      <c r="A23" s="6" t="s">
        <v>67</v>
      </c>
      <c r="B23" s="11">
        <v>11156.0908</v>
      </c>
      <c r="C23" s="11">
        <v>4549.1496399999996</v>
      </c>
      <c r="D23" s="6">
        <v>7200</v>
      </c>
      <c r="E23" s="29">
        <f t="shared" si="0"/>
        <v>0.59222726656186775</v>
      </c>
      <c r="F23" s="16"/>
      <c r="G23" s="31">
        <v>9948.34</v>
      </c>
      <c r="H23" s="13">
        <v>4522.1000000000004</v>
      </c>
      <c r="I23" s="12">
        <f t="shared" si="1"/>
        <v>0.10825931965343988</v>
      </c>
      <c r="J23" s="6">
        <v>4</v>
      </c>
      <c r="K23" s="6"/>
      <c r="L23" s="11">
        <v>9109.3223156999993</v>
      </c>
      <c r="M23" s="6">
        <v>547.1</v>
      </c>
      <c r="N23" s="12">
        <f t="shared" si="2"/>
        <v>0.18346645980149254</v>
      </c>
      <c r="O23">
        <v>3</v>
      </c>
    </row>
    <row r="24" spans="1:15">
      <c r="A24" s="6" t="s">
        <v>68</v>
      </c>
      <c r="B24" s="11">
        <v>10927.5111</v>
      </c>
      <c r="C24" s="11">
        <v>8852.4530799999993</v>
      </c>
      <c r="D24" s="6">
        <v>7200</v>
      </c>
      <c r="E24" s="29">
        <f t="shared" si="0"/>
        <v>0.18989301415580356</v>
      </c>
      <c r="F24" s="16"/>
      <c r="G24" s="31">
        <v>10435.67</v>
      </c>
      <c r="H24" s="13">
        <v>4769.7</v>
      </c>
      <c r="I24" s="12">
        <f t="shared" si="1"/>
        <v>4.5009434948091669E-2</v>
      </c>
      <c r="J24" s="6">
        <v>1</v>
      </c>
      <c r="K24" s="6"/>
      <c r="L24" s="11">
        <v>8518.0792290999998</v>
      </c>
      <c r="M24" s="6">
        <v>1295.5999999999999</v>
      </c>
      <c r="N24" s="12">
        <f t="shared" si="2"/>
        <v>0.2204922830872256</v>
      </c>
      <c r="O24">
        <v>9</v>
      </c>
    </row>
    <row r="25" spans="1:15">
      <c r="A25" s="6" t="s">
        <v>69</v>
      </c>
      <c r="B25" s="11">
        <v>11221.2271</v>
      </c>
      <c r="C25" s="11">
        <v>5308.5493999999999</v>
      </c>
      <c r="D25" s="6">
        <v>7200</v>
      </c>
      <c r="E25" s="29">
        <f t="shared" si="0"/>
        <v>0.52691899444758583</v>
      </c>
      <c r="F25" s="16"/>
      <c r="G25" s="31">
        <v>10632.15</v>
      </c>
      <c r="H25" s="13">
        <v>5814.3</v>
      </c>
      <c r="I25" s="12">
        <f t="shared" si="1"/>
        <v>5.2496673915458002E-2</v>
      </c>
      <c r="J25" s="6">
        <v>2</v>
      </c>
      <c r="K25" s="6"/>
      <c r="L25" s="11">
        <v>8518.0792290999998</v>
      </c>
      <c r="M25" s="6">
        <v>1295.5999999999999</v>
      </c>
      <c r="N25" s="12">
        <f t="shared" si="2"/>
        <v>0.24089592402064477</v>
      </c>
      <c r="O25">
        <v>9</v>
      </c>
    </row>
    <row r="26" spans="1:15">
      <c r="A26" s="6" t="s">
        <v>70</v>
      </c>
      <c r="B26" s="11">
        <v>11622.0823</v>
      </c>
      <c r="C26" s="11">
        <v>653.20187999999996</v>
      </c>
      <c r="D26" s="6">
        <v>7200</v>
      </c>
      <c r="E26" s="29">
        <f t="shared" si="0"/>
        <v>0.94379648473148392</v>
      </c>
      <c r="F26" s="16"/>
      <c r="G26" s="31">
        <v>10118.56</v>
      </c>
      <c r="H26" s="13">
        <v>4260.5</v>
      </c>
      <c r="I26" s="12">
        <f t="shared" si="1"/>
        <v>0.12936772096339402</v>
      </c>
      <c r="J26" s="6">
        <v>2</v>
      </c>
      <c r="K26" s="6"/>
      <c r="L26" s="11">
        <v>8518.0792290999998</v>
      </c>
      <c r="M26" s="6">
        <v>1295.5999999999999</v>
      </c>
      <c r="N26" s="12">
        <f t="shared" si="2"/>
        <v>0.26707804942148794</v>
      </c>
      <c r="O26">
        <v>9</v>
      </c>
    </row>
    <row r="27" spans="1:15">
      <c r="A27" s="6" t="s">
        <v>71</v>
      </c>
      <c r="B27" s="11">
        <v>11795.075800000001</v>
      </c>
      <c r="C27" s="11">
        <v>10658.971</v>
      </c>
      <c r="D27" s="6">
        <v>7200</v>
      </c>
      <c r="E27" s="29">
        <f t="shared" si="0"/>
        <v>9.6320262732012371E-2</v>
      </c>
      <c r="F27" s="16"/>
      <c r="G27" s="31">
        <v>10889.58</v>
      </c>
      <c r="H27" s="6">
        <v>9568.4</v>
      </c>
      <c r="I27" s="12">
        <f t="shared" si="1"/>
        <v>7.6768968284205569E-2</v>
      </c>
      <c r="J27" s="6">
        <v>2</v>
      </c>
      <c r="K27" s="6"/>
      <c r="L27" s="11">
        <v>10159.184406</v>
      </c>
      <c r="M27" s="6">
        <v>317.7</v>
      </c>
      <c r="N27" s="12">
        <f t="shared" si="2"/>
        <v>0.13869274108437693</v>
      </c>
      <c r="O27">
        <v>11</v>
      </c>
    </row>
    <row r="28" spans="1:15">
      <c r="A28" s="6" t="s">
        <v>72</v>
      </c>
      <c r="B28" s="11">
        <v>12052.141900000001</v>
      </c>
      <c r="C28" s="11" t="str">
        <f>"-"</f>
        <v>-</v>
      </c>
      <c r="D28" s="6">
        <v>7200</v>
      </c>
      <c r="E28" s="29" t="e">
        <f t="shared" si="0"/>
        <v>#VALUE!</v>
      </c>
      <c r="F28" s="16"/>
      <c r="G28" s="31">
        <v>10939.62</v>
      </c>
      <c r="H28" s="6">
        <v>4668.6000000000004</v>
      </c>
      <c r="I28" s="12">
        <f t="shared" si="1"/>
        <v>9.2309060848345947E-2</v>
      </c>
      <c r="J28" s="6">
        <v>1</v>
      </c>
      <c r="K28" s="6"/>
      <c r="L28" s="11">
        <v>10159.184406</v>
      </c>
      <c r="M28" s="6">
        <v>317.7</v>
      </c>
      <c r="N28" s="12">
        <f t="shared" si="2"/>
        <v>0.15706398992862838</v>
      </c>
      <c r="O28">
        <v>11</v>
      </c>
    </row>
    <row r="29" spans="1:15">
      <c r="A29" s="6" t="s">
        <v>73</v>
      </c>
      <c r="B29" s="11">
        <v>12495.4143</v>
      </c>
      <c r="C29" s="11">
        <v>10.83845</v>
      </c>
      <c r="D29" s="6">
        <v>7200</v>
      </c>
      <c r="E29" s="29">
        <f>-(C29-B29)/B29</f>
        <v>0.9991326057912302</v>
      </c>
      <c r="F29" s="16"/>
      <c r="G29" s="31">
        <v>10790.71</v>
      </c>
      <c r="H29" s="6">
        <v>7091.1</v>
      </c>
      <c r="I29" s="12">
        <f t="shared" si="1"/>
        <v>0.1364263928407721</v>
      </c>
      <c r="J29" s="6">
        <v>2</v>
      </c>
      <c r="K29" s="6"/>
      <c r="L29" s="11">
        <v>10159.184406</v>
      </c>
      <c r="M29" s="6">
        <v>317.7</v>
      </c>
      <c r="N29" s="12">
        <f t="shared" si="2"/>
        <v>0.18696698147895743</v>
      </c>
      <c r="O29">
        <v>11</v>
      </c>
    </row>
    <row r="30" spans="1:15">
      <c r="A30" s="6" t="s">
        <v>74</v>
      </c>
      <c r="B30" s="11">
        <v>11495.9735</v>
      </c>
      <c r="C30" s="11">
        <v>10658.3048</v>
      </c>
      <c r="D30" s="6">
        <v>7200</v>
      </c>
      <c r="E30" s="29">
        <f t="shared" si="0"/>
        <v>7.2866269220262223E-2</v>
      </c>
      <c r="F30" s="16"/>
      <c r="G30" s="31">
        <v>11137.591200000001</v>
      </c>
      <c r="H30" s="6">
        <f>7482.9-70</f>
        <v>7412.9</v>
      </c>
      <c r="I30" s="12">
        <f t="shared" si="1"/>
        <v>3.1174593434823011E-2</v>
      </c>
      <c r="J30" s="6">
        <v>1</v>
      </c>
      <c r="K30" s="6"/>
      <c r="L30" s="11">
        <v>10613.443539</v>
      </c>
      <c r="M30" s="6">
        <v>472.2</v>
      </c>
      <c r="N30" s="12">
        <f t="shared" si="2"/>
        <v>7.6768614767596693E-2</v>
      </c>
      <c r="O30">
        <v>3</v>
      </c>
    </row>
    <row r="31" spans="1:15">
      <c r="A31" s="6" t="s">
        <v>75</v>
      </c>
      <c r="B31" s="11">
        <v>11785.4195</v>
      </c>
      <c r="C31" s="11">
        <v>6704.7226499999997</v>
      </c>
      <c r="D31" s="6">
        <v>7200</v>
      </c>
      <c r="E31" s="29">
        <f t="shared" si="0"/>
        <v>0.43110021242773755</v>
      </c>
      <c r="F31" s="16"/>
      <c r="G31" s="31">
        <v>10503.692999999999</v>
      </c>
      <c r="H31" s="6">
        <f>5292.8-80</f>
        <v>5212.8</v>
      </c>
      <c r="I31" s="12">
        <f t="shared" si="1"/>
        <v>0.10875527171519017</v>
      </c>
      <c r="J31" s="6">
        <v>2</v>
      </c>
      <c r="K31" s="6"/>
      <c r="L31" s="11">
        <v>10613.443539</v>
      </c>
      <c r="M31" s="6">
        <v>472.2</v>
      </c>
      <c r="N31" s="12">
        <f t="shared" si="2"/>
        <v>9.9442871846861292E-2</v>
      </c>
      <c r="O31">
        <v>3</v>
      </c>
    </row>
    <row r="32" spans="1:15">
      <c r="A32" s="6" t="s">
        <v>76</v>
      </c>
      <c r="B32" s="11">
        <v>12266.1728</v>
      </c>
      <c r="C32" s="11">
        <v>1141.93227</v>
      </c>
      <c r="D32" s="6">
        <v>7200</v>
      </c>
      <c r="E32" s="29">
        <f>-(C32-B32)/B32</f>
        <v>0.90690394725239809</v>
      </c>
      <c r="F32" s="16"/>
      <c r="G32" s="31">
        <v>10599.86</v>
      </c>
      <c r="H32" s="6">
        <f>4875.4-70</f>
        <v>4805.3999999999996</v>
      </c>
      <c r="I32" s="12">
        <f t="shared" si="1"/>
        <v>0.13584618667690704</v>
      </c>
      <c r="J32" s="6">
        <v>2</v>
      </c>
      <c r="K32" s="6"/>
      <c r="L32" s="11">
        <v>10613.443539</v>
      </c>
      <c r="M32" s="6">
        <v>472.2</v>
      </c>
      <c r="N32" s="12">
        <f t="shared" si="2"/>
        <v>0.1347387883692622</v>
      </c>
      <c r="O32">
        <v>3</v>
      </c>
    </row>
    <row r="33" spans="1:26">
      <c r="A33" s="6" t="s">
        <v>77</v>
      </c>
      <c r="B33" s="11">
        <v>10699.1896</v>
      </c>
      <c r="C33" s="11">
        <v>9552.7193599999991</v>
      </c>
      <c r="D33" s="6">
        <v>7200</v>
      </c>
      <c r="E33" s="29">
        <f t="shared" si="0"/>
        <v>0.10715486713124521</v>
      </c>
      <c r="F33" s="16"/>
      <c r="G33" s="31">
        <v>10433.959999999999</v>
      </c>
      <c r="H33" s="6">
        <f>10110.7-89</f>
        <v>10021.700000000001</v>
      </c>
      <c r="I33" s="12">
        <f t="shared" si="1"/>
        <v>2.4789690613576994E-2</v>
      </c>
      <c r="J33" s="6">
        <v>1</v>
      </c>
      <c r="K33" s="6"/>
      <c r="L33" s="11">
        <v>9484.4319403999998</v>
      </c>
      <c r="M33" s="6">
        <v>481.2</v>
      </c>
      <c r="N33" s="12">
        <f t="shared" si="2"/>
        <v>0.11353735236171532</v>
      </c>
      <c r="O33">
        <v>3</v>
      </c>
    </row>
    <row r="34" spans="1:26">
      <c r="A34" s="6" t="s">
        <v>78</v>
      </c>
      <c r="B34" s="11">
        <v>10995.431500000001</v>
      </c>
      <c r="C34" s="11">
        <v>7396.2958200000003</v>
      </c>
      <c r="D34" s="6">
        <v>7200</v>
      </c>
      <c r="E34" s="29">
        <f t="shared" si="0"/>
        <v>0.32733009886878928</v>
      </c>
      <c r="F34" s="16"/>
      <c r="G34" s="31">
        <v>10332.02</v>
      </c>
      <c r="H34" s="6">
        <f>5243.2-88</f>
        <v>5155.2</v>
      </c>
      <c r="I34" s="12">
        <f t="shared" si="1"/>
        <v>6.0335194666985115E-2</v>
      </c>
      <c r="J34" s="6">
        <v>1</v>
      </c>
      <c r="K34" s="6"/>
      <c r="L34" s="11">
        <v>9484.4319403999998</v>
      </c>
      <c r="M34" s="6">
        <v>481.2</v>
      </c>
      <c r="N34" s="12">
        <f t="shared" si="2"/>
        <v>0.13742066962992774</v>
      </c>
      <c r="O34">
        <v>3</v>
      </c>
    </row>
    <row r="35" spans="1:26">
      <c r="A35" s="6" t="s">
        <v>79</v>
      </c>
      <c r="B35" s="11">
        <v>11523.747300000001</v>
      </c>
      <c r="C35" s="11">
        <v>1835.78225</v>
      </c>
      <c r="D35" s="6">
        <v>7200</v>
      </c>
      <c r="E35" s="29">
        <f t="shared" si="0"/>
        <v>0.84069572143429416</v>
      </c>
      <c r="F35" s="16"/>
      <c r="G35" s="30">
        <v>9622.07</v>
      </c>
      <c r="H35" s="6">
        <f>5454.4-77</f>
        <v>5377.4</v>
      </c>
      <c r="I35" s="12">
        <f t="shared" si="1"/>
        <v>0.16502247493747116</v>
      </c>
      <c r="J35" s="6">
        <v>2</v>
      </c>
      <c r="K35" s="6"/>
      <c r="L35" s="11">
        <v>9484.4319403999998</v>
      </c>
      <c r="M35" s="6">
        <v>481.2</v>
      </c>
      <c r="N35" s="12">
        <f t="shared" si="2"/>
        <v>0.17696633798972675</v>
      </c>
      <c r="O35">
        <v>3</v>
      </c>
    </row>
    <row r="36" spans="1:26">
      <c r="E36" s="4"/>
      <c r="F36" s="16"/>
      <c r="G36" s="4"/>
      <c r="H36" s="4"/>
      <c r="I36" s="4"/>
    </row>
    <row r="37" spans="1:26">
      <c r="A37" s="32"/>
      <c r="B37" s="32"/>
      <c r="C37" s="46" t="s">
        <v>0</v>
      </c>
      <c r="D37" s="46"/>
      <c r="E37" s="46"/>
      <c r="F37" s="33"/>
      <c r="G37" s="46" t="s">
        <v>47</v>
      </c>
      <c r="H37" s="46"/>
      <c r="I37" s="46"/>
      <c r="J37" s="46"/>
      <c r="K37" s="33"/>
      <c r="L37" s="47" t="s">
        <v>4</v>
      </c>
      <c r="M37" s="47"/>
      <c r="N37" s="47"/>
    </row>
    <row r="38" spans="1:26" ht="17" thickBot="1">
      <c r="A38" s="34" t="s">
        <v>44</v>
      </c>
      <c r="B38" s="34" t="s">
        <v>10</v>
      </c>
      <c r="C38" s="37" t="s">
        <v>46</v>
      </c>
      <c r="D38" s="37" t="s">
        <v>45</v>
      </c>
      <c r="E38" s="37" t="s">
        <v>7</v>
      </c>
      <c r="F38" s="37"/>
      <c r="G38" s="37" t="s">
        <v>46</v>
      </c>
      <c r="H38" s="37" t="s">
        <v>45</v>
      </c>
      <c r="I38" s="37" t="s">
        <v>7</v>
      </c>
      <c r="J38" s="37" t="s">
        <v>49</v>
      </c>
      <c r="K38" s="37"/>
      <c r="L38" s="38" t="s">
        <v>46</v>
      </c>
      <c r="M38" s="37" t="s">
        <v>45</v>
      </c>
      <c r="N38" s="37" t="s">
        <v>7</v>
      </c>
    </row>
    <row r="39" spans="1:26">
      <c r="A39" s="17" t="str">
        <f>A6</f>
        <v>AA30_S20</v>
      </c>
      <c r="B39" s="17">
        <f t="shared" ref="B39:N39" si="3">B6</f>
        <v>5927.98596</v>
      </c>
      <c r="C39" s="18">
        <f t="shared" si="3"/>
        <v>5927.98596</v>
      </c>
      <c r="D39" s="17">
        <f t="shared" si="3"/>
        <v>740</v>
      </c>
      <c r="E39" s="19">
        <f t="shared" si="3"/>
        <v>0</v>
      </c>
      <c r="F39" s="19"/>
      <c r="G39" s="18">
        <f t="shared" si="3"/>
        <v>5927.98596</v>
      </c>
      <c r="H39" s="20">
        <f t="shared" si="3"/>
        <v>3172.603459122</v>
      </c>
      <c r="I39" s="19">
        <f t="shared" si="3"/>
        <v>0</v>
      </c>
      <c r="J39" s="17">
        <f t="shared" si="3"/>
        <v>9</v>
      </c>
      <c r="K39" s="17"/>
      <c r="L39" s="21">
        <f t="shared" si="3"/>
        <v>5240.5185295499996</v>
      </c>
      <c r="M39" s="20">
        <f t="shared" si="3"/>
        <v>78</v>
      </c>
      <c r="N39" s="19">
        <f t="shared" si="3"/>
        <v>0.11596981421494466</v>
      </c>
      <c r="Q39">
        <f>C39/G39</f>
        <v>1</v>
      </c>
      <c r="R39" s="4">
        <f>1-Q39</f>
        <v>0</v>
      </c>
      <c r="S39">
        <f>L39/G39</f>
        <v>0.88403018578505532</v>
      </c>
      <c r="T39" s="4">
        <f>1-S39</f>
        <v>0.11596981421494468</v>
      </c>
      <c r="V39">
        <f>L39/G39</f>
        <v>0.88403018578505532</v>
      </c>
      <c r="W39" s="4">
        <f>1-V39</f>
        <v>0.11596981421494468</v>
      </c>
      <c r="Y39" s="39" t="e">
        <f>E39/I39</f>
        <v>#DIV/0!</v>
      </c>
    </row>
    <row r="40" spans="1:26">
      <c r="A40" s="17" t="str">
        <f>A9</f>
        <v>AA35_S20</v>
      </c>
      <c r="B40" s="17">
        <f t="shared" ref="B40:N40" si="4">B9</f>
        <v>7120.8755899999996</v>
      </c>
      <c r="C40" s="18">
        <f t="shared" si="4"/>
        <v>7014.1623</v>
      </c>
      <c r="D40" s="17">
        <f t="shared" si="4"/>
        <v>7200</v>
      </c>
      <c r="E40" s="19">
        <f>E9</f>
        <v>1.4985978711643198E-2</v>
      </c>
      <c r="F40" s="19"/>
      <c r="G40" s="21">
        <f t="shared" si="4"/>
        <v>6946.19</v>
      </c>
      <c r="H40" s="20">
        <f t="shared" si="4"/>
        <v>3887.9037318239998</v>
      </c>
      <c r="I40" s="19">
        <f t="shared" si="4"/>
        <v>2.453147619167997E-2</v>
      </c>
      <c r="J40" s="17">
        <f t="shared" si="4"/>
        <v>6</v>
      </c>
      <c r="K40" s="17"/>
      <c r="L40" s="21">
        <f t="shared" si="4"/>
        <v>5745.98</v>
      </c>
      <c r="M40" s="20">
        <f t="shared" si="4"/>
        <v>106.6</v>
      </c>
      <c r="N40" s="19">
        <f t="shared" si="4"/>
        <v>0.19307956902530299</v>
      </c>
      <c r="O40">
        <f>G40/C40</f>
        <v>0.9903092775597736</v>
      </c>
      <c r="P40" s="4">
        <f>1-O40</f>
        <v>9.6907224402263958E-3</v>
      </c>
      <c r="Q40">
        <f>C40/G40</f>
        <v>1.0097855515037741</v>
      </c>
      <c r="R40" s="4">
        <f>1-Q40</f>
        <v>-9.785551503774137E-3</v>
      </c>
      <c r="S40">
        <f t="shared" ref="S40:S70" si="5">L40/G40</f>
        <v>0.82721319169213625</v>
      </c>
      <c r="T40" s="4">
        <f t="shared" ref="T40:T70" si="6">1-S40</f>
        <v>0.17278680830786375</v>
      </c>
      <c r="V40">
        <f t="shared" ref="V40:V70" si="7">L40/G40</f>
        <v>0.82721319169213625</v>
      </c>
      <c r="W40" s="4">
        <f t="shared" ref="W40:W70" si="8">1-V40</f>
        <v>0.17278680830786375</v>
      </c>
      <c r="Y40" s="39">
        <f t="shared" ref="Y40:Y70" si="9">E40/I40</f>
        <v>0.61088776698753267</v>
      </c>
      <c r="Z40">
        <f t="shared" ref="Z40:Z70" si="10">1-Y40</f>
        <v>0.38911223301246733</v>
      </c>
    </row>
    <row r="41" spans="1:26">
      <c r="A41" s="17" t="str">
        <f>A12</f>
        <v>AA40_S20</v>
      </c>
      <c r="B41" s="17">
        <f t="shared" ref="B41:N41" si="11">B12</f>
        <v>5849.6917299999996</v>
      </c>
      <c r="C41" s="18">
        <f t="shared" si="11"/>
        <v>5849.6917299999996</v>
      </c>
      <c r="D41" s="17">
        <f t="shared" si="11"/>
        <v>6271</v>
      </c>
      <c r="E41" s="19">
        <f t="shared" si="11"/>
        <v>0</v>
      </c>
      <c r="F41" s="19"/>
      <c r="G41" s="21">
        <f t="shared" si="11"/>
        <v>5809.36</v>
      </c>
      <c r="H41" s="20">
        <f t="shared" si="11"/>
        <v>4085.3</v>
      </c>
      <c r="I41" s="19">
        <f t="shared" si="11"/>
        <v>6.8946761404809756E-3</v>
      </c>
      <c r="J41" s="17">
        <f t="shared" si="11"/>
        <v>6</v>
      </c>
      <c r="K41" s="17"/>
      <c r="L41" s="21">
        <f t="shared" si="11"/>
        <v>5289.1192899999996</v>
      </c>
      <c r="M41" s="20">
        <f t="shared" si="11"/>
        <v>89.1</v>
      </c>
      <c r="N41" s="19">
        <f t="shared" si="11"/>
        <v>9.5829398517723249E-2</v>
      </c>
      <c r="O41">
        <f>G41/C41</f>
        <v>0.993105323859519</v>
      </c>
      <c r="P41" s="4">
        <f>1-O41</f>
        <v>6.8946761404810042E-3</v>
      </c>
      <c r="Q41">
        <f t="shared" ref="Q41:Q42" si="12">C41/G41</f>
        <v>1.0069425427241554</v>
      </c>
      <c r="R41" s="4">
        <f t="shared" ref="R41:R42" si="13">1-Q41</f>
        <v>-6.9425427241553983E-3</v>
      </c>
      <c r="S41">
        <f t="shared" si="5"/>
        <v>0.91044784451299277</v>
      </c>
      <c r="T41" s="4">
        <f t="shared" si="6"/>
        <v>8.9552155487007234E-2</v>
      </c>
      <c r="V41">
        <f t="shared" si="7"/>
        <v>0.91044784451299277</v>
      </c>
      <c r="W41" s="4">
        <f t="shared" si="8"/>
        <v>8.9552155487007234E-2</v>
      </c>
      <c r="Y41" s="39">
        <f t="shared" si="9"/>
        <v>0</v>
      </c>
      <c r="Z41">
        <f t="shared" si="10"/>
        <v>1</v>
      </c>
    </row>
    <row r="42" spans="1:26">
      <c r="A42" s="17" t="str">
        <f>A15</f>
        <v>AA45_S20</v>
      </c>
      <c r="B42" s="17">
        <f t="shared" ref="B42:N42" si="14">B15</f>
        <v>7377.9409400000004</v>
      </c>
      <c r="C42" s="18">
        <f t="shared" si="14"/>
        <v>7377.9409400000004</v>
      </c>
      <c r="D42" s="17">
        <f t="shared" si="14"/>
        <v>1793</v>
      </c>
      <c r="E42" s="19">
        <f t="shared" si="14"/>
        <v>0</v>
      </c>
      <c r="F42" s="19"/>
      <c r="G42" s="18">
        <f t="shared" si="14"/>
        <v>7377.9409400000004</v>
      </c>
      <c r="H42" s="20">
        <f t="shared" si="14"/>
        <v>3811.2</v>
      </c>
      <c r="I42" s="19">
        <f t="shared" si="14"/>
        <v>0</v>
      </c>
      <c r="J42" s="17">
        <f t="shared" si="14"/>
        <v>4</v>
      </c>
      <c r="K42" s="17"/>
      <c r="L42" s="21">
        <f t="shared" si="14"/>
        <v>6968.8975418</v>
      </c>
      <c r="M42" s="20">
        <f t="shared" si="14"/>
        <v>149.5</v>
      </c>
      <c r="N42" s="19">
        <f t="shared" si="14"/>
        <v>5.544140316742633E-2</v>
      </c>
      <c r="Q42">
        <f t="shared" si="12"/>
        <v>1</v>
      </c>
      <c r="R42" s="4">
        <f t="shared" si="13"/>
        <v>0</v>
      </c>
      <c r="S42">
        <f t="shared" si="5"/>
        <v>0.9445585968325737</v>
      </c>
      <c r="T42" s="4">
        <f t="shared" si="6"/>
        <v>5.5441403167426295E-2</v>
      </c>
      <c r="V42">
        <f t="shared" si="7"/>
        <v>0.9445585968325737</v>
      </c>
      <c r="W42" s="4">
        <f t="shared" si="8"/>
        <v>5.5441403167426295E-2</v>
      </c>
      <c r="Y42" s="39" t="e">
        <f t="shared" si="9"/>
        <v>#DIV/0!</v>
      </c>
    </row>
    <row r="43" spans="1:26">
      <c r="A43" s="17" t="str">
        <f>A18</f>
        <v>AA50_S20</v>
      </c>
      <c r="B43" s="17">
        <f t="shared" ref="B43:N43" si="15">B18</f>
        <v>8859.23704</v>
      </c>
      <c r="C43" s="21">
        <f t="shared" si="15"/>
        <v>8447.0136600000005</v>
      </c>
      <c r="D43" s="17">
        <f t="shared" si="15"/>
        <v>7200</v>
      </c>
      <c r="E43" s="19">
        <f t="shared" si="15"/>
        <v>4.6530347719423867E-2</v>
      </c>
      <c r="F43" s="19"/>
      <c r="G43" s="18">
        <f t="shared" si="15"/>
        <v>8627.17</v>
      </c>
      <c r="H43" s="20">
        <f t="shared" si="15"/>
        <v>4773.8999999999996</v>
      </c>
      <c r="I43" s="19">
        <f t="shared" si="15"/>
        <v>2.6194923891549909E-2</v>
      </c>
      <c r="J43" s="17">
        <f t="shared" si="15"/>
        <v>3</v>
      </c>
      <c r="K43" s="17"/>
      <c r="L43" s="21">
        <f t="shared" si="15"/>
        <v>7792.6390574999996</v>
      </c>
      <c r="M43" s="20">
        <f t="shared" si="15"/>
        <v>388.1</v>
      </c>
      <c r="N43" s="19">
        <f t="shared" si="15"/>
        <v>0.120393886932277</v>
      </c>
      <c r="Q43">
        <f>C43/G43</f>
        <v>0.97911756230606339</v>
      </c>
      <c r="R43" s="4">
        <f>1-Q43</f>
        <v>2.0882437693936606E-2</v>
      </c>
      <c r="S43">
        <f t="shared" si="5"/>
        <v>0.9032671267055129</v>
      </c>
      <c r="T43" s="4">
        <f t="shared" si="6"/>
        <v>9.6732873294487098E-2</v>
      </c>
      <c r="V43">
        <f t="shared" si="7"/>
        <v>0.9032671267055129</v>
      </c>
      <c r="W43" s="4">
        <f t="shared" si="8"/>
        <v>9.6732873294487098E-2</v>
      </c>
      <c r="Y43" s="39">
        <f t="shared" si="9"/>
        <v>1.7763116209867615</v>
      </c>
      <c r="Z43">
        <f t="shared" si="10"/>
        <v>-0.77631162098676154</v>
      </c>
    </row>
    <row r="44" spans="1:26">
      <c r="A44" s="17" t="str">
        <f>A21</f>
        <v>AA55_S20</v>
      </c>
      <c r="B44" s="17">
        <f t="shared" ref="B44:N44" si="16">B21</f>
        <v>10502.7803</v>
      </c>
      <c r="C44" s="21">
        <f t="shared" si="16"/>
        <v>10446.754199999999</v>
      </c>
      <c r="D44" s="17">
        <f t="shared" si="16"/>
        <v>7200</v>
      </c>
      <c r="E44" s="19">
        <f t="shared" si="16"/>
        <v>5.3344065475692138E-3</v>
      </c>
      <c r="F44" s="19"/>
      <c r="G44" s="18">
        <f t="shared" si="16"/>
        <v>10451.370000000001</v>
      </c>
      <c r="H44" s="20">
        <f t="shared" si="16"/>
        <v>4373.1000000000004</v>
      </c>
      <c r="I44" s="19">
        <f t="shared" si="16"/>
        <v>4.8949229186484606E-3</v>
      </c>
      <c r="J44" s="17">
        <f t="shared" si="16"/>
        <v>2</v>
      </c>
      <c r="K44" s="17"/>
      <c r="L44" s="21">
        <f t="shared" si="16"/>
        <v>9109.3223156999993</v>
      </c>
      <c r="M44" s="20">
        <f t="shared" si="16"/>
        <v>547.1</v>
      </c>
      <c r="N44" s="19">
        <f t="shared" si="16"/>
        <v>0.13267515310207917</v>
      </c>
      <c r="Q44">
        <f t="shared" ref="Q44:Q48" si="17">C44/G44</f>
        <v>0.99955835455064734</v>
      </c>
      <c r="R44" s="4">
        <f t="shared" ref="R44:R70" si="18">1-Q44</f>
        <v>4.416454493526567E-4</v>
      </c>
      <c r="S44">
        <f t="shared" si="5"/>
        <v>0.87159121873017587</v>
      </c>
      <c r="T44" s="4">
        <f t="shared" si="6"/>
        <v>0.12840878126982413</v>
      </c>
      <c r="V44">
        <f t="shared" si="7"/>
        <v>0.87159121873017587</v>
      </c>
      <c r="W44" s="4">
        <f t="shared" si="8"/>
        <v>0.12840878126982413</v>
      </c>
      <c r="Y44" s="39">
        <f t="shared" si="9"/>
        <v>1.0897835647720677</v>
      </c>
      <c r="Z44">
        <f t="shared" si="10"/>
        <v>-8.9783564772067725E-2</v>
      </c>
    </row>
    <row r="45" spans="1:26">
      <c r="A45" s="17" t="str">
        <f>A24</f>
        <v>AA60_S20</v>
      </c>
      <c r="B45" s="17">
        <f t="shared" ref="B45:N45" si="19">B24</f>
        <v>10927.5111</v>
      </c>
      <c r="C45" s="21">
        <f t="shared" si="19"/>
        <v>8852.4530799999993</v>
      </c>
      <c r="D45" s="17">
        <f t="shared" si="19"/>
        <v>7200</v>
      </c>
      <c r="E45" s="19">
        <f t="shared" si="19"/>
        <v>0.18989301415580356</v>
      </c>
      <c r="F45" s="19"/>
      <c r="G45" s="18">
        <f t="shared" si="19"/>
        <v>10435.67</v>
      </c>
      <c r="H45" s="20">
        <f t="shared" si="19"/>
        <v>4769.7</v>
      </c>
      <c r="I45" s="19">
        <f t="shared" si="19"/>
        <v>4.5009434948091669E-2</v>
      </c>
      <c r="J45" s="17">
        <f t="shared" si="19"/>
        <v>1</v>
      </c>
      <c r="K45" s="17"/>
      <c r="L45" s="21">
        <f t="shared" si="19"/>
        <v>8518.0792290999998</v>
      </c>
      <c r="M45" s="20">
        <f t="shared" si="19"/>
        <v>1295.5999999999999</v>
      </c>
      <c r="N45" s="19">
        <f t="shared" si="19"/>
        <v>0.2204922830872256</v>
      </c>
      <c r="Q45">
        <f t="shared" si="17"/>
        <v>0.84828794701250609</v>
      </c>
      <c r="R45" s="4">
        <f t="shared" si="18"/>
        <v>0.15171205298749391</v>
      </c>
      <c r="S45">
        <f t="shared" si="5"/>
        <v>0.81624651115836355</v>
      </c>
      <c r="T45" s="4">
        <f t="shared" si="6"/>
        <v>0.18375348884163645</v>
      </c>
      <c r="V45">
        <f t="shared" si="7"/>
        <v>0.81624651115836355</v>
      </c>
      <c r="W45" s="4">
        <f t="shared" si="8"/>
        <v>0.18375348884163645</v>
      </c>
      <c r="Y45" s="39">
        <f t="shared" si="9"/>
        <v>4.2189601885649699</v>
      </c>
      <c r="Z45">
        <f t="shared" si="10"/>
        <v>-3.2189601885649699</v>
      </c>
    </row>
    <row r="46" spans="1:26">
      <c r="A46" s="17" t="str">
        <f>A27</f>
        <v>AA65_S20</v>
      </c>
      <c r="B46" s="17">
        <f t="shared" ref="B46:N46" si="20">B27</f>
        <v>11795.075800000001</v>
      </c>
      <c r="C46" s="21">
        <f t="shared" si="20"/>
        <v>10658.971</v>
      </c>
      <c r="D46" s="17">
        <f t="shared" si="20"/>
        <v>7200</v>
      </c>
      <c r="E46" s="19">
        <f t="shared" si="20"/>
        <v>9.6320262732012371E-2</v>
      </c>
      <c r="F46" s="19"/>
      <c r="G46" s="18">
        <f t="shared" si="20"/>
        <v>10889.58</v>
      </c>
      <c r="H46" s="20">
        <f t="shared" si="20"/>
        <v>9568.4</v>
      </c>
      <c r="I46" s="19">
        <f t="shared" si="20"/>
        <v>7.6768968284205569E-2</v>
      </c>
      <c r="J46" s="17">
        <f t="shared" si="20"/>
        <v>2</v>
      </c>
      <c r="K46" s="17"/>
      <c r="L46" s="21">
        <f t="shared" si="20"/>
        <v>10159.184406</v>
      </c>
      <c r="M46" s="20">
        <f t="shared" si="20"/>
        <v>317.7</v>
      </c>
      <c r="N46" s="19">
        <f t="shared" si="20"/>
        <v>0.13869274108437693</v>
      </c>
      <c r="Q46">
        <f t="shared" si="17"/>
        <v>0.97882296654232759</v>
      </c>
      <c r="R46" s="4">
        <f t="shared" si="18"/>
        <v>2.1177033457672412E-2</v>
      </c>
      <c r="S46">
        <f t="shared" si="5"/>
        <v>0.93292711068746459</v>
      </c>
      <c r="T46" s="4">
        <f t="shared" si="6"/>
        <v>6.7072889312535411E-2</v>
      </c>
      <c r="V46">
        <f t="shared" si="7"/>
        <v>0.93292711068746459</v>
      </c>
      <c r="W46" s="4">
        <f t="shared" si="8"/>
        <v>6.7072889312535411E-2</v>
      </c>
      <c r="Y46" s="39">
        <f t="shared" si="9"/>
        <v>1.2546770509592649</v>
      </c>
      <c r="Z46">
        <f t="shared" si="10"/>
        <v>-0.25467705095926485</v>
      </c>
    </row>
    <row r="47" spans="1:26">
      <c r="A47" s="17" t="str">
        <f>A30</f>
        <v>AA70_S20</v>
      </c>
      <c r="B47" s="17">
        <f t="shared" ref="B47:N47" si="21">B30</f>
        <v>11495.9735</v>
      </c>
      <c r="C47" s="21">
        <f t="shared" si="21"/>
        <v>10658.3048</v>
      </c>
      <c r="D47" s="17">
        <f t="shared" si="21"/>
        <v>7200</v>
      </c>
      <c r="E47" s="19">
        <f t="shared" si="21"/>
        <v>7.2866269220262223E-2</v>
      </c>
      <c r="F47" s="19"/>
      <c r="G47" s="18">
        <f t="shared" si="21"/>
        <v>11137.591200000001</v>
      </c>
      <c r="H47" s="20">
        <f t="shared" si="21"/>
        <v>7412.9</v>
      </c>
      <c r="I47" s="19">
        <f t="shared" si="21"/>
        <v>3.1174593434823011E-2</v>
      </c>
      <c r="J47" s="17">
        <f t="shared" si="21"/>
        <v>1</v>
      </c>
      <c r="K47" s="17"/>
      <c r="L47" s="21">
        <f t="shared" si="21"/>
        <v>10613.443539</v>
      </c>
      <c r="M47" s="20">
        <f t="shared" si="21"/>
        <v>472.2</v>
      </c>
      <c r="N47" s="19">
        <f t="shared" si="21"/>
        <v>7.6768614767596693E-2</v>
      </c>
      <c r="Q47">
        <f t="shared" si="17"/>
        <v>0.95696678111152067</v>
      </c>
      <c r="R47" s="4">
        <f t="shared" si="18"/>
        <v>4.303321888847933E-2</v>
      </c>
      <c r="S47">
        <f t="shared" si="5"/>
        <v>0.95293886697870533</v>
      </c>
      <c r="T47" s="4">
        <f t="shared" si="6"/>
        <v>4.7061133021294665E-2</v>
      </c>
      <c r="V47">
        <f t="shared" si="7"/>
        <v>0.95293886697870533</v>
      </c>
      <c r="W47" s="4">
        <f t="shared" si="8"/>
        <v>4.7061133021294665E-2</v>
      </c>
      <c r="Y47" s="39">
        <f t="shared" si="9"/>
        <v>2.3373606899671153</v>
      </c>
      <c r="Z47">
        <f t="shared" si="10"/>
        <v>-1.3373606899671153</v>
      </c>
    </row>
    <row r="48" spans="1:26">
      <c r="A48" s="17" t="str">
        <f>A33</f>
        <v>AA75_S20</v>
      </c>
      <c r="B48" s="17">
        <f t="shared" ref="B48:N48" si="22">B33</f>
        <v>10699.1896</v>
      </c>
      <c r="C48" s="21">
        <f t="shared" si="22"/>
        <v>9552.7193599999991</v>
      </c>
      <c r="D48" s="17">
        <f t="shared" si="22"/>
        <v>7200</v>
      </c>
      <c r="E48" s="19">
        <f t="shared" si="22"/>
        <v>0.10715486713124521</v>
      </c>
      <c r="F48" s="19"/>
      <c r="G48" s="18">
        <f t="shared" si="22"/>
        <v>10433.959999999999</v>
      </c>
      <c r="H48" s="20">
        <f t="shared" si="22"/>
        <v>10021.700000000001</v>
      </c>
      <c r="I48" s="19">
        <f t="shared" si="22"/>
        <v>2.4789690613576994E-2</v>
      </c>
      <c r="J48" s="17">
        <f t="shared" si="22"/>
        <v>1</v>
      </c>
      <c r="K48" s="17"/>
      <c r="L48" s="21">
        <f t="shared" si="22"/>
        <v>9484.4319403999998</v>
      </c>
      <c r="M48" s="20">
        <f t="shared" si="22"/>
        <v>481.2</v>
      </c>
      <c r="N48" s="19">
        <f t="shared" si="22"/>
        <v>0.11353735236171532</v>
      </c>
      <c r="Q48">
        <f t="shared" si="17"/>
        <v>0.91554111382447312</v>
      </c>
      <c r="R48" s="4">
        <f t="shared" si="18"/>
        <v>8.4458886175526882E-2</v>
      </c>
      <c r="S48">
        <f t="shared" si="5"/>
        <v>0.90899638683682904</v>
      </c>
      <c r="T48" s="4">
        <f t="shared" si="6"/>
        <v>9.100361316317096E-2</v>
      </c>
      <c r="V48">
        <f t="shared" si="7"/>
        <v>0.90899638683682904</v>
      </c>
      <c r="W48" s="4">
        <f t="shared" si="8"/>
        <v>9.100361316317096E-2</v>
      </c>
      <c r="Y48" s="39">
        <f t="shared" si="9"/>
        <v>4.322557663247232</v>
      </c>
      <c r="Z48">
        <f t="shared" si="10"/>
        <v>-3.322557663247232</v>
      </c>
    </row>
    <row r="49" spans="1:26">
      <c r="A49" s="17"/>
      <c r="B49" s="17"/>
      <c r="C49" s="17"/>
      <c r="D49" s="17"/>
      <c r="E49" s="17"/>
      <c r="F49" s="17"/>
      <c r="G49" s="17"/>
      <c r="H49" s="20"/>
      <c r="I49" s="17"/>
      <c r="J49" s="17"/>
      <c r="K49" s="17"/>
      <c r="L49" s="17"/>
      <c r="M49" s="20"/>
      <c r="N49" s="17"/>
      <c r="Q49" t="e">
        <f t="shared" ref="Q49:Q50" si="23">C49/G49</f>
        <v>#DIV/0!</v>
      </c>
      <c r="R49" s="4"/>
      <c r="T49" s="4"/>
      <c r="W49" s="4"/>
      <c r="Y49" s="39"/>
    </row>
    <row r="50" spans="1:26">
      <c r="A50" s="17" t="str">
        <f>A7</f>
        <v>AA30_S15</v>
      </c>
      <c r="B50" s="17">
        <f>B7</f>
        <v>5952.98596</v>
      </c>
      <c r="C50" s="18">
        <f>C7</f>
        <v>5952.98596</v>
      </c>
      <c r="D50" s="17">
        <f>D7</f>
        <v>3474</v>
      </c>
      <c r="E50" s="19">
        <f>E7</f>
        <v>0</v>
      </c>
      <c r="F50" s="19"/>
      <c r="G50" s="21">
        <f>G7</f>
        <v>5950.77</v>
      </c>
      <c r="H50" s="20">
        <v>2900</v>
      </c>
      <c r="I50" s="19">
        <f>I7</f>
        <v>3.7224344469973197E-4</v>
      </c>
      <c r="J50" s="17">
        <f>J7</f>
        <v>10</v>
      </c>
      <c r="K50" s="17"/>
      <c r="L50" s="21">
        <f>L7</f>
        <v>5240.5185295499996</v>
      </c>
      <c r="M50" s="20">
        <f>M7</f>
        <v>78</v>
      </c>
      <c r="N50" s="19">
        <f>N7</f>
        <v>0.11968236364696556</v>
      </c>
      <c r="O50">
        <f>G50/C50</f>
        <v>0.99962775655530023</v>
      </c>
      <c r="P50" s="4">
        <f>1-O50</f>
        <v>3.7224344469977133E-4</v>
      </c>
      <c r="Q50">
        <f t="shared" si="23"/>
        <v>1.0003723820614809</v>
      </c>
      <c r="R50" s="4">
        <f t="shared" si="18"/>
        <v>-3.7238206148093589E-4</v>
      </c>
      <c r="S50">
        <f t="shared" si="5"/>
        <v>0.88064545084921775</v>
      </c>
      <c r="T50" s="4">
        <f t="shared" si="6"/>
        <v>0.11935454915078225</v>
      </c>
      <c r="V50">
        <f t="shared" si="7"/>
        <v>0.88064545084921775</v>
      </c>
      <c r="W50" s="4">
        <f t="shared" si="8"/>
        <v>0.11935454915078225</v>
      </c>
      <c r="Y50" s="39">
        <f t="shared" si="9"/>
        <v>0</v>
      </c>
      <c r="Z50">
        <f t="shared" si="10"/>
        <v>1</v>
      </c>
    </row>
    <row r="51" spans="1:26">
      <c r="A51" s="17" t="str">
        <f>A10</f>
        <v>AA35_S15</v>
      </c>
      <c r="B51" s="17">
        <f t="shared" ref="B51:N51" si="24">B10</f>
        <v>7217.2622499999998</v>
      </c>
      <c r="C51" s="21">
        <f t="shared" si="24"/>
        <v>6794.6117199999999</v>
      </c>
      <c r="D51" s="17">
        <f t="shared" si="24"/>
        <v>7200</v>
      </c>
      <c r="E51" s="19">
        <f t="shared" si="24"/>
        <v>5.856106032450184E-2</v>
      </c>
      <c r="F51" s="19"/>
      <c r="G51" s="18">
        <f t="shared" si="24"/>
        <v>6941.03</v>
      </c>
      <c r="H51" s="20">
        <f t="shared" si="24"/>
        <v>3826</v>
      </c>
      <c r="I51" s="19">
        <f t="shared" si="24"/>
        <v>3.827382744752001E-2</v>
      </c>
      <c r="J51" s="17">
        <f t="shared" si="24"/>
        <v>5</v>
      </c>
      <c r="K51" s="17"/>
      <c r="L51" s="21">
        <f t="shared" si="24"/>
        <v>5745.98</v>
      </c>
      <c r="M51" s="20">
        <f t="shared" si="24"/>
        <v>106.6</v>
      </c>
      <c r="N51" s="19">
        <f t="shared" si="24"/>
        <v>0.20385600509389834</v>
      </c>
      <c r="Q51">
        <f t="shared" ref="Q51:Q70" si="25">C51/G51</f>
        <v>0.97890539588504877</v>
      </c>
      <c r="R51" s="4">
        <f t="shared" si="18"/>
        <v>2.1094604114951232E-2</v>
      </c>
      <c r="S51">
        <f t="shared" si="5"/>
        <v>0.82782814654309222</v>
      </c>
      <c r="T51" s="4">
        <f t="shared" si="6"/>
        <v>0.17217185345690778</v>
      </c>
      <c r="V51">
        <f t="shared" si="7"/>
        <v>0.82782814654309222</v>
      </c>
      <c r="W51" s="4">
        <f t="shared" si="8"/>
        <v>0.17217185345690778</v>
      </c>
      <c r="Y51" s="39">
        <f t="shared" si="9"/>
        <v>1.5300549809082751</v>
      </c>
      <c r="Z51">
        <f t="shared" si="10"/>
        <v>-0.53005498090827508</v>
      </c>
    </row>
    <row r="52" spans="1:26">
      <c r="A52" s="17" t="str">
        <f>A13</f>
        <v>AA40_S15</v>
      </c>
      <c r="B52" s="17">
        <f t="shared" ref="B52:N52" si="26">B13</f>
        <v>6061.5518000000002</v>
      </c>
      <c r="C52" s="21">
        <f t="shared" si="26"/>
        <v>5281.9240099999997</v>
      </c>
      <c r="D52" s="17">
        <f t="shared" si="26"/>
        <v>7200</v>
      </c>
      <c r="E52" s="19">
        <f t="shared" si="26"/>
        <v>0.12861851481661848</v>
      </c>
      <c r="F52" s="19"/>
      <c r="G52" s="18">
        <f t="shared" si="26"/>
        <v>5864.34</v>
      </c>
      <c r="H52" s="20">
        <f t="shared" si="26"/>
        <v>2563.8000000000002</v>
      </c>
      <c r="I52" s="19">
        <f t="shared" si="26"/>
        <v>3.2534870031136254E-2</v>
      </c>
      <c r="J52" s="17">
        <f t="shared" si="26"/>
        <v>4</v>
      </c>
      <c r="K52" s="17"/>
      <c r="L52" s="21">
        <f t="shared" si="26"/>
        <v>5289.1192899999996</v>
      </c>
      <c r="M52" s="20">
        <f t="shared" si="26"/>
        <v>89.1</v>
      </c>
      <c r="N52" s="19">
        <f t="shared" si="26"/>
        <v>0.12743147885001999</v>
      </c>
      <c r="Q52">
        <f t="shared" si="25"/>
        <v>0.90068515979632824</v>
      </c>
      <c r="R52" s="4">
        <f t="shared" si="18"/>
        <v>9.9314840203671761E-2</v>
      </c>
      <c r="S52">
        <f t="shared" si="5"/>
        <v>0.90191211457725839</v>
      </c>
      <c r="T52" s="4">
        <f t="shared" si="6"/>
        <v>9.8087885422741605E-2</v>
      </c>
      <c r="V52">
        <f t="shared" si="7"/>
        <v>0.90191211457725839</v>
      </c>
      <c r="W52" s="4">
        <f t="shared" si="8"/>
        <v>9.8087885422741605E-2</v>
      </c>
      <c r="Y52" s="39">
        <f t="shared" si="9"/>
        <v>3.9532512253323602</v>
      </c>
      <c r="Z52">
        <f t="shared" si="10"/>
        <v>-2.9532512253323602</v>
      </c>
    </row>
    <row r="53" spans="1:26">
      <c r="A53" s="17" t="str">
        <f>A16</f>
        <v>AA45_S15</v>
      </c>
      <c r="B53" s="17">
        <f t="shared" ref="B53:N53" si="27">B16</f>
        <v>7539.4737800000003</v>
      </c>
      <c r="C53" s="26" t="str">
        <f t="shared" si="27"/>
        <v>-</v>
      </c>
      <c r="D53" s="17">
        <f t="shared" si="27"/>
        <v>7200</v>
      </c>
      <c r="E53" s="36" t="str">
        <f>C53</f>
        <v>-</v>
      </c>
      <c r="F53" s="19"/>
      <c r="G53" s="18">
        <f t="shared" si="27"/>
        <v>7322.82</v>
      </c>
      <c r="H53" s="20">
        <f t="shared" si="27"/>
        <v>4012.1</v>
      </c>
      <c r="I53" s="19">
        <f t="shared" si="27"/>
        <v>2.8735928570335918E-2</v>
      </c>
      <c r="J53" s="17">
        <f t="shared" si="27"/>
        <v>6</v>
      </c>
      <c r="K53" s="17"/>
      <c r="L53" s="21">
        <f t="shared" si="27"/>
        <v>6968.8975418</v>
      </c>
      <c r="M53" s="20">
        <f t="shared" si="27"/>
        <v>149.5</v>
      </c>
      <c r="N53" s="19">
        <f t="shared" si="27"/>
        <v>7.5678522778813914E-2</v>
      </c>
      <c r="Q53" t="e">
        <f t="shared" ref="Q53" si="28">C53/G53</f>
        <v>#VALUE!</v>
      </c>
      <c r="R53" s="4">
        <v>1</v>
      </c>
      <c r="S53">
        <f t="shared" si="5"/>
        <v>0.95166855689474827</v>
      </c>
      <c r="T53" s="4">
        <f t="shared" si="6"/>
        <v>4.8331443105251726E-2</v>
      </c>
      <c r="V53">
        <f t="shared" si="7"/>
        <v>0.95166855689474827</v>
      </c>
      <c r="W53" s="4">
        <f t="shared" si="8"/>
        <v>4.8331443105251726E-2</v>
      </c>
      <c r="Y53" s="39" t="e">
        <f t="shared" si="9"/>
        <v>#VALUE!</v>
      </c>
    </row>
    <row r="54" spans="1:26">
      <c r="A54" s="17" t="str">
        <f>A19</f>
        <v>AA50_S15</v>
      </c>
      <c r="B54" s="17">
        <f t="shared" ref="B54:N54" si="29">B19</f>
        <v>9079.8863500000007</v>
      </c>
      <c r="C54" s="21">
        <f t="shared" si="29"/>
        <v>5310.89048</v>
      </c>
      <c r="D54" s="17">
        <f t="shared" si="29"/>
        <v>7200</v>
      </c>
      <c r="E54" s="19">
        <f t="shared" si="29"/>
        <v>0.41509284639889799</v>
      </c>
      <c r="F54" s="19"/>
      <c r="G54" s="18">
        <f t="shared" si="29"/>
        <v>8417.98</v>
      </c>
      <c r="H54" s="20">
        <f t="shared" si="29"/>
        <v>4128.3999999999996</v>
      </c>
      <c r="I54" s="19">
        <f t="shared" si="29"/>
        <v>7.2898087540490097E-2</v>
      </c>
      <c r="J54" s="17">
        <f t="shared" si="29"/>
        <v>4</v>
      </c>
      <c r="K54" s="17"/>
      <c r="L54" s="21">
        <f t="shared" si="29"/>
        <v>7792.6390574999996</v>
      </c>
      <c r="M54" s="20">
        <f t="shared" si="29"/>
        <v>388.1</v>
      </c>
      <c r="N54" s="19">
        <f t="shared" si="29"/>
        <v>0.1417690974182734</v>
      </c>
      <c r="Q54">
        <f t="shared" si="25"/>
        <v>0.63089844356959746</v>
      </c>
      <c r="R54" s="4">
        <f t="shared" si="18"/>
        <v>0.36910155643040254</v>
      </c>
      <c r="S54">
        <f t="shared" si="5"/>
        <v>0.9257136578490327</v>
      </c>
      <c r="T54" s="4">
        <f t="shared" si="6"/>
        <v>7.4286342150967299E-2</v>
      </c>
      <c r="V54">
        <f t="shared" si="7"/>
        <v>0.9257136578490327</v>
      </c>
      <c r="W54" s="4">
        <f t="shared" si="8"/>
        <v>7.4286342150967299E-2</v>
      </c>
      <c r="Y54" s="39">
        <f t="shared" si="9"/>
        <v>5.6941527604320372</v>
      </c>
      <c r="Z54">
        <f t="shared" si="10"/>
        <v>-4.6941527604320372</v>
      </c>
    </row>
    <row r="55" spans="1:26">
      <c r="A55" s="17" t="str">
        <f>A22</f>
        <v>AA55_S15</v>
      </c>
      <c r="B55" s="17">
        <f t="shared" ref="B55:N55" si="30">B22</f>
        <v>10739.9863</v>
      </c>
      <c r="C55" s="21">
        <f t="shared" si="30"/>
        <v>7402.7377200000001</v>
      </c>
      <c r="D55" s="17">
        <f t="shared" si="30"/>
        <v>7200</v>
      </c>
      <c r="E55" s="19">
        <f t="shared" si="30"/>
        <v>0.31073117663101679</v>
      </c>
      <c r="F55" s="19"/>
      <c r="G55" s="18">
        <f t="shared" si="30"/>
        <v>10471.25</v>
      </c>
      <c r="H55" s="20">
        <f t="shared" si="30"/>
        <v>4882.8</v>
      </c>
      <c r="I55" s="19">
        <f t="shared" si="30"/>
        <v>2.5022033780434196E-2</v>
      </c>
      <c r="J55" s="17">
        <f t="shared" si="30"/>
        <v>3</v>
      </c>
      <c r="K55" s="17"/>
      <c r="L55" s="21">
        <f t="shared" si="30"/>
        <v>9109.3223156999993</v>
      </c>
      <c r="M55" s="20">
        <f t="shared" si="30"/>
        <v>547.1</v>
      </c>
      <c r="N55" s="19">
        <f t="shared" si="30"/>
        <v>0.15183110469144651</v>
      </c>
      <c r="Q55">
        <f t="shared" si="25"/>
        <v>0.70695835931717799</v>
      </c>
      <c r="R55" s="4">
        <f t="shared" si="18"/>
        <v>0.29304164068282201</v>
      </c>
      <c r="S55">
        <f t="shared" si="5"/>
        <v>0.86993647517727102</v>
      </c>
      <c r="T55" s="4">
        <f t="shared" si="6"/>
        <v>0.13006352482272898</v>
      </c>
      <c r="V55">
        <f t="shared" si="7"/>
        <v>0.86993647517727102</v>
      </c>
      <c r="W55" s="4">
        <f t="shared" si="8"/>
        <v>0.13006352482272898</v>
      </c>
      <c r="Y55" s="39">
        <f t="shared" si="9"/>
        <v>12.418302179497131</v>
      </c>
      <c r="Z55">
        <f t="shared" si="10"/>
        <v>-11.418302179497131</v>
      </c>
    </row>
    <row r="56" spans="1:26">
      <c r="A56" s="17" t="str">
        <f>A25</f>
        <v>AA60_S15</v>
      </c>
      <c r="B56" s="17">
        <f t="shared" ref="B56:N56" si="31">B25</f>
        <v>11221.2271</v>
      </c>
      <c r="C56" s="21">
        <f t="shared" si="31"/>
        <v>5308.5493999999999</v>
      </c>
      <c r="D56" s="17">
        <f t="shared" si="31"/>
        <v>7200</v>
      </c>
      <c r="E56" s="19">
        <f t="shared" si="31"/>
        <v>0.52691899444758583</v>
      </c>
      <c r="F56" s="19"/>
      <c r="G56" s="18">
        <f t="shared" si="31"/>
        <v>10632.15</v>
      </c>
      <c r="H56" s="20">
        <f t="shared" si="31"/>
        <v>5814.3</v>
      </c>
      <c r="I56" s="19">
        <f t="shared" si="31"/>
        <v>5.2496673915458002E-2</v>
      </c>
      <c r="J56" s="17">
        <f t="shared" si="31"/>
        <v>2</v>
      </c>
      <c r="K56" s="17"/>
      <c r="L56" s="21">
        <f t="shared" si="31"/>
        <v>8518.0792290999998</v>
      </c>
      <c r="M56" s="20">
        <f t="shared" si="31"/>
        <v>1295.5999999999999</v>
      </c>
      <c r="N56" s="19">
        <f t="shared" si="31"/>
        <v>0.24089592402064477</v>
      </c>
      <c r="Q56">
        <f t="shared" si="25"/>
        <v>0.49929218455345342</v>
      </c>
      <c r="R56" s="4">
        <f t="shared" si="18"/>
        <v>0.50070781544654652</v>
      </c>
      <c r="S56">
        <f t="shared" si="5"/>
        <v>0.80116243930907671</v>
      </c>
      <c r="T56" s="4">
        <f t="shared" si="6"/>
        <v>0.19883756069092329</v>
      </c>
      <c r="V56">
        <f t="shared" si="7"/>
        <v>0.80116243930907671</v>
      </c>
      <c r="W56" s="4">
        <f t="shared" si="8"/>
        <v>0.19883756069092329</v>
      </c>
      <c r="Y56" s="39">
        <f t="shared" si="9"/>
        <v>10.037188171123942</v>
      </c>
      <c r="Z56">
        <f t="shared" si="10"/>
        <v>-9.0371881711239421</v>
      </c>
    </row>
    <row r="57" spans="1:26">
      <c r="A57" s="17" t="str">
        <f>A28</f>
        <v>AA65_S15</v>
      </c>
      <c r="B57" s="17">
        <f t="shared" ref="B57:N57" si="32">B28</f>
        <v>12052.141900000001</v>
      </c>
      <c r="C57" s="26" t="str">
        <f t="shared" si="32"/>
        <v>-</v>
      </c>
      <c r="D57" s="17">
        <f t="shared" si="32"/>
        <v>7200</v>
      </c>
      <c r="E57" s="36" t="str">
        <f>C57</f>
        <v>-</v>
      </c>
      <c r="F57" s="19"/>
      <c r="G57" s="18">
        <f t="shared" si="32"/>
        <v>10939.62</v>
      </c>
      <c r="H57" s="20">
        <f t="shared" si="32"/>
        <v>4668.6000000000004</v>
      </c>
      <c r="I57" s="19">
        <f t="shared" si="32"/>
        <v>9.2309060848345947E-2</v>
      </c>
      <c r="J57" s="17">
        <f t="shared" si="32"/>
        <v>1</v>
      </c>
      <c r="K57" s="17"/>
      <c r="L57" s="21">
        <f t="shared" si="32"/>
        <v>10159.184406</v>
      </c>
      <c r="M57" s="20">
        <f t="shared" si="32"/>
        <v>317.7</v>
      </c>
      <c r="N57" s="19">
        <f t="shared" si="32"/>
        <v>0.15706398992862838</v>
      </c>
      <c r="Q57" t="e">
        <f t="shared" ref="Q57" si="33">C57/G57</f>
        <v>#VALUE!</v>
      </c>
      <c r="R57" s="4">
        <v>1</v>
      </c>
      <c r="S57">
        <f t="shared" si="5"/>
        <v>0.9286597163338397</v>
      </c>
      <c r="T57" s="4">
        <f t="shared" si="6"/>
        <v>7.1340283666160298E-2</v>
      </c>
      <c r="V57">
        <f t="shared" si="7"/>
        <v>0.9286597163338397</v>
      </c>
      <c r="W57" s="4">
        <f t="shared" si="8"/>
        <v>7.1340283666160298E-2</v>
      </c>
      <c r="Y57" s="39" t="e">
        <f t="shared" si="9"/>
        <v>#VALUE!</v>
      </c>
    </row>
    <row r="58" spans="1:26">
      <c r="A58" s="17" t="str">
        <f>A31</f>
        <v>AA70_S15</v>
      </c>
      <c r="B58" s="17">
        <f t="shared" ref="B58:N58" si="34">B31</f>
        <v>11785.4195</v>
      </c>
      <c r="C58" s="21">
        <f t="shared" si="34"/>
        <v>6704.7226499999997</v>
      </c>
      <c r="D58" s="17">
        <f t="shared" si="34"/>
        <v>7200</v>
      </c>
      <c r="E58" s="19">
        <f t="shared" si="34"/>
        <v>0.43110021242773755</v>
      </c>
      <c r="F58" s="19"/>
      <c r="G58" s="21">
        <f t="shared" si="34"/>
        <v>10503.692999999999</v>
      </c>
      <c r="H58" s="20">
        <f t="shared" si="34"/>
        <v>5212.8</v>
      </c>
      <c r="I58" s="19">
        <f t="shared" si="34"/>
        <v>0.10875527171519017</v>
      </c>
      <c r="J58" s="17">
        <f t="shared" si="34"/>
        <v>2</v>
      </c>
      <c r="K58" s="17"/>
      <c r="L58" s="18">
        <f t="shared" si="34"/>
        <v>10613.443539</v>
      </c>
      <c r="M58" s="20">
        <f t="shared" si="34"/>
        <v>472.2</v>
      </c>
      <c r="N58" s="19">
        <f t="shared" si="34"/>
        <v>9.9442871846861292E-2</v>
      </c>
      <c r="O58">
        <f>G58/L58</f>
        <v>0.98965929025799093</v>
      </c>
      <c r="P58" s="4">
        <f>1-O58</f>
        <v>1.0340709742009069E-2</v>
      </c>
      <c r="Q58">
        <f t="shared" si="25"/>
        <v>0.6383205078442411</v>
      </c>
      <c r="R58" s="4">
        <f t="shared" si="18"/>
        <v>0.3616794921557589</v>
      </c>
      <c r="S58">
        <f t="shared" si="5"/>
        <v>1.010448757308501</v>
      </c>
      <c r="T58" s="4">
        <f t="shared" si="6"/>
        <v>-1.0448757308501033E-2</v>
      </c>
      <c r="V58">
        <f t="shared" si="7"/>
        <v>1.010448757308501</v>
      </c>
      <c r="W58" s="4">
        <f t="shared" si="8"/>
        <v>-1.0448757308501033E-2</v>
      </c>
      <c r="Y58" s="39">
        <f t="shared" si="9"/>
        <v>3.9639477298784085</v>
      </c>
      <c r="Z58">
        <f t="shared" si="10"/>
        <v>-2.9639477298784085</v>
      </c>
    </row>
    <row r="59" spans="1:26">
      <c r="A59" s="17" t="str">
        <f>A34</f>
        <v>AA75_S15</v>
      </c>
      <c r="B59" s="17">
        <f t="shared" ref="B59:N59" si="35">B34</f>
        <v>10995.431500000001</v>
      </c>
      <c r="C59" s="21">
        <f t="shared" si="35"/>
        <v>7396.2958200000003</v>
      </c>
      <c r="D59" s="17">
        <f t="shared" si="35"/>
        <v>7200</v>
      </c>
      <c r="E59" s="19">
        <f t="shared" si="35"/>
        <v>0.32733009886878928</v>
      </c>
      <c r="F59" s="19"/>
      <c r="G59" s="18">
        <f t="shared" si="35"/>
        <v>10332.02</v>
      </c>
      <c r="H59" s="20">
        <f t="shared" si="35"/>
        <v>5155.2</v>
      </c>
      <c r="I59" s="19">
        <f t="shared" si="35"/>
        <v>6.0335194666985115E-2</v>
      </c>
      <c r="J59" s="17">
        <f t="shared" si="35"/>
        <v>1</v>
      </c>
      <c r="K59" s="17"/>
      <c r="L59" s="21">
        <f t="shared" si="35"/>
        <v>9484.4319403999998</v>
      </c>
      <c r="M59" s="20">
        <f t="shared" si="35"/>
        <v>481.2</v>
      </c>
      <c r="N59" s="19">
        <f t="shared" si="35"/>
        <v>0.13742066962992774</v>
      </c>
      <c r="Q59">
        <f t="shared" si="25"/>
        <v>0.71586154691918913</v>
      </c>
      <c r="R59" s="4">
        <f t="shared" si="18"/>
        <v>0.28413845308081087</v>
      </c>
      <c r="S59">
        <f t="shared" si="5"/>
        <v>0.91796492267726926</v>
      </c>
      <c r="T59" s="4">
        <f t="shared" si="6"/>
        <v>8.2035077322730743E-2</v>
      </c>
      <c r="V59">
        <f t="shared" si="7"/>
        <v>0.91796492267726926</v>
      </c>
      <c r="W59" s="4">
        <f t="shared" si="8"/>
        <v>8.2035077322730743E-2</v>
      </c>
      <c r="Y59" s="39">
        <f t="shared" si="9"/>
        <v>5.4251933829907975</v>
      </c>
      <c r="Z59">
        <f t="shared" si="10"/>
        <v>-4.4251933829907975</v>
      </c>
    </row>
    <row r="60" spans="1:26">
      <c r="A60" s="17"/>
      <c r="B60" s="17"/>
      <c r="C60" s="17"/>
      <c r="D60" s="17"/>
      <c r="E60" s="17"/>
      <c r="F60" s="17"/>
      <c r="G60" s="17"/>
      <c r="H60" s="20"/>
      <c r="I60" s="17"/>
      <c r="J60" s="17"/>
      <c r="K60" s="17"/>
      <c r="L60" s="17"/>
      <c r="M60" s="20"/>
      <c r="N60" s="17"/>
      <c r="R60" s="4"/>
      <c r="T60" s="4"/>
      <c r="W60" s="4"/>
      <c r="Y60" s="39"/>
      <c r="Z60">
        <f t="shared" si="10"/>
        <v>1</v>
      </c>
    </row>
    <row r="61" spans="1:26">
      <c r="A61" s="22" t="str">
        <f>A8</f>
        <v>AA30_S10</v>
      </c>
      <c r="B61" s="22">
        <f t="shared" ref="B61:N61" si="36">B8</f>
        <v>6111.1028500000002</v>
      </c>
      <c r="C61" s="18">
        <f t="shared" si="36"/>
        <v>5962.8893500000004</v>
      </c>
      <c r="D61" s="22">
        <f t="shared" si="36"/>
        <v>7200</v>
      </c>
      <c r="E61" s="23">
        <f t="shared" si="36"/>
        <v>2.4253150967668599E-2</v>
      </c>
      <c r="F61" s="23"/>
      <c r="G61" s="24">
        <f t="shared" si="36"/>
        <v>5913.85</v>
      </c>
      <c r="H61" s="25">
        <f t="shared" si="36"/>
        <v>2491.7154078479998</v>
      </c>
      <c r="I61" s="23">
        <f t="shared" si="36"/>
        <v>3.2277782724602619E-2</v>
      </c>
      <c r="J61" s="22">
        <f t="shared" si="36"/>
        <v>10</v>
      </c>
      <c r="K61" s="22"/>
      <c r="L61" s="24">
        <f t="shared" si="36"/>
        <v>5240.5185295499996</v>
      </c>
      <c r="M61" s="25">
        <f t="shared" si="36"/>
        <v>78</v>
      </c>
      <c r="N61" s="23">
        <f t="shared" si="36"/>
        <v>0.14245944501654076</v>
      </c>
      <c r="P61" s="4"/>
      <c r="Q61">
        <f t="shared" ref="Q61" si="37">C61/G61</f>
        <v>1.0082922884415397</v>
      </c>
      <c r="R61" s="4">
        <f t="shared" si="18"/>
        <v>-8.2922884415397302E-3</v>
      </c>
      <c r="S61">
        <f t="shared" si="5"/>
        <v>0.88614329574642559</v>
      </c>
      <c r="T61" s="4">
        <f t="shared" si="6"/>
        <v>0.11385670425357441</v>
      </c>
      <c r="V61">
        <f t="shared" si="7"/>
        <v>0.88614329574642559</v>
      </c>
      <c r="W61" s="4">
        <f t="shared" si="8"/>
        <v>0.11385670425357441</v>
      </c>
      <c r="Y61" s="39">
        <f t="shared" si="9"/>
        <v>0.75138838298153843</v>
      </c>
      <c r="Z61">
        <f t="shared" si="10"/>
        <v>0.24861161701846157</v>
      </c>
    </row>
    <row r="62" spans="1:26">
      <c r="A62" s="22" t="str">
        <f>A11</f>
        <v>AA35_S10</v>
      </c>
      <c r="B62" s="22">
        <f t="shared" ref="B62:N62" si="38">B11</f>
        <v>7407.6203500000001</v>
      </c>
      <c r="C62" s="24">
        <f t="shared" si="38"/>
        <v>4347.2288200000003</v>
      </c>
      <c r="D62" s="22">
        <f t="shared" si="38"/>
        <v>7200</v>
      </c>
      <c r="E62" s="23">
        <f t="shared" si="38"/>
        <v>0.41314097988296605</v>
      </c>
      <c r="F62" s="23"/>
      <c r="G62" s="18">
        <f t="shared" si="38"/>
        <v>7017.77</v>
      </c>
      <c r="H62" s="25">
        <f t="shared" si="38"/>
        <v>2222.6999999999998</v>
      </c>
      <c r="I62" s="23">
        <f t="shared" si="38"/>
        <v>5.2628284331553206E-2</v>
      </c>
      <c r="J62" s="22">
        <f t="shared" si="38"/>
        <v>4</v>
      </c>
      <c r="K62" s="22"/>
      <c r="L62" s="24">
        <f t="shared" si="38"/>
        <v>5745.98</v>
      </c>
      <c r="M62" s="25">
        <f t="shared" si="38"/>
        <v>106.6</v>
      </c>
      <c r="N62" s="23">
        <f t="shared" si="38"/>
        <v>0.22431499881065051</v>
      </c>
      <c r="Q62">
        <f t="shared" si="25"/>
        <v>0.61946014474683553</v>
      </c>
      <c r="R62" s="4">
        <f t="shared" si="18"/>
        <v>0.38053985525316447</v>
      </c>
      <c r="S62">
        <f t="shared" si="5"/>
        <v>0.81877576495097437</v>
      </c>
      <c r="T62" s="4">
        <f t="shared" si="6"/>
        <v>0.18122423504902563</v>
      </c>
      <c r="V62">
        <f t="shared" si="7"/>
        <v>0.81877576495097437</v>
      </c>
      <c r="W62" s="4">
        <f t="shared" si="8"/>
        <v>0.18122423504902563</v>
      </c>
      <c r="Y62" s="39">
        <f t="shared" si="9"/>
        <v>7.8501700203680782</v>
      </c>
      <c r="Z62">
        <f t="shared" si="10"/>
        <v>-6.8501700203680782</v>
      </c>
    </row>
    <row r="63" spans="1:26">
      <c r="A63" s="22" t="str">
        <f>A14</f>
        <v>AA40_S10</v>
      </c>
      <c r="B63" s="22">
        <f t="shared" ref="B63:N63" si="39">B14</f>
        <v>6356.2320300000001</v>
      </c>
      <c r="C63" s="24">
        <f t="shared" si="39"/>
        <v>3698.63591</v>
      </c>
      <c r="D63" s="22">
        <f t="shared" si="39"/>
        <v>7200</v>
      </c>
      <c r="E63" s="23">
        <f t="shared" si="39"/>
        <v>0.41810873288714728</v>
      </c>
      <c r="F63" s="23"/>
      <c r="G63" s="18">
        <f t="shared" si="39"/>
        <v>5824.63</v>
      </c>
      <c r="H63" s="25">
        <f t="shared" si="39"/>
        <v>2186.1</v>
      </c>
      <c r="I63" s="23">
        <f t="shared" si="39"/>
        <v>8.3634774106885454E-2</v>
      </c>
      <c r="J63" s="22">
        <f t="shared" si="39"/>
        <v>4</v>
      </c>
      <c r="K63" s="22"/>
      <c r="L63" s="24">
        <f t="shared" si="39"/>
        <v>5289.1192899999996</v>
      </c>
      <c r="M63" s="25">
        <f t="shared" si="39"/>
        <v>89.1</v>
      </c>
      <c r="N63" s="23">
        <f t="shared" si="39"/>
        <v>0.16788448485887014</v>
      </c>
      <c r="Q63">
        <f t="shared" si="25"/>
        <v>0.63499928922523829</v>
      </c>
      <c r="R63" s="4">
        <f t="shared" si="18"/>
        <v>0.36500071077476171</v>
      </c>
      <c r="S63">
        <f t="shared" si="5"/>
        <v>0.90806099099856974</v>
      </c>
      <c r="T63" s="4">
        <f t="shared" si="6"/>
        <v>9.1939009001430261E-2</v>
      </c>
      <c r="V63">
        <f t="shared" si="7"/>
        <v>0.90806099099856974</v>
      </c>
      <c r="W63" s="4">
        <f t="shared" si="8"/>
        <v>9.1939009001430261E-2</v>
      </c>
      <c r="Y63" s="39">
        <f t="shared" si="9"/>
        <v>4.9992211655023215</v>
      </c>
      <c r="Z63">
        <f t="shared" si="10"/>
        <v>-3.9992211655023215</v>
      </c>
    </row>
    <row r="64" spans="1:26">
      <c r="A64" s="22" t="str">
        <f>A17</f>
        <v>AA45_S10</v>
      </c>
      <c r="B64" s="22">
        <f t="shared" ref="B64:N64" si="40">B17</f>
        <v>7820.2579599999999</v>
      </c>
      <c r="C64" s="24">
        <f t="shared" si="40"/>
        <v>5934.2326905</v>
      </c>
      <c r="D64" s="22">
        <f t="shared" si="40"/>
        <v>7200</v>
      </c>
      <c r="E64" s="23">
        <f t="shared" si="40"/>
        <v>0.24117174639850369</v>
      </c>
      <c r="F64" s="23"/>
      <c r="G64" s="18">
        <f t="shared" si="40"/>
        <v>7416.56</v>
      </c>
      <c r="H64" s="25">
        <f t="shared" si="40"/>
        <v>2789.9</v>
      </c>
      <c r="I64" s="23">
        <f t="shared" si="40"/>
        <v>5.1622077182732665E-2</v>
      </c>
      <c r="J64" s="22">
        <f t="shared" si="40"/>
        <v>5</v>
      </c>
      <c r="K64" s="22"/>
      <c r="L64" s="24">
        <f t="shared" si="40"/>
        <v>6968.8975418</v>
      </c>
      <c r="M64" s="25">
        <f t="shared" si="40"/>
        <v>149.5</v>
      </c>
      <c r="N64" s="23">
        <f t="shared" si="40"/>
        <v>0.10886602750889306</v>
      </c>
      <c r="Q64">
        <f t="shared" si="25"/>
        <v>0.80013276916791609</v>
      </c>
      <c r="R64" s="4">
        <f t="shared" si="18"/>
        <v>0.19986723083208391</v>
      </c>
      <c r="S64">
        <f t="shared" si="5"/>
        <v>0.93964014877517332</v>
      </c>
      <c r="T64" s="4">
        <f t="shared" si="6"/>
        <v>6.0359851224826677E-2</v>
      </c>
      <c r="V64">
        <f t="shared" si="7"/>
        <v>0.93964014877517332</v>
      </c>
      <c r="W64" s="4">
        <f t="shared" si="8"/>
        <v>6.0359851224826677E-2</v>
      </c>
      <c r="Y64" s="39">
        <f t="shared" si="9"/>
        <v>4.6718721826090039</v>
      </c>
      <c r="Z64">
        <f t="shared" si="10"/>
        <v>-3.6718721826090039</v>
      </c>
    </row>
    <row r="65" spans="1:26">
      <c r="A65" s="22" t="str">
        <f>A20</f>
        <v>AA50_S10</v>
      </c>
      <c r="B65" s="22">
        <f t="shared" ref="B65:N65" si="41">B20</f>
        <v>9455.9431999999997</v>
      </c>
      <c r="C65" s="24">
        <f t="shared" si="41"/>
        <v>3666.62797</v>
      </c>
      <c r="D65" s="22">
        <f t="shared" si="41"/>
        <v>7200</v>
      </c>
      <c r="E65" s="23">
        <f t="shared" si="41"/>
        <v>0.6122409058040873</v>
      </c>
      <c r="F65" s="23"/>
      <c r="G65" s="18">
        <f t="shared" si="41"/>
        <v>8329.82</v>
      </c>
      <c r="H65" s="25">
        <f t="shared" si="41"/>
        <v>3800.3</v>
      </c>
      <c r="I65" s="23">
        <f t="shared" si="41"/>
        <v>0.11909157829966661</v>
      </c>
      <c r="J65" s="22">
        <f t="shared" si="41"/>
        <v>5</v>
      </c>
      <c r="K65" s="22"/>
      <c r="L65" s="24">
        <f t="shared" si="41"/>
        <v>7792.6390574999996</v>
      </c>
      <c r="M65" s="25">
        <f t="shared" si="41"/>
        <v>388.1</v>
      </c>
      <c r="N65" s="23">
        <f t="shared" si="41"/>
        <v>0.17590039484374231</v>
      </c>
      <c r="Q65">
        <f t="shared" si="25"/>
        <v>0.44018093668290553</v>
      </c>
      <c r="R65" s="4">
        <f t="shared" si="18"/>
        <v>0.55981906331709452</v>
      </c>
      <c r="S65">
        <f t="shared" si="5"/>
        <v>0.93551109837907664</v>
      </c>
      <c r="T65" s="4">
        <f t="shared" si="6"/>
        <v>6.4488901620923356E-2</v>
      </c>
      <c r="V65">
        <f t="shared" si="7"/>
        <v>0.93551109837907664</v>
      </c>
      <c r="W65" s="4">
        <f t="shared" si="8"/>
        <v>6.4488901620923356E-2</v>
      </c>
      <c r="Y65" s="39">
        <f t="shared" si="9"/>
        <v>5.1409252824202536</v>
      </c>
      <c r="Z65">
        <f t="shared" si="10"/>
        <v>-4.1409252824202536</v>
      </c>
    </row>
    <row r="66" spans="1:26">
      <c r="A66" s="22" t="str">
        <f>A23</f>
        <v>AA55_S10</v>
      </c>
      <c r="B66" s="22">
        <f t="shared" ref="B66:N66" si="42">B23</f>
        <v>11156.0908</v>
      </c>
      <c r="C66" s="24">
        <f t="shared" si="42"/>
        <v>4549.1496399999996</v>
      </c>
      <c r="D66" s="22">
        <f t="shared" si="42"/>
        <v>7200</v>
      </c>
      <c r="E66" s="23">
        <f t="shared" si="42"/>
        <v>0.59222726656186775</v>
      </c>
      <c r="F66" s="23"/>
      <c r="G66" s="18">
        <f t="shared" si="42"/>
        <v>9948.34</v>
      </c>
      <c r="H66" s="25">
        <f t="shared" si="42"/>
        <v>4522.1000000000004</v>
      </c>
      <c r="I66" s="23">
        <f t="shared" si="42"/>
        <v>0.10825931965343988</v>
      </c>
      <c r="J66" s="22">
        <f t="shared" si="42"/>
        <v>4</v>
      </c>
      <c r="K66" s="22"/>
      <c r="L66" s="24">
        <f t="shared" si="42"/>
        <v>9109.3223156999993</v>
      </c>
      <c r="M66" s="25">
        <f t="shared" si="42"/>
        <v>547.1</v>
      </c>
      <c r="N66" s="23">
        <f t="shared" si="42"/>
        <v>0.18346645980149254</v>
      </c>
      <c r="Q66">
        <f t="shared" si="25"/>
        <v>0.45727725831646282</v>
      </c>
      <c r="R66" s="4">
        <f t="shared" si="18"/>
        <v>0.54272274168353718</v>
      </c>
      <c r="S66">
        <f t="shared" si="5"/>
        <v>0.91566254427371796</v>
      </c>
      <c r="T66" s="4">
        <f t="shared" si="6"/>
        <v>8.433745572628204E-2</v>
      </c>
      <c r="V66">
        <f t="shared" si="7"/>
        <v>0.91566254427371796</v>
      </c>
      <c r="W66" s="4">
        <f t="shared" si="8"/>
        <v>8.433745572628204E-2</v>
      </c>
      <c r="Y66" s="39">
        <f t="shared" si="9"/>
        <v>5.4704506591922781</v>
      </c>
      <c r="Z66">
        <f t="shared" si="10"/>
        <v>-4.4704506591922781</v>
      </c>
    </row>
    <row r="67" spans="1:26">
      <c r="A67" s="22" t="str">
        <f>A26</f>
        <v>AA60_S10</v>
      </c>
      <c r="B67" s="22">
        <f t="shared" ref="B67:N67" si="43">B26</f>
        <v>11622.0823</v>
      </c>
      <c r="C67" s="24">
        <f t="shared" si="43"/>
        <v>653.20187999999996</v>
      </c>
      <c r="D67" s="22">
        <f t="shared" si="43"/>
        <v>7200</v>
      </c>
      <c r="E67" s="23">
        <f t="shared" si="43"/>
        <v>0.94379648473148392</v>
      </c>
      <c r="F67" s="23"/>
      <c r="G67" s="18">
        <f t="shared" si="43"/>
        <v>10118.56</v>
      </c>
      <c r="H67" s="25">
        <f t="shared" si="43"/>
        <v>4260.5</v>
      </c>
      <c r="I67" s="23">
        <f t="shared" si="43"/>
        <v>0.12936772096339402</v>
      </c>
      <c r="J67" s="22">
        <f t="shared" si="43"/>
        <v>2</v>
      </c>
      <c r="K67" s="22"/>
      <c r="L67" s="24">
        <f t="shared" si="43"/>
        <v>8518.0792290999998</v>
      </c>
      <c r="M67" s="25">
        <f t="shared" si="43"/>
        <v>1295.5999999999999</v>
      </c>
      <c r="N67" s="23">
        <f t="shared" si="43"/>
        <v>0.26707804942148794</v>
      </c>
      <c r="Q67">
        <f t="shared" si="25"/>
        <v>6.455482598314384E-2</v>
      </c>
      <c r="R67" s="4">
        <f t="shared" si="18"/>
        <v>0.93544517401685612</v>
      </c>
      <c r="S67">
        <f t="shared" si="5"/>
        <v>0.84182721939683114</v>
      </c>
      <c r="T67" s="4">
        <f t="shared" si="6"/>
        <v>0.15817278060316886</v>
      </c>
      <c r="V67">
        <f t="shared" si="7"/>
        <v>0.84182721939683114</v>
      </c>
      <c r="W67" s="4">
        <f t="shared" si="8"/>
        <v>0.15817278060316886</v>
      </c>
      <c r="Y67" s="39">
        <f t="shared" si="9"/>
        <v>7.2954557574570025</v>
      </c>
      <c r="Z67">
        <f t="shared" si="10"/>
        <v>-6.2954557574570025</v>
      </c>
    </row>
    <row r="68" spans="1:26">
      <c r="A68" s="22" t="str">
        <f>A29</f>
        <v>AA65_S10</v>
      </c>
      <c r="B68" s="22">
        <f t="shared" ref="B68:N68" si="44">B29</f>
        <v>12495.4143</v>
      </c>
      <c r="C68" s="24">
        <f t="shared" si="44"/>
        <v>10.83845</v>
      </c>
      <c r="D68" s="22">
        <f t="shared" si="44"/>
        <v>7200</v>
      </c>
      <c r="E68" s="23">
        <f t="shared" si="44"/>
        <v>0.9991326057912302</v>
      </c>
      <c r="F68" s="23"/>
      <c r="G68" s="18">
        <f t="shared" si="44"/>
        <v>10790.71</v>
      </c>
      <c r="H68" s="25">
        <f t="shared" si="44"/>
        <v>7091.1</v>
      </c>
      <c r="I68" s="23">
        <f t="shared" si="44"/>
        <v>0.1364263928407721</v>
      </c>
      <c r="J68" s="22">
        <f t="shared" si="44"/>
        <v>2</v>
      </c>
      <c r="K68" s="22"/>
      <c r="L68" s="24">
        <f t="shared" si="44"/>
        <v>10159.184406</v>
      </c>
      <c r="M68" s="25">
        <f t="shared" si="44"/>
        <v>317.7</v>
      </c>
      <c r="N68" s="23">
        <f t="shared" si="44"/>
        <v>0.18696698147895743</v>
      </c>
      <c r="Q68">
        <f t="shared" si="25"/>
        <v>1.0044241759810059E-3</v>
      </c>
      <c r="R68" s="4">
        <f t="shared" si="18"/>
        <v>0.99899557582401899</v>
      </c>
      <c r="S68">
        <f t="shared" si="5"/>
        <v>0.9414750656814983</v>
      </c>
      <c r="T68" s="4">
        <f t="shared" si="6"/>
        <v>5.8524934318501698E-2</v>
      </c>
      <c r="V68">
        <f t="shared" si="7"/>
        <v>0.9414750656814983</v>
      </c>
      <c r="W68" s="4">
        <f t="shared" si="8"/>
        <v>5.8524934318501698E-2</v>
      </c>
      <c r="Y68" s="39">
        <f t="shared" si="9"/>
        <v>7.323602017077091</v>
      </c>
      <c r="Z68">
        <f t="shared" si="10"/>
        <v>-6.323602017077091</v>
      </c>
    </row>
    <row r="69" spans="1:26">
      <c r="A69" s="22" t="str">
        <f>A32</f>
        <v>AA70_S10</v>
      </c>
      <c r="B69" s="22">
        <f t="shared" ref="B69:N69" si="45">B32</f>
        <v>12266.1728</v>
      </c>
      <c r="C69" s="24">
        <f t="shared" si="45"/>
        <v>1141.93227</v>
      </c>
      <c r="D69" s="22">
        <f t="shared" si="45"/>
        <v>7200</v>
      </c>
      <c r="E69" s="23">
        <f t="shared" si="45"/>
        <v>0.90690394725239809</v>
      </c>
      <c r="F69" s="23"/>
      <c r="G69" s="24">
        <f t="shared" si="45"/>
        <v>10599.86</v>
      </c>
      <c r="H69" s="25">
        <f t="shared" si="45"/>
        <v>4805.3999999999996</v>
      </c>
      <c r="I69" s="23">
        <f t="shared" si="45"/>
        <v>0.13584618667690704</v>
      </c>
      <c r="J69" s="22">
        <f t="shared" si="45"/>
        <v>2</v>
      </c>
      <c r="K69" s="22"/>
      <c r="L69" s="18">
        <f t="shared" si="45"/>
        <v>10613.443539</v>
      </c>
      <c r="M69" s="25">
        <f t="shared" si="45"/>
        <v>472.2</v>
      </c>
      <c r="N69" s="23">
        <f t="shared" si="45"/>
        <v>0.1347387883692622</v>
      </c>
      <c r="O69">
        <f>G69/L69</f>
        <v>0.99872015722794538</v>
      </c>
      <c r="P69" s="4">
        <f>1-O69</f>
        <v>1.2798427720546179E-3</v>
      </c>
      <c r="Q69">
        <f t="shared" si="25"/>
        <v>0.10773088229467181</v>
      </c>
      <c r="R69" s="4">
        <f t="shared" si="18"/>
        <v>0.89226911770532813</v>
      </c>
      <c r="S69">
        <f t="shared" si="5"/>
        <v>1.0012814828686416</v>
      </c>
      <c r="T69" s="4">
        <f t="shared" si="6"/>
        <v>-1.2814828686416035E-3</v>
      </c>
      <c r="V69">
        <f t="shared" si="7"/>
        <v>1.0012814828686416</v>
      </c>
      <c r="W69" s="4">
        <f t="shared" si="8"/>
        <v>-1.2814828686416035E-3</v>
      </c>
      <c r="Y69" s="39">
        <f t="shared" si="9"/>
        <v>6.6759617582005033</v>
      </c>
      <c r="Z69">
        <f t="shared" si="10"/>
        <v>-5.6759617582005033</v>
      </c>
    </row>
    <row r="70" spans="1:26">
      <c r="A70" s="22" t="str">
        <f>A35</f>
        <v>AA75_S10</v>
      </c>
      <c r="B70" s="22">
        <f t="shared" ref="B70:N70" si="46">B35</f>
        <v>11523.747300000001</v>
      </c>
      <c r="C70" s="24">
        <f t="shared" si="46"/>
        <v>1835.78225</v>
      </c>
      <c r="D70" s="22">
        <f t="shared" si="46"/>
        <v>7200</v>
      </c>
      <c r="E70" s="23">
        <f t="shared" si="46"/>
        <v>0.84069572143429416</v>
      </c>
      <c r="F70" s="23"/>
      <c r="G70" s="18">
        <f t="shared" si="46"/>
        <v>9622.07</v>
      </c>
      <c r="H70" s="25">
        <f t="shared" si="46"/>
        <v>5377.4</v>
      </c>
      <c r="I70" s="23">
        <f t="shared" si="46"/>
        <v>0.16502247493747116</v>
      </c>
      <c r="J70" s="22">
        <f t="shared" si="46"/>
        <v>2</v>
      </c>
      <c r="K70" s="22"/>
      <c r="L70" s="24">
        <f t="shared" si="46"/>
        <v>9484.4319403999998</v>
      </c>
      <c r="M70" s="25">
        <f t="shared" si="46"/>
        <v>481.2</v>
      </c>
      <c r="N70" s="23">
        <f t="shared" si="46"/>
        <v>0.17696633798972675</v>
      </c>
      <c r="Q70">
        <f t="shared" si="25"/>
        <v>0.19078870243097379</v>
      </c>
      <c r="R70" s="4">
        <f t="shared" si="18"/>
        <v>0.80921129756902621</v>
      </c>
      <c r="S70">
        <f t="shared" si="5"/>
        <v>0.98569558737361085</v>
      </c>
      <c r="T70" s="4">
        <f t="shared" si="6"/>
        <v>1.4304412626389151E-2</v>
      </c>
      <c r="V70">
        <f t="shared" si="7"/>
        <v>0.98569558737361085</v>
      </c>
      <c r="W70" s="4">
        <f t="shared" si="8"/>
        <v>1.4304412626389151E-2</v>
      </c>
      <c r="Y70" s="39">
        <f t="shared" si="9"/>
        <v>5.0944316630376747</v>
      </c>
      <c r="Z70">
        <f t="shared" si="10"/>
        <v>-4.0944316630376747</v>
      </c>
    </row>
    <row r="71" spans="1:26">
      <c r="A71" s="22"/>
      <c r="B71" s="22"/>
      <c r="C71" s="24"/>
      <c r="D71" s="22"/>
      <c r="E71" s="23"/>
      <c r="F71" s="23"/>
      <c r="G71" s="18"/>
      <c r="H71" s="25"/>
      <c r="I71" s="23"/>
      <c r="J71" s="22"/>
      <c r="K71" s="22"/>
      <c r="L71" s="24"/>
      <c r="M71" s="25"/>
      <c r="N71" s="23"/>
      <c r="R71" s="4"/>
      <c r="T71" s="4"/>
      <c r="W71" s="4"/>
      <c r="Y71" s="39"/>
    </row>
    <row r="72" spans="1:26" ht="17" thickBot="1">
      <c r="A72" s="35" t="s">
        <v>80</v>
      </c>
      <c r="B72" s="35"/>
      <c r="C72" s="35"/>
      <c r="D72" s="40">
        <f>AVERAGE(D39:D70)</f>
        <v>6649.2666666666664</v>
      </c>
      <c r="E72" s="41">
        <f>AVERAGE(E39:E70)</f>
        <v>0.31153962828016984</v>
      </c>
      <c r="F72" s="35"/>
      <c r="G72" s="35"/>
      <c r="H72" s="40">
        <f>AVERAGE(H39:H70)</f>
        <v>4619.5974199598004</v>
      </c>
      <c r="I72" s="41">
        <f>AVERAGE(I39:I70)</f>
        <v>5.887228233670256E-2</v>
      </c>
      <c r="J72" s="35"/>
      <c r="K72" s="35"/>
      <c r="L72" s="35"/>
      <c r="M72" s="40">
        <f>AVERAGE(M39:M70)</f>
        <v>392.51000000000016</v>
      </c>
      <c r="N72" s="41">
        <f>AVERAGE(N39:N70)</f>
        <v>0.14955314040885906</v>
      </c>
    </row>
    <row r="73" spans="1:26">
      <c r="J73" s="4"/>
      <c r="K73" s="4"/>
      <c r="L73" s="4"/>
      <c r="M73" s="4"/>
      <c r="N73" s="4"/>
    </row>
    <row r="74" spans="1:26">
      <c r="E74" s="42">
        <f>E72/I72</f>
        <v>5.2917878484549199</v>
      </c>
      <c r="I74">
        <f>(I72-N72)/I72</f>
        <v>-1.5402979886788528</v>
      </c>
    </row>
    <row r="76" spans="1:26">
      <c r="E76" s="43">
        <f>N72/I72</f>
        <v>2.5402979886788528</v>
      </c>
      <c r="M76">
        <f>517*220</f>
        <v>113740</v>
      </c>
    </row>
    <row r="77" spans="1:26">
      <c r="E77">
        <f>18/6.52</f>
        <v>2.7607361963190185</v>
      </c>
      <c r="M77">
        <v>650184</v>
      </c>
    </row>
    <row r="78" spans="1:26">
      <c r="E78">
        <f>4260.08/6.52</f>
        <v>653.38650306748468</v>
      </c>
      <c r="M78">
        <f>M77/6</f>
        <v>108364</v>
      </c>
      <c r="N78">
        <f>M78/2</f>
        <v>54182</v>
      </c>
    </row>
    <row r="79" spans="1:26">
      <c r="N79">
        <f>N78*5</f>
        <v>270910</v>
      </c>
    </row>
    <row r="81" spans="5:13">
      <c r="M81">
        <f>M76+N79</f>
        <v>384650</v>
      </c>
    </row>
    <row r="87" spans="5:13" ht="18">
      <c r="E87" s="44" t="s">
        <v>81</v>
      </c>
    </row>
  </sheetData>
  <mergeCells count="5">
    <mergeCell ref="G37:J37"/>
    <mergeCell ref="L37:N37"/>
    <mergeCell ref="C37:E37"/>
    <mergeCell ref="C4:D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4" sqref="A14:A19"/>
    </sheetView>
  </sheetViews>
  <sheetFormatPr baseColWidth="10" defaultRowHeight="16"/>
  <cols>
    <col min="4" max="4" width="11.5" bestFit="1" customWidth="1"/>
    <col min="5" max="5" width="13.5" bestFit="1" customWidth="1"/>
  </cols>
  <sheetData>
    <row r="1" spans="1:5">
      <c r="A1" s="6"/>
      <c r="B1" s="7" t="s">
        <v>40</v>
      </c>
      <c r="C1" s="7" t="s">
        <v>41</v>
      </c>
      <c r="D1" s="7" t="s">
        <v>43</v>
      </c>
      <c r="E1" s="7" t="s">
        <v>42</v>
      </c>
    </row>
    <row r="2" spans="1:5">
      <c r="A2" s="6" t="s">
        <v>30</v>
      </c>
      <c r="B2" s="6">
        <v>30</v>
      </c>
      <c r="C2" s="6">
        <v>5</v>
      </c>
      <c r="D2" s="6">
        <v>4</v>
      </c>
      <c r="E2" s="6">
        <v>12</v>
      </c>
    </row>
    <row r="3" spans="1:5">
      <c r="A3" s="6" t="s">
        <v>31</v>
      </c>
      <c r="B3" s="6">
        <v>35</v>
      </c>
      <c r="C3" s="6">
        <v>6</v>
      </c>
      <c r="D3" s="6">
        <v>2</v>
      </c>
      <c r="E3" s="6">
        <v>18</v>
      </c>
    </row>
    <row r="4" spans="1:5">
      <c r="A4" s="6" t="s">
        <v>32</v>
      </c>
      <c r="B4" s="6">
        <v>40</v>
      </c>
      <c r="C4" s="6">
        <v>5</v>
      </c>
      <c r="D4" s="6">
        <v>8</v>
      </c>
      <c r="E4" s="6">
        <v>13</v>
      </c>
    </row>
    <row r="5" spans="1:5">
      <c r="A5" s="6" t="s">
        <v>33</v>
      </c>
      <c r="B5" s="6">
        <v>45</v>
      </c>
      <c r="C5" s="6">
        <v>2</v>
      </c>
      <c r="D5" s="6">
        <v>9</v>
      </c>
      <c r="E5" s="6">
        <v>20</v>
      </c>
    </row>
    <row r="6" spans="1:5">
      <c r="A6" s="6" t="s">
        <v>34</v>
      </c>
      <c r="B6" s="6">
        <v>50</v>
      </c>
      <c r="C6" s="6">
        <v>2</v>
      </c>
      <c r="D6" s="6">
        <v>7</v>
      </c>
      <c r="E6" s="6">
        <v>24</v>
      </c>
    </row>
    <row r="7" spans="1:5">
      <c r="A7" s="6" t="s">
        <v>35</v>
      </c>
      <c r="B7" s="6">
        <v>55</v>
      </c>
      <c r="C7" s="6">
        <v>3</v>
      </c>
      <c r="D7" s="6">
        <v>7</v>
      </c>
      <c r="E7" s="6">
        <v>26</v>
      </c>
    </row>
    <row r="8" spans="1:5">
      <c r="A8" s="6" t="s">
        <v>36</v>
      </c>
      <c r="B8" s="6">
        <v>60</v>
      </c>
      <c r="C8" s="6">
        <v>9</v>
      </c>
      <c r="D8" s="6">
        <v>8</v>
      </c>
      <c r="E8" s="6">
        <v>25</v>
      </c>
    </row>
    <row r="9" spans="1:5">
      <c r="A9" s="6" t="s">
        <v>37</v>
      </c>
      <c r="B9" s="6">
        <v>65</v>
      </c>
      <c r="C9" s="6">
        <v>11</v>
      </c>
      <c r="D9" s="6">
        <v>10</v>
      </c>
      <c r="E9" s="6">
        <v>26</v>
      </c>
    </row>
    <row r="10" spans="1:5">
      <c r="A10" s="6" t="s">
        <v>38</v>
      </c>
      <c r="B10" s="6">
        <v>70</v>
      </c>
      <c r="C10" s="6">
        <v>3</v>
      </c>
      <c r="D10" s="6"/>
      <c r="E10" s="6"/>
    </row>
    <row r="11" spans="1:5">
      <c r="A11" s="6" t="s">
        <v>39</v>
      </c>
      <c r="B11" s="6">
        <v>75</v>
      </c>
      <c r="C11" s="6">
        <v>3</v>
      </c>
      <c r="D11" s="6"/>
      <c r="E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3600</vt:lpstr>
      <vt:lpstr>7200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2017-04-29T13:02:09Z</dcterms:created>
  <dcterms:modified xsi:type="dcterms:W3CDTF">2018-05-17T19:33:21Z</dcterms:modified>
</cp:coreProperties>
</file>